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NY\webappdata\"/>
    </mc:Choice>
  </mc:AlternateContent>
  <xr:revisionPtr revIDLastSave="0" documentId="8_{98D62D0B-63F6-4D23-8917-3604F17E2F7F}" xr6:coauthVersionLast="47" xr6:coauthVersionMax="47" xr10:uidLastSave="{00000000-0000-0000-0000-000000000000}"/>
  <bookViews>
    <workbookView xWindow="-120" yWindow="-120" windowWidth="29040" windowHeight="17520"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870" i="1" l="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Q2010" i="1"/>
  <c r="P2000" i="1"/>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Q2045" i="1"/>
  <c r="Q2040" i="1"/>
  <c r="Q2030" i="1"/>
  <c r="Q2015" i="1"/>
  <c r="Q2020" i="1"/>
  <c r="Q2025" i="1"/>
  <c r="Q2050" i="1"/>
  <c r="Q2035" i="1"/>
  <c r="P2045" i="1"/>
  <c r="P2040" i="1"/>
  <c r="P2030" i="1"/>
  <c r="P2015" i="1"/>
  <c r="P2020" i="1"/>
  <c r="P2025" i="1"/>
  <c r="P2050" i="1"/>
  <c r="P2035"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29" i="1"/>
  <c r="M2047" i="1"/>
  <c r="K2047" i="1"/>
  <c r="Q398" i="1"/>
  <c r="P2044" i="1"/>
  <c r="P204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7"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7" i="1"/>
  <c r="R2048" i="1"/>
  <c r="N2047" i="1"/>
  <c r="P409" i="1"/>
  <c r="R432" i="1"/>
  <c r="P432" i="1"/>
  <c r="P431" i="1"/>
  <c r="J423" i="1"/>
  <c r="O407" i="1"/>
  <c r="J2047" i="1"/>
  <c r="B2047" i="1"/>
  <c r="O2048" i="1"/>
  <c r="B423"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Q2048" i="1"/>
  <c r="J2048" i="1"/>
  <c r="B2043" i="1"/>
  <c r="B400"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8" i="1"/>
  <c r="R2043" i="1"/>
  <c r="O432" i="1"/>
  <c r="M400" i="1"/>
  <c r="R422" i="1"/>
  <c r="P2042" i="1"/>
  <c r="R424" i="1"/>
  <c r="P1711" i="1"/>
  <c r="O1711" i="1"/>
  <c r="K417" i="1"/>
  <c r="A417" i="1"/>
  <c r="N441" i="1"/>
  <c r="L441" i="1"/>
  <c r="N1709" i="1"/>
  <c r="N1712"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L2049"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<sst xmlns="http://schemas.openxmlformats.org/spreadsheetml/2006/main" count="42862" uniqueCount="4483">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</sst>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abSelected="1"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4066</v>
      </c>
      <c r="C1" s="380">
        <v>46283</v>
      </c>
      <c r="G1" s="381" t="s">
        <v>3999</v>
      </c>
      <c r="H1" s="381" t="s">
        <v>4000</v>
      </c>
    </row>
    <row r="2" spans="1:8" x14ac:dyDescent="0.25">
      <c r="B2" t="str">
        <f>_xlfn.XLOOKUP(B1,H:H,G:G,0,0,1)</f>
        <v>NY</v>
      </c>
      <c r="C2" t="str">
        <f>_xlfn.XLOOKUP(B2,G:G, H:H, 0,0,1)</f>
        <v>New York</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3" customWidth="1"/>
    <col min="14" max="14" width="67.42578125" customWidth="1"/>
  </cols>
  <sheetData>
    <row r="1" spans="1:14" x14ac:dyDescent="0.25">
      <c r="A1" s="410" t="s">
        <v>3163</v>
      </c>
      <c r="M1"/>
    </row>
    <row r="2" spans="1:14" x14ac:dyDescent="0.25">
      <c r="A2" s="438" t="s">
        <v>3164</v>
      </c>
      <c r="M2"/>
    </row>
    <row r="3" spans="1:14" x14ac:dyDescent="0.2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2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2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2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2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2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2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2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2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2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2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2" t="s">
        <v>4101</v>
      </c>
      <c r="K17" s="334"/>
      <c r="L17" s="289"/>
    </row>
    <row r="18" spans="1:14" x14ac:dyDescent="0.2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25">
      <c r="A26" t="s">
        <v>2811</v>
      </c>
      <c r="B26" t="s">
        <v>2812</v>
      </c>
      <c r="C26" t="s">
        <v>3388</v>
      </c>
      <c r="D26" s="173"/>
      <c r="E26" t="s">
        <v>2813</v>
      </c>
      <c r="F26">
        <v>0</v>
      </c>
      <c r="G26">
        <v>1</v>
      </c>
      <c r="H26">
        <v>1</v>
      </c>
      <c r="I26" s="334" t="s">
        <v>29</v>
      </c>
      <c r="J26" t="s">
        <v>3389</v>
      </c>
      <c r="M26" s="446"/>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25">
      <c r="A31" t="s">
        <v>10</v>
      </c>
      <c r="B31" t="s">
        <v>3938</v>
      </c>
      <c r="C31" t="s">
        <v>3939</v>
      </c>
      <c r="D31" t="s">
        <v>3938</v>
      </c>
      <c r="E31" s="173" t="s">
        <v>3940</v>
      </c>
      <c r="F31" s="447">
        <v>-0.5</v>
      </c>
      <c r="G31" s="447">
        <v>0.5</v>
      </c>
      <c r="H31" s="447">
        <v>0.01</v>
      </c>
      <c r="I31" s="334" t="s">
        <v>3941</v>
      </c>
      <c r="J31" t="s">
        <v>3942</v>
      </c>
    </row>
    <row r="32" spans="1:14" x14ac:dyDescent="0.2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447">
        <v>0</v>
      </c>
      <c r="G36" s="447">
        <v>1</v>
      </c>
      <c r="H36" s="447">
        <v>0.01</v>
      </c>
      <c r="I36" s="334" t="s">
        <v>2747</v>
      </c>
      <c r="J36" s="334" t="s">
        <v>3174</v>
      </c>
      <c r="K36" s="289" t="s">
        <v>2891</v>
      </c>
    </row>
    <row r="37" spans="1:14" x14ac:dyDescent="0.2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48" t="s">
        <v>3788</v>
      </c>
      <c r="K41" s="334" t="s">
        <v>240</v>
      </c>
      <c r="L41" s="289" t="s">
        <v>241</v>
      </c>
    </row>
    <row r="42" spans="1:14" x14ac:dyDescent="0.25">
      <c r="A42" t="s">
        <v>2469</v>
      </c>
      <c r="B42" t="s">
        <v>3785</v>
      </c>
      <c r="C42" t="s">
        <v>3709</v>
      </c>
      <c r="D42" t="s">
        <v>3710</v>
      </c>
      <c r="E42" t="s">
        <v>3711</v>
      </c>
      <c r="F42">
        <v>0</v>
      </c>
      <c r="G42">
        <v>1</v>
      </c>
      <c r="H42">
        <v>1</v>
      </c>
      <c r="I42" s="334" t="s">
        <v>29</v>
      </c>
      <c r="J42" s="449" t="s">
        <v>3786</v>
      </c>
      <c r="K42" s="289"/>
      <c r="L42" s="289" t="s">
        <v>2690</v>
      </c>
      <c r="M42" s="441"/>
      <c r="N42" s="289"/>
    </row>
    <row r="43" spans="1:14" x14ac:dyDescent="0.2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2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2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2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2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2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25">
      <c r="A52" t="s">
        <v>8</v>
      </c>
      <c r="B52" s="334" t="s">
        <v>3505</v>
      </c>
      <c r="C52" t="s">
        <v>3506</v>
      </c>
      <c r="D52" s="173"/>
      <c r="E52" s="173"/>
      <c r="F52" s="290">
        <v>0</v>
      </c>
      <c r="G52" s="290">
        <v>1</v>
      </c>
      <c r="H52" s="290">
        <v>1</v>
      </c>
      <c r="I52" s="289" t="s">
        <v>29</v>
      </c>
      <c r="J52" s="334" t="s">
        <v>3507</v>
      </c>
      <c r="K52" s="334"/>
      <c r="L52" s="289"/>
      <c r="M52" s="445"/>
    </row>
    <row r="53" spans="1:14" x14ac:dyDescent="0.2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2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441"/>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25">
      <c r="A58" t="s">
        <v>8</v>
      </c>
      <c r="B58" s="334" t="s">
        <v>3659</v>
      </c>
      <c r="C58" t="s">
        <v>3660</v>
      </c>
      <c r="D58" s="334" t="s">
        <v>3103</v>
      </c>
      <c r="E58" t="s">
        <v>3657</v>
      </c>
      <c r="F58" s="290">
        <v>0</v>
      </c>
      <c r="G58" s="290">
        <v>1</v>
      </c>
      <c r="H58" s="290">
        <v>1</v>
      </c>
      <c r="I58" s="290" t="s">
        <v>29</v>
      </c>
      <c r="J58" s="334" t="s">
        <v>3658</v>
      </c>
      <c r="K58" s="334"/>
      <c r="L58" s="289"/>
      <c r="M58" s="445"/>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2"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2"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2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25">
      <c r="A66" t="s">
        <v>8</v>
      </c>
      <c r="B66" s="334" t="s">
        <v>3813</v>
      </c>
      <c r="C66" t="s">
        <v>2729</v>
      </c>
      <c r="D66" s="334" t="s">
        <v>3813</v>
      </c>
      <c r="E66" t="s">
        <v>2277</v>
      </c>
      <c r="F66" s="350">
        <v>0</v>
      </c>
      <c r="G66" s="10">
        <v>1</v>
      </c>
      <c r="H66" s="10">
        <v>0.01</v>
      </c>
      <c r="I66" s="334" t="s">
        <v>34</v>
      </c>
      <c r="J66" s="382" t="s">
        <v>4103</v>
      </c>
      <c r="K66" s="334"/>
      <c r="L66" s="289"/>
      <c r="M66" s="445"/>
    </row>
    <row r="67" spans="1:13" x14ac:dyDescent="0.2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25">
      <c r="A69" t="s">
        <v>8</v>
      </c>
      <c r="B69" t="s">
        <v>3567</v>
      </c>
      <c r="C69" t="s">
        <v>3568</v>
      </c>
      <c r="D69" t="s">
        <v>3565</v>
      </c>
      <c r="E69" t="s">
        <v>3570</v>
      </c>
      <c r="F69" s="350">
        <v>-1</v>
      </c>
      <c r="G69" s="10">
        <v>1</v>
      </c>
      <c r="H69" s="10">
        <v>0.01</v>
      </c>
      <c r="I69" s="290" t="s">
        <v>3571</v>
      </c>
      <c r="J69" s="334" t="s">
        <v>3721</v>
      </c>
      <c r="K69" s="334"/>
      <c r="L69" s="289"/>
      <c r="M69" s="441"/>
    </row>
    <row r="70" spans="1:13" x14ac:dyDescent="0.25">
      <c r="A70" t="s">
        <v>8</v>
      </c>
      <c r="B70" t="s">
        <v>3566</v>
      </c>
      <c r="C70" t="s">
        <v>3564</v>
      </c>
      <c r="D70" t="s">
        <v>3565</v>
      </c>
      <c r="E70" t="s">
        <v>3569</v>
      </c>
      <c r="F70" s="353">
        <v>-100</v>
      </c>
      <c r="G70">
        <v>100</v>
      </c>
      <c r="H70">
        <v>1</v>
      </c>
      <c r="I70" s="334" t="s">
        <v>3605</v>
      </c>
      <c r="J70" s="334" t="s">
        <v>3720</v>
      </c>
      <c r="K70" s="334"/>
      <c r="L70" s="289"/>
      <c r="M70" s="441"/>
    </row>
    <row r="71" spans="1:13" x14ac:dyDescent="0.25">
      <c r="A71" t="s">
        <v>8</v>
      </c>
      <c r="B71" t="s">
        <v>3762</v>
      </c>
      <c r="C71" t="s">
        <v>3763</v>
      </c>
      <c r="D71" t="s">
        <v>3565</v>
      </c>
      <c r="E71" t="s">
        <v>3764</v>
      </c>
      <c r="F71" s="353">
        <v>-100</v>
      </c>
      <c r="G71">
        <v>100</v>
      </c>
      <c r="H71">
        <v>1</v>
      </c>
      <c r="I71" s="334" t="s">
        <v>3605</v>
      </c>
      <c r="J71" s="334" t="s">
        <v>3782</v>
      </c>
      <c r="K71" s="334"/>
      <c r="L71" s="289"/>
      <c r="M71" s="441"/>
    </row>
    <row r="72" spans="1:13" x14ac:dyDescent="0.25">
      <c r="A72" t="s">
        <v>8</v>
      </c>
      <c r="B72" t="s">
        <v>3520</v>
      </c>
      <c r="C72" t="s">
        <v>3521</v>
      </c>
      <c r="D72" t="s">
        <v>3522</v>
      </c>
      <c r="E72" t="s">
        <v>3523</v>
      </c>
      <c r="F72" s="350">
        <v>0</v>
      </c>
      <c r="G72" s="10">
        <v>1</v>
      </c>
      <c r="H72" s="10">
        <v>0.01</v>
      </c>
      <c r="I72" s="290" t="s">
        <v>3524</v>
      </c>
      <c r="J72" s="334" t="s">
        <v>3525</v>
      </c>
      <c r="K72" s="334"/>
      <c r="L72" s="289"/>
      <c r="M72" s="441"/>
    </row>
    <row r="73" spans="1:13" x14ac:dyDescent="0.25">
      <c r="A73" t="s">
        <v>2926</v>
      </c>
      <c r="B73" t="s">
        <v>3768</v>
      </c>
      <c r="C73" t="s">
        <v>3771</v>
      </c>
      <c r="D73" s="173"/>
      <c r="E73" t="s">
        <v>3772</v>
      </c>
      <c r="F73">
        <v>0</v>
      </c>
      <c r="G73">
        <v>10</v>
      </c>
      <c r="H73">
        <v>1</v>
      </c>
      <c r="I73" t="s">
        <v>2904</v>
      </c>
      <c r="J73" s="236" t="s">
        <v>3789</v>
      </c>
      <c r="K73" s="236" t="s">
        <v>2905</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
        <v>3789</v>
      </c>
      <c r="K75" s="236" t="s">
        <v>2905</v>
      </c>
    </row>
    <row r="76" spans="1:13" x14ac:dyDescent="0.25">
      <c r="A76" t="s">
        <v>2926</v>
      </c>
      <c r="B76" t="s">
        <v>262</v>
      </c>
      <c r="C76" t="s">
        <v>2938</v>
      </c>
      <c r="D76" s="173"/>
      <c r="E76" t="s">
        <v>2964</v>
      </c>
      <c r="F76">
        <v>0</v>
      </c>
      <c r="G76">
        <v>10</v>
      </c>
      <c r="H76">
        <v>1</v>
      </c>
      <c r="I76" t="s">
        <v>2904</v>
      </c>
      <c r="J76" s="236" t="s">
        <v>3789</v>
      </c>
      <c r="K76" s="236" t="s">
        <v>2905</v>
      </c>
    </row>
    <row r="77" spans="1:13" x14ac:dyDescent="0.25">
      <c r="A77" t="s">
        <v>2926</v>
      </c>
      <c r="B77" t="s">
        <v>2930</v>
      </c>
      <c r="C77" t="s">
        <v>2937</v>
      </c>
      <c r="D77" s="173"/>
      <c r="E77" t="s">
        <v>2963</v>
      </c>
      <c r="F77">
        <v>0</v>
      </c>
      <c r="G77">
        <v>10</v>
      </c>
      <c r="H77">
        <v>1</v>
      </c>
      <c r="I77" t="s">
        <v>2904</v>
      </c>
      <c r="J77" s="236" t="s">
        <v>3789</v>
      </c>
      <c r="K77" s="236" t="s">
        <v>2905</v>
      </c>
    </row>
    <row r="78" spans="1:13" x14ac:dyDescent="0.25">
      <c r="A78" t="s">
        <v>2926</v>
      </c>
      <c r="B78" t="s">
        <v>2929</v>
      </c>
      <c r="C78" t="s">
        <v>2936</v>
      </c>
      <c r="D78" s="173"/>
      <c r="E78" t="s">
        <v>2962</v>
      </c>
      <c r="F78">
        <v>0</v>
      </c>
      <c r="G78">
        <v>10</v>
      </c>
      <c r="H78">
        <v>1</v>
      </c>
      <c r="I78" t="s">
        <v>2904</v>
      </c>
      <c r="J78" s="236" t="s">
        <v>3789</v>
      </c>
      <c r="K78" s="236" t="s">
        <v>2905</v>
      </c>
    </row>
    <row r="79" spans="1:13" x14ac:dyDescent="0.25">
      <c r="A79" t="s">
        <v>2926</v>
      </c>
      <c r="B79" t="s">
        <v>2931</v>
      </c>
      <c r="C79" t="s">
        <v>2939</v>
      </c>
      <c r="D79" s="173"/>
      <c r="E79" t="s">
        <v>2965</v>
      </c>
      <c r="F79">
        <v>0</v>
      </c>
      <c r="G79">
        <v>10</v>
      </c>
      <c r="H79">
        <v>1</v>
      </c>
      <c r="I79" t="s">
        <v>2904</v>
      </c>
      <c r="J79" s="236" t="s">
        <v>3789</v>
      </c>
      <c r="K79" s="236" t="s">
        <v>2905</v>
      </c>
    </row>
    <row r="80" spans="1:13" x14ac:dyDescent="0.25">
      <c r="A80" t="s">
        <v>2926</v>
      </c>
      <c r="B80" t="s">
        <v>2928</v>
      </c>
      <c r="C80" t="s">
        <v>2935</v>
      </c>
      <c r="D80" s="173"/>
      <c r="E80" t="s">
        <v>2960</v>
      </c>
      <c r="F80">
        <v>0</v>
      </c>
      <c r="G80">
        <v>10</v>
      </c>
      <c r="H80">
        <v>1</v>
      </c>
      <c r="I80" t="s">
        <v>2904</v>
      </c>
      <c r="J80" s="236" t="s">
        <v>3789</v>
      </c>
      <c r="K80" s="236" t="s">
        <v>2905</v>
      </c>
    </row>
    <row r="81" spans="1:13" x14ac:dyDescent="0.25">
      <c r="A81" t="s">
        <v>2926</v>
      </c>
      <c r="B81" t="s">
        <v>2932</v>
      </c>
      <c r="C81" t="s">
        <v>2940</v>
      </c>
      <c r="D81" s="173"/>
      <c r="E81" t="s">
        <v>2966</v>
      </c>
      <c r="F81">
        <v>0</v>
      </c>
      <c r="G81">
        <v>10</v>
      </c>
      <c r="H81">
        <v>1</v>
      </c>
      <c r="I81" t="s">
        <v>2904</v>
      </c>
      <c r="J81" s="236" t="s">
        <v>3789</v>
      </c>
      <c r="K81" s="236" t="s">
        <v>2905</v>
      </c>
    </row>
    <row r="82" spans="1:13" x14ac:dyDescent="0.25">
      <c r="A82" t="s">
        <v>2926</v>
      </c>
      <c r="B82" t="s">
        <v>2933</v>
      </c>
      <c r="C82" t="s">
        <v>2941</v>
      </c>
      <c r="D82" s="173"/>
      <c r="E82" t="s">
        <v>2967</v>
      </c>
      <c r="F82">
        <v>0</v>
      </c>
      <c r="G82">
        <v>10</v>
      </c>
      <c r="H82">
        <v>1</v>
      </c>
      <c r="I82" t="s">
        <v>2904</v>
      </c>
      <c r="J82" s="236" t="s">
        <v>3789</v>
      </c>
      <c r="K82" s="236" t="s">
        <v>2905</v>
      </c>
    </row>
    <row r="83" spans="1:13" x14ac:dyDescent="0.25">
      <c r="A83" t="s">
        <v>2926</v>
      </c>
      <c r="B83" t="s">
        <v>3407</v>
      </c>
      <c r="C83" t="s">
        <v>3556</v>
      </c>
      <c r="D83" s="173"/>
      <c r="E83" t="s">
        <v>2961</v>
      </c>
      <c r="F83">
        <v>0</v>
      </c>
      <c r="G83">
        <v>10</v>
      </c>
      <c r="H83">
        <v>1</v>
      </c>
      <c r="I83" t="s">
        <v>2904</v>
      </c>
      <c r="J83" s="236" t="s">
        <v>3789</v>
      </c>
      <c r="K83" s="236" t="s">
        <v>2905</v>
      </c>
    </row>
    <row r="84" spans="1:13" x14ac:dyDescent="0.25">
      <c r="A84" t="s">
        <v>9</v>
      </c>
      <c r="B84" t="s">
        <v>3197</v>
      </c>
      <c r="C84" t="s">
        <v>3161</v>
      </c>
      <c r="D84" t="s">
        <v>3197</v>
      </c>
      <c r="E84" t="s">
        <v>3162</v>
      </c>
      <c r="F84" s="447">
        <v>0</v>
      </c>
      <c r="G84" s="447">
        <v>0.5</v>
      </c>
      <c r="H84" s="44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25">
      <c r="A90" t="s">
        <v>9</v>
      </c>
      <c r="B90" t="s">
        <v>3675</v>
      </c>
      <c r="C90" t="s">
        <v>3693</v>
      </c>
      <c r="D90" t="s">
        <v>3675</v>
      </c>
      <c r="E90" s="290" t="s">
        <v>3676</v>
      </c>
      <c r="F90" s="347">
        <v>0</v>
      </c>
      <c r="G90" s="447">
        <v>1</v>
      </c>
      <c r="H90" s="447">
        <v>0.01</v>
      </c>
      <c r="I90" s="289" t="s">
        <v>33</v>
      </c>
      <c r="J90" s="289" t="s">
        <v>3677</v>
      </c>
      <c r="K90" s="289"/>
      <c r="L90" s="289"/>
      <c r="M90" s="445"/>
    </row>
    <row r="91" spans="1:13" x14ac:dyDescent="0.2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2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2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2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2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25">
      <c r="A102" t="s">
        <v>9</v>
      </c>
      <c r="B102" t="s">
        <v>3722</v>
      </c>
      <c r="C102" t="s">
        <v>3708</v>
      </c>
      <c r="D102" t="s">
        <v>3723</v>
      </c>
      <c r="E102" t="s">
        <v>3724</v>
      </c>
      <c r="F102">
        <v>0</v>
      </c>
      <c r="G102">
        <v>1</v>
      </c>
      <c r="H102">
        <v>1</v>
      </c>
      <c r="I102" s="334" t="s">
        <v>29</v>
      </c>
      <c r="J102" s="334" t="s">
        <v>3784</v>
      </c>
      <c r="K102" s="334"/>
      <c r="L102" s="289"/>
      <c r="M102" s="441"/>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2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2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2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2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2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2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2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2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2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2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2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2798</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21" t="s">
        <v>2305</v>
      </c>
      <c r="B1" s="422" t="s">
        <v>2306</v>
      </c>
      <c r="C1" s="378" t="s">
        <v>2806</v>
      </c>
      <c r="D1" s="422" t="s">
        <v>60</v>
      </c>
      <c r="E1" s="422" t="s">
        <v>62</v>
      </c>
      <c r="F1" s="422" t="s">
        <v>436</v>
      </c>
      <c r="G1" s="422" t="s">
        <v>61</v>
      </c>
      <c r="H1" s="422" t="s">
        <v>2315</v>
      </c>
      <c r="I1" s="423" t="s">
        <v>302</v>
      </c>
      <c r="J1" s="344" t="s">
        <v>3513</v>
      </c>
    </row>
    <row r="2" spans="1:10" x14ac:dyDescent="0.25">
      <c r="A2" s="392" t="s">
        <v>2320</v>
      </c>
      <c r="B2" s="173" t="s">
        <v>2322</v>
      </c>
      <c r="C2" s="394">
        <v>1</v>
      </c>
      <c r="D2" s="392" t="s">
        <v>63</v>
      </c>
      <c r="E2" s="392" t="s">
        <v>64</v>
      </c>
      <c r="F2" s="173" t="str">
        <f>[1]UnitControlCenter!$B$3</f>
        <v>million metric tons / year</v>
      </c>
      <c r="G2" s="173" t="s">
        <v>2304</v>
      </c>
      <c r="H2" s="173"/>
      <c r="I2" s="173"/>
      <c r="J2" s="173" t="s">
        <v>3519</v>
      </c>
    </row>
    <row r="3" spans="1:10" x14ac:dyDescent="0.25">
      <c r="A3" s="392" t="s">
        <v>2320</v>
      </c>
      <c r="B3" s="173" t="s">
        <v>2321</v>
      </c>
      <c r="C3" s="389">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24" t="s">
        <v>2320</v>
      </c>
      <c r="B18" s="424" t="s">
        <v>3607</v>
      </c>
      <c r="C18" s="379">
        <v>1</v>
      </c>
      <c r="D18" s="425" t="s">
        <v>65</v>
      </c>
      <c r="E18" s="425" t="s">
        <v>66</v>
      </c>
      <c r="F18" s="425" t="s">
        <v>351</v>
      </c>
      <c r="G18" s="425" t="s">
        <v>3608</v>
      </c>
      <c r="H18" s="425" t="s">
        <v>3640</v>
      </c>
      <c r="I18" s="425" t="s">
        <v>3609</v>
      </c>
      <c r="J18" s="425"/>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24" t="s">
        <v>2327</v>
      </c>
      <c r="B42" s="424" t="s">
        <v>2855</v>
      </c>
      <c r="C42" s="379">
        <v>0</v>
      </c>
      <c r="D42" s="425" t="s">
        <v>63</v>
      </c>
      <c r="E42" s="425" t="s">
        <v>64</v>
      </c>
      <c r="F42" s="425" t="str">
        <f>[1]UnitControlCenter!$B$7</f>
        <v>g CO2 / 2025 dollar</v>
      </c>
      <c r="G42" s="425" t="s">
        <v>2808</v>
      </c>
      <c r="H42" s="425"/>
      <c r="I42" s="425"/>
      <c r="J42" s="425"/>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24" t="s">
        <v>2717</v>
      </c>
      <c r="B49" s="424" t="s">
        <v>4</v>
      </c>
      <c r="C49" s="379">
        <v>1</v>
      </c>
      <c r="D49" s="425" t="s">
        <v>63</v>
      </c>
      <c r="E49" s="425" t="s">
        <v>2954</v>
      </c>
      <c r="F49" s="425" t="str">
        <f>[1]UnitControlCenter!$B$3</f>
        <v>million metric tons / year</v>
      </c>
      <c r="G49" s="425" t="s">
        <v>2426</v>
      </c>
      <c r="H49" s="425"/>
      <c r="I49" s="425"/>
      <c r="J49" s="425"/>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26"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2" t="s">
        <v>2329</v>
      </c>
      <c r="B55" s="427" t="s">
        <v>2916</v>
      </c>
      <c r="C55" s="389">
        <v>0</v>
      </c>
      <c r="D55" s="173" t="s">
        <v>63</v>
      </c>
      <c r="E55" s="173" t="s">
        <v>64</v>
      </c>
      <c r="F55" s="173" t="str">
        <f>[1]UnitControlCenter!$B$10</f>
        <v>billion 2025 dollars</v>
      </c>
      <c r="G55" s="173" t="s">
        <v>2917</v>
      </c>
    </row>
    <row r="56" spans="1:10" x14ac:dyDescent="0.25">
      <c r="A56" s="290" t="s">
        <v>2329</v>
      </c>
      <c r="B56" s="426" t="s">
        <v>2918</v>
      </c>
      <c r="C56" s="17">
        <v>1</v>
      </c>
      <c r="D56" t="s">
        <v>63</v>
      </c>
      <c r="E56" t="s">
        <v>64</v>
      </c>
      <c r="F56" t="str">
        <f>[1]UnitControlCenter!$B$9</f>
        <v>billion 2025 dollars / year</v>
      </c>
      <c r="G56" t="s">
        <v>2919</v>
      </c>
    </row>
    <row r="57" spans="1:10" x14ac:dyDescent="0.25">
      <c r="A57" s="290" t="s">
        <v>2329</v>
      </c>
      <c r="B57" s="426" t="s">
        <v>2992</v>
      </c>
      <c r="C57" s="17">
        <v>1</v>
      </c>
      <c r="D57" t="s">
        <v>65</v>
      </c>
      <c r="E57" t="s">
        <v>64</v>
      </c>
      <c r="F57" t="str">
        <f>[1]UnitControlCenter!$B$9</f>
        <v>billion 2025 dollars / year</v>
      </c>
      <c r="G57" t="s">
        <v>3767</v>
      </c>
      <c r="H57" t="s">
        <v>3766</v>
      </c>
      <c r="I57" t="s">
        <v>3769</v>
      </c>
    </row>
    <row r="58" spans="1:10" ht="15.75" thickBot="1" x14ac:dyDescent="0.3">
      <c r="A58" s="424" t="s">
        <v>2329</v>
      </c>
      <c r="B58" s="428" t="s">
        <v>3802</v>
      </c>
      <c r="C58" s="379">
        <v>1</v>
      </c>
      <c r="D58" s="425" t="s">
        <v>65</v>
      </c>
      <c r="E58" s="425" t="s">
        <v>66</v>
      </c>
      <c r="F58" s="425" t="s">
        <v>3795</v>
      </c>
      <c r="G58" s="425" t="s">
        <v>3805</v>
      </c>
      <c r="H58" s="425" t="s">
        <v>3803</v>
      </c>
      <c r="I58" s="425" t="s">
        <v>3804</v>
      </c>
      <c r="J58" s="425"/>
    </row>
    <row r="59" spans="1:10" x14ac:dyDescent="0.25">
      <c r="A59" s="290" t="s">
        <v>2842</v>
      </c>
      <c r="B59" s="426" t="s">
        <v>2859</v>
      </c>
      <c r="C59" s="17">
        <v>1</v>
      </c>
      <c r="D59" t="s">
        <v>65</v>
      </c>
      <c r="E59" t="s">
        <v>64</v>
      </c>
      <c r="F59" t="str">
        <f>[1]UnitControlCenter!$B$11</f>
        <v>jobs</v>
      </c>
      <c r="G59" t="s">
        <v>2850</v>
      </c>
      <c r="H59" t="s">
        <v>2849</v>
      </c>
      <c r="I59" t="s">
        <v>2391</v>
      </c>
    </row>
    <row r="60" spans="1:10" x14ac:dyDescent="0.25">
      <c r="A60" s="290" t="s">
        <v>2842</v>
      </c>
      <c r="B60" s="426" t="s">
        <v>3240</v>
      </c>
      <c r="C60" s="17">
        <v>0</v>
      </c>
      <c r="D60" t="s">
        <v>65</v>
      </c>
      <c r="E60" t="s">
        <v>66</v>
      </c>
      <c r="F60" t="str">
        <f>[1]UnitControlCenter!$B$11</f>
        <v>jobs</v>
      </c>
      <c r="G60" t="s">
        <v>3129</v>
      </c>
      <c r="H60" t="s">
        <v>3130</v>
      </c>
      <c r="I60" t="s">
        <v>3131</v>
      </c>
    </row>
    <row r="61" spans="1:10" x14ac:dyDescent="0.25">
      <c r="A61" s="290" t="s">
        <v>2842</v>
      </c>
      <c r="B61" s="426" t="s">
        <v>3241</v>
      </c>
      <c r="C61" s="17">
        <v>0</v>
      </c>
      <c r="D61" t="s">
        <v>65</v>
      </c>
      <c r="E61" t="s">
        <v>64</v>
      </c>
      <c r="F61" t="str">
        <f>[1]UnitControlCenter!$B$18</f>
        <v>% change</v>
      </c>
      <c r="G61" t="s">
        <v>3148</v>
      </c>
      <c r="H61" t="s">
        <v>3130</v>
      </c>
      <c r="I61" t="s">
        <v>3131</v>
      </c>
    </row>
    <row r="62" spans="1:10" x14ac:dyDescent="0.25">
      <c r="A62" s="290" t="s">
        <v>2842</v>
      </c>
      <c r="B62" s="426" t="s">
        <v>3113</v>
      </c>
      <c r="C62" s="17">
        <v>0</v>
      </c>
      <c r="D62" t="s">
        <v>65</v>
      </c>
      <c r="E62" t="s">
        <v>66</v>
      </c>
      <c r="F62" t="str">
        <f>[1]UnitControlCenter!$B$11</f>
        <v>jobs</v>
      </c>
      <c r="G62" t="s">
        <v>3152</v>
      </c>
      <c r="H62" t="s">
        <v>3132</v>
      </c>
      <c r="I62" s="17" t="s">
        <v>3133</v>
      </c>
      <c r="J62" s="17"/>
    </row>
    <row r="63" spans="1:10" x14ac:dyDescent="0.25">
      <c r="A63" s="290" t="s">
        <v>2842</v>
      </c>
      <c r="B63" s="426" t="s">
        <v>3145</v>
      </c>
      <c r="C63" s="17">
        <v>0</v>
      </c>
      <c r="D63" t="s">
        <v>65</v>
      </c>
      <c r="E63" t="s">
        <v>64</v>
      </c>
      <c r="F63" t="str">
        <f>[1]UnitControlCenter!$B$18</f>
        <v>% change</v>
      </c>
      <c r="G63" t="s">
        <v>3151</v>
      </c>
      <c r="H63" t="s">
        <v>3132</v>
      </c>
      <c r="I63" s="17" t="s">
        <v>3133</v>
      </c>
      <c r="J63" s="17"/>
    </row>
    <row r="64" spans="1:10" x14ac:dyDescent="0.25">
      <c r="A64" s="290" t="s">
        <v>2842</v>
      </c>
      <c r="B64" s="426" t="s">
        <v>3118</v>
      </c>
      <c r="C64" s="17">
        <v>0</v>
      </c>
      <c r="D64" t="s">
        <v>65</v>
      </c>
      <c r="E64" t="s">
        <v>66</v>
      </c>
      <c r="F64" t="str">
        <f>[1]UnitControlCenter!$B$11</f>
        <v>jobs</v>
      </c>
      <c r="G64" t="s">
        <v>3134</v>
      </c>
      <c r="H64" t="s">
        <v>3135</v>
      </c>
      <c r="I64" t="s">
        <v>3136</v>
      </c>
    </row>
    <row r="65" spans="1:10" x14ac:dyDescent="0.25">
      <c r="A65" s="290" t="s">
        <v>2842</v>
      </c>
      <c r="B65" s="426" t="s">
        <v>3146</v>
      </c>
      <c r="C65" s="17">
        <v>0</v>
      </c>
      <c r="D65" t="s">
        <v>65</v>
      </c>
      <c r="E65" t="s">
        <v>64</v>
      </c>
      <c r="F65" t="str">
        <f>[1]UnitControlCenter!$B$18</f>
        <v>% change</v>
      </c>
      <c r="G65" t="s">
        <v>3149</v>
      </c>
      <c r="H65" t="s">
        <v>3135</v>
      </c>
      <c r="I65" t="s">
        <v>3136</v>
      </c>
    </row>
    <row r="66" spans="1:10" x14ac:dyDescent="0.25">
      <c r="A66" s="290" t="s">
        <v>2842</v>
      </c>
      <c r="B66" s="426" t="s">
        <v>3121</v>
      </c>
      <c r="C66" s="17">
        <v>0</v>
      </c>
      <c r="D66" t="s">
        <v>65</v>
      </c>
      <c r="E66" t="s">
        <v>66</v>
      </c>
      <c r="F66" t="str">
        <f>[1]UnitControlCenter!$B$11</f>
        <v>jobs</v>
      </c>
      <c r="G66" t="s">
        <v>3137</v>
      </c>
      <c r="H66" t="s">
        <v>3138</v>
      </c>
      <c r="I66" t="s">
        <v>3139</v>
      </c>
    </row>
    <row r="67" spans="1:10" x14ac:dyDescent="0.25">
      <c r="A67" s="290" t="s">
        <v>2842</v>
      </c>
      <c r="B67" s="426" t="s">
        <v>3147</v>
      </c>
      <c r="C67" s="17">
        <v>0</v>
      </c>
      <c r="D67" t="s">
        <v>65</v>
      </c>
      <c r="E67" t="s">
        <v>64</v>
      </c>
      <c r="F67" t="str">
        <f>[1]UnitControlCenter!$B$18</f>
        <v>% change</v>
      </c>
      <c r="G67" t="s">
        <v>3150</v>
      </c>
      <c r="H67" t="s">
        <v>3138</v>
      </c>
      <c r="I67" t="s">
        <v>3139</v>
      </c>
    </row>
    <row r="68" spans="1:10" x14ac:dyDescent="0.25">
      <c r="A68" s="290" t="s">
        <v>2842</v>
      </c>
      <c r="B68" s="426" t="s">
        <v>3199</v>
      </c>
      <c r="C68" s="17">
        <v>1</v>
      </c>
      <c r="D68" t="s">
        <v>65</v>
      </c>
      <c r="E68" t="s">
        <v>66</v>
      </c>
      <c r="F68" t="str">
        <f>[1]UnitControlCenter!$B$11</f>
        <v>jobs</v>
      </c>
      <c r="G68" t="s">
        <v>3200</v>
      </c>
      <c r="H68" t="s">
        <v>3201</v>
      </c>
      <c r="I68" t="s">
        <v>3202</v>
      </c>
    </row>
    <row r="69" spans="1:10" x14ac:dyDescent="0.25">
      <c r="A69" s="290" t="s">
        <v>2842</v>
      </c>
      <c r="B69" s="426" t="s">
        <v>3203</v>
      </c>
      <c r="C69" s="17">
        <v>1</v>
      </c>
      <c r="D69" t="s">
        <v>65</v>
      </c>
      <c r="E69" t="s">
        <v>64</v>
      </c>
      <c r="F69" t="str">
        <f>[1]UnitControlCenter!$B$18</f>
        <v>% change</v>
      </c>
      <c r="G69" t="s">
        <v>3204</v>
      </c>
      <c r="H69" t="s">
        <v>3201</v>
      </c>
      <c r="I69" t="s">
        <v>3202</v>
      </c>
    </row>
    <row r="70" spans="1:10" x14ac:dyDescent="0.25">
      <c r="A70" s="290" t="s">
        <v>2842</v>
      </c>
      <c r="B70" s="426" t="s">
        <v>2897</v>
      </c>
      <c r="C70" s="17">
        <v>1</v>
      </c>
      <c r="D70" t="s">
        <v>65</v>
      </c>
      <c r="E70" t="s">
        <v>64</v>
      </c>
      <c r="F70" t="str">
        <f>[1]UnitControlCenter!$B$11</f>
        <v>jobs</v>
      </c>
      <c r="G70" t="s">
        <v>2901</v>
      </c>
      <c r="H70" t="s">
        <v>2900</v>
      </c>
      <c r="I70" t="s">
        <v>2911</v>
      </c>
    </row>
    <row r="71" spans="1:10" x14ac:dyDescent="0.25">
      <c r="A71" s="290" t="s">
        <v>2842</v>
      </c>
      <c r="B71" s="426" t="s">
        <v>2952</v>
      </c>
      <c r="C71" s="17">
        <v>1</v>
      </c>
      <c r="D71" t="s">
        <v>65</v>
      </c>
      <c r="E71" t="s">
        <v>64</v>
      </c>
      <c r="F71" t="str">
        <f>[1]UnitControlCenter!$B$11</f>
        <v>jobs</v>
      </c>
      <c r="G71" t="s">
        <v>2951</v>
      </c>
      <c r="H71" t="s">
        <v>2849</v>
      </c>
      <c r="I71" t="s">
        <v>2391</v>
      </c>
    </row>
    <row r="72" spans="1:10" x14ac:dyDescent="0.25">
      <c r="A72" s="290" t="s">
        <v>2842</v>
      </c>
      <c r="B72" s="426" t="s">
        <v>2844</v>
      </c>
      <c r="C72" s="17">
        <v>1</v>
      </c>
      <c r="D72" t="s">
        <v>65</v>
      </c>
      <c r="E72" t="s">
        <v>64</v>
      </c>
      <c r="F72" t="str">
        <f>[1]UnitControlCenter!$B$9</f>
        <v>billion 2025 dollars / year</v>
      </c>
      <c r="G72" t="s">
        <v>2851</v>
      </c>
      <c r="H72" t="s">
        <v>2853</v>
      </c>
      <c r="I72" t="s">
        <v>2391</v>
      </c>
    </row>
    <row r="73" spans="1:10" x14ac:dyDescent="0.25">
      <c r="A73" s="290" t="s">
        <v>2842</v>
      </c>
      <c r="B73" s="426" t="s">
        <v>2863</v>
      </c>
      <c r="C73" s="17">
        <v>1</v>
      </c>
      <c r="D73" t="s">
        <v>65</v>
      </c>
      <c r="E73" t="s">
        <v>64</v>
      </c>
      <c r="F73" t="str">
        <f>[1]UnitControlCenter!$B$18</f>
        <v>% change</v>
      </c>
      <c r="G73" t="s">
        <v>2865</v>
      </c>
      <c r="H73" t="s">
        <v>2853</v>
      </c>
      <c r="I73" t="s">
        <v>2391</v>
      </c>
    </row>
    <row r="74" spans="1:10" x14ac:dyDescent="0.25">
      <c r="A74" s="290" t="s">
        <v>2842</v>
      </c>
      <c r="B74" s="426" t="s">
        <v>2898</v>
      </c>
      <c r="C74" s="17">
        <v>1</v>
      </c>
      <c r="D74" t="s">
        <v>65</v>
      </c>
      <c r="E74" t="s">
        <v>64</v>
      </c>
      <c r="F74" t="str">
        <f>[1]UnitControlCenter!$B$9</f>
        <v>billion 2025 dollars / year</v>
      </c>
      <c r="G74" t="s">
        <v>2902</v>
      </c>
      <c r="H74" t="s">
        <v>2900</v>
      </c>
      <c r="I74" t="s">
        <v>2911</v>
      </c>
    </row>
    <row r="75" spans="1:10" x14ac:dyDescent="0.25">
      <c r="A75" s="290" t="s">
        <v>2842</v>
      </c>
      <c r="B75" s="426" t="s">
        <v>2858</v>
      </c>
      <c r="C75" s="17">
        <v>1</v>
      </c>
      <c r="D75" t="s">
        <v>65</v>
      </c>
      <c r="E75" t="s">
        <v>64</v>
      </c>
      <c r="F75" t="str">
        <f>[1]UnitControlCenter!$B$9</f>
        <v>billion 2025 dollars / year</v>
      </c>
      <c r="G75" t="s">
        <v>2854</v>
      </c>
      <c r="H75" t="s">
        <v>2852</v>
      </c>
      <c r="I75" t="s">
        <v>2391</v>
      </c>
    </row>
    <row r="76" spans="1:10" x14ac:dyDescent="0.25">
      <c r="A76" s="290" t="s">
        <v>2842</v>
      </c>
      <c r="B76" s="426" t="s">
        <v>2856</v>
      </c>
      <c r="C76" s="17">
        <v>1</v>
      </c>
      <c r="D76" t="s">
        <v>63</v>
      </c>
      <c r="E76" t="s">
        <v>64</v>
      </c>
      <c r="F76" t="str">
        <f>[1]UnitControlCenter!$B$19</f>
        <v>2025 dollars / employee-year</v>
      </c>
      <c r="G76" t="s">
        <v>2857</v>
      </c>
    </row>
    <row r="77" spans="1:10" ht="15.75" thickBot="1" x14ac:dyDescent="0.3">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25">
      <c r="A88" s="392" t="s">
        <v>2330</v>
      </c>
      <c r="B88" s="392" t="s">
        <v>2953</v>
      </c>
      <c r="C88" s="389">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24" t="s">
        <v>2330</v>
      </c>
      <c r="B111" s="424" t="s">
        <v>3836</v>
      </c>
      <c r="C111" s="379">
        <v>1</v>
      </c>
      <c r="D111" s="425" t="s">
        <v>63</v>
      </c>
      <c r="E111" s="425" t="s">
        <v>64</v>
      </c>
      <c r="F111" s="425" t="str">
        <f>[1]UnitControlCenter!B13</f>
        <v>days / year</v>
      </c>
      <c r="G111" s="425" t="s">
        <v>3837</v>
      </c>
      <c r="H111" s="425"/>
      <c r="I111" s="425"/>
      <c r="J111" s="425"/>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2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2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2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2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5.75" thickBot="1" x14ac:dyDescent="0.3">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2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2"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25" customFormat="1" ht="15.75" thickBot="1" x14ac:dyDescent="0.3">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25" customFormat="1" ht="15.75" thickBot="1" x14ac:dyDescent="0.3">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25" customFormat="1" ht="15.75" thickBot="1" x14ac:dyDescent="0.3">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5.75" thickBot="1" x14ac:dyDescent="0.3">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192.08634229999998</v>
      </c>
      <c r="E2" s="437">
        <f>SUMIFS('frozen policy trendline'!E:E,'frozen policy trendline'!$A:$A,About!$B$2)-SUMIFS('frozen policy trendline'!E:E,'frozen policy trendline'!$A:$A,About!$B$2,'frozen policy trendline'!$B:$B,"Output Total CO2e Emissions by Sector[LULUCF sector]")</f>
        <v>190.29478189999998</v>
      </c>
      <c r="F2" s="437">
        <f>SUMIFS('frozen policy trendline'!F:F,'frozen policy trendline'!$A:$A,About!$B$2)-SUMIFS('frozen policy trendline'!F:F,'frozen policy trendline'!$A:$A,About!$B$2,'frozen policy trendline'!$B:$B,"Output Total CO2e Emissions by Sector[LULUCF sector]")</f>
        <v>183.09770160000002</v>
      </c>
      <c r="G2" s="437">
        <f>SUMIFS('frozen policy trendline'!G:G,'frozen policy trendline'!$A:$A,About!$B$2)-SUMIFS('frozen policy trendline'!G:G,'frozen policy trendline'!$A:$A,About!$B$2,'frozen policy trendline'!$B:$B,"Output Total CO2e Emissions by Sector[LULUCF sector]")</f>
        <v>177.25050159999998</v>
      </c>
      <c r="H2" s="437">
        <f>SUMIFS('frozen policy trendline'!H:H,'frozen policy trendline'!$A:$A,About!$B$2)-SUMIFS('frozen policy trendline'!H:H,'frozen policy trendline'!$A:$A,About!$B$2,'frozen policy trendline'!$B:$B,"Output Total CO2e Emissions by Sector[LULUCF sector]")</f>
        <v>173.06475849999998</v>
      </c>
      <c r="I2" s="437">
        <f>SUMIFS('frozen policy trendline'!I:I,'frozen policy trendline'!$A:$A,About!$B$2)-SUMIFS('frozen policy trendline'!I:I,'frozen policy trendline'!$A:$A,About!$B$2,'frozen policy trendline'!$B:$B,"Output Total CO2e Emissions by Sector[LULUCF sector]")</f>
        <v>165.31093559999999</v>
      </c>
      <c r="J2" s="437">
        <f>SUMIFS('frozen policy trendline'!J:J,'frozen policy trendline'!$A:$A,About!$B$2)-SUMIFS('frozen policy trendline'!J:J,'frozen policy trendline'!$A:$A,About!$B$2,'frozen policy trendline'!$B:$B,"Output Total CO2e Emissions by Sector[LULUCF sector]")</f>
        <v>162.62775059999998</v>
      </c>
      <c r="K2" s="437">
        <f>SUMIFS('frozen policy trendline'!K:K,'frozen policy trendline'!$A:$A,About!$B$2)-SUMIFS('frozen policy trendline'!K:K,'frozen policy trendline'!$A:$A,About!$B$2,'frozen policy trendline'!$B:$B,"Output Total CO2e Emissions by Sector[LULUCF sector]")</f>
        <v>160.21274009999999</v>
      </c>
      <c r="L2" s="437">
        <f>SUMIFS('frozen policy trendline'!L:L,'frozen policy trendline'!$A:$A,About!$B$2)-SUMIFS('frozen policy trendline'!L:L,'frozen policy trendline'!$A:$A,About!$B$2,'frozen policy trendline'!$B:$B,"Output Total CO2e Emissions by Sector[LULUCF sector]")</f>
        <v>158.0701109</v>
      </c>
      <c r="M2" s="437">
        <f>SUMIFS('frozen policy trendline'!M:M,'frozen policy trendline'!$A:$A,About!$B$2)-SUMIFS('frozen policy trendline'!M:M,'frozen policy trendline'!$A:$A,About!$B$2,'frozen policy trendline'!$B:$B,"Output Total CO2e Emissions by Sector[LULUCF sector]")</f>
        <v>155.81184350000001</v>
      </c>
      <c r="N2" s="437">
        <f>SUMIFS('frozen policy trendline'!N:N,'frozen policy trendline'!$A:$A,About!$B$2)-SUMIFS('frozen policy trendline'!N:N,'frozen policy trendline'!$A:$A,About!$B$2,'frozen policy trendline'!$B:$B,"Output Total CO2e Emissions by Sector[LULUCF sector]")</f>
        <v>155.04101869999997</v>
      </c>
      <c r="O2" s="437">
        <f>SUMIFS('frozen policy trendline'!O:O,'frozen policy trendline'!$A:$A,About!$B$2)-SUMIFS('frozen policy trendline'!O:O,'frozen policy trendline'!$A:$A,About!$B$2,'frozen policy trendline'!$B:$B,"Output Total CO2e Emissions by Sector[LULUCF sector]")</f>
        <v>151.99735699999999</v>
      </c>
      <c r="P2" s="437">
        <f>SUMIFS('frozen policy trendline'!P:P,'frozen policy trendline'!$A:$A,About!$B$2)-SUMIFS('frozen policy trendline'!P:P,'frozen policy trendline'!$A:$A,About!$B$2,'frozen policy trendline'!$B:$B,"Output Total CO2e Emissions by Sector[LULUCF sector]")</f>
        <v>148.28180999999998</v>
      </c>
      <c r="Q2" s="437">
        <f>SUMIFS('frozen policy trendline'!Q:Q,'frozen policy trendline'!$A:$A,About!$B$2)-SUMIFS('frozen policy trendline'!Q:Q,'frozen policy trendline'!$A:$A,About!$B$2,'frozen policy trendline'!$B:$B,"Output Total CO2e Emissions by Sector[LULUCF sector]")</f>
        <v>144.36675989999998</v>
      </c>
      <c r="R2" s="437">
        <f>SUMIFS('frozen policy trendline'!R:R,'frozen policy trendline'!$A:$A,About!$B$2)-SUMIFS('frozen policy trendline'!R:R,'frozen policy trendline'!$A:$A,About!$B$2,'frozen policy trendline'!$B:$B,"Output Total CO2e Emissions by Sector[LULUCF sector]")</f>
        <v>139.7502107</v>
      </c>
      <c r="S2" s="437">
        <f>SUMIFS('frozen policy trendline'!S:S,'frozen policy trendline'!$A:$A,About!$B$2)-SUMIFS('frozen policy trendline'!S:S,'frozen policy trendline'!$A:$A,About!$B$2,'frozen policy trendline'!$B:$B,"Output Total CO2e Emissions by Sector[LULUCF sector]")</f>
        <v>135.03487999999999</v>
      </c>
      <c r="T2" s="437">
        <f>SUMIFS('frozen policy trendline'!T:T,'frozen policy trendline'!$A:$A,About!$B$2)-SUMIFS('frozen policy trendline'!T:T,'frozen policy trendline'!$A:$A,About!$B$2,'frozen policy trendline'!$B:$B,"Output Total CO2e Emissions by Sector[LULUCF sector]")</f>
        <v>130.98932200000002</v>
      </c>
      <c r="U2" s="437">
        <f>SUMIFS('frozen policy trendline'!U:U,'frozen policy trendline'!$A:$A,About!$B$2)-SUMIFS('frozen policy trendline'!U:U,'frozen policy trendline'!$A:$A,About!$B$2,'frozen policy trendline'!$B:$B,"Output Total CO2e Emissions by Sector[LULUCF sector]")</f>
        <v>128.39299199999999</v>
      </c>
      <c r="V2" s="437">
        <f>SUMIFS('frozen policy trendline'!V:V,'frozen policy trendline'!$A:$A,About!$B$2)-SUMIFS('frozen policy trendline'!V:V,'frozen policy trendline'!$A:$A,About!$B$2,'frozen policy trendline'!$B:$B,"Output Total CO2e Emissions by Sector[LULUCF sector]")</f>
        <v>127.01348999999999</v>
      </c>
      <c r="W2" s="437">
        <f>SUMIFS('frozen policy trendline'!W:W,'frozen policy trendline'!$A:$A,About!$B$2)-SUMIFS('frozen policy trendline'!W:W,'frozen policy trendline'!$A:$A,About!$B$2,'frozen policy trendline'!$B:$B,"Output Total CO2e Emissions by Sector[LULUCF sector]")</f>
        <v>126.24042000000003</v>
      </c>
      <c r="X2" s="437">
        <f>SUMIFS('frozen policy trendline'!X:X,'frozen policy trendline'!$A:$A,About!$B$2)-SUMIFS('frozen policy trendline'!X:X,'frozen policy trendline'!$A:$A,About!$B$2,'frozen policy trendline'!$B:$B,"Output Total CO2e Emissions by Sector[LULUCF sector]")</f>
        <v>125.05417</v>
      </c>
      <c r="Y2" s="437">
        <f>SUMIFS('frozen policy trendline'!Y:Y,'frozen policy trendline'!$A:$A,About!$B$2)-SUMIFS('frozen policy trendline'!Y:Y,'frozen policy trendline'!$A:$A,About!$B$2,'frozen policy trendline'!$B:$B,"Output Total CO2e Emissions by Sector[LULUCF sector]")</f>
        <v>123.95291</v>
      </c>
      <c r="Z2" s="437">
        <f>SUMIFS('frozen policy trendline'!Z:Z,'frozen policy trendline'!$A:$A,About!$B$2)-SUMIFS('frozen policy trendline'!Z:Z,'frozen policy trendline'!$A:$A,About!$B$2,'frozen policy trendline'!$B:$B,"Output Total CO2e Emissions by Sector[LULUCF sector]")</f>
        <v>122.86163000000002</v>
      </c>
      <c r="AA2" s="437">
        <f>SUMIFS('frozen policy trendline'!AA:AA,'frozen policy trendline'!$A:$A,About!$B$2)-SUMIFS('frozen policy trendline'!AA:AA,'frozen policy trendline'!$A:$A,About!$B$2,'frozen policy trendline'!$B:$B,"Output Total CO2e Emissions by Sector[LULUCF sector]")</f>
        <v>122.07456000000002</v>
      </c>
      <c r="AB2" s="437">
        <f>SUMIFS('frozen policy trendline'!AB:AB,'frozen policy trendline'!$A:$A,About!$B$2)-SUMIFS('frozen policy trendline'!AB:AB,'frozen policy trendline'!$A:$A,About!$B$2,'frozen policy trendline'!$B:$B,"Output Total CO2e Emissions by Sector[LULUCF sector]")</f>
        <v>121.44063</v>
      </c>
      <c r="AC2" s="437">
        <f>SUMIFS('frozen policy trendline'!AC:AC,'frozen policy trendline'!$A:$A,About!$B$2)-SUMIFS('frozen policy trendline'!AC:AC,'frozen policy trendline'!$A:$A,About!$B$2,'frozen policy trendline'!$B:$B,"Output Total CO2e Emissions by Sector[LULUCF sector]")</f>
        <v>121.12306000000001</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34"/>
    <col min="2" max="2" width="66.42578125" style="434" bestFit="1" customWidth="1"/>
    <col min="3" max="16384" width="9.140625" style="434"/>
  </cols>
  <sheetData>
    <row r="1" spans="1:29" x14ac:dyDescent="0.25">
      <c r="A1" s="436" t="s">
        <v>4478</v>
      </c>
    </row>
    <row r="3" spans="1:29" x14ac:dyDescent="0.2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2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2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2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2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2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2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2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2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2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2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2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2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2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2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2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2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2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2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2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2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2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2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2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2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2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2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2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2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2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2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2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2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2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2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2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2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2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2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2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2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2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2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2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2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2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2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2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2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2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2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2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2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2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2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2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2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2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2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2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2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2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2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2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2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2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2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2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2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2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2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2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2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2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2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2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2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2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2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2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2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2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2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2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2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2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2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2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2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2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2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2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2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2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2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2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2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2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2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2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2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2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2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2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2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2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2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2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2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2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2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2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2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2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2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2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2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2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2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2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2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2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2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2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2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2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2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2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2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2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2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2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2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2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2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2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2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2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2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2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2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2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2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2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2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2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2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2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2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2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2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2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2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2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2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2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2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2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2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2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2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2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2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2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2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2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2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2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2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2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2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2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2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2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2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2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2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2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2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2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2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2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2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2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2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2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2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2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2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2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2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2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2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2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2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2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2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2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2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2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2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2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2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2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2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2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2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2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2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2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2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2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2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2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2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2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2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2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2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2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2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2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2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2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2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2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2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2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2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2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2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2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2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2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2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2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2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2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2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2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2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2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2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2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2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2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2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2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2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2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2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2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2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2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2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2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2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2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2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2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2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2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2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2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2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2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2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2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2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2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2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2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2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2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2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2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2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2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2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2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2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2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2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2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2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2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2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2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2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2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2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2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2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2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2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2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2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2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2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2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2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2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2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2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2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2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2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2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2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2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2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2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2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2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2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2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2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2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2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2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2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2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2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2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2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2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2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2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2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2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2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2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2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2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2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2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2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2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2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2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2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2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2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2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2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2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2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2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2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2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2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2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2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2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2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2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2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2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2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2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2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2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2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2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2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2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2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2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2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2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2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2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2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2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2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2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2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2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2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2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2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2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2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2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2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40% below 1990 levels by 2030</v>
      </c>
      <c r="C2" s="1">
        <f>IF(INDEX('State Targets'!I:I,MATCH(About!$C$2,'State Targets'!$B:$B,0))=0,"",INDEX('State Targets'!I:I,MATCH(About!$C$2,'State Targets'!$B:$B,0)))</f>
        <v>2030</v>
      </c>
      <c r="D2" s="1">
        <f>INDEX('State Targets'!J:J,MATCH(About!$C$2,'State Targets'!$B:$B,0))</f>
        <v>127.19999999999999</v>
      </c>
      <c r="E2" s="1">
        <f>INDEX('State Targets'!K:K,MATCH(About!$C$2,'State Targets'!$B:$B,0))</f>
        <v>127.19999999999999</v>
      </c>
      <c r="F2" s="1" t="str">
        <f>IF(INDEX('State Targets'!C:C,MATCH(About!$C$2,'State Targets'!$B:$B,0))=0,"",INDEX('State Targets'!C:C,MATCH(About!$C$2,'State Targets'!$B:$B,0)))</f>
        <v>New York enacted statutory targets in 2019 to reduce GHG emissions 40% below 1990 levels by 2030 and no less than 85% below 1990 levels by 2050. The targets also aim for net-zero GHG emissions by 2050.</v>
      </c>
    </row>
    <row r="3" spans="1:6" x14ac:dyDescent="0.25">
      <c r="A3" s="1" t="s">
        <v>3519</v>
      </c>
      <c r="B3" s="1" t="str">
        <f>IF(INDEX('State Targets'!L:L,MATCH(About!$C$2,'State Targets'!$B:$B,0))=0,"",INDEX('State Targets'!L:L,MATCH(About!$C$2,'State Targets'!$B:$B,0)))</f>
        <v>Net-zero, with at least an 85% reduction below 1990 levels,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New York enacted statutory targets in 2019 to reduce GHG emissions 40% below 1990 levels by 2030 and no less than 85% below 1990 levels by 2050. The targets also aim for net-zero GHG emissions by 2050.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19" customWidth="1"/>
    <col min="4" max="4" width="12.85546875" customWidth="1"/>
    <col min="5" max="6" width="8.85546875" style="400"/>
    <col min="7" max="7" width="30.28515625" style="401" customWidth="1"/>
    <col min="8" max="8" width="12.85546875" customWidth="1"/>
    <col min="9" max="11" width="8.85546875" style="402"/>
    <col min="12" max="12" width="20.140625" style="417" customWidth="1"/>
    <col min="13" max="13" width="8.85546875" style="403"/>
    <col min="14" max="15" width="7" customWidth="1"/>
  </cols>
  <sheetData>
    <row r="1" spans="1:15" ht="15.75" thickBot="1" x14ac:dyDescent="0.3">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19" t="s">
        <v>4138</v>
      </c>
      <c r="D6">
        <v>1990</v>
      </c>
      <c r="E6" s="400">
        <v>0.4</v>
      </c>
      <c r="F6" s="400">
        <v>1</v>
      </c>
      <c r="G6" s="404">
        <f>ROUND(IF(About!$B$2=$A6,INDEX('State GHG Summary'!$C$1:$AH$1,MATCH('State Targets'!D6,'State GHG Summary'!$C$3:$AH$3,0)),0),0)</f>
        <v>0</v>
      </c>
      <c r="H6" t="s">
        <v>4139</v>
      </c>
      <c r="I6" s="402">
        <v>2030</v>
      </c>
      <c r="J6" s="402">
        <f>IF($E6="","",(1-$E6)*$G6)</f>
        <v>0</v>
      </c>
      <c r="K6" s="402">
        <f>J6</f>
        <v>0</v>
      </c>
      <c r="L6" s="393" t="s">
        <v>4140</v>
      </c>
      <c r="M6" s="403">
        <v>2045</v>
      </c>
      <c r="N6">
        <f>IF($F6="","",(1-$F6)*$G6)</f>
        <v>0</v>
      </c>
      <c r="O6">
        <f>N6</f>
        <v>0</v>
      </c>
    </row>
    <row r="7" spans="1:15" ht="60" x14ac:dyDescent="0.2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5" x14ac:dyDescent="0.25">
      <c r="A8" t="s">
        <v>4011</v>
      </c>
      <c r="B8" t="s">
        <v>4012</v>
      </c>
      <c r="C8" s="419" t="s">
        <v>4436</v>
      </c>
      <c r="D8">
        <v>2001</v>
      </c>
      <c r="E8" s="400">
        <v>0.45</v>
      </c>
      <c r="F8" s="400">
        <v>1</v>
      </c>
      <c r="G8" s="404">
        <f>ROUND(IF(About!$B$2=$A8,INDEX('State GHG Summary'!$C$1:$AH$1,MATCH('State Targets'!D8,'State GHG Summary'!$C$3:$AH$3,0)),0),0)</f>
        <v>0</v>
      </c>
      <c r="H8" t="s">
        <v>4142</v>
      </c>
      <c r="I8" s="402">
        <v>2030</v>
      </c>
      <c r="J8" s="402">
        <f t="shared" si="0"/>
        <v>0</v>
      </c>
      <c r="K8" s="402">
        <f t="shared" si="1"/>
        <v>0</v>
      </c>
      <c r="L8" s="393" t="s">
        <v>4437</v>
      </c>
      <c r="M8" s="403">
        <v>2050</v>
      </c>
      <c r="N8">
        <f t="shared" si="2"/>
        <v>0</v>
      </c>
      <c r="O8">
        <f t="shared" si="3"/>
        <v>0</v>
      </c>
    </row>
    <row r="9" spans="1:15" x14ac:dyDescent="0.25">
      <c r="A9" t="s">
        <v>4013</v>
      </c>
      <c r="B9" t="s">
        <v>4013</v>
      </c>
      <c r="J9" s="402" t="str">
        <f t="shared" si="0"/>
        <v/>
      </c>
      <c r="K9" s="402" t="str">
        <f t="shared" si="1"/>
        <v/>
      </c>
      <c r="N9" t="str">
        <f t="shared" si="2"/>
        <v/>
      </c>
      <c r="O9" t="str">
        <f t="shared" si="3"/>
        <v/>
      </c>
    </row>
    <row r="10" spans="1:15" ht="45" x14ac:dyDescent="0.25">
      <c r="A10" t="s">
        <v>4014</v>
      </c>
      <c r="B10" t="s">
        <v>4015</v>
      </c>
      <c r="C10" s="419" t="s">
        <v>4143</v>
      </c>
      <c r="D10">
        <v>2005</v>
      </c>
      <c r="E10" s="400">
        <v>0.5</v>
      </c>
      <c r="F10" s="400">
        <v>1</v>
      </c>
      <c r="G10" s="404">
        <f>ROUND(IF(About!$B$2=$A10,INDEX('State GHG Summary'!$C$1:$AH$1,MATCH('State Targets'!D10,'State GHG Summary'!$C$3:$AH$3,0)),0),0)</f>
        <v>0</v>
      </c>
      <c r="H10" t="s">
        <v>4141</v>
      </c>
      <c r="I10" s="402">
        <v>2030</v>
      </c>
      <c r="J10" s="402">
        <f t="shared" si="0"/>
        <v>0</v>
      </c>
      <c r="K10" s="402">
        <f t="shared" si="1"/>
        <v>0</v>
      </c>
      <c r="L10" s="393" t="s">
        <v>4144</v>
      </c>
      <c r="M10" s="40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02" t="str">
        <f t="shared" si="0"/>
        <v/>
      </c>
      <c r="K12" s="402" t="str">
        <f t="shared" si="1"/>
        <v/>
      </c>
      <c r="N12" t="str">
        <f t="shared" si="2"/>
        <v/>
      </c>
      <c r="O12" t="str">
        <f t="shared" si="3"/>
        <v/>
      </c>
    </row>
    <row r="13" spans="1:15" x14ac:dyDescent="0.25">
      <c r="A13" t="s">
        <v>4020</v>
      </c>
      <c r="B13" t="s">
        <v>4021</v>
      </c>
      <c r="J13" s="402" t="str">
        <f t="shared" si="0"/>
        <v/>
      </c>
      <c r="K13" s="402" t="str">
        <f t="shared" si="1"/>
        <v/>
      </c>
      <c r="N13" t="str">
        <f t="shared" si="2"/>
        <v/>
      </c>
      <c r="O13" t="str">
        <f t="shared" si="3"/>
        <v/>
      </c>
    </row>
    <row r="14" spans="1:15" x14ac:dyDescent="0.25">
      <c r="A14" t="s">
        <v>4022</v>
      </c>
      <c r="B14" t="s">
        <v>4023</v>
      </c>
      <c r="J14" s="402" t="str">
        <f t="shared" si="0"/>
        <v/>
      </c>
      <c r="K14" s="402" t="str">
        <f t="shared" si="1"/>
        <v/>
      </c>
      <c r="N14" t="str">
        <f t="shared" si="2"/>
        <v/>
      </c>
      <c r="O14" t="str">
        <f t="shared" si="3"/>
        <v/>
      </c>
    </row>
    <row r="15" spans="1:15" x14ac:dyDescent="0.25">
      <c r="A15" t="s">
        <v>4024</v>
      </c>
      <c r="B15" t="s">
        <v>4025</v>
      </c>
      <c r="J15" s="402" t="str">
        <f t="shared" si="0"/>
        <v/>
      </c>
      <c r="K15" s="402" t="str">
        <f t="shared" si="1"/>
        <v/>
      </c>
      <c r="N15" t="str">
        <f t="shared" si="2"/>
        <v/>
      </c>
      <c r="O15" t="str">
        <f t="shared" si="3"/>
        <v/>
      </c>
    </row>
    <row r="16" spans="1:15" x14ac:dyDescent="0.25">
      <c r="A16" t="s">
        <v>4026</v>
      </c>
      <c r="B16" t="s">
        <v>4027</v>
      </c>
      <c r="J16" s="402" t="str">
        <f t="shared" si="0"/>
        <v/>
      </c>
      <c r="K16" s="402" t="str">
        <f t="shared" si="1"/>
        <v/>
      </c>
      <c r="N16" t="str">
        <f t="shared" si="2"/>
        <v/>
      </c>
      <c r="O16" t="str">
        <f t="shared" si="3"/>
        <v/>
      </c>
    </row>
    <row r="17" spans="1:15" x14ac:dyDescent="0.25">
      <c r="A17" t="s">
        <v>4028</v>
      </c>
      <c r="B17" t="s">
        <v>4029</v>
      </c>
      <c r="J17" s="402" t="str">
        <f t="shared" si="0"/>
        <v/>
      </c>
      <c r="K17" s="402" t="str">
        <f t="shared" si="1"/>
        <v/>
      </c>
      <c r="N17" t="str">
        <f t="shared" si="2"/>
        <v/>
      </c>
      <c r="O17" t="str">
        <f t="shared" si="3"/>
        <v/>
      </c>
    </row>
    <row r="18" spans="1:15" x14ac:dyDescent="0.25">
      <c r="A18" t="s">
        <v>4030</v>
      </c>
      <c r="B18" t="s">
        <v>4031</v>
      </c>
      <c r="J18" s="402" t="str">
        <f t="shared" si="0"/>
        <v/>
      </c>
      <c r="K18" s="402" t="str">
        <f t="shared" si="1"/>
        <v/>
      </c>
      <c r="N18" t="str">
        <f t="shared" si="2"/>
        <v/>
      </c>
      <c r="O18" t="str">
        <f t="shared" si="3"/>
        <v/>
      </c>
    </row>
    <row r="19" spans="1:15" ht="60" x14ac:dyDescent="0.25">
      <c r="A19" t="s">
        <v>4032</v>
      </c>
      <c r="B19" t="s">
        <v>4033</v>
      </c>
      <c r="C19" s="419" t="s">
        <v>4146</v>
      </c>
      <c r="D19">
        <v>1990</v>
      </c>
      <c r="E19" s="400">
        <v>0.2</v>
      </c>
      <c r="G19" s="404">
        <f>ROUND(IF(About!$B$2=$A19,INDEX('State GHG Summary'!$C$1:$AH$1,MATCH('State Targets'!D19,'State GHG Summary'!$C$3:$AH$3,0)),0),0)</f>
        <v>0</v>
      </c>
      <c r="H19" t="s">
        <v>4147</v>
      </c>
      <c r="I19" s="402">
        <v>2030</v>
      </c>
      <c r="J19" s="402">
        <f t="shared" si="0"/>
        <v>0</v>
      </c>
      <c r="K19" s="402">
        <f t="shared" si="1"/>
        <v>0</v>
      </c>
      <c r="N19" t="str">
        <f t="shared" si="2"/>
        <v/>
      </c>
      <c r="O19" t="str">
        <f t="shared" si="3"/>
        <v/>
      </c>
    </row>
    <row r="20" spans="1:15" ht="60" x14ac:dyDescent="0.25">
      <c r="A20" t="s">
        <v>4034</v>
      </c>
      <c r="B20" t="s">
        <v>4035</v>
      </c>
      <c r="C20" s="419" t="s">
        <v>4148</v>
      </c>
      <c r="D20">
        <v>2005</v>
      </c>
      <c r="E20" s="400">
        <v>0.45</v>
      </c>
      <c r="F20" s="400">
        <v>1</v>
      </c>
      <c r="G20" s="404">
        <f>ROUND(IF(About!$B$2=$A20,INDEX('State GHG Summary'!$C$1:$AH$1,MATCH('State Targets'!D20,'State GHG Summary'!$C$3:$AH$3,0)),0),0)</f>
        <v>0</v>
      </c>
      <c r="H20" t="s">
        <v>4149</v>
      </c>
      <c r="I20" s="402">
        <v>2030</v>
      </c>
      <c r="J20" s="402">
        <f t="shared" si="0"/>
        <v>0</v>
      </c>
      <c r="K20" s="402">
        <f t="shared" si="1"/>
        <v>0</v>
      </c>
      <c r="L20" s="393" t="s">
        <v>4144</v>
      </c>
      <c r="M20" s="403">
        <v>2050</v>
      </c>
      <c r="N20">
        <f t="shared" si="2"/>
        <v>0</v>
      </c>
      <c r="O20">
        <f t="shared" si="3"/>
        <v>0</v>
      </c>
    </row>
    <row r="21" spans="1:15" ht="60" x14ac:dyDescent="0.25">
      <c r="A21" t="s">
        <v>4036</v>
      </c>
      <c r="B21" t="s">
        <v>4037</v>
      </c>
      <c r="C21" s="419" t="s">
        <v>4439</v>
      </c>
      <c r="D21">
        <v>1990</v>
      </c>
      <c r="E21" s="400">
        <v>0.75</v>
      </c>
      <c r="F21" s="400">
        <v>1</v>
      </c>
      <c r="G21" s="404">
        <f>ROUND(IF(About!$B$2=$A21,INDEX('State GHG Summary'!$C$1:$AH$1,MATCH('State Targets'!D21,'State GHG Summary'!$C$3:$AH$3,0)),0),0)</f>
        <v>0</v>
      </c>
      <c r="H21" t="s">
        <v>4150</v>
      </c>
      <c r="I21" s="402">
        <v>2040</v>
      </c>
      <c r="J21" s="402">
        <f t="shared" si="0"/>
        <v>0</v>
      </c>
      <c r="K21" s="402">
        <f t="shared" si="1"/>
        <v>0</v>
      </c>
      <c r="L21" s="393" t="s">
        <v>4144</v>
      </c>
      <c r="M21" s="403">
        <v>2050</v>
      </c>
      <c r="N21">
        <f t="shared" si="2"/>
        <v>0</v>
      </c>
      <c r="O21">
        <f t="shared" si="3"/>
        <v>0</v>
      </c>
    </row>
    <row r="22" spans="1:15" ht="45" x14ac:dyDescent="0.25">
      <c r="A22" t="s">
        <v>4038</v>
      </c>
      <c r="B22" t="s">
        <v>4039</v>
      </c>
      <c r="C22" s="419" t="s">
        <v>4151</v>
      </c>
      <c r="D22">
        <v>2006</v>
      </c>
      <c r="E22" s="400">
        <v>0.6</v>
      </c>
      <c r="F22" s="400">
        <v>1</v>
      </c>
      <c r="G22" s="404">
        <f>ROUND(IF(About!$B$2=$A22,INDEX('State GHG Summary'!$C$1:$AH$1,MATCH('State Targets'!D22,'State GHG Summary'!$C$3:$AH$3,0)),0),0)</f>
        <v>0</v>
      </c>
      <c r="H22" t="s">
        <v>4152</v>
      </c>
      <c r="I22" s="402">
        <v>2031</v>
      </c>
      <c r="J22" s="402">
        <f t="shared" si="0"/>
        <v>0</v>
      </c>
      <c r="K22" s="402">
        <f t="shared" si="1"/>
        <v>0</v>
      </c>
      <c r="L22" s="393" t="s">
        <v>4153</v>
      </c>
      <c r="M22" s="403">
        <v>2045</v>
      </c>
      <c r="N22">
        <f t="shared" si="2"/>
        <v>0</v>
      </c>
      <c r="O22">
        <f t="shared" si="3"/>
        <v>0</v>
      </c>
    </row>
    <row r="23" spans="1:15" ht="60" x14ac:dyDescent="0.25">
      <c r="A23" t="s">
        <v>4040</v>
      </c>
      <c r="B23" t="s">
        <v>4041</v>
      </c>
      <c r="C23" s="419" t="s">
        <v>4438</v>
      </c>
      <c r="D23">
        <v>1990</v>
      </c>
      <c r="E23" s="400">
        <v>0.45</v>
      </c>
      <c r="F23" s="400">
        <v>1</v>
      </c>
      <c r="G23" s="404">
        <f>ROUND(IF(About!$B$2=$A23,INDEX('State GHG Summary'!$C$1:$AH$1,MATCH('State Targets'!D23,'State GHG Summary'!$C$3:$AH$3,0)),0),0)</f>
        <v>0</v>
      </c>
      <c r="H23" t="s">
        <v>4154</v>
      </c>
      <c r="I23" s="402">
        <v>2030</v>
      </c>
      <c r="J23" s="402">
        <f t="shared" si="0"/>
        <v>0</v>
      </c>
      <c r="K23" s="402">
        <f t="shared" si="1"/>
        <v>0</v>
      </c>
      <c r="L23" s="393" t="s">
        <v>4153</v>
      </c>
      <c r="M23" s="403">
        <v>2045</v>
      </c>
      <c r="N23">
        <f t="shared" si="2"/>
        <v>0</v>
      </c>
      <c r="O23">
        <f t="shared" si="3"/>
        <v>0</v>
      </c>
    </row>
    <row r="24" spans="1:15" ht="60" x14ac:dyDescent="0.2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5" x14ac:dyDescent="0.25">
      <c r="A25" t="s">
        <v>4044</v>
      </c>
      <c r="B25" t="s">
        <v>4045</v>
      </c>
      <c r="C25" s="419" t="s">
        <v>4440</v>
      </c>
      <c r="D25">
        <v>2005</v>
      </c>
      <c r="E25" s="400">
        <v>0.5</v>
      </c>
      <c r="F25" s="400">
        <v>1</v>
      </c>
      <c r="G25" s="404">
        <f>ROUND(IF(About!$B$2=$A25,INDEX('State GHG Summary'!$C$1:$AH$1,MATCH('State Targets'!D25,'State GHG Summary'!$C$3:$AH$3,0)),0),0)</f>
        <v>0</v>
      </c>
      <c r="H25" s="393" t="s">
        <v>4433</v>
      </c>
      <c r="I25" s="403">
        <v>2030</v>
      </c>
      <c r="J25">
        <f>IF($E25="","",(1-$E25)*$G25)</f>
        <v>0</v>
      </c>
      <c r="K25">
        <f t="shared" si="1"/>
        <v>0</v>
      </c>
      <c r="L25" s="393" t="s">
        <v>4144</v>
      </c>
      <c r="M25" s="403">
        <v>2050</v>
      </c>
      <c r="N25">
        <f>IF($F25="","",(1-$F25)*$G25)</f>
        <v>0</v>
      </c>
      <c r="O25">
        <f t="shared" ref="O25" si="4">N25</f>
        <v>0</v>
      </c>
    </row>
    <row r="26" spans="1:15" x14ac:dyDescent="0.25">
      <c r="A26" t="s">
        <v>4046</v>
      </c>
      <c r="B26" t="s">
        <v>4047</v>
      </c>
      <c r="J26" s="402" t="str">
        <f t="shared" si="0"/>
        <v/>
      </c>
      <c r="K26" s="402" t="str">
        <f t="shared" si="1"/>
        <v/>
      </c>
      <c r="N26" t="str">
        <f t="shared" si="2"/>
        <v/>
      </c>
      <c r="O26" t="str">
        <f t="shared" si="3"/>
        <v/>
      </c>
    </row>
    <row r="27" spans="1:15" x14ac:dyDescent="0.25">
      <c r="A27" t="s">
        <v>4048</v>
      </c>
      <c r="B27" t="s">
        <v>4049</v>
      </c>
      <c r="J27" s="402" t="str">
        <f t="shared" si="0"/>
        <v/>
      </c>
      <c r="K27" s="402" t="str">
        <f t="shared" si="1"/>
        <v/>
      </c>
      <c r="N27" t="str">
        <f t="shared" si="2"/>
        <v/>
      </c>
      <c r="O27" t="str">
        <f t="shared" si="3"/>
        <v/>
      </c>
    </row>
    <row r="28" spans="1:15" ht="45" x14ac:dyDescent="0.25">
      <c r="A28" t="s">
        <v>4050</v>
      </c>
      <c r="B28" t="s">
        <v>4051</v>
      </c>
      <c r="C28" s="419" t="s">
        <v>4159</v>
      </c>
      <c r="D28">
        <v>2005</v>
      </c>
      <c r="E28" s="400">
        <v>1</v>
      </c>
      <c r="G28" s="404">
        <f>ROUND(IF(About!$B$2=$A28,INDEX('State GHG Summary'!$C$1:$AH$1,MATCH('State Targets'!D28,'State GHG Summary'!$C$3:$AH$3,0)),0),0)</f>
        <v>0</v>
      </c>
      <c r="H28" t="s">
        <v>4157</v>
      </c>
      <c r="I28" s="402">
        <v>2050</v>
      </c>
      <c r="J28" s="402">
        <f t="shared" si="0"/>
        <v>0</v>
      </c>
      <c r="K28" s="402">
        <f t="shared" si="1"/>
        <v>0</v>
      </c>
      <c r="N28" t="str">
        <f t="shared" si="2"/>
        <v/>
      </c>
      <c r="O28" t="str">
        <f t="shared" si="3"/>
        <v/>
      </c>
    </row>
    <row r="29" spans="1:15" ht="45" x14ac:dyDescent="0.25">
      <c r="A29" t="s">
        <v>4052</v>
      </c>
      <c r="B29" t="s">
        <v>4053</v>
      </c>
      <c r="C29" s="419" t="s">
        <v>4434</v>
      </c>
      <c r="D29">
        <v>2005</v>
      </c>
      <c r="E29" s="400">
        <v>1</v>
      </c>
      <c r="G29" s="404">
        <f>ROUND(IF(About!$B$2=$A29,INDEX('State GHG Summary'!$C$1:$AH$1,MATCH('State Targets'!D29,'State GHG Summary'!$C$3:$AH$3,0)),0),0)</f>
        <v>0</v>
      </c>
      <c r="H29" t="s">
        <v>4144</v>
      </c>
      <c r="I29" s="402">
        <v>2050</v>
      </c>
      <c r="J29" s="402">
        <f t="shared" si="0"/>
        <v>0</v>
      </c>
      <c r="K29" s="402">
        <f t="shared" si="1"/>
        <v>0</v>
      </c>
      <c r="N29" t="str">
        <f t="shared" si="2"/>
        <v/>
      </c>
      <c r="O29" t="str">
        <f t="shared" si="3"/>
        <v/>
      </c>
    </row>
    <row r="30" spans="1:15" x14ac:dyDescent="0.25">
      <c r="A30" t="s">
        <v>4054</v>
      </c>
      <c r="B30" t="s">
        <v>4055</v>
      </c>
      <c r="J30" s="402" t="str">
        <f t="shared" si="0"/>
        <v/>
      </c>
      <c r="K30" s="402" t="str">
        <f t="shared" si="1"/>
        <v/>
      </c>
      <c r="N30" t="str">
        <f t="shared" si="2"/>
        <v/>
      </c>
      <c r="O30" t="str">
        <f t="shared" si="3"/>
        <v/>
      </c>
    </row>
    <row r="31" spans="1:15" x14ac:dyDescent="0.25">
      <c r="A31" t="s">
        <v>517</v>
      </c>
      <c r="B31" t="s">
        <v>4056</v>
      </c>
      <c r="J31" s="402" t="str">
        <f t="shared" si="0"/>
        <v/>
      </c>
      <c r="K31" s="402" t="str">
        <f t="shared" si="1"/>
        <v/>
      </c>
      <c r="N31" t="str">
        <f t="shared" si="2"/>
        <v/>
      </c>
      <c r="O31" t="str">
        <f t="shared" si="3"/>
        <v/>
      </c>
    </row>
    <row r="32" spans="1:15" ht="60" x14ac:dyDescent="0.25">
      <c r="A32" t="s">
        <v>4057</v>
      </c>
      <c r="B32" t="s">
        <v>4058</v>
      </c>
      <c r="C32" s="419" t="s">
        <v>4160</v>
      </c>
      <c r="D32">
        <v>1990</v>
      </c>
      <c r="E32" s="400">
        <v>0.8</v>
      </c>
      <c r="G32" s="404">
        <f>ROUND(IF(About!$B$2=$A32,INDEX('State GHG Summary'!$C$1:$AH$1,MATCH('State Targets'!D32,'State GHG Summary'!$C$3:$AH$3,0)),0),0)</f>
        <v>0</v>
      </c>
      <c r="H32" s="393" t="s">
        <v>4145</v>
      </c>
      <c r="I32" s="403">
        <v>2050</v>
      </c>
      <c r="J32">
        <f>IF($E32="","",(1-$E32)*$G32)</f>
        <v>0</v>
      </c>
      <c r="K32">
        <f t="shared" si="1"/>
        <v>0</v>
      </c>
      <c r="L32" s="393"/>
    </row>
    <row r="33" spans="1:15" ht="60" x14ac:dyDescent="0.25">
      <c r="A33" t="s">
        <v>4059</v>
      </c>
      <c r="B33" t="s">
        <v>4060</v>
      </c>
      <c r="C33" s="419" t="s">
        <v>4161</v>
      </c>
      <c r="D33">
        <v>2006</v>
      </c>
      <c r="E33" s="400">
        <v>0.5</v>
      </c>
      <c r="F33" s="400">
        <v>0.8</v>
      </c>
      <c r="G33" s="404">
        <f>ROUND(IF(About!$B$2=$A33,INDEX('State GHG Summary'!$C$1:$AH$1,MATCH('State Targets'!D33,'State GHG Summary'!$C$3:$AH$3,0)),0),0)</f>
        <v>0</v>
      </c>
      <c r="H33" t="s">
        <v>4162</v>
      </c>
      <c r="I33" s="402">
        <v>2030</v>
      </c>
      <c r="J33" s="402">
        <f t="shared" si="0"/>
        <v>0</v>
      </c>
      <c r="K33" s="402">
        <f t="shared" si="1"/>
        <v>0</v>
      </c>
      <c r="L33" s="393" t="s">
        <v>4163</v>
      </c>
      <c r="M33" s="403">
        <v>2050</v>
      </c>
      <c r="N33">
        <f t="shared" si="2"/>
        <v>0</v>
      </c>
      <c r="O33">
        <f t="shared" si="3"/>
        <v>0</v>
      </c>
    </row>
    <row r="34" spans="1:15" ht="30" x14ac:dyDescent="0.25">
      <c r="A34" t="s">
        <v>4061</v>
      </c>
      <c r="B34" t="s">
        <v>4062</v>
      </c>
      <c r="C34" s="419" t="s">
        <v>4164</v>
      </c>
      <c r="D34">
        <v>2005</v>
      </c>
      <c r="E34" s="400">
        <v>0.45</v>
      </c>
      <c r="G34" s="404">
        <f>ROUND(IF(About!$B$2=$A34,INDEX('State GHG Summary'!$C$1:$AH$1,MATCH('State Targets'!D34,'State GHG Summary'!$C$3:$AH$3,0)),0),0)</f>
        <v>0</v>
      </c>
      <c r="H34" t="s">
        <v>4165</v>
      </c>
      <c r="I34" s="402">
        <v>2030</v>
      </c>
      <c r="J34" s="402">
        <f t="shared" si="0"/>
        <v>0</v>
      </c>
      <c r="K34" s="402">
        <f t="shared" si="1"/>
        <v>0</v>
      </c>
      <c r="N34" t="str">
        <f t="shared" si="2"/>
        <v/>
      </c>
      <c r="O34" t="str">
        <f t="shared" si="3"/>
        <v/>
      </c>
    </row>
    <row r="35" spans="1:15" ht="45" x14ac:dyDescent="0.25">
      <c r="A35" t="s">
        <v>4063</v>
      </c>
      <c r="B35" t="s">
        <v>4064</v>
      </c>
      <c r="C35" s="419" t="s">
        <v>4166</v>
      </c>
      <c r="D35">
        <v>2005</v>
      </c>
      <c r="E35" s="400">
        <v>0.45</v>
      </c>
      <c r="F35" s="400">
        <v>1</v>
      </c>
      <c r="G35" s="404">
        <f>ROUND(IF(About!$B$2=$A35,INDEX('State GHG Summary'!$C$1:$AH$1,MATCH('State Targets'!D35,'State GHG Summary'!$C$3:$AH$3,0)),0),0)</f>
        <v>0</v>
      </c>
      <c r="H35" t="s">
        <v>4165</v>
      </c>
      <c r="I35" s="402">
        <v>2030</v>
      </c>
      <c r="J35" s="402">
        <f t="shared" si="0"/>
        <v>0</v>
      </c>
      <c r="K35" s="402">
        <f t="shared" si="1"/>
        <v>0</v>
      </c>
      <c r="L35" s="417" t="s">
        <v>4441</v>
      </c>
      <c r="M35" s="403">
        <v>2050</v>
      </c>
      <c r="N35">
        <f t="shared" si="2"/>
        <v>0</v>
      </c>
      <c r="O35">
        <f t="shared" si="3"/>
        <v>0</v>
      </c>
    </row>
    <row r="36" spans="1:15" ht="60" x14ac:dyDescent="0.25">
      <c r="A36" t="s">
        <v>4065</v>
      </c>
      <c r="B36" t="s">
        <v>4066</v>
      </c>
      <c r="C36" s="419" t="s">
        <v>4167</v>
      </c>
      <c r="D36">
        <v>1990</v>
      </c>
      <c r="E36" s="400">
        <v>0.4</v>
      </c>
      <c r="F36" s="400">
        <v>1</v>
      </c>
      <c r="G36" s="404">
        <f>ROUND(IF(About!$B$2=$A36,INDEX('State GHG Summary'!$C$1:$AH$1,MATCH('State Targets'!D36,'State GHG Summary'!$C$3:$AH$3,0)),0),0)</f>
        <v>212</v>
      </c>
      <c r="H36" s="417" t="s">
        <v>4139</v>
      </c>
      <c r="I36" s="403">
        <v>2030</v>
      </c>
      <c r="J36">
        <f>IF($E36="","",(1-$E36)*$G36)</f>
        <v>127.19999999999999</v>
      </c>
      <c r="K36">
        <f t="shared" si="1"/>
        <v>127.19999999999999</v>
      </c>
      <c r="L36" s="417" t="s">
        <v>4442</v>
      </c>
      <c r="M36" s="403">
        <v>2050</v>
      </c>
      <c r="N36">
        <f t="shared" si="2"/>
        <v>0</v>
      </c>
      <c r="O36">
        <f t="shared" ref="O36" si="5">N36</f>
        <v>0</v>
      </c>
    </row>
    <row r="37" spans="1:15" x14ac:dyDescent="0.25">
      <c r="A37" t="s">
        <v>4067</v>
      </c>
      <c r="B37" t="s">
        <v>4068</v>
      </c>
      <c r="J37" s="402" t="str">
        <f t="shared" si="0"/>
        <v/>
      </c>
      <c r="K37" s="402" t="str">
        <f t="shared" si="1"/>
        <v/>
      </c>
      <c r="N37" t="str">
        <f t="shared" si="2"/>
        <v/>
      </c>
      <c r="O37" t="str">
        <f t="shared" si="3"/>
        <v/>
      </c>
    </row>
    <row r="38" spans="1:15" x14ac:dyDescent="0.25">
      <c r="A38" t="s">
        <v>4069</v>
      </c>
      <c r="B38" t="s">
        <v>4070</v>
      </c>
      <c r="J38" s="402" t="str">
        <f t="shared" si="0"/>
        <v/>
      </c>
      <c r="K38" s="402" t="str">
        <f t="shared" si="1"/>
        <v/>
      </c>
      <c r="N38" t="str">
        <f t="shared" si="2"/>
        <v/>
      </c>
      <c r="O38" t="str">
        <f t="shared" si="3"/>
        <v/>
      </c>
    </row>
    <row r="39" spans="1:15" ht="45" x14ac:dyDescent="0.2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45" x14ac:dyDescent="0.25">
      <c r="A40" t="s">
        <v>4073</v>
      </c>
      <c r="B40" t="s">
        <v>4074</v>
      </c>
      <c r="C40" s="419" t="s">
        <v>4169</v>
      </c>
      <c r="D40">
        <v>2005</v>
      </c>
      <c r="E40" s="400">
        <v>0.8</v>
      </c>
      <c r="G40" s="404">
        <f>ROUND(IF(About!$B$2=$A40,INDEX('State GHG Summary'!$C$1:$AH$1,MATCH('State Targets'!D40,'State GHG Summary'!$C$3:$AH$3,0)),0),0)</f>
        <v>0</v>
      </c>
      <c r="H40" s="393" t="s">
        <v>4158</v>
      </c>
      <c r="I40" s="403">
        <v>2050</v>
      </c>
      <c r="J40">
        <f>IF($E40="","",(1-$E40)*$G40)</f>
        <v>0</v>
      </c>
      <c r="K40">
        <f t="shared" si="1"/>
        <v>0</v>
      </c>
      <c r="L40" s="393"/>
    </row>
    <row r="41" spans="1:15" ht="60" x14ac:dyDescent="0.2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25">
      <c r="A42" t="s">
        <v>4077</v>
      </c>
      <c r="B42" t="s">
        <v>4078</v>
      </c>
      <c r="J42" s="402" t="str">
        <f t="shared" si="0"/>
        <v/>
      </c>
      <c r="K42" s="402" t="str">
        <f t="shared" si="1"/>
        <v/>
      </c>
      <c r="N42" t="str">
        <f t="shared" si="2"/>
        <v/>
      </c>
      <c r="O42" t="str">
        <f t="shared" si="3"/>
        <v/>
      </c>
    </row>
    <row r="43" spans="1:15" x14ac:dyDescent="0.25">
      <c r="A43" t="s">
        <v>4079</v>
      </c>
      <c r="B43" t="s">
        <v>4080</v>
      </c>
      <c r="J43" s="402" t="str">
        <f t="shared" si="0"/>
        <v/>
      </c>
      <c r="K43" s="402" t="str">
        <f t="shared" si="1"/>
        <v/>
      </c>
      <c r="N43" t="str">
        <f t="shared" si="2"/>
        <v/>
      </c>
      <c r="O43" t="str">
        <f t="shared" si="3"/>
        <v/>
      </c>
    </row>
    <row r="44" spans="1:15" x14ac:dyDescent="0.25">
      <c r="A44" t="s">
        <v>4081</v>
      </c>
      <c r="B44" t="s">
        <v>4082</v>
      </c>
      <c r="J44" s="402" t="str">
        <f t="shared" si="0"/>
        <v/>
      </c>
      <c r="K44" s="402" t="str">
        <f t="shared" si="1"/>
        <v/>
      </c>
      <c r="N44" t="str">
        <f t="shared" si="2"/>
        <v/>
      </c>
      <c r="O44" t="str">
        <f t="shared" si="3"/>
        <v/>
      </c>
    </row>
    <row r="45" spans="1:15" x14ac:dyDescent="0.25">
      <c r="A45" t="s">
        <v>4083</v>
      </c>
      <c r="B45" t="s">
        <v>4084</v>
      </c>
      <c r="J45" s="402" t="str">
        <f t="shared" si="0"/>
        <v/>
      </c>
      <c r="K45" s="402" t="str">
        <f t="shared" si="1"/>
        <v/>
      </c>
      <c r="N45" t="str">
        <f t="shared" si="2"/>
        <v/>
      </c>
      <c r="O45" t="str">
        <f t="shared" si="3"/>
        <v/>
      </c>
    </row>
    <row r="46" spans="1:15" x14ac:dyDescent="0.25">
      <c r="A46" t="s">
        <v>4085</v>
      </c>
      <c r="B46" t="s">
        <v>4086</v>
      </c>
      <c r="J46" s="402" t="str">
        <f t="shared" si="0"/>
        <v/>
      </c>
      <c r="K46" s="402" t="str">
        <f t="shared" si="1"/>
        <v/>
      </c>
      <c r="N46" t="str">
        <f t="shared" si="2"/>
        <v/>
      </c>
      <c r="O46" t="str">
        <f t="shared" si="3"/>
        <v/>
      </c>
    </row>
    <row r="47" spans="1:15" ht="30" x14ac:dyDescent="0.25">
      <c r="A47" t="s">
        <v>4087</v>
      </c>
      <c r="B47" t="s">
        <v>4088</v>
      </c>
      <c r="C47" s="419" t="s">
        <v>4172</v>
      </c>
      <c r="E47" s="400">
        <v>1</v>
      </c>
      <c r="H47" s="402" t="s">
        <v>4153</v>
      </c>
      <c r="I47" s="402">
        <v>2045</v>
      </c>
      <c r="J47" s="402">
        <f t="shared" si="0"/>
        <v>0</v>
      </c>
      <c r="K47" s="402">
        <f t="shared" si="1"/>
        <v>0</v>
      </c>
      <c r="N47" t="str">
        <f t="shared" si="2"/>
        <v/>
      </c>
      <c r="O47" t="str">
        <f t="shared" si="3"/>
        <v/>
      </c>
    </row>
    <row r="48" spans="1:15" ht="45" x14ac:dyDescent="0.25">
      <c r="A48" t="s">
        <v>4089</v>
      </c>
      <c r="B48" t="s">
        <v>4090</v>
      </c>
      <c r="C48" s="419" t="s">
        <v>4443</v>
      </c>
      <c r="D48">
        <v>1990</v>
      </c>
      <c r="E48" s="400">
        <v>0.4</v>
      </c>
      <c r="F48" s="400">
        <v>0.8</v>
      </c>
      <c r="G48" s="404">
        <f>ROUND(IF(About!$B$2=$A48,INDEX('State GHG Summary'!$C$1:$AH$1,MATCH('State Targets'!D48,'State GHG Summary'!$C$3:$AH$3,0)),0),0)</f>
        <v>0</v>
      </c>
      <c r="H48" t="s">
        <v>4139</v>
      </c>
      <c r="I48" s="402">
        <v>2030</v>
      </c>
      <c r="J48" s="402">
        <f t="shared" si="0"/>
        <v>0</v>
      </c>
      <c r="K48" s="402">
        <f t="shared" si="1"/>
        <v>0</v>
      </c>
      <c r="L48" s="393" t="s">
        <v>4145</v>
      </c>
      <c r="M48" s="403">
        <v>2050</v>
      </c>
      <c r="N48">
        <f t="shared" si="2"/>
        <v>0</v>
      </c>
      <c r="O48">
        <f t="shared" si="3"/>
        <v>0</v>
      </c>
    </row>
    <row r="49" spans="1:15" ht="60" x14ac:dyDescent="0.2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25">
      <c r="A50" t="s">
        <v>4093</v>
      </c>
      <c r="B50" t="s">
        <v>4094</v>
      </c>
      <c r="J50" s="402" t="str">
        <f t="shared" si="0"/>
        <v/>
      </c>
      <c r="K50" s="402" t="str">
        <f t="shared" si="1"/>
        <v/>
      </c>
      <c r="N50" t="str">
        <f t="shared" si="2"/>
        <v/>
      </c>
      <c r="O50" t="str">
        <f t="shared" si="3"/>
        <v/>
      </c>
    </row>
    <row r="51" spans="1:15" x14ac:dyDescent="0.25">
      <c r="A51" t="s">
        <v>4095</v>
      </c>
      <c r="B51" t="s">
        <v>4096</v>
      </c>
      <c r="J51" s="402" t="str">
        <f t="shared" si="0"/>
        <v/>
      </c>
      <c r="K51" s="402" t="str">
        <f t="shared" si="1"/>
        <v/>
      </c>
      <c r="N51" t="str">
        <f t="shared" si="2"/>
        <v/>
      </c>
      <c r="O51" t="str">
        <f t="shared" si="3"/>
        <v/>
      </c>
    </row>
    <row r="52" spans="1:15" x14ac:dyDescent="0.2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2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2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2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2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2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2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2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2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2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2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2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2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2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2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2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2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2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2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2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2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2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2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2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2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2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2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2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2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2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2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2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2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2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2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2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2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2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2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2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2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2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2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2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2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2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2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2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2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2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2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2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2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2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2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2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2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2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2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2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2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2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2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2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2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2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2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2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2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2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2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2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2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2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2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2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2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2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2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2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2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2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2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2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2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2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2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2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2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2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2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2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2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2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2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2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2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2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2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2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2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2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2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2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2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2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2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2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2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2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2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2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2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2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2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2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2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2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2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2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2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2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2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2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2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2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2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2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2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2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2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2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2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2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2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2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2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2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2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2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2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2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2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2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2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2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2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2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2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2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2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2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2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2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2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2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2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2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2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2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2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2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2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2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2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2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2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2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2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2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2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2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2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2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2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2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2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2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2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2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2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2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2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2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2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2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2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2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2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2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2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2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2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2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2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2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2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2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2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2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2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2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2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2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2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2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2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2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2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2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2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2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2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2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2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2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2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2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2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2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2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2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2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2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2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2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2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2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2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2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2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2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2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2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2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2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2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2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2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2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2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2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2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2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2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2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2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2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2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2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2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2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2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2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2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2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2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2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2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2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2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2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2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2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2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2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2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2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2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2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2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2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2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2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2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2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2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2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2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2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2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2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2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2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2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2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2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2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2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2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2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2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2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2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2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2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2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2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2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2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2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2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2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2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2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2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2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2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2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2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2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2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2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2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2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2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2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2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2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2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2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2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2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2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2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2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2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2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2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2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2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2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2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2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2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2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2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2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2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2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2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2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2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2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2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2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2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2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2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2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2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2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2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2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2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2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2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2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2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2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2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2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2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2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2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2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2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2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2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2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2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2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2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2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2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2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2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2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2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2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2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2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2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2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2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2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2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2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2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2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2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2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2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2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2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2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2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2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2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2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2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2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2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2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2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2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2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2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2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2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2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2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2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2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2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2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2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2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2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2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2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2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2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2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2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2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2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2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2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2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2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2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2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2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2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2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2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2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2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2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2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2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2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2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2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2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2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2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2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2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2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2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2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2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2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2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2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2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2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2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2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2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2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2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2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2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2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2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2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2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2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2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2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2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2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2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2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2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2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2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2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2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2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2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2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2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2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2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2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2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2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2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2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2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2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2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2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2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2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2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2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2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2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2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2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2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2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2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2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2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2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2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2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2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2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2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2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2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2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2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2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2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2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2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2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2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2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2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2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2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2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2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2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2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2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2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2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2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2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2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2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2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2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2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2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2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2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2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2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2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2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2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2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2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2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2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2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2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2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2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2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2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2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2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2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2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2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2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2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2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2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2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2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2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2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2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2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2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2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2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2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2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2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2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2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2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2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2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2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2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2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2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2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2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2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2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2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2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2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2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2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2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2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2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2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2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2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2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2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2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2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2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2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2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2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2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2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2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2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2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2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2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2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2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2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2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2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2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2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2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2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2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2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2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2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2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2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2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2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2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2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2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2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2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2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2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2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2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2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2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2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2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2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2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2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2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2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2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2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2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2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2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2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2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2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2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2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2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2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2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2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2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2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2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2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2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2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2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2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2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2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2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2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2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2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2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2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2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2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2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2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2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2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2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2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2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2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2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2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2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2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2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2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2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2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2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2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2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2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2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2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2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2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2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2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2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2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2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2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2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2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2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2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2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2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2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2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2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2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2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2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2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2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2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2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2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2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2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2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2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2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2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2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2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2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2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2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2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2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2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2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2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2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2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2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2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2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2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2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2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2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2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2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2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2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2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2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2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2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2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2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2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2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2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2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2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2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2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2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2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2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2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2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2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2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2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2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2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2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2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2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2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2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2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2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2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2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2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2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2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2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2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2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2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2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2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2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2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2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2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2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2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2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2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2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2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2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2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2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2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2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2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2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2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2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2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2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2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2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2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2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2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2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2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2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2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2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2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2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2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2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2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2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2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2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2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2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2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2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2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2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2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2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2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2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2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2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2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2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2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2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2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2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2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2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2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2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2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2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2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2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2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2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2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2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2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2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2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2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2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2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2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2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2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2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2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2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2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2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2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2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2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2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2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2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2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2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2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2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2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2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2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2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2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2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2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2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2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2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2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2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2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2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2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2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2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2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2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2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2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2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2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2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2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2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2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2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2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2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2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2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2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2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2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2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2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2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2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2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2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2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2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2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2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2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2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2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2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2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2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2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2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2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2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2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2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2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2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2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2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2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2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2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2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2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2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2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2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2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2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2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2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2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2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2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2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2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2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2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2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2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2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2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2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2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2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2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2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2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2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2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2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2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2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2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2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2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2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2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2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2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2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2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2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2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2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2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2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2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2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2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2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2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2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2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2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2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2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2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2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2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2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2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2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2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2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2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2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2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2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2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2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2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2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2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2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2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2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2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2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2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2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2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2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2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2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2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2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2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2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2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2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2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2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2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2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2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2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2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2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2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2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2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2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2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2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2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2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2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2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2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2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2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2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2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2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2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2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2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2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2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2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2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2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2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2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2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2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2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2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2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2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2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2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2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2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2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2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2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2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2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2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2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2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2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2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2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2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2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2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2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2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2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2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2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2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2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2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2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2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2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2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2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2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2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2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2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2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2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2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2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2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2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2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2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2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2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2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2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2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2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2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2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2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2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2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2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2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2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2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2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2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2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2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2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2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2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2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2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2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2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2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2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2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2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2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2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2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2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2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2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2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2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2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2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2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2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2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2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2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2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2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2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2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2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2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2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2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2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2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2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2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2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2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2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2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2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2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2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2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2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2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2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2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2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2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2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2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2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2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2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2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2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2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2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2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2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2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2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2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2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2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2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2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2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2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2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2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2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2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2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2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2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2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2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2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2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2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2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2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2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2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2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2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2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2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2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2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2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2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2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2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2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2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2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2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2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2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2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2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2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2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2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2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2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2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2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2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2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2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2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2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2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2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2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2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2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2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2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2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2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2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2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2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2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2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2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2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2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2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2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2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2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2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2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2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2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2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2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2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2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2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2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2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2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2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2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2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2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2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2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2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2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2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2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2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2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2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2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2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2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2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2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2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2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2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2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2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2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2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2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2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2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2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2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2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2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2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2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2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2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2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2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2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2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2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2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2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2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2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2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2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2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2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2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2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2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2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2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2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2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2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2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2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2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2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2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2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2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2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2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2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2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2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2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2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2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2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2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2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2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2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2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2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2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2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2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2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2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2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2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2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2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2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2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2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2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2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2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2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2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2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2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2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2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2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2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2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2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2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2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2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2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2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2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2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2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2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2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2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2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2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2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2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2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2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2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2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2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2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2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2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2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2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2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2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2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2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2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2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2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2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2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2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2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2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2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2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2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2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2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2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2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2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2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2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2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2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2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2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2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2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2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2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2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2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2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2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2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2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2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2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2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2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2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2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2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2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2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2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2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2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2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2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2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2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2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2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2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2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2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2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2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2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2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2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2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2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2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2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2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2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2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2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2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2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2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2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2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2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2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2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2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2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2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2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2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2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2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2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2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2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2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2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2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2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2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2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2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2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2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2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2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2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2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2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2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2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2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2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2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2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2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2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2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2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2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2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2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2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2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2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2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2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2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2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2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2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2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2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2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2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2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2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2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2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2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2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2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2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2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2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2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2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2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2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2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2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2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2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2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2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2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2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2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2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2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2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2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2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2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2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2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2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2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2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2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2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2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2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2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2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2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2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2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2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2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2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2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2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2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2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2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2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2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2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2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2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2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2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2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2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2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2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2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2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2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2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2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2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2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2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2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2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2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2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2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2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2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2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2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2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2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2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2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2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2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2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2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2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2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2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2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2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2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2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2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2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2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2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2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2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2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2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2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2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2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2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2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2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2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2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2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2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2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2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2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2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2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2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2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2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2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2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2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2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2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2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2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2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2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2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2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2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2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2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2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2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2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2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2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2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2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2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2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2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2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2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2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2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2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2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2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2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2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2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2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2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2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2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2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2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2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2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2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2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2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2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2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2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2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2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2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2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2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2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2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2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2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2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2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2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2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2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2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2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2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2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2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2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2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2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2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2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2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2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2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2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2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2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2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2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2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2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2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2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2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2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2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2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2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2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2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2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2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2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2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2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2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2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2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2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2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2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2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2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2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2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2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2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2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2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2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2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2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2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2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2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2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2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2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2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2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2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2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2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2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2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2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2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2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2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2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2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2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2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2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2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2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2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2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2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2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2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2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2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2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2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2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2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2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2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2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2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2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2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2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2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2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2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2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2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2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2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2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2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2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2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2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2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2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2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2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2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2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2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2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2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2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2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2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2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2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2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2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2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2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2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2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2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2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2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2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2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2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2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2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2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2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2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2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2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2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2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2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2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2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2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2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2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2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2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2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2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2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2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2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2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2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2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2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2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2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2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2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2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2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2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2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2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2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2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2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2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2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2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2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2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2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2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2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2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2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2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2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2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2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2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2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2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2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2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2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2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2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2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2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2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2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2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2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2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2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2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2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2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2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2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2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2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2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2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2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2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2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2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2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2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2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2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2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2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2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2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2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2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2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2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2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2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2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2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2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2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2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2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2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2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2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2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2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2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2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2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2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2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2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2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2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2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2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2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2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2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2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2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2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2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2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2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2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2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2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2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2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2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2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2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2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2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2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2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2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2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2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2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2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2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2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2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2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2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2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2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2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2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2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2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2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2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2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2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2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2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2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2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2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2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2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2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2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2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2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2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2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2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2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2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2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2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2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2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2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2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2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2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2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2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2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2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2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2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2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2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2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2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2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2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2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2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2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2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2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2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2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2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2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2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2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2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2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2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2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2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2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2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2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2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2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2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2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2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2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2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2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2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2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2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2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2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2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2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2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2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2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2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2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2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2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2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2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2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2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2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2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2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2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2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2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2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2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2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2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2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2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2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2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2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2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2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2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2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2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2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2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2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2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2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2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2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2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2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2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2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2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2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2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2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2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2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2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2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2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2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2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2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2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2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2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2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2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2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2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2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2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2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2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2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2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2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2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2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2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2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2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2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2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2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2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2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2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2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2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2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2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2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2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2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2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2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2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2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2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2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2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2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2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2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2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2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2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2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2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2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2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2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2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2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2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2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2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2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2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2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2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2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2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2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2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2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2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2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2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2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2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2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2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2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2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2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2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2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2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2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2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2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2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2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2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2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2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2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2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2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2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2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2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2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2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2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2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2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2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2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2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2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2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2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2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2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2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2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2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2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2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2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2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2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2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2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2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2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2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2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2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2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2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2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2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2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2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2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2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2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2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2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2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2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2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2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2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2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2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2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2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2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2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2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2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2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2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2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2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2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2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2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2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2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2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2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2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2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2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2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2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2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2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2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2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2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2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2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2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2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2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2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2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2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2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2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2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2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2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2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2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2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2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2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2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2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2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2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2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2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2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2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2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2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2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2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2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2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2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2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2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2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2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2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2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2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2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2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2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2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2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2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2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2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2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2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2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2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2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2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2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2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2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2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2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2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2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2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2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2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2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2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2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2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2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2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2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2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2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2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2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2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2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2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2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2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2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2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2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2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2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2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2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2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2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2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2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2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2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2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2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2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2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2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2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2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2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2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2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2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2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2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2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2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2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2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2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2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2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2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2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2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2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2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2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2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2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2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2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2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2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2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2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2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2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2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2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2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2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2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2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2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2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2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2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2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2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2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2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2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2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2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2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2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2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2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2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2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2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2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2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2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2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2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2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2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2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2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2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2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2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2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2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2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2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2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2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2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2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2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2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2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2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2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2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2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2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2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2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2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2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2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2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2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2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2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2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2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2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2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2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2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2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2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2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2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2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2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2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2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2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2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2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2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2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2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2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2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2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2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2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2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2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2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2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2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2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2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2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2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2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2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2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2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2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2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2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2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2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2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2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2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2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2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2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2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2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2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2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2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2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2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2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2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2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2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2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2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2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2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2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2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2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2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2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2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2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2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2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2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2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2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2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2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2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2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2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2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2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2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2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2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2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2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2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2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2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2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2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2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2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2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2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2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2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2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2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2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2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2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2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2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2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2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2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2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2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2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2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2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2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2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2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2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2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2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2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2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2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2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2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2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2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2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2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2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2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2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2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2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2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2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2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2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2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2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2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2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2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2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2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2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2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2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2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2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2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2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2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2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2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2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2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2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2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2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2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2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2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2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2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2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2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2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2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2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2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2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2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2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2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2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2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2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2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2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2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2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2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2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2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2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2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2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2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2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2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2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2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2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2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2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2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2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2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2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2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2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2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2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2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2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2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2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2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2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2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2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2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2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2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2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2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2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2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2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2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2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2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2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2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2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2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2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2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2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2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2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2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2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2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2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2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2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2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2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2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2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2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2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2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2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2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2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2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2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2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2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2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2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2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2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2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2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2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2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2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2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2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2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2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2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2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2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2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2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2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2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2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2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2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2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2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2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2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2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2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2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2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2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2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2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2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2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2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2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2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2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2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2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2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2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2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2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2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2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2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2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2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2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2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2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2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2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2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2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2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2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2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2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2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2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2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2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2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2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2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2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2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2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2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2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2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2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2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2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2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2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2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2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2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2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2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2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2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2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2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2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2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2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2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2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2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2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2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2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2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2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2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2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2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2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2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2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2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2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2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2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2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2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2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2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2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2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2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2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2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2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2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2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2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2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2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2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2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2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2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2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2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2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2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2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2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2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2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2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2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2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2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2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2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2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2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2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2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2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2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2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2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2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2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2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2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2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2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2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2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2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2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2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2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2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2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2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2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2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2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2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2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2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2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2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2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2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2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2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2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2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2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2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2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2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2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2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2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2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2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2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2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2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2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2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2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2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2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2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2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2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2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2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2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2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2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2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2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2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2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2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2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2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2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2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2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2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2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2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2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2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2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2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2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2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2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2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2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2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2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2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2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2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2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2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2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2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2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2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2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2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2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2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2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2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2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2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2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2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2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2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2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2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2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2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2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2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2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2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2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2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2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2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2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2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2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2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2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2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2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2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2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2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2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2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2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2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2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2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2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2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2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2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2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2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2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2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2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2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2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2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2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2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2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2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2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2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2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2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2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2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2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2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2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2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2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2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2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2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2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2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2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2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2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2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2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2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2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2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2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2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2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2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2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2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2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2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2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2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2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2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2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2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2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2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2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2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2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2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2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2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2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2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2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2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2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2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2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2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2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2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2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2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2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2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2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2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2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2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2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2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2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2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2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2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2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2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2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2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2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2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2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2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2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2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2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2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2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2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2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2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2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2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2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2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2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2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2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2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2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2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2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2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2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2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2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2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2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2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2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2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2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2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2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2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2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2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2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2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2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2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2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2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2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2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2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2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2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2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2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2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2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2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2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2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2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2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2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2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2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2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2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2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2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2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2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2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2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2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2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2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2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2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2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2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2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2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2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2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2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2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2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2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2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2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2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2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2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2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2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2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2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2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2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2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2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2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2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2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2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2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2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2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2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2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2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2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2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2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2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2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2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2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2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2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2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2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2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2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2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2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2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2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2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2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2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2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2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2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2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2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2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2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2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2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2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2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2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2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2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2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2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2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2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2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2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2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2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2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2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2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2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2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2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2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2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2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2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2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2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2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2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2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2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2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2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2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2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2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2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2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2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2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2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2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2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2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2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2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2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2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2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2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2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2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2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2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2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2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2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2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2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2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2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2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2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2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2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2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2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2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2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2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2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2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2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2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2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2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2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2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2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2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2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2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2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2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2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2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2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2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2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2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2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2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2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2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2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2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2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2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2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2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2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2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2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2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2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2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2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2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2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2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2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2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2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2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2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2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2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2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2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2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2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2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2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2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2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2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2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2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2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2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2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2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2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2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2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2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2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2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2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2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2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2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2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2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2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2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2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2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2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2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2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2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2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2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2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2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2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2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2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2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2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2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2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2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2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2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2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2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2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2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2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2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2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2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2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2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2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2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2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2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2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2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2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2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2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2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2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2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2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2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2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2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2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2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2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2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2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2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2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2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2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2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2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2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2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2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2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2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2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2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2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2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2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2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2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2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2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2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2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2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2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2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2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2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2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2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2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2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2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2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2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2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2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2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2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2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2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2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2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2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2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2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2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2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2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2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2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2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2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2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2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2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2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2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2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2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2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2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2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2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2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2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2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2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2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2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2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2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2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2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2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2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2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2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2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2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2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2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2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2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2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2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2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2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2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2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2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2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2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2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2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2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2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2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2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2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2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2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2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2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2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2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2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2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2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2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2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2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2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2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2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2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2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2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2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2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2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2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2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2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2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2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2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2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2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2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2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2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2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2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2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2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2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2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2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2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2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2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2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2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2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2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2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2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2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2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2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2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2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2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2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2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2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2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2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2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2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2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2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2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2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2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2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2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2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2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2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2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2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2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2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2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2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2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2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2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2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2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2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2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2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2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2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2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2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2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2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2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2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2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2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2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2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2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2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2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2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2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2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2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2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2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2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2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2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2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2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2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2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2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2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2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2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2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2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2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2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2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2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2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2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2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2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2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2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2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2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2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2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2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2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2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2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2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2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2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2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2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2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2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2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2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2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2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2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2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2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2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2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2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2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2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2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2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2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2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2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2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2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2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2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2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2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2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2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2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2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2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2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2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2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2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2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2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2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2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2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2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2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2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2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2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2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2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2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2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2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2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2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2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2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2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2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2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2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2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2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2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2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2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2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2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2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2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2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2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2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2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2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2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2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2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2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2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2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2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2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2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2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2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2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2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2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2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2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2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2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2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2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2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2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2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2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2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2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2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2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2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2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2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2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2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2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2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2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2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2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2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2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2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2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2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2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2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2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2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2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2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2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2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2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2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2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2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2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2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2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2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2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2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2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2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2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2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2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2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2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2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2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2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2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2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2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2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2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2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2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2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2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2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2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2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2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2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2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2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2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2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2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2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2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2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2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2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2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2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2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2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2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2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2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2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2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2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2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2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2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2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2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2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2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2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2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2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2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2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2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2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2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2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2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2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2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2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2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2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2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2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2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2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2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2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2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2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2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2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2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2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2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2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2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2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2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2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2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2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2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2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2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2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2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2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2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2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2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2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2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2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2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2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2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2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2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2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2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2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2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2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2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2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2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2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2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2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2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2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2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2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2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2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2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2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2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2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2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2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2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2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2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2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2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2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2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2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2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2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2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2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2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2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2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2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2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2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2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2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2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2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2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2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2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2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2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2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2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2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2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2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2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2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2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2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2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2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2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2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2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2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2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2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2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2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2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2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2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2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2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2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2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2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2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2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2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2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2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2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2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2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2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2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2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2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2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2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2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2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2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2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2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2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2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2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2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2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2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2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2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2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2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2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2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2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2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2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2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2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2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2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2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2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2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2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2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2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2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2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2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2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2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2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2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2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2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2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2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2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2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2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2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2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2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2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2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2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2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2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2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2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2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2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2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2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2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2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2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2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2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2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2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2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2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2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2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2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2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2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2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2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2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2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2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2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2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2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2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2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2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2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2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2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2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2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2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2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2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2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2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2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2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2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2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2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2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2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2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2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2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2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2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2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2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2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2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2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2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2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2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2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2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2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2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2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2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2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2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2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2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2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2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2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2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2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2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2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2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2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2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2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2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2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2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2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2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2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2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2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2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2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2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2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2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2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2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2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2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2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2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2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2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2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2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2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2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2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2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2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2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2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2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2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2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2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2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2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2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2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2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2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2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2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2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2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2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2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2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2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2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2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2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2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2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2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2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2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2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2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2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2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2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2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2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2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2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2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2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2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2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2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2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2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2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2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2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2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2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2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2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2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2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2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2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2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2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2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2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2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2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2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2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2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2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2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2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2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2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2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2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2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2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2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2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2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2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2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2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2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2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2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2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2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2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2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2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2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2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2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2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2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2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2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2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2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2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2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2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2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2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2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2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2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2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2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2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2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2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2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2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2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2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2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2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2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2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2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2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2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2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2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2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2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2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2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2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2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2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2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2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2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2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2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2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2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2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2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2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2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2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2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2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2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2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2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2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2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2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2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2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2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2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2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2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2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2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2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2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2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2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2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2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2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2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2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2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2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2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2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2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2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2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2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2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2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2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2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2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2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2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2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2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2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2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2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2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2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2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2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2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2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2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2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2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2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2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2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2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2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2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2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2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2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2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2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2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2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2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2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2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2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2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2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2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2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2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2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2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2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2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2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2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2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2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2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2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2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2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2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2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2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2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2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2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2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2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2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2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2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2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2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2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2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2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2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2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2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2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2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2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2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2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2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2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2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2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2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2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2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2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2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2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2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2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2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2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2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2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2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2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2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2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2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2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2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2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2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2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2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2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2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2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2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2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2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2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2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2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2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2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2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2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2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2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2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2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2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2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2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2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2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2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2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2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2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2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2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2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2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2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2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2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2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2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2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2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2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2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2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2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2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2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2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2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2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2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2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2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2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2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2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2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2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2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2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2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2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2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2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2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2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2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2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2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2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2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2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2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2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2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2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2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2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2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2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2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2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2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2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2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2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2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2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2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2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2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2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2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2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2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2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2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2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2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2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2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2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2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2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2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2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2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2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2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2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2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2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2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2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2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2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2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2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2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2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2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2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2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2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2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2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2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2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2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2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2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2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2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2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2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2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2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2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2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2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2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2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2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2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2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2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2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2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2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2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2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2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2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2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2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2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2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2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2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2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2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2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2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2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2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2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2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2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2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2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2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2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2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2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2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2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2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2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2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2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2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2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2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2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2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2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2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2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2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2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2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2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2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2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2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2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2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2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2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2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2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2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2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2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2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2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2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2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2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2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2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2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2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2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2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2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2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2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2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2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2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2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2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2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2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2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2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2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2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2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2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2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2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2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2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2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2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2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2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2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2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2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2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2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2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2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2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2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2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2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2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2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2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2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2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2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2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2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2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2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2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2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2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2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2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2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2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2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2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2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2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2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2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2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2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2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2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2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2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2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2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2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2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2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2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2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2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2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2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2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2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2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2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2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2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2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2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2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2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2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2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2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2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2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2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2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2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2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2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2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2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2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2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2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2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2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2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2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2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2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2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2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2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2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2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2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2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2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2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2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2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2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2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2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2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2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2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2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2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2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2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2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2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2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2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2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2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2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2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2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2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2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2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2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2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2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2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2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2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2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2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2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2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2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2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2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2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2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2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2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2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2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2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2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2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2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2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2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2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2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2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2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2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2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2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2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2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2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2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2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2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2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2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2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2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2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2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2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2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2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2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2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2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2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2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2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2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2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2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2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2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2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2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2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2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2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2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2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2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2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2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2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2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2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2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2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2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2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2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2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2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2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2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2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2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2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2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2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2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2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2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2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2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2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2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2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2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2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2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2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2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2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2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2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2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2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2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2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2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2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2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2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2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2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2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2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2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2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2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2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2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2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2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2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2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2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2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2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2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2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2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2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2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2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2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2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2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2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2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2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2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2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2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2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2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2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2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2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2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2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2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2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2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2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2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2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2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2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2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2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2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2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2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2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2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2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2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2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2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2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2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2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2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2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2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2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2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2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2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2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2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2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2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2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2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2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2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2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2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2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2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2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2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2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2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2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2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2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2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2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2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2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2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2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2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2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2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2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2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2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2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2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2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2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2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2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2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2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2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2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2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2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2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2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2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2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2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2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2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2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2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2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2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2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2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2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2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2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2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2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2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2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2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2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2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2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2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2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2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2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2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2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2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2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2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2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2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2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2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2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2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2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2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2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2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2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2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2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2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2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2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2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2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2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2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2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2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2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2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2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2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2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2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2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2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2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2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2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2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2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2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2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2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2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2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2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2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2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2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2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2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2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2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2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2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2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2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2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2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2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2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2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2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2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2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2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2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2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2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2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2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2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2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2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2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2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2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2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2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2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2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2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2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2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2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2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2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2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2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2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2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2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2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2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2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2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2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2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2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2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2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2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2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2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2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2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2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2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2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2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2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2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2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2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2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2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2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2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2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2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2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2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2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2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2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2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2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2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2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2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2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2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2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2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2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2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2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2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2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2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2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2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2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2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2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2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2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2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2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2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2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2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2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2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2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2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2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2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2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2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2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2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2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2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2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2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2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2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2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2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2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2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2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2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2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2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2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2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2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2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2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2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2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2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2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2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2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2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2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2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2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2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2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2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2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2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2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2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2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2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2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2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2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2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2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2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2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2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2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2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2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2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2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2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2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2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2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2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2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2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2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2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2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2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2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2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2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2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2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2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2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2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2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2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2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2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2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2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2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2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2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2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2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2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2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2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2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2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2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2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2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2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2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2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2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2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2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2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2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2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2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2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2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2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2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2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2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2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2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2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2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2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2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2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2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2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2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2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2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2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2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2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2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2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2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2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2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2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2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2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2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2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2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2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2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2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2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2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2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2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2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2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2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2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2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2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2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2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2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2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2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2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2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2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2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2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2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2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2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2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2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2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2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2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2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2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2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2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2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2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2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2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2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2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2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2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2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2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2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2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2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2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2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2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2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2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2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2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2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2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2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2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2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2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2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2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2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2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2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2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2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2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2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2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2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2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2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2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2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2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2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2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2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2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2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2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2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2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2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2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2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2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2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2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2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2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2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2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2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2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2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2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2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2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2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2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2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2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2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2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2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2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2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2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2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2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2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2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2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2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2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2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2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2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2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2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2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2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2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2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2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2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2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2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2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2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2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2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2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2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2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2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2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2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2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2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2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2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2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2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2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2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2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2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2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2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2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2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2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2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2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2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2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2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2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2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2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2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2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2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2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2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2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2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2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2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2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2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2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2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2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2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2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2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2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2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2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2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2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2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2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2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2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2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2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2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2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2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2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2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2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2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2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2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2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2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2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2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2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2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2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2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2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2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2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2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2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2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2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2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2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2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2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2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2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2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2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2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2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2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2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2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2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2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2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2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2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2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2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2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2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2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2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2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2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2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2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2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2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2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2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2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2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2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2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2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2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2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2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2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2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2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2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2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2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2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2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2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2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2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2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2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2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2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2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2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2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2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2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2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2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2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2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2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2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2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2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2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2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2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2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2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2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2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2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2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2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2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2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2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2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2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2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2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2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2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2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2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2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2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2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2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2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2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2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2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2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2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2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2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2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2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2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2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2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2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2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2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2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2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2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2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2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2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2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2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2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2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2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2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2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2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2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2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2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2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2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2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2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2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2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2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2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2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2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2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2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2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2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2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2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2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2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2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2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2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2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2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2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2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2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2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2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2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2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2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2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2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2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2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2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2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2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2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2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2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2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2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2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2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2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2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2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2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2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2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2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2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2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2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2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2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2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2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2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2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2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2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2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2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2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2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2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2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2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2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2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2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2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2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2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2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2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2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2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2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2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2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2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2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2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2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2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2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2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2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2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2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2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2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2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2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2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2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2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2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2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2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2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2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2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2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2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2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2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2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2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2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2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2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2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2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2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2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2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2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2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2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2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2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2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2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2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2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2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2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2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2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2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2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2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2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2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2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2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2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2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2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2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2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2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2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2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2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2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2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2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2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2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2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2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2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2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2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2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2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2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2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2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2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2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2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2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2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2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2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2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2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2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2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2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2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2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2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2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2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2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2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2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2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2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2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2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2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2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2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2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2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2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2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2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2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2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2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2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2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2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2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2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2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2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2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2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2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2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NY</v>
      </c>
      <c r="C1" s="409">
        <f>SUM(C4:C87)</f>
        <v>211.75964083092839</v>
      </c>
      <c r="D1" s="409">
        <f t="shared" ref="D1:AG1" si="0">SUM(D4:D87)</f>
        <v>202.88857028895239</v>
      </c>
      <c r="E1" s="409">
        <f t="shared" si="0"/>
        <v>202.6349901222635</v>
      </c>
      <c r="F1" s="409">
        <f t="shared" si="0"/>
        <v>195.63523509384046</v>
      </c>
      <c r="G1" s="409">
        <f t="shared" si="0"/>
        <v>194.36821793733509</v>
      </c>
      <c r="H1" s="409">
        <f t="shared" si="0"/>
        <v>200.67483580051572</v>
      </c>
      <c r="I1" s="409">
        <f t="shared" si="0"/>
        <v>202.92462046102685</v>
      </c>
      <c r="J1" s="409">
        <f t="shared" si="0"/>
        <v>206.04784163158791</v>
      </c>
      <c r="K1" s="409">
        <f t="shared" si="0"/>
        <v>206.61198339664571</v>
      </c>
      <c r="L1" s="409">
        <f t="shared" si="0"/>
        <v>208.78118608377335</v>
      </c>
      <c r="M1" s="409">
        <f t="shared" si="0"/>
        <v>215.64504137270589</v>
      </c>
      <c r="N1" s="409">
        <f t="shared" si="0"/>
        <v>213.2334242473743</v>
      </c>
      <c r="O1" s="409">
        <f t="shared" si="0"/>
        <v>209.51709203734802</v>
      </c>
      <c r="P1" s="409">
        <f t="shared" si="0"/>
        <v>218.25842431637508</v>
      </c>
      <c r="Q1" s="409">
        <f t="shared" si="0"/>
        <v>222.80022514821377</v>
      </c>
      <c r="R1" s="409">
        <f t="shared" si="0"/>
        <v>219.60838602490779</v>
      </c>
      <c r="S1" s="409">
        <f t="shared" si="0"/>
        <v>203.14587548396423</v>
      </c>
      <c r="T1" s="409">
        <f t="shared" si="0"/>
        <v>210.01741511255349</v>
      </c>
      <c r="U1" s="409">
        <f t="shared" si="0"/>
        <v>196.98200060781392</v>
      </c>
      <c r="V1" s="409">
        <f t="shared" si="0"/>
        <v>182.01994293665624</v>
      </c>
      <c r="W1" s="409">
        <f t="shared" si="0"/>
        <v>189.93440064270212</v>
      </c>
      <c r="X1" s="409">
        <f t="shared" si="0"/>
        <v>182.87757388920315</v>
      </c>
      <c r="Y1" s="409">
        <f t="shared" si="0"/>
        <v>176.12302249772173</v>
      </c>
      <c r="Z1" s="409">
        <f t="shared" si="0"/>
        <v>177.49728826282043</v>
      </c>
      <c r="AA1" s="409">
        <f t="shared" si="0"/>
        <v>183.35249772836136</v>
      </c>
      <c r="AB1" s="409">
        <f t="shared" si="0"/>
        <v>181.11738222156399</v>
      </c>
      <c r="AC1" s="409">
        <f t="shared" si="0"/>
        <v>176.07197115943305</v>
      </c>
      <c r="AD1" s="409">
        <f t="shared" si="0"/>
        <v>170.66479356605328</v>
      </c>
      <c r="AE1" s="409">
        <f t="shared" si="0"/>
        <v>178.78086320185935</v>
      </c>
      <c r="AF1" s="409">
        <f t="shared" si="0"/>
        <v>175.91373065195984</v>
      </c>
      <c r="AG1" s="409">
        <f t="shared" si="0"/>
        <v>154.38975712782198</v>
      </c>
      <c r="AH1" s="409">
        <f>SUM(AH4:AH87)</f>
        <v>165.23392724573799</v>
      </c>
    </row>
    <row r="2" spans="1:34" x14ac:dyDescent="0.25">
      <c r="B2" s="410"/>
    </row>
    <row r="3" spans="1:34" s="411" customFormat="1" x14ac:dyDescent="0.2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25">
      <c r="A4" s="413" t="s">
        <v>2216</v>
      </c>
      <c r="B4" s="414" t="s">
        <v>4214</v>
      </c>
      <c r="C4">
        <f>SUMIFS('EPA Export Aggregation'!F:F,'EPA Export Aggregation'!$A:$A,$B4,'EPA Export Aggregation'!$D:$D,$A$1)*IF($A4="CH4",About!$D$58,IF($A4="N2O",About!$D$59,1))</f>
        <v>63.117881680875897</v>
      </c>
      <c r="D4">
        <f>SUMIFS('EPA Export Aggregation'!G:G,'EPA Export Aggregation'!$A:$A,$B4,'EPA Export Aggregation'!$D:$D,$A$1)*IF($A4="CH4",About!$D$58,IF($A4="N2O",About!$D$59,1))</f>
        <v>58.880899230791499</v>
      </c>
      <c r="E4">
        <f>SUMIFS('EPA Export Aggregation'!H:H,'EPA Export Aggregation'!$A:$A,$B4,'EPA Export Aggregation'!$D:$D,$A$1)*IF($A4="CH4",About!$D$58,IF($A4="N2O",About!$D$59,1))</f>
        <v>54.063253619553599</v>
      </c>
      <c r="F4">
        <f>SUMIFS('EPA Export Aggregation'!I:I,'EPA Export Aggregation'!$A:$A,$B4,'EPA Export Aggregation'!$D:$D,$A$1)*IF($A4="CH4",About!$D$58,IF($A4="N2O",About!$D$59,1))</f>
        <v>47.700465982175402</v>
      </c>
      <c r="G4">
        <f>SUMIFS('EPA Export Aggregation'!J:J,'EPA Export Aggregation'!$A:$A,$B4,'EPA Export Aggregation'!$D:$D,$A$1)*IF($A4="CH4",About!$D$58,IF($A4="N2O",About!$D$59,1))</f>
        <v>47.5470564363509</v>
      </c>
      <c r="H4">
        <f>SUMIFS('EPA Export Aggregation'!K:K,'EPA Export Aggregation'!$A:$A,$B4,'EPA Export Aggregation'!$D:$D,$A$1)*IF($A4="CH4",About!$D$58,IF($A4="N2O",About!$D$59,1))</f>
        <v>51.332586658600903</v>
      </c>
      <c r="I4">
        <f>SUMIFS('EPA Export Aggregation'!L:L,'EPA Export Aggregation'!$A:$A,$B4,'EPA Export Aggregation'!$D:$D,$A$1)*IF($A4="CH4",About!$D$58,IF($A4="N2O",About!$D$59,1))</f>
        <v>46.957934862784597</v>
      </c>
      <c r="J4">
        <f>SUMIFS('EPA Export Aggregation'!M:M,'EPA Export Aggregation'!$A:$A,$B4,'EPA Export Aggregation'!$D:$D,$A$1)*IF($A4="CH4",About!$D$58,IF($A4="N2O",About!$D$59,1))</f>
        <v>52.451978196280301</v>
      </c>
      <c r="K4">
        <f>SUMIFS('EPA Export Aggregation'!N:N,'EPA Export Aggregation'!$A:$A,$B4,'EPA Export Aggregation'!$D:$D,$A$1)*IF($A4="CH4",About!$D$58,IF($A4="N2O",About!$D$59,1))</f>
        <v>56.602240315483897</v>
      </c>
      <c r="L4">
        <f>SUMIFS('EPA Export Aggregation'!O:O,'EPA Export Aggregation'!$A:$A,$B4,'EPA Export Aggregation'!$D:$D,$A$1)*IF($A4="CH4",About!$D$58,IF($A4="N2O",About!$D$59,1))</f>
        <v>57.247874018761003</v>
      </c>
      <c r="M4">
        <f>SUMIFS('EPA Export Aggregation'!P:P,'EPA Export Aggregation'!$A:$A,$B4,'EPA Export Aggregation'!$D:$D,$A$1)*IF($A4="CH4",About!$D$58,IF($A4="N2O",About!$D$59,1))</f>
        <v>56.305032772393297</v>
      </c>
      <c r="N4">
        <f>SUMIFS('EPA Export Aggregation'!Q:Q,'EPA Export Aggregation'!$A:$A,$B4,'EPA Export Aggregation'!$D:$D,$A$1)*IF($A4="CH4",About!$D$58,IF($A4="N2O",About!$D$59,1))</f>
        <v>55.3552589221716</v>
      </c>
      <c r="O4">
        <f>SUMIFS('EPA Export Aggregation'!R:R,'EPA Export Aggregation'!$A:$A,$B4,'EPA Export Aggregation'!$D:$D,$A$1)*IF($A4="CH4",About!$D$58,IF($A4="N2O",About!$D$59,1))</f>
        <v>51.326874700524698</v>
      </c>
      <c r="P4">
        <f>SUMIFS('EPA Export Aggregation'!S:S,'EPA Export Aggregation'!$A:$A,$B4,'EPA Export Aggregation'!$D:$D,$A$1)*IF($A4="CH4",About!$D$58,IF($A4="N2O",About!$D$59,1))</f>
        <v>52.440435281328398</v>
      </c>
      <c r="Q4">
        <f>SUMIFS('EPA Export Aggregation'!T:T,'EPA Export Aggregation'!$A:$A,$B4,'EPA Export Aggregation'!$D:$D,$A$1)*IF($A4="CH4",About!$D$58,IF($A4="N2O",About!$D$59,1))</f>
        <v>52.836553396355598</v>
      </c>
      <c r="R4">
        <f>SUMIFS('EPA Export Aggregation'!U:U,'EPA Export Aggregation'!$A:$A,$B4,'EPA Export Aggregation'!$D:$D,$A$1)*IF($A4="CH4",About!$D$58,IF($A4="N2O",About!$D$59,1))</f>
        <v>55.350382589381901</v>
      </c>
      <c r="S4">
        <f>SUMIFS('EPA Export Aggregation'!V:V,'EPA Export Aggregation'!$A:$A,$B4,'EPA Export Aggregation'!$D:$D,$A$1)*IF($A4="CH4",About!$D$58,IF($A4="N2O",About!$D$59,1))</f>
        <v>46.898262840537797</v>
      </c>
      <c r="T4">
        <f>SUMIFS('EPA Export Aggregation'!W:W,'EPA Export Aggregation'!$A:$A,$B4,'EPA Export Aggregation'!$D:$D,$A$1)*IF($A4="CH4",About!$D$58,IF($A4="N2O",About!$D$59,1))</f>
        <v>49.529518898212302</v>
      </c>
      <c r="U4">
        <f>SUMIFS('EPA Export Aggregation'!X:X,'EPA Export Aggregation'!$A:$A,$B4,'EPA Export Aggregation'!$D:$D,$A$1)*IF($A4="CH4",About!$D$58,IF($A4="N2O",About!$D$59,1))</f>
        <v>43.1156657552269</v>
      </c>
      <c r="V4">
        <f>SUMIFS('EPA Export Aggregation'!Y:Y,'EPA Export Aggregation'!$A:$A,$B4,'EPA Export Aggregation'!$D:$D,$A$1)*IF($A4="CH4",About!$D$58,IF($A4="N2O",About!$D$59,1))</f>
        <v>34.497749254139798</v>
      </c>
      <c r="W4">
        <f>SUMIFS('EPA Export Aggregation'!Z:Z,'EPA Export Aggregation'!$A:$A,$B4,'EPA Export Aggregation'!$D:$D,$A$1)*IF($A4="CH4",About!$D$58,IF($A4="N2O",About!$D$59,1))</f>
        <v>38.137106235067101</v>
      </c>
      <c r="X4">
        <f>SUMIFS('EPA Export Aggregation'!AA:AA,'EPA Export Aggregation'!$A:$A,$B4,'EPA Export Aggregation'!$D:$D,$A$1)*IF($A4="CH4",About!$D$58,IF($A4="N2O",About!$D$59,1))</f>
        <v>33.869416013556197</v>
      </c>
      <c r="Y4">
        <f>SUMIFS('EPA Export Aggregation'!AB:AB,'EPA Export Aggregation'!$A:$A,$B4,'EPA Export Aggregation'!$D:$D,$A$1)*IF($A4="CH4",About!$D$58,IF($A4="N2O",About!$D$59,1))</f>
        <v>32.240012952492997</v>
      </c>
      <c r="Z4">
        <f>SUMIFS('EPA Export Aggregation'!AC:AC,'EPA Export Aggregation'!$A:$A,$B4,'EPA Export Aggregation'!$D:$D,$A$1)*IF($A4="CH4",About!$D$58,IF($A4="N2O",About!$D$59,1))</f>
        <v>29.981179906828299</v>
      </c>
      <c r="AA4">
        <f>SUMIFS('EPA Export Aggregation'!AD:AD,'EPA Export Aggregation'!$A:$A,$B4,'EPA Export Aggregation'!$D:$D,$A$1)*IF($A4="CH4",About!$D$58,IF($A4="N2O",About!$D$59,1))</f>
        <v>30.426205693256399</v>
      </c>
      <c r="AB4">
        <f>SUMIFS('EPA Export Aggregation'!AE:AE,'EPA Export Aggregation'!$A:$A,$B4,'EPA Export Aggregation'!$D:$D,$A$1)*IF($A4="CH4",About!$D$58,IF($A4="N2O",About!$D$59,1))</f>
        <v>29.0528056399652</v>
      </c>
      <c r="AC4">
        <f>SUMIFS('EPA Export Aggregation'!AF:AF,'EPA Export Aggregation'!$A:$A,$B4,'EPA Export Aggregation'!$D:$D,$A$1)*IF($A4="CH4",About!$D$58,IF($A4="N2O",About!$D$59,1))</f>
        <v>27.6326294444453</v>
      </c>
      <c r="AD4">
        <f>SUMIFS('EPA Export Aggregation'!AG:AG,'EPA Export Aggregation'!$A:$A,$B4,'EPA Export Aggregation'!$D:$D,$A$1)*IF($A4="CH4",About!$D$58,IF($A4="N2O",About!$D$59,1))</f>
        <v>22.012542702175601</v>
      </c>
      <c r="AE4">
        <f>SUMIFS('EPA Export Aggregation'!AH:AH,'EPA Export Aggregation'!$A:$A,$B4,'EPA Export Aggregation'!$D:$D,$A$1)*IF($A4="CH4",About!$D$58,IF($A4="N2O",About!$D$59,1))</f>
        <v>24.381620891137501</v>
      </c>
      <c r="AF4">
        <f>SUMIFS('EPA Export Aggregation'!AI:AI,'EPA Export Aggregation'!$A:$A,$B4,'EPA Export Aggregation'!$D:$D,$A$1)*IF($A4="CH4",About!$D$58,IF($A4="N2O",About!$D$59,1))</f>
        <v>21.408706346643999</v>
      </c>
      <c r="AG4">
        <f>SUMIFS('EPA Export Aggregation'!AJ:AJ,'EPA Export Aggregation'!$A:$A,$B4,'EPA Export Aggregation'!$D:$D,$A$1)*IF($A4="CH4",About!$D$58,IF($A4="N2O",About!$D$59,1))</f>
        <v>23.4231564383104</v>
      </c>
      <c r="AH4">
        <f>SUMIFS('EPA Export Aggregation'!AK:AK,'EPA Export Aggregation'!$A:$A,$B4,'EPA Export Aggregation'!$D:$D,$A$1)*IF($A4="CH4",About!$D$58,IF($A4="N2O",About!$D$59,1))</f>
        <v>24.966894859915701</v>
      </c>
    </row>
    <row r="5" spans="1:34" x14ac:dyDescent="0.25">
      <c r="A5" s="413" t="s">
        <v>2216</v>
      </c>
      <c r="B5" s="414" t="s">
        <v>4212</v>
      </c>
      <c r="C5">
        <f>SUMIFS('EPA Export Aggregation'!F:F,'EPA Export Aggregation'!$A:$A,$B5,'EPA Export Aggregation'!$D:$D,$A$1)*IF($A5="CH4",About!$D$58,IF($A5="N2O",About!$D$59,1))</f>
        <v>64.403050706917497</v>
      </c>
      <c r="D5">
        <f>SUMIFS('EPA Export Aggregation'!G:G,'EPA Export Aggregation'!$A:$A,$B5,'EPA Export Aggregation'!$D:$D,$A$1)*IF($A5="CH4",About!$D$58,IF($A5="N2O",About!$D$59,1))</f>
        <v>61.303039912055702</v>
      </c>
      <c r="E5">
        <f>SUMIFS('EPA Export Aggregation'!H:H,'EPA Export Aggregation'!$A:$A,$B5,'EPA Export Aggregation'!$D:$D,$A$1)*IF($A5="CH4",About!$D$58,IF($A5="N2O",About!$D$59,1))</f>
        <v>61.083681808624597</v>
      </c>
      <c r="F5">
        <f>SUMIFS('EPA Export Aggregation'!I:I,'EPA Export Aggregation'!$A:$A,$B5,'EPA Export Aggregation'!$D:$D,$A$1)*IF($A5="CH4",About!$D$58,IF($A5="N2O",About!$D$59,1))</f>
        <v>61.310917571444797</v>
      </c>
      <c r="G5">
        <f>SUMIFS('EPA Export Aggregation'!J:J,'EPA Export Aggregation'!$A:$A,$B5,'EPA Export Aggregation'!$D:$D,$A$1)*IF($A5="CH4",About!$D$58,IF($A5="N2O",About!$D$59,1))</f>
        <v>60.798446459693501</v>
      </c>
      <c r="H5">
        <f>SUMIFS('EPA Export Aggregation'!K:K,'EPA Export Aggregation'!$A:$A,$B5,'EPA Export Aggregation'!$D:$D,$A$1)*IF($A5="CH4",About!$D$58,IF($A5="N2O",About!$D$59,1))</f>
        <v>62.455881642955198</v>
      </c>
      <c r="I5">
        <f>SUMIFS('EPA Export Aggregation'!L:L,'EPA Export Aggregation'!$A:$A,$B5,'EPA Export Aggregation'!$D:$D,$A$1)*IF($A5="CH4",About!$D$58,IF($A5="N2O",About!$D$59,1))</f>
        <v>64.347748864424801</v>
      </c>
      <c r="J5">
        <f>SUMIFS('EPA Export Aggregation'!M:M,'EPA Export Aggregation'!$A:$A,$B5,'EPA Export Aggregation'!$D:$D,$A$1)*IF($A5="CH4",About!$D$58,IF($A5="N2O",About!$D$59,1))</f>
        <v>63.109973658114797</v>
      </c>
      <c r="K5">
        <f>SUMIFS('EPA Export Aggregation'!N:N,'EPA Export Aggregation'!$A:$A,$B5,'EPA Export Aggregation'!$D:$D,$A$1)*IF($A5="CH4",About!$D$58,IF($A5="N2O",About!$D$59,1))</f>
        <v>64.794117318311194</v>
      </c>
      <c r="L5">
        <f>SUMIFS('EPA Export Aggregation'!O:O,'EPA Export Aggregation'!$A:$A,$B5,'EPA Export Aggregation'!$D:$D,$A$1)*IF($A5="CH4",About!$D$58,IF($A5="N2O",About!$D$59,1))</f>
        <v>65.087761348678299</v>
      </c>
      <c r="M5">
        <f>SUMIFS('EPA Export Aggregation'!P:P,'EPA Export Aggregation'!$A:$A,$B5,'EPA Export Aggregation'!$D:$D,$A$1)*IF($A5="CH4",About!$D$58,IF($A5="N2O",About!$D$59,1))</f>
        <v>65.570614360843706</v>
      </c>
      <c r="N5">
        <f>SUMIFS('EPA Export Aggregation'!Q:Q,'EPA Export Aggregation'!$A:$A,$B5,'EPA Export Aggregation'!$D:$D,$A$1)*IF($A5="CH4",About!$D$58,IF($A5="N2O",About!$D$59,1))</f>
        <v>64.978161839155703</v>
      </c>
      <c r="O5">
        <f>SUMIFS('EPA Export Aggregation'!R:R,'EPA Export Aggregation'!$A:$A,$B5,'EPA Export Aggregation'!$D:$D,$A$1)*IF($A5="CH4",About!$D$58,IF($A5="N2O",About!$D$59,1))</f>
        <v>68.510255934230699</v>
      </c>
      <c r="P5">
        <f>SUMIFS('EPA Export Aggregation'!S:S,'EPA Export Aggregation'!$A:$A,$B5,'EPA Export Aggregation'!$D:$D,$A$1)*IF($A5="CH4",About!$D$58,IF($A5="N2O",About!$D$59,1))</f>
        <v>71.128498315765597</v>
      </c>
      <c r="Q5">
        <f>SUMIFS('EPA Export Aggregation'!T:T,'EPA Export Aggregation'!$A:$A,$B5,'EPA Export Aggregation'!$D:$D,$A$1)*IF($A5="CH4",About!$D$58,IF($A5="N2O",About!$D$59,1))</f>
        <v>72.737567632159298</v>
      </c>
      <c r="R5">
        <f>SUMIFS('EPA Export Aggregation'!U:U,'EPA Export Aggregation'!$A:$A,$B5,'EPA Export Aggregation'!$D:$D,$A$1)*IF($A5="CH4",About!$D$58,IF($A5="N2O",About!$D$59,1))</f>
        <v>72.471721482196301</v>
      </c>
      <c r="S5">
        <f>SUMIFS('EPA Export Aggregation'!V:V,'EPA Export Aggregation'!$A:$A,$B5,'EPA Export Aggregation'!$D:$D,$A$1)*IF($A5="CH4",About!$D$58,IF($A5="N2O",About!$D$59,1))</f>
        <v>72.047379010480299</v>
      </c>
      <c r="T5">
        <f>SUMIFS('EPA Export Aggregation'!W:W,'EPA Export Aggregation'!$A:$A,$B5,'EPA Export Aggregation'!$D:$D,$A$1)*IF($A5="CH4",About!$D$58,IF($A5="N2O",About!$D$59,1))</f>
        <v>71.930679870090799</v>
      </c>
      <c r="U5">
        <f>SUMIFS('EPA Export Aggregation'!X:X,'EPA Export Aggregation'!$A:$A,$B5,'EPA Export Aggregation'!$D:$D,$A$1)*IF($A5="CH4",About!$D$58,IF($A5="N2O",About!$D$59,1))</f>
        <v>70.380147153432503</v>
      </c>
      <c r="V5">
        <f>SUMIFS('EPA Export Aggregation'!Y:Y,'EPA Export Aggregation'!$A:$A,$B5,'EPA Export Aggregation'!$D:$D,$A$1)*IF($A5="CH4",About!$D$58,IF($A5="N2O",About!$D$59,1))</f>
        <v>67.643549739400498</v>
      </c>
      <c r="W5">
        <f>SUMIFS('EPA Export Aggregation'!Z:Z,'EPA Export Aggregation'!$A:$A,$B5,'EPA Export Aggregation'!$D:$D,$A$1)*IF($A5="CH4",About!$D$58,IF($A5="N2O",About!$D$59,1))</f>
        <v>75.117912928175301</v>
      </c>
      <c r="X5">
        <f>SUMIFS('EPA Export Aggregation'!AA:AA,'EPA Export Aggregation'!$A:$A,$B5,'EPA Export Aggregation'!$D:$D,$A$1)*IF($A5="CH4",About!$D$58,IF($A5="N2O",About!$D$59,1))</f>
        <v>71.932349256277504</v>
      </c>
      <c r="Y5">
        <f>SUMIFS('EPA Export Aggregation'!AB:AB,'EPA Export Aggregation'!$A:$A,$B5,'EPA Export Aggregation'!$D:$D,$A$1)*IF($A5="CH4",About!$D$58,IF($A5="N2O",About!$D$59,1))</f>
        <v>70.770666281931497</v>
      </c>
      <c r="Z5">
        <f>SUMIFS('EPA Export Aggregation'!AC:AC,'EPA Export Aggregation'!$A:$A,$B5,'EPA Export Aggregation'!$D:$D,$A$1)*IF($A5="CH4",About!$D$58,IF($A5="N2O",About!$D$59,1))</f>
        <v>70.362886207791504</v>
      </c>
      <c r="AA5">
        <f>SUMIFS('EPA Export Aggregation'!AD:AD,'EPA Export Aggregation'!$A:$A,$B5,'EPA Export Aggregation'!$D:$D,$A$1)*IF($A5="CH4",About!$D$58,IF($A5="N2O",About!$D$59,1))</f>
        <v>73.583633186111996</v>
      </c>
      <c r="AB5">
        <f>SUMIFS('EPA Export Aggregation'!AE:AE,'EPA Export Aggregation'!$A:$A,$B5,'EPA Export Aggregation'!$D:$D,$A$1)*IF($A5="CH4",About!$D$58,IF($A5="N2O",About!$D$59,1))</f>
        <v>71.974317826098101</v>
      </c>
      <c r="AC5">
        <f>SUMIFS('EPA Export Aggregation'!AF:AF,'EPA Export Aggregation'!$A:$A,$B5,'EPA Export Aggregation'!$D:$D,$A$1)*IF($A5="CH4",About!$D$58,IF($A5="N2O",About!$D$59,1))</f>
        <v>75.352568355136597</v>
      </c>
      <c r="AD5">
        <f>SUMIFS('EPA Export Aggregation'!AG:AG,'EPA Export Aggregation'!$A:$A,$B5,'EPA Export Aggregation'!$D:$D,$A$1)*IF($A5="CH4",About!$D$58,IF($A5="N2O",About!$D$59,1))</f>
        <v>76.829861100510996</v>
      </c>
      <c r="AE5">
        <f>SUMIFS('EPA Export Aggregation'!AH:AH,'EPA Export Aggregation'!$A:$A,$B5,'EPA Export Aggregation'!$D:$D,$A$1)*IF($A5="CH4",About!$D$58,IF($A5="N2O",About!$D$59,1))</f>
        <v>74.934193894772093</v>
      </c>
      <c r="AF5">
        <f>SUMIFS('EPA Export Aggregation'!AI:AI,'EPA Export Aggregation'!$A:$A,$B5,'EPA Export Aggregation'!$D:$D,$A$1)*IF($A5="CH4",About!$D$58,IF($A5="N2O",About!$D$59,1))</f>
        <v>75.855973959370402</v>
      </c>
      <c r="AG5">
        <f>SUMIFS('EPA Export Aggregation'!AJ:AJ,'EPA Export Aggregation'!$A:$A,$B5,'EPA Export Aggregation'!$D:$D,$A$1)*IF($A5="CH4",About!$D$58,IF($A5="N2O",About!$D$59,1))</f>
        <v>59.154508550976303</v>
      </c>
      <c r="AH5">
        <f>SUMIFS('EPA Export Aggregation'!AK:AK,'EPA Export Aggregation'!$A:$A,$B5,'EPA Export Aggregation'!$D:$D,$A$1)*IF($A5="CH4",About!$D$58,IF($A5="N2O",About!$D$59,1))</f>
        <v>66.900482902114206</v>
      </c>
    </row>
    <row r="6" spans="1:34" x14ac:dyDescent="0.25">
      <c r="A6" s="413" t="s">
        <v>2216</v>
      </c>
      <c r="B6" s="414" t="s">
        <v>4216</v>
      </c>
      <c r="C6">
        <f>SUMIFS('EPA Export Aggregation'!F:F,'EPA Export Aggregation'!$A:$A,$B6,'EPA Export Aggregation'!$D:$D,$A$1)*IF($A6="CH4",About!$D$58,IF($A6="N2O",About!$D$59,1))</f>
        <v>15.6607689360333</v>
      </c>
      <c r="D6">
        <f>SUMIFS('EPA Export Aggregation'!G:G,'EPA Export Aggregation'!$A:$A,$B6,'EPA Export Aggregation'!$D:$D,$A$1)*IF($A6="CH4",About!$D$58,IF($A6="N2O",About!$D$59,1))</f>
        <v>15.5074566406313</v>
      </c>
      <c r="E6">
        <f>SUMIFS('EPA Export Aggregation'!H:H,'EPA Export Aggregation'!$A:$A,$B6,'EPA Export Aggregation'!$D:$D,$A$1)*IF($A6="CH4",About!$D$58,IF($A6="N2O",About!$D$59,1))</f>
        <v>16.5822300225582</v>
      </c>
      <c r="F6">
        <f>SUMIFS('EPA Export Aggregation'!I:I,'EPA Export Aggregation'!$A:$A,$B6,'EPA Export Aggregation'!$D:$D,$A$1)*IF($A6="CH4",About!$D$58,IF($A6="N2O",About!$D$59,1))</f>
        <v>16.527006763121701</v>
      </c>
      <c r="G6">
        <f>SUMIFS('EPA Export Aggregation'!J:J,'EPA Export Aggregation'!$A:$A,$B6,'EPA Export Aggregation'!$D:$D,$A$1)*IF($A6="CH4",About!$D$58,IF($A6="N2O",About!$D$59,1))</f>
        <v>16.559218858523799</v>
      </c>
      <c r="H6">
        <f>SUMIFS('EPA Export Aggregation'!K:K,'EPA Export Aggregation'!$A:$A,$B6,'EPA Export Aggregation'!$D:$D,$A$1)*IF($A6="CH4",About!$D$58,IF($A6="N2O",About!$D$59,1))</f>
        <v>18.556228326789601</v>
      </c>
      <c r="I6">
        <f>SUMIFS('EPA Export Aggregation'!L:L,'EPA Export Aggregation'!$A:$A,$B6,'EPA Export Aggregation'!$D:$D,$A$1)*IF($A6="CH4",About!$D$58,IF($A6="N2O",About!$D$59,1))</f>
        <v>18.966887148405</v>
      </c>
      <c r="J6">
        <f>SUMIFS('EPA Export Aggregation'!M:M,'EPA Export Aggregation'!$A:$A,$B6,'EPA Export Aggregation'!$D:$D,$A$1)*IF($A6="CH4",About!$D$58,IF($A6="N2O",About!$D$59,1))</f>
        <v>17.688158749803002</v>
      </c>
      <c r="K6">
        <f>SUMIFS('EPA Export Aggregation'!N:N,'EPA Export Aggregation'!$A:$A,$B6,'EPA Export Aggregation'!$D:$D,$A$1)*IF($A6="CH4",About!$D$58,IF($A6="N2O",About!$D$59,1))</f>
        <v>17.087956102236301</v>
      </c>
      <c r="L6">
        <f>SUMIFS('EPA Export Aggregation'!O:O,'EPA Export Aggregation'!$A:$A,$B6,'EPA Export Aggregation'!$D:$D,$A$1)*IF($A6="CH4",About!$D$58,IF($A6="N2O",About!$D$59,1))</f>
        <v>13.0234270091916</v>
      </c>
      <c r="M6">
        <f>SUMIFS('EPA Export Aggregation'!P:P,'EPA Export Aggregation'!$A:$A,$B6,'EPA Export Aggregation'!$D:$D,$A$1)*IF($A6="CH4",About!$D$58,IF($A6="N2O",About!$D$59,1))</f>
        <v>13.221465679865</v>
      </c>
      <c r="N6">
        <f>SUMIFS('EPA Export Aggregation'!Q:Q,'EPA Export Aggregation'!$A:$A,$B6,'EPA Export Aggregation'!$D:$D,$A$1)*IF($A6="CH4",About!$D$58,IF($A6="N2O",About!$D$59,1))</f>
        <v>13.4490000942788</v>
      </c>
      <c r="O6">
        <f>SUMIFS('EPA Export Aggregation'!R:R,'EPA Export Aggregation'!$A:$A,$B6,'EPA Export Aggregation'!$D:$D,$A$1)*IF($A6="CH4",About!$D$58,IF($A6="N2O",About!$D$59,1))</f>
        <v>12.681852512141701</v>
      </c>
      <c r="P6">
        <f>SUMIFS('EPA Export Aggregation'!S:S,'EPA Export Aggregation'!$A:$A,$B6,'EPA Export Aggregation'!$D:$D,$A$1)*IF($A6="CH4",About!$D$58,IF($A6="N2O",About!$D$59,1))</f>
        <v>12.373832075797299</v>
      </c>
      <c r="Q6">
        <f>SUMIFS('EPA Export Aggregation'!T:T,'EPA Export Aggregation'!$A:$A,$B6,'EPA Export Aggregation'!$D:$D,$A$1)*IF($A6="CH4",About!$D$58,IF($A6="N2O",About!$D$59,1))</f>
        <v>12.4715384211206</v>
      </c>
      <c r="R6">
        <f>SUMIFS('EPA Export Aggregation'!U:U,'EPA Export Aggregation'!$A:$A,$B6,'EPA Export Aggregation'!$D:$D,$A$1)*IF($A6="CH4",About!$D$58,IF($A6="N2O",About!$D$59,1))</f>
        <v>13.5559637917834</v>
      </c>
      <c r="S6">
        <f>SUMIFS('EPA Export Aggregation'!V:V,'EPA Export Aggregation'!$A:$A,$B6,'EPA Export Aggregation'!$D:$D,$A$1)*IF($A6="CH4",About!$D$58,IF($A6="N2O",About!$D$59,1))</f>
        <v>13.829692783195201</v>
      </c>
      <c r="T6">
        <f>SUMIFS('EPA Export Aggregation'!W:W,'EPA Export Aggregation'!$A:$A,$B6,'EPA Export Aggregation'!$D:$D,$A$1)*IF($A6="CH4",About!$D$58,IF($A6="N2O",About!$D$59,1))</f>
        <v>13.270581531731899</v>
      </c>
      <c r="U6">
        <f>SUMIFS('EPA Export Aggregation'!X:X,'EPA Export Aggregation'!$A:$A,$B6,'EPA Export Aggregation'!$D:$D,$A$1)*IF($A6="CH4",About!$D$58,IF($A6="N2O",About!$D$59,1))</f>
        <v>12.447093742905301</v>
      </c>
      <c r="V6">
        <f>SUMIFS('EPA Export Aggregation'!Y:Y,'EPA Export Aggregation'!$A:$A,$B6,'EPA Export Aggregation'!$D:$D,$A$1)*IF($A6="CH4",About!$D$58,IF($A6="N2O",About!$D$59,1))</f>
        <v>10.657783147513999</v>
      </c>
      <c r="W6">
        <f>SUMIFS('EPA Export Aggregation'!Z:Z,'EPA Export Aggregation'!$A:$A,$B6,'EPA Export Aggregation'!$D:$D,$A$1)*IF($A6="CH4",About!$D$58,IF($A6="N2O",About!$D$59,1))</f>
        <v>10.081744128139301</v>
      </c>
      <c r="X6">
        <f>SUMIFS('EPA Export Aggregation'!AA:AA,'EPA Export Aggregation'!$A:$A,$B6,'EPA Export Aggregation'!$D:$D,$A$1)*IF($A6="CH4",About!$D$58,IF($A6="N2O",About!$D$59,1))</f>
        <v>9.8805105932367994</v>
      </c>
      <c r="Y6">
        <f>SUMIFS('EPA Export Aggregation'!AB:AB,'EPA Export Aggregation'!$A:$A,$B6,'EPA Export Aggregation'!$D:$D,$A$1)*IF($A6="CH4",About!$D$58,IF($A6="N2O",About!$D$59,1))</f>
        <v>9.7599608980363008</v>
      </c>
      <c r="Z6">
        <f>SUMIFS('EPA Export Aggregation'!AC:AC,'EPA Export Aggregation'!$A:$A,$B6,'EPA Export Aggregation'!$D:$D,$A$1)*IF($A6="CH4",About!$D$58,IF($A6="N2O",About!$D$59,1))</f>
        <v>9.5753917778942998</v>
      </c>
      <c r="AA6">
        <f>SUMIFS('EPA Export Aggregation'!AD:AD,'EPA Export Aggregation'!$A:$A,$B6,'EPA Export Aggregation'!$D:$D,$A$1)*IF($A6="CH4",About!$D$58,IF($A6="N2O",About!$D$59,1))</f>
        <v>8.1950729697644995</v>
      </c>
      <c r="AB6">
        <f>SUMIFS('EPA Export Aggregation'!AE:AE,'EPA Export Aggregation'!$A:$A,$B6,'EPA Export Aggregation'!$D:$D,$A$1)*IF($A6="CH4",About!$D$58,IF($A6="N2O",About!$D$59,1))</f>
        <v>8.8147785975599007</v>
      </c>
      <c r="AC6">
        <f>SUMIFS('EPA Export Aggregation'!AF:AF,'EPA Export Aggregation'!$A:$A,$B6,'EPA Export Aggregation'!$D:$D,$A$1)*IF($A6="CH4",About!$D$58,IF($A6="N2O",About!$D$59,1))</f>
        <v>8.4081236009139992</v>
      </c>
      <c r="AD6">
        <f>SUMIFS('EPA Export Aggregation'!AG:AG,'EPA Export Aggregation'!$A:$A,$B6,'EPA Export Aggregation'!$D:$D,$A$1)*IF($A6="CH4",About!$D$58,IF($A6="N2O",About!$D$59,1))</f>
        <v>8.0759594345805006</v>
      </c>
      <c r="AE6">
        <f>SUMIFS('EPA Export Aggregation'!AH:AH,'EPA Export Aggregation'!$A:$A,$B6,'EPA Export Aggregation'!$D:$D,$A$1)*IF($A6="CH4",About!$D$58,IF($A6="N2O",About!$D$59,1))</f>
        <v>8.1214810211337998</v>
      </c>
      <c r="AF6">
        <f>SUMIFS('EPA Export Aggregation'!AI:AI,'EPA Export Aggregation'!$A:$A,$B6,'EPA Export Aggregation'!$D:$D,$A$1)*IF($A6="CH4",About!$D$58,IF($A6="N2O",About!$D$59,1))</f>
        <v>8.4520532326452003</v>
      </c>
      <c r="AG6">
        <f>SUMIFS('EPA Export Aggregation'!AJ:AJ,'EPA Export Aggregation'!$A:$A,$B6,'EPA Export Aggregation'!$D:$D,$A$1)*IF($A6="CH4",About!$D$58,IF($A6="N2O",About!$D$59,1))</f>
        <v>7.4689190721426</v>
      </c>
      <c r="AH6">
        <f>SUMIFS('EPA Export Aggregation'!AK:AK,'EPA Export Aggregation'!$A:$A,$B6,'EPA Export Aggregation'!$D:$D,$A$1)*IF($A6="CH4",About!$D$58,IF($A6="N2O",About!$D$59,1))</f>
        <v>7.5428938126198002</v>
      </c>
    </row>
    <row r="7" spans="1:34" x14ac:dyDescent="0.25">
      <c r="A7" s="413" t="s">
        <v>2216</v>
      </c>
      <c r="B7" s="414" t="s">
        <v>4218</v>
      </c>
      <c r="C7">
        <f>SUMIFS('EPA Export Aggregation'!F:F,'EPA Export Aggregation'!$A:$A,$B7,'EPA Export Aggregation'!$D:$D,$A$1)*IF($A7="CH4",About!$D$58,IF($A7="N2O",About!$D$59,1))</f>
        <v>33.564462367925401</v>
      </c>
      <c r="D7">
        <f>SUMIFS('EPA Export Aggregation'!G:G,'EPA Export Aggregation'!$A:$A,$B7,'EPA Export Aggregation'!$D:$D,$A$1)*IF($A7="CH4",About!$D$58,IF($A7="N2O",About!$D$59,1))</f>
        <v>33.123699130147301</v>
      </c>
      <c r="E7">
        <f>SUMIFS('EPA Export Aggregation'!H:H,'EPA Export Aggregation'!$A:$A,$B7,'EPA Export Aggregation'!$D:$D,$A$1)*IF($A7="CH4",About!$D$58,IF($A7="N2O",About!$D$59,1))</f>
        <v>35.815488761565398</v>
      </c>
      <c r="F7">
        <f>SUMIFS('EPA Export Aggregation'!I:I,'EPA Export Aggregation'!$A:$A,$B7,'EPA Export Aggregation'!$D:$D,$A$1)*IF($A7="CH4",About!$D$58,IF($A7="N2O",About!$D$59,1))</f>
        <v>34.612978978592601</v>
      </c>
      <c r="G7">
        <f>SUMIFS('EPA Export Aggregation'!J:J,'EPA Export Aggregation'!$A:$A,$B7,'EPA Export Aggregation'!$D:$D,$A$1)*IF($A7="CH4",About!$D$58,IF($A7="N2O",About!$D$59,1))</f>
        <v>34.087544501692904</v>
      </c>
      <c r="H7">
        <f>SUMIFS('EPA Export Aggregation'!K:K,'EPA Export Aggregation'!$A:$A,$B7,'EPA Export Aggregation'!$D:$D,$A$1)*IF($A7="CH4",About!$D$58,IF($A7="N2O",About!$D$59,1))</f>
        <v>32.872580773126799</v>
      </c>
      <c r="I7">
        <f>SUMIFS('EPA Export Aggregation'!L:L,'EPA Export Aggregation'!$A:$A,$B7,'EPA Export Aggregation'!$D:$D,$A$1)*IF($A7="CH4",About!$D$58,IF($A7="N2O",About!$D$59,1))</f>
        <v>35.509178421804698</v>
      </c>
      <c r="J7">
        <f>SUMIFS('EPA Export Aggregation'!M:M,'EPA Export Aggregation'!$A:$A,$B7,'EPA Export Aggregation'!$D:$D,$A$1)*IF($A7="CH4",About!$D$58,IF($A7="N2O",About!$D$59,1))</f>
        <v>33.566557168328202</v>
      </c>
      <c r="K7">
        <f>SUMIFS('EPA Export Aggregation'!N:N,'EPA Export Aggregation'!$A:$A,$B7,'EPA Export Aggregation'!$D:$D,$A$1)*IF($A7="CH4",About!$D$58,IF($A7="N2O",About!$D$59,1))</f>
        <v>30.3119605065393</v>
      </c>
      <c r="L7">
        <f>SUMIFS('EPA Export Aggregation'!O:O,'EPA Export Aggregation'!$A:$A,$B7,'EPA Export Aggregation'!$D:$D,$A$1)*IF($A7="CH4",About!$D$58,IF($A7="N2O",About!$D$59,1))</f>
        <v>32.682784067396298</v>
      </c>
      <c r="M7">
        <f>SUMIFS('EPA Export Aggregation'!P:P,'EPA Export Aggregation'!$A:$A,$B7,'EPA Export Aggregation'!$D:$D,$A$1)*IF($A7="CH4",About!$D$58,IF($A7="N2O",About!$D$59,1))</f>
        <v>37.568073637085497</v>
      </c>
      <c r="N7">
        <f>SUMIFS('EPA Export Aggregation'!Q:Q,'EPA Export Aggregation'!$A:$A,$B7,'EPA Export Aggregation'!$D:$D,$A$1)*IF($A7="CH4",About!$D$58,IF($A7="N2O",About!$D$59,1))</f>
        <v>37.399989419227701</v>
      </c>
      <c r="O7">
        <f>SUMIFS('EPA Export Aggregation'!R:R,'EPA Export Aggregation'!$A:$A,$B7,'EPA Export Aggregation'!$D:$D,$A$1)*IF($A7="CH4",About!$D$58,IF($A7="N2O",About!$D$59,1))</f>
        <v>34.675550940795503</v>
      </c>
      <c r="P7">
        <f>SUMIFS('EPA Export Aggregation'!S:S,'EPA Export Aggregation'!$A:$A,$B7,'EPA Export Aggregation'!$D:$D,$A$1)*IF($A7="CH4",About!$D$58,IF($A7="N2O",About!$D$59,1))</f>
        <v>38.070840423325699</v>
      </c>
      <c r="Q7">
        <f>SUMIFS('EPA Export Aggregation'!T:T,'EPA Export Aggregation'!$A:$A,$B7,'EPA Export Aggregation'!$D:$D,$A$1)*IF($A7="CH4",About!$D$58,IF($A7="N2O",About!$D$59,1))</f>
        <v>37.6917369400499</v>
      </c>
      <c r="R7">
        <f>SUMIFS('EPA Export Aggregation'!U:U,'EPA Export Aggregation'!$A:$A,$B7,'EPA Export Aggregation'!$D:$D,$A$1)*IF($A7="CH4",About!$D$58,IF($A7="N2O",About!$D$59,1))</f>
        <v>37.946278813958699</v>
      </c>
      <c r="S7">
        <f>SUMIFS('EPA Export Aggregation'!V:V,'EPA Export Aggregation'!$A:$A,$B7,'EPA Export Aggregation'!$D:$D,$A$1)*IF($A7="CH4",About!$D$58,IF($A7="N2O",About!$D$59,1))</f>
        <v>32.3157259060931</v>
      </c>
      <c r="T7">
        <f>SUMIFS('EPA Export Aggregation'!W:W,'EPA Export Aggregation'!$A:$A,$B7,'EPA Export Aggregation'!$D:$D,$A$1)*IF($A7="CH4",About!$D$58,IF($A7="N2O",About!$D$59,1))</f>
        <v>35.649694714115398</v>
      </c>
      <c r="U7">
        <f>SUMIFS('EPA Export Aggregation'!X:X,'EPA Export Aggregation'!$A:$A,$B7,'EPA Export Aggregation'!$D:$D,$A$1)*IF($A7="CH4",About!$D$58,IF($A7="N2O",About!$D$59,1))</f>
        <v>33.046945021974999</v>
      </c>
      <c r="V7">
        <f>SUMIFS('EPA Export Aggregation'!Y:Y,'EPA Export Aggregation'!$A:$A,$B7,'EPA Export Aggregation'!$D:$D,$A$1)*IF($A7="CH4",About!$D$58,IF($A7="N2O",About!$D$59,1))</f>
        <v>32.226045064092602</v>
      </c>
      <c r="W7">
        <f>SUMIFS('EPA Export Aggregation'!Z:Z,'EPA Export Aggregation'!$A:$A,$B7,'EPA Export Aggregation'!$D:$D,$A$1)*IF($A7="CH4",About!$D$58,IF($A7="N2O",About!$D$59,1))</f>
        <v>31.28503531226</v>
      </c>
      <c r="X7">
        <f>SUMIFS('EPA Export Aggregation'!AA:AA,'EPA Export Aggregation'!$A:$A,$B7,'EPA Export Aggregation'!$D:$D,$A$1)*IF($A7="CH4",About!$D$58,IF($A7="N2O",About!$D$59,1))</f>
        <v>30.930517117515102</v>
      </c>
      <c r="Y7">
        <f>SUMIFS('EPA Export Aggregation'!AB:AB,'EPA Export Aggregation'!$A:$A,$B7,'EPA Export Aggregation'!$D:$D,$A$1)*IF($A7="CH4",About!$D$58,IF($A7="N2O",About!$D$59,1))</f>
        <v>29.185530425790901</v>
      </c>
      <c r="Z7">
        <f>SUMIFS('EPA Export Aggregation'!AC:AC,'EPA Export Aggregation'!$A:$A,$B7,'EPA Export Aggregation'!$D:$D,$A$1)*IF($A7="CH4",About!$D$58,IF($A7="N2O",About!$D$59,1))</f>
        <v>31.294062364448099</v>
      </c>
      <c r="AA7">
        <f>SUMIFS('EPA Export Aggregation'!AD:AD,'EPA Export Aggregation'!$A:$A,$B7,'EPA Export Aggregation'!$D:$D,$A$1)*IF($A7="CH4",About!$D$58,IF($A7="N2O",About!$D$59,1))</f>
        <v>34.842324432028498</v>
      </c>
      <c r="AB7">
        <f>SUMIFS('EPA Export Aggregation'!AE:AE,'EPA Export Aggregation'!$A:$A,$B7,'EPA Export Aggregation'!$D:$D,$A$1)*IF($A7="CH4",About!$D$58,IF($A7="N2O",About!$D$59,1))</f>
        <v>34.227763135961702</v>
      </c>
      <c r="AC7">
        <f>SUMIFS('EPA Export Aggregation'!AF:AF,'EPA Export Aggregation'!$A:$A,$B7,'EPA Export Aggregation'!$D:$D,$A$1)*IF($A7="CH4",About!$D$58,IF($A7="N2O",About!$D$59,1))</f>
        <v>29.503679676926499</v>
      </c>
      <c r="AD7">
        <f>SUMIFS('EPA Export Aggregation'!AG:AG,'EPA Export Aggregation'!$A:$A,$B7,'EPA Export Aggregation'!$D:$D,$A$1)*IF($A7="CH4",About!$D$58,IF($A7="N2O",About!$D$59,1))</f>
        <v>29.7989413574834</v>
      </c>
      <c r="AE7">
        <f>SUMIFS('EPA Export Aggregation'!AH:AH,'EPA Export Aggregation'!$A:$A,$B7,'EPA Export Aggregation'!$D:$D,$A$1)*IF($A7="CH4",About!$D$58,IF($A7="N2O",About!$D$59,1))</f>
        <v>35.151689786456302</v>
      </c>
      <c r="AF7">
        <f>SUMIFS('EPA Export Aggregation'!AI:AI,'EPA Export Aggregation'!$A:$A,$B7,'EPA Export Aggregation'!$D:$D,$A$1)*IF($A7="CH4",About!$D$58,IF($A7="N2O",About!$D$59,1))</f>
        <v>34.514724127547801</v>
      </c>
      <c r="AG7">
        <f>SUMIFS('EPA Export Aggregation'!AJ:AJ,'EPA Export Aggregation'!$A:$A,$B7,'EPA Export Aggregation'!$D:$D,$A$1)*IF($A7="CH4",About!$D$58,IF($A7="N2O",About!$D$59,1))</f>
        <v>30.411267746900801</v>
      </c>
      <c r="AH7">
        <f>SUMIFS('EPA Export Aggregation'!AK:AK,'EPA Export Aggregation'!$A:$A,$B7,'EPA Export Aggregation'!$D:$D,$A$1)*IF($A7="CH4",About!$D$58,IF($A7="N2O",About!$D$59,1))</f>
        <v>31.0033090039434</v>
      </c>
    </row>
    <row r="8" spans="1:34" x14ac:dyDescent="0.25">
      <c r="A8" s="413" t="s">
        <v>2216</v>
      </c>
      <c r="B8" s="414" t="s">
        <v>4220</v>
      </c>
      <c r="C8">
        <f>SUMIFS('EPA Export Aggregation'!F:F,'EPA Export Aggregation'!$A:$A,$B8,'EPA Export Aggregation'!$D:$D,$A$1)*IF($A8="CH4",About!$D$58,IF($A8="N2O",About!$D$59,1))</f>
        <v>26.9165616684929</v>
      </c>
      <c r="D8">
        <f>SUMIFS('EPA Export Aggregation'!G:G,'EPA Export Aggregation'!$A:$A,$B8,'EPA Export Aggregation'!$D:$D,$A$1)*IF($A8="CH4",About!$D$58,IF($A8="N2O",About!$D$59,1))</f>
        <v>26.774650887617899</v>
      </c>
      <c r="E8">
        <f>SUMIFS('EPA Export Aggregation'!H:H,'EPA Export Aggregation'!$A:$A,$B8,'EPA Export Aggregation'!$D:$D,$A$1)*IF($A8="CH4",About!$D$58,IF($A8="N2O",About!$D$59,1))</f>
        <v>27.310380786980499</v>
      </c>
      <c r="F8">
        <f>SUMIFS('EPA Export Aggregation'!I:I,'EPA Export Aggregation'!$A:$A,$B8,'EPA Export Aggregation'!$D:$D,$A$1)*IF($A8="CH4",About!$D$58,IF($A8="N2O",About!$D$59,1))</f>
        <v>27.590893824557899</v>
      </c>
      <c r="G8">
        <f>SUMIFS('EPA Export Aggregation'!J:J,'EPA Export Aggregation'!$A:$A,$B8,'EPA Export Aggregation'!$D:$D,$A$1)*IF($A8="CH4",About!$D$58,IF($A8="N2O",About!$D$59,1))</f>
        <v>26.9638989442902</v>
      </c>
      <c r="H8">
        <f>SUMIFS('EPA Export Aggregation'!K:K,'EPA Export Aggregation'!$A:$A,$B8,'EPA Export Aggregation'!$D:$D,$A$1)*IF($A8="CH4",About!$D$58,IF($A8="N2O",About!$D$59,1))</f>
        <v>26.148665881757498</v>
      </c>
      <c r="I8">
        <f>SUMIFS('EPA Export Aggregation'!L:L,'EPA Export Aggregation'!$A:$A,$B8,'EPA Export Aggregation'!$D:$D,$A$1)*IF($A8="CH4",About!$D$58,IF($A8="N2O",About!$D$59,1))</f>
        <v>27.200925432760599</v>
      </c>
      <c r="J8">
        <f>SUMIFS('EPA Export Aggregation'!M:M,'EPA Export Aggregation'!$A:$A,$B8,'EPA Export Aggregation'!$D:$D,$A$1)*IF($A8="CH4",About!$D$58,IF($A8="N2O",About!$D$59,1))</f>
        <v>29.028555633950798</v>
      </c>
      <c r="K8">
        <f>SUMIFS('EPA Export Aggregation'!N:N,'EPA Export Aggregation'!$A:$A,$B8,'EPA Export Aggregation'!$D:$D,$A$1)*IF($A8="CH4",About!$D$58,IF($A8="N2O",About!$D$59,1))</f>
        <v>27.0819243116817</v>
      </c>
      <c r="L8">
        <f>SUMIFS('EPA Export Aggregation'!O:O,'EPA Export Aggregation'!$A:$A,$B8,'EPA Export Aggregation'!$D:$D,$A$1)*IF($A8="CH4",About!$D$58,IF($A8="N2O",About!$D$59,1))</f>
        <v>29.312577187435402</v>
      </c>
      <c r="M8">
        <f>SUMIFS('EPA Export Aggregation'!P:P,'EPA Export Aggregation'!$A:$A,$B8,'EPA Export Aggregation'!$D:$D,$A$1)*IF($A8="CH4",About!$D$58,IF($A8="N2O",About!$D$59,1))</f>
        <v>31.328595087331099</v>
      </c>
      <c r="N8">
        <f>SUMIFS('EPA Export Aggregation'!Q:Q,'EPA Export Aggregation'!$A:$A,$B8,'EPA Export Aggregation'!$D:$D,$A$1)*IF($A8="CH4",About!$D$58,IF($A8="N2O",About!$D$59,1))</f>
        <v>30.259106808793899</v>
      </c>
      <c r="O8">
        <f>SUMIFS('EPA Export Aggregation'!R:R,'EPA Export Aggregation'!$A:$A,$B8,'EPA Export Aggregation'!$D:$D,$A$1)*IF($A8="CH4",About!$D$58,IF($A8="N2O",About!$D$59,1))</f>
        <v>30.710839398545101</v>
      </c>
      <c r="P8">
        <f>SUMIFS('EPA Export Aggregation'!S:S,'EPA Export Aggregation'!$A:$A,$B8,'EPA Export Aggregation'!$D:$D,$A$1)*IF($A8="CH4",About!$D$58,IF($A8="N2O",About!$D$59,1))</f>
        <v>32.394845727768597</v>
      </c>
      <c r="Q8">
        <f>SUMIFS('EPA Export Aggregation'!T:T,'EPA Export Aggregation'!$A:$A,$B8,'EPA Export Aggregation'!$D:$D,$A$1)*IF($A8="CH4",About!$D$58,IF($A8="N2O",About!$D$59,1))</f>
        <v>34.417675572770001</v>
      </c>
      <c r="R8">
        <f>SUMIFS('EPA Export Aggregation'!U:U,'EPA Export Aggregation'!$A:$A,$B8,'EPA Export Aggregation'!$D:$D,$A$1)*IF($A8="CH4",About!$D$58,IF($A8="N2O",About!$D$59,1))</f>
        <v>27.968343950429201</v>
      </c>
      <c r="S8">
        <f>SUMIFS('EPA Export Aggregation'!V:V,'EPA Export Aggregation'!$A:$A,$B8,'EPA Export Aggregation'!$D:$D,$A$1)*IF($A8="CH4",About!$D$58,IF($A8="N2O",About!$D$59,1))</f>
        <v>25.3580925575666</v>
      </c>
      <c r="T8">
        <f>SUMIFS('EPA Export Aggregation'!W:W,'EPA Export Aggregation'!$A:$A,$B8,'EPA Export Aggregation'!$D:$D,$A$1)*IF($A8="CH4",About!$D$58,IF($A8="N2O",About!$D$59,1))</f>
        <v>26.469432096897901</v>
      </c>
      <c r="U8">
        <f>SUMIFS('EPA Export Aggregation'!X:X,'EPA Export Aggregation'!$A:$A,$B8,'EPA Export Aggregation'!$D:$D,$A$1)*IF($A8="CH4",About!$D$58,IF($A8="N2O",About!$D$59,1))</f>
        <v>24.973214130038301</v>
      </c>
      <c r="V8">
        <f>SUMIFS('EPA Export Aggregation'!Y:Y,'EPA Export Aggregation'!$A:$A,$B8,'EPA Export Aggregation'!$D:$D,$A$1)*IF($A8="CH4",About!$D$58,IF($A8="N2O",About!$D$59,1))</f>
        <v>24.9180101557378</v>
      </c>
      <c r="W8">
        <f>SUMIFS('EPA Export Aggregation'!Z:Z,'EPA Export Aggregation'!$A:$A,$B8,'EPA Export Aggregation'!$D:$D,$A$1)*IF($A8="CH4",About!$D$58,IF($A8="N2O",About!$D$59,1))</f>
        <v>24.1400445918995</v>
      </c>
      <c r="X8">
        <f>SUMIFS('EPA Export Aggregation'!AA:AA,'EPA Export Aggregation'!$A:$A,$B8,'EPA Export Aggregation'!$D:$D,$A$1)*IF($A8="CH4",About!$D$58,IF($A8="N2O",About!$D$59,1))</f>
        <v>24.275475143255299</v>
      </c>
      <c r="Y8">
        <f>SUMIFS('EPA Export Aggregation'!AB:AB,'EPA Export Aggregation'!$A:$A,$B8,'EPA Export Aggregation'!$D:$D,$A$1)*IF($A8="CH4",About!$D$58,IF($A8="N2O",About!$D$59,1))</f>
        <v>20.602618994283901</v>
      </c>
      <c r="Z8">
        <f>SUMIFS('EPA Export Aggregation'!AC:AC,'EPA Export Aggregation'!$A:$A,$B8,'EPA Export Aggregation'!$D:$D,$A$1)*IF($A8="CH4",About!$D$58,IF($A8="N2O",About!$D$59,1))</f>
        <v>22.142800552126999</v>
      </c>
      <c r="AA8">
        <f>SUMIFS('EPA Export Aggregation'!AD:AD,'EPA Export Aggregation'!$A:$A,$B8,'EPA Export Aggregation'!$D:$D,$A$1)*IF($A8="CH4",About!$D$58,IF($A8="N2O",About!$D$59,1))</f>
        <v>21.8376171913884</v>
      </c>
      <c r="AB8">
        <f>SUMIFS('EPA Export Aggregation'!AE:AE,'EPA Export Aggregation'!$A:$A,$B8,'EPA Export Aggregation'!$D:$D,$A$1)*IF($A8="CH4",About!$D$58,IF($A8="N2O",About!$D$59,1))</f>
        <v>22.618672057363302</v>
      </c>
      <c r="AC8">
        <f>SUMIFS('EPA Export Aggregation'!AF:AF,'EPA Export Aggregation'!$A:$A,$B8,'EPA Export Aggregation'!$D:$D,$A$1)*IF($A8="CH4",About!$D$58,IF($A8="N2O",About!$D$59,1))</f>
        <v>21.2264238599133</v>
      </c>
      <c r="AD8">
        <f>SUMIFS('EPA Export Aggregation'!AG:AG,'EPA Export Aggregation'!$A:$A,$B8,'EPA Export Aggregation'!$D:$D,$A$1)*IF($A8="CH4",About!$D$58,IF($A8="N2O",About!$D$59,1))</f>
        <v>21.355498055365999</v>
      </c>
      <c r="AE8">
        <f>SUMIFS('EPA Export Aggregation'!AH:AH,'EPA Export Aggregation'!$A:$A,$B8,'EPA Export Aggregation'!$D:$D,$A$1)*IF($A8="CH4",About!$D$58,IF($A8="N2O",About!$D$59,1))</f>
        <v>22.4141456382611</v>
      </c>
      <c r="AF8">
        <f>SUMIFS('EPA Export Aggregation'!AI:AI,'EPA Export Aggregation'!$A:$A,$B8,'EPA Export Aggregation'!$D:$D,$A$1)*IF($A8="CH4",About!$D$58,IF($A8="N2O",About!$D$59,1))</f>
        <v>22.284237350819499</v>
      </c>
      <c r="AG8">
        <f>SUMIFS('EPA Export Aggregation'!AJ:AJ,'EPA Export Aggregation'!$A:$A,$B8,'EPA Export Aggregation'!$D:$D,$A$1)*IF($A8="CH4",About!$D$58,IF($A8="N2O",About!$D$59,1))</f>
        <v>19.686999493783699</v>
      </c>
      <c r="AH8">
        <f>SUMIFS('EPA Export Aggregation'!AK:AK,'EPA Export Aggregation'!$A:$A,$B8,'EPA Export Aggregation'!$D:$D,$A$1)*IF($A8="CH4",About!$D$58,IF($A8="N2O",About!$D$59,1))</f>
        <v>20.2478110482567</v>
      </c>
    </row>
    <row r="9" spans="1:34" x14ac:dyDescent="0.25">
      <c r="A9" s="413" t="s">
        <v>2216</v>
      </c>
      <c r="B9" s="414" t="s">
        <v>4230</v>
      </c>
      <c r="C9">
        <f>SUMIFS('EPA Export Aggregation'!F:F,'EPA Export Aggregation'!$A:$A,$B9,'EPA Export Aggregation'!$D:$D,$A$1)*IF($A9="CH4",About!$D$58,IF($A9="N2O",About!$D$59,1))</f>
        <v>1.1163683438809999</v>
      </c>
      <c r="D9">
        <f>SUMIFS('EPA Export Aggregation'!G:G,'EPA Export Aggregation'!$A:$A,$B9,'EPA Export Aggregation'!$D:$D,$A$1)*IF($A9="CH4",About!$D$58,IF($A9="N2O",About!$D$59,1))</f>
        <v>1.0085138271489</v>
      </c>
      <c r="E9">
        <f>SUMIFS('EPA Export Aggregation'!H:H,'EPA Export Aggregation'!$A:$A,$B9,'EPA Export Aggregation'!$D:$D,$A$1)*IF($A9="CH4",About!$D$58,IF($A9="N2O",About!$D$59,1))</f>
        <v>1.147804926651</v>
      </c>
      <c r="F9">
        <f>SUMIFS('EPA Export Aggregation'!I:I,'EPA Export Aggregation'!$A:$A,$B9,'EPA Export Aggregation'!$D:$D,$A$1)*IF($A9="CH4",About!$D$58,IF($A9="N2O",About!$D$59,1))</f>
        <v>1.0461953327346001</v>
      </c>
      <c r="G9">
        <f>SUMIFS('EPA Export Aggregation'!J:J,'EPA Export Aggregation'!$A:$A,$B9,'EPA Export Aggregation'!$D:$D,$A$1)*IF($A9="CH4",About!$D$58,IF($A9="N2O",About!$D$59,1))</f>
        <v>1.1203816459391001</v>
      </c>
      <c r="H9">
        <f>SUMIFS('EPA Export Aggregation'!K:K,'EPA Export Aggregation'!$A:$A,$B9,'EPA Export Aggregation'!$D:$D,$A$1)*IF($A9="CH4",About!$D$58,IF($A9="N2O",About!$D$59,1))</f>
        <v>1.1791376298359999</v>
      </c>
      <c r="I9">
        <f>SUMIFS('EPA Export Aggregation'!L:L,'EPA Export Aggregation'!$A:$A,$B9,'EPA Export Aggregation'!$D:$D,$A$1)*IF($A9="CH4",About!$D$58,IF($A9="N2O",About!$D$59,1))</f>
        <v>1.1038100553446</v>
      </c>
      <c r="J9">
        <f>SUMIFS('EPA Export Aggregation'!M:M,'EPA Export Aggregation'!$A:$A,$B9,'EPA Export Aggregation'!$D:$D,$A$1)*IF($A9="CH4",About!$D$58,IF($A9="N2O",About!$D$59,1))</f>
        <v>1.0600247499801001</v>
      </c>
      <c r="K9">
        <f>SUMIFS('EPA Export Aggregation'!N:N,'EPA Export Aggregation'!$A:$A,$B9,'EPA Export Aggregation'!$D:$D,$A$1)*IF($A9="CH4",About!$D$58,IF($A9="N2O",About!$D$59,1))</f>
        <v>1.2487737733266999</v>
      </c>
      <c r="L9">
        <f>SUMIFS('EPA Export Aggregation'!O:O,'EPA Export Aggregation'!$A:$A,$B9,'EPA Export Aggregation'!$D:$D,$A$1)*IF($A9="CH4",About!$D$58,IF($A9="N2O",About!$D$59,1))</f>
        <v>1.5212188013529</v>
      </c>
      <c r="M9">
        <f>SUMIFS('EPA Export Aggregation'!P:P,'EPA Export Aggregation'!$A:$A,$B9,'EPA Export Aggregation'!$D:$D,$A$1)*IF($A9="CH4",About!$D$58,IF($A9="N2O",About!$D$59,1))</f>
        <v>1.3140361313883999</v>
      </c>
      <c r="N9">
        <f>SUMIFS('EPA Export Aggregation'!Q:Q,'EPA Export Aggregation'!$A:$A,$B9,'EPA Export Aggregation'!$D:$D,$A$1)*IF($A9="CH4",About!$D$58,IF($A9="N2O",About!$D$59,1))</f>
        <v>1.3208139719136001</v>
      </c>
      <c r="O9">
        <f>SUMIFS('EPA Export Aggregation'!R:R,'EPA Export Aggregation'!$A:$A,$B9,'EPA Export Aggregation'!$D:$D,$A$1)*IF($A9="CH4",About!$D$58,IF($A9="N2O",About!$D$59,1))</f>
        <v>1.2110706887506999</v>
      </c>
      <c r="P9">
        <f>SUMIFS('EPA Export Aggregation'!S:S,'EPA Export Aggregation'!$A:$A,$B9,'EPA Export Aggregation'!$D:$D,$A$1)*IF($A9="CH4",About!$D$58,IF($A9="N2O",About!$D$59,1))</f>
        <v>1.0957129159225001</v>
      </c>
      <c r="Q9">
        <f>SUMIFS('EPA Export Aggregation'!T:T,'EPA Export Aggregation'!$A:$A,$B9,'EPA Export Aggregation'!$D:$D,$A$1)*IF($A9="CH4",About!$D$58,IF($A9="N2O",About!$D$59,1))</f>
        <v>1.3927611173156</v>
      </c>
      <c r="R9">
        <f>SUMIFS('EPA Export Aggregation'!U:U,'EPA Export Aggregation'!$A:$A,$B9,'EPA Export Aggregation'!$D:$D,$A$1)*IF($A9="CH4",About!$D$58,IF($A9="N2O",About!$D$59,1))</f>
        <v>1.3635847365289</v>
      </c>
      <c r="S9">
        <f>SUMIFS('EPA Export Aggregation'!V:V,'EPA Export Aggregation'!$A:$A,$B9,'EPA Export Aggregation'!$D:$D,$A$1)*IF($A9="CH4",About!$D$58,IF($A9="N2O",About!$D$59,1))</f>
        <v>1.3387303207550001</v>
      </c>
      <c r="T9">
        <f>SUMIFS('EPA Export Aggregation'!W:W,'EPA Export Aggregation'!$A:$A,$B9,'EPA Export Aggregation'!$D:$D,$A$1)*IF($A9="CH4",About!$D$58,IF($A9="N2O",About!$D$59,1))</f>
        <v>1.1722034984178999</v>
      </c>
      <c r="U9">
        <f>SUMIFS('EPA Export Aggregation'!X:X,'EPA Export Aggregation'!$A:$A,$B9,'EPA Export Aggregation'!$D:$D,$A$1)*IF($A9="CH4",About!$D$58,IF($A9="N2O",About!$D$59,1))</f>
        <v>1.2095474330945</v>
      </c>
      <c r="V9">
        <f>SUMIFS('EPA Export Aggregation'!Y:Y,'EPA Export Aggregation'!$A:$A,$B9,'EPA Export Aggregation'!$D:$D,$A$1)*IF($A9="CH4",About!$D$58,IF($A9="N2O",About!$D$59,1))</f>
        <v>0.96991707939570004</v>
      </c>
      <c r="W9">
        <f>SUMIFS('EPA Export Aggregation'!Z:Z,'EPA Export Aggregation'!$A:$A,$B9,'EPA Export Aggregation'!$D:$D,$A$1)*IF($A9="CH4",About!$D$58,IF($A9="N2O",About!$D$59,1))</f>
        <v>0.81924547073440002</v>
      </c>
      <c r="X9">
        <f>SUMIFS('EPA Export Aggregation'!AA:AA,'EPA Export Aggregation'!$A:$A,$B9,'EPA Export Aggregation'!$D:$D,$A$1)*IF($A9="CH4",About!$D$58,IF($A9="N2O",About!$D$59,1))</f>
        <v>0.72760181195130003</v>
      </c>
      <c r="Y9">
        <f>SUMIFS('EPA Export Aggregation'!AB:AB,'EPA Export Aggregation'!$A:$A,$B9,'EPA Export Aggregation'!$D:$D,$A$1)*IF($A9="CH4",About!$D$58,IF($A9="N2O",About!$D$59,1))</f>
        <v>0.71820985985829999</v>
      </c>
      <c r="Z9">
        <f>SUMIFS('EPA Export Aggregation'!AC:AC,'EPA Export Aggregation'!$A:$A,$B9,'EPA Export Aggregation'!$D:$D,$A$1)*IF($A9="CH4",About!$D$58,IF($A9="N2O",About!$D$59,1))</f>
        <v>0.77733523152189998</v>
      </c>
      <c r="AA9">
        <f>SUMIFS('EPA Export Aggregation'!AD:AD,'EPA Export Aggregation'!$A:$A,$B9,'EPA Export Aggregation'!$D:$D,$A$1)*IF($A9="CH4",About!$D$58,IF($A9="N2O",About!$D$59,1))</f>
        <v>0.78485541759120003</v>
      </c>
      <c r="AB9">
        <f>SUMIFS('EPA Export Aggregation'!AE:AE,'EPA Export Aggregation'!$A:$A,$B9,'EPA Export Aggregation'!$D:$D,$A$1)*IF($A9="CH4",About!$D$58,IF($A9="N2O",About!$D$59,1))</f>
        <v>0.83964684509090004</v>
      </c>
      <c r="AC9">
        <f>SUMIFS('EPA Export Aggregation'!AF:AF,'EPA Export Aggregation'!$A:$A,$B9,'EPA Export Aggregation'!$D:$D,$A$1)*IF($A9="CH4",About!$D$58,IF($A9="N2O",About!$D$59,1))</f>
        <v>0.78321452897590005</v>
      </c>
      <c r="AD9">
        <f>SUMIFS('EPA Export Aggregation'!AG:AG,'EPA Export Aggregation'!$A:$A,$B9,'EPA Export Aggregation'!$D:$D,$A$1)*IF($A9="CH4",About!$D$58,IF($A9="N2O",About!$D$59,1))</f>
        <v>0.73524141968989998</v>
      </c>
      <c r="AE9">
        <f>SUMIFS('EPA Export Aggregation'!AH:AH,'EPA Export Aggregation'!$A:$A,$B9,'EPA Export Aggregation'!$D:$D,$A$1)*IF($A9="CH4",About!$D$58,IF($A9="N2O",About!$D$59,1))</f>
        <v>0.70847767355769997</v>
      </c>
      <c r="AF9">
        <f>SUMIFS('EPA Export Aggregation'!AI:AI,'EPA Export Aggregation'!$A:$A,$B9,'EPA Export Aggregation'!$D:$D,$A$1)*IF($A9="CH4",About!$D$58,IF($A9="N2O",About!$D$59,1))</f>
        <v>0.62310929622</v>
      </c>
      <c r="AG9">
        <f>SUMIFS('EPA Export Aggregation'!AJ:AJ,'EPA Export Aggregation'!$A:$A,$B9,'EPA Export Aggregation'!$D:$D,$A$1)*IF($A9="CH4",About!$D$58,IF($A9="N2O",About!$D$59,1))</f>
        <v>0.55743700761350001</v>
      </c>
      <c r="AH9">
        <f>SUMIFS('EPA Export Aggregation'!AK:AK,'EPA Export Aggregation'!$A:$A,$B9,'EPA Export Aggregation'!$D:$D,$A$1)*IF($A9="CH4",About!$D$58,IF($A9="N2O",About!$D$59,1))</f>
        <v>0.61234376891010001</v>
      </c>
    </row>
    <row r="10" spans="1:34" x14ac:dyDescent="0.25">
      <c r="A10" s="413" t="s">
        <v>2216</v>
      </c>
      <c r="B10" s="414" t="s">
        <v>4239</v>
      </c>
      <c r="C10">
        <f>SUMIFS('EPA Export Aggregation'!F:F,'EPA Export Aggregation'!$A:$A,$B10,'EPA Export Aggregation'!$D:$D,$A$1)*IF($A10="CH4",About!$D$58,IF($A10="N2O",About!$D$59,1))</f>
        <v>0.1006021386418</v>
      </c>
      <c r="D10">
        <f>SUMIFS('EPA Export Aggregation'!G:G,'EPA Export Aggregation'!$A:$A,$B10,'EPA Export Aggregation'!$D:$D,$A$1)*IF($A10="CH4",About!$D$58,IF($A10="N2O",About!$D$59,1))</f>
        <v>0.1056866922083</v>
      </c>
      <c r="E10">
        <f>SUMIFS('EPA Export Aggregation'!H:H,'EPA Export Aggregation'!$A:$A,$B10,'EPA Export Aggregation'!$D:$D,$A$1)*IF($A10="CH4",About!$D$58,IF($A10="N2O",About!$D$59,1))</f>
        <v>9.7370192598000005E-2</v>
      </c>
      <c r="F10">
        <f>SUMIFS('EPA Export Aggregation'!I:I,'EPA Export Aggregation'!$A:$A,$B10,'EPA Export Aggregation'!$D:$D,$A$1)*IF($A10="CH4",About!$D$58,IF($A10="N2O",About!$D$59,1))</f>
        <v>9.0864300364300002E-2</v>
      </c>
      <c r="G10">
        <f>SUMIFS('EPA Export Aggregation'!J:J,'EPA Export Aggregation'!$A:$A,$B10,'EPA Export Aggregation'!$D:$D,$A$1)*IF($A10="CH4",About!$D$58,IF($A10="N2O",About!$D$59,1))</f>
        <v>8.3388105337900004E-2</v>
      </c>
      <c r="H10">
        <f>SUMIFS('EPA Export Aggregation'!K:K,'EPA Export Aggregation'!$A:$A,$B10,'EPA Export Aggregation'!$D:$D,$A$1)*IF($A10="CH4",About!$D$58,IF($A10="N2O",About!$D$59,1))</f>
        <v>7.3592254168399998E-2</v>
      </c>
      <c r="I10">
        <f>SUMIFS('EPA Export Aggregation'!L:L,'EPA Export Aggregation'!$A:$A,$B10,'EPA Export Aggregation'!$D:$D,$A$1)*IF($A10="CH4",About!$D$58,IF($A10="N2O",About!$D$59,1))</f>
        <v>7.01708414265E-2</v>
      </c>
      <c r="J10">
        <f>SUMIFS('EPA Export Aggregation'!M:M,'EPA Export Aggregation'!$A:$A,$B10,'EPA Export Aggregation'!$D:$D,$A$1)*IF($A10="CH4",About!$D$58,IF($A10="N2O",About!$D$59,1))</f>
        <v>5.9525654815600001E-2</v>
      </c>
      <c r="K10">
        <f>SUMIFS('EPA Export Aggregation'!N:N,'EPA Export Aggregation'!$A:$A,$B10,'EPA Export Aggregation'!$D:$D,$A$1)*IF($A10="CH4",About!$D$58,IF($A10="N2O",About!$D$59,1))</f>
        <v>5.7618165466600001E-2</v>
      </c>
      <c r="L10">
        <f>SUMIFS('EPA Export Aggregation'!O:O,'EPA Export Aggregation'!$A:$A,$B10,'EPA Export Aggregation'!$D:$D,$A$1)*IF($A10="CH4",About!$D$58,IF($A10="N2O",About!$D$59,1))</f>
        <v>5.4185642712E-2</v>
      </c>
      <c r="M10">
        <f>SUMIFS('EPA Export Aggregation'!P:P,'EPA Export Aggregation'!$A:$A,$B10,'EPA Export Aggregation'!$D:$D,$A$1)*IF($A10="CH4",About!$D$58,IF($A10="N2O",About!$D$59,1))</f>
        <v>6.0986434796000001E-2</v>
      </c>
      <c r="N10">
        <f>SUMIFS('EPA Export Aggregation'!Q:Q,'EPA Export Aggregation'!$A:$A,$B10,'EPA Export Aggregation'!$D:$D,$A$1)*IF($A10="CH4",About!$D$58,IF($A10="N2O",About!$D$59,1))</f>
        <v>7.0180144468600006E-2</v>
      </c>
      <c r="O10">
        <f>SUMIFS('EPA Export Aggregation'!R:R,'EPA Export Aggregation'!$A:$A,$B10,'EPA Export Aggregation'!$D:$D,$A$1)*IF($A10="CH4",About!$D$58,IF($A10="N2O",About!$D$59,1))</f>
        <v>8.0978669051200006E-2</v>
      </c>
      <c r="P10">
        <f>SUMIFS('EPA Export Aggregation'!S:S,'EPA Export Aggregation'!$A:$A,$B10,'EPA Export Aggregation'!$D:$D,$A$1)*IF($A10="CH4",About!$D$58,IF($A10="N2O",About!$D$59,1))</f>
        <v>7.4200533978100003E-2</v>
      </c>
      <c r="Q10">
        <f>SUMIFS('EPA Export Aggregation'!T:T,'EPA Export Aggregation'!$A:$A,$B10,'EPA Export Aggregation'!$D:$D,$A$1)*IF($A10="CH4",About!$D$58,IF($A10="N2O",About!$D$59,1))</f>
        <v>9.3932238211300007E-2</v>
      </c>
      <c r="R10">
        <f>SUMIFS('EPA Export Aggregation'!U:U,'EPA Export Aggregation'!$A:$A,$B10,'EPA Export Aggregation'!$D:$D,$A$1)*IF($A10="CH4",About!$D$58,IF($A10="N2O",About!$D$59,1))</f>
        <v>0.1113113898178</v>
      </c>
      <c r="S10">
        <f>SUMIFS('EPA Export Aggregation'!V:V,'EPA Export Aggregation'!$A:$A,$B10,'EPA Export Aggregation'!$D:$D,$A$1)*IF($A10="CH4",About!$D$58,IF($A10="N2O",About!$D$59,1))</f>
        <v>0.1265343950134</v>
      </c>
      <c r="T10">
        <f>SUMIFS('EPA Export Aggregation'!W:W,'EPA Export Aggregation'!$A:$A,$B10,'EPA Export Aggregation'!$D:$D,$A$1)*IF($A10="CH4",About!$D$58,IF($A10="N2O",About!$D$59,1))</f>
        <v>0.13414431144239999</v>
      </c>
      <c r="U10">
        <f>SUMIFS('EPA Export Aggregation'!X:X,'EPA Export Aggregation'!$A:$A,$B10,'EPA Export Aggregation'!$D:$D,$A$1)*IF($A10="CH4",About!$D$58,IF($A10="N2O",About!$D$59,1))</f>
        <v>0.11763318831440001</v>
      </c>
      <c r="V10">
        <f>SUMIFS('EPA Export Aggregation'!Y:Y,'EPA Export Aggregation'!$A:$A,$B10,'EPA Export Aggregation'!$D:$D,$A$1)*IF($A10="CH4",About!$D$58,IF($A10="N2O",About!$D$59,1))</f>
        <v>0.1045469426054</v>
      </c>
      <c r="W10">
        <f>SUMIFS('EPA Export Aggregation'!Z:Z,'EPA Export Aggregation'!$A:$A,$B10,'EPA Export Aggregation'!$D:$D,$A$1)*IF($A10="CH4",About!$D$58,IF($A10="N2O",About!$D$59,1))</f>
        <v>8.8489516934999998E-2</v>
      </c>
      <c r="X10">
        <f>SUMIFS('EPA Export Aggregation'!AA:AA,'EPA Export Aggregation'!$A:$A,$B10,'EPA Export Aggregation'!$D:$D,$A$1)*IF($A10="CH4",About!$D$58,IF($A10="N2O",About!$D$59,1))</f>
        <v>8.73590765272E-2</v>
      </c>
      <c r="Y10">
        <f>SUMIFS('EPA Export Aggregation'!AB:AB,'EPA Export Aggregation'!$A:$A,$B10,'EPA Export Aggregation'!$D:$D,$A$1)*IF($A10="CH4",About!$D$58,IF($A10="N2O",About!$D$59,1))</f>
        <v>5.0229648279599998E-2</v>
      </c>
      <c r="Z10">
        <f>SUMIFS('EPA Export Aggregation'!AC:AC,'EPA Export Aggregation'!$A:$A,$B10,'EPA Export Aggregation'!$D:$D,$A$1)*IF($A10="CH4",About!$D$58,IF($A10="N2O",About!$D$59,1))</f>
        <v>4.5903241807799998E-2</v>
      </c>
      <c r="AA10">
        <f>SUMIFS('EPA Export Aggregation'!AD:AD,'EPA Export Aggregation'!$A:$A,$B10,'EPA Export Aggregation'!$D:$D,$A$1)*IF($A10="CH4",About!$D$58,IF($A10="N2O",About!$D$59,1))</f>
        <v>4.2309989996899999E-2</v>
      </c>
      <c r="AB10">
        <f>SUMIFS('EPA Export Aggregation'!AE:AE,'EPA Export Aggregation'!$A:$A,$B10,'EPA Export Aggregation'!$D:$D,$A$1)*IF($A10="CH4",About!$D$58,IF($A10="N2O",About!$D$59,1))</f>
        <v>3.3834710903999997E-2</v>
      </c>
      <c r="AC10">
        <f>SUMIFS('EPA Export Aggregation'!AF:AF,'EPA Export Aggregation'!$A:$A,$B10,'EPA Export Aggregation'!$D:$D,$A$1)*IF($A10="CH4",About!$D$58,IF($A10="N2O",About!$D$59,1))</f>
        <v>3.2578271401699999E-2</v>
      </c>
      <c r="AD10">
        <f>SUMIFS('EPA Export Aggregation'!AG:AG,'EPA Export Aggregation'!$A:$A,$B10,'EPA Export Aggregation'!$D:$D,$A$1)*IF($A10="CH4",About!$D$58,IF($A10="N2O",About!$D$59,1))</f>
        <v>4.5271966358600001E-2</v>
      </c>
      <c r="AE10">
        <f>SUMIFS('EPA Export Aggregation'!AH:AH,'EPA Export Aggregation'!$A:$A,$B10,'EPA Export Aggregation'!$D:$D,$A$1)*IF($A10="CH4",About!$D$58,IF($A10="N2O",About!$D$59,1))</f>
        <v>3.9994723018E-2</v>
      </c>
      <c r="AF10">
        <f>SUMIFS('EPA Export Aggregation'!AI:AI,'EPA Export Aggregation'!$A:$A,$B10,'EPA Export Aggregation'!$D:$D,$A$1)*IF($A10="CH4",About!$D$58,IF($A10="N2O",About!$D$59,1))</f>
        <v>5.1179503938799997E-2</v>
      </c>
      <c r="AG10">
        <f>SUMIFS('EPA Export Aggregation'!AJ:AJ,'EPA Export Aggregation'!$A:$A,$B10,'EPA Export Aggregation'!$D:$D,$A$1)*IF($A10="CH4",About!$D$58,IF($A10="N2O",About!$D$59,1))</f>
        <v>5.2182105387900003E-2</v>
      </c>
      <c r="AH10">
        <f>SUMIFS('EPA Export Aggregation'!AK:AK,'EPA Export Aggregation'!$A:$A,$B10,'EPA Export Aggregation'!$D:$D,$A$1)*IF($A10="CH4",About!$D$58,IF($A10="N2O",About!$D$59,1))</f>
        <v>3.5140226836299998E-2</v>
      </c>
    </row>
    <row r="11" spans="1:34" x14ac:dyDescent="0.25">
      <c r="A11" s="413" t="s">
        <v>2216</v>
      </c>
      <c r="B11" s="414" t="s">
        <v>4234</v>
      </c>
      <c r="C11">
        <f>SUMIFS('EPA Export Aggregation'!F:F,'EPA Export Aggregation'!$A:$A,$B11,'EPA Export Aggregation'!$D:$D,$A$1)*IF($A11="CH4",About!$D$58,IF($A11="N2O",About!$D$59,1))</f>
        <v>0.6913199598359</v>
      </c>
      <c r="D11">
        <f>SUMIFS('EPA Export Aggregation'!G:G,'EPA Export Aggregation'!$A:$A,$B11,'EPA Export Aggregation'!$D:$D,$A$1)*IF($A11="CH4",About!$D$58,IF($A11="N2O",About!$D$59,1))</f>
        <v>0.66671846235950005</v>
      </c>
      <c r="E11">
        <f>SUMIFS('EPA Export Aggregation'!H:H,'EPA Export Aggregation'!$A:$A,$B11,'EPA Export Aggregation'!$D:$D,$A$1)*IF($A11="CH4",About!$D$58,IF($A11="N2O",About!$D$59,1))</f>
        <v>0.72170217963560002</v>
      </c>
      <c r="F11">
        <f>SUMIFS('EPA Export Aggregation'!I:I,'EPA Export Aggregation'!$A:$A,$B11,'EPA Export Aggregation'!$D:$D,$A$1)*IF($A11="CH4",About!$D$58,IF($A11="N2O",About!$D$59,1))</f>
        <v>0.79374696281099999</v>
      </c>
      <c r="G11">
        <f>SUMIFS('EPA Export Aggregation'!J:J,'EPA Export Aggregation'!$A:$A,$B11,'EPA Export Aggregation'!$D:$D,$A$1)*IF($A11="CH4",About!$D$58,IF($A11="N2O",About!$D$59,1))</f>
        <v>0.72948665609009999</v>
      </c>
      <c r="H11">
        <f>SUMIFS('EPA Export Aggregation'!K:K,'EPA Export Aggregation'!$A:$A,$B11,'EPA Export Aggregation'!$D:$D,$A$1)*IF($A11="CH4",About!$D$58,IF($A11="N2O",About!$D$59,1))</f>
        <v>0.75833196165939998</v>
      </c>
      <c r="I11">
        <f>SUMIFS('EPA Export Aggregation'!L:L,'EPA Export Aggregation'!$A:$A,$B11,'EPA Export Aggregation'!$D:$D,$A$1)*IF($A11="CH4",About!$D$58,IF($A11="N2O",About!$D$59,1))</f>
        <v>0.73678065780080004</v>
      </c>
      <c r="J11">
        <f>SUMIFS('EPA Export Aggregation'!M:M,'EPA Export Aggregation'!$A:$A,$B11,'EPA Export Aggregation'!$D:$D,$A$1)*IF($A11="CH4",About!$D$58,IF($A11="N2O",About!$D$59,1))</f>
        <v>0.77213065121260005</v>
      </c>
      <c r="K11">
        <f>SUMIFS('EPA Export Aggregation'!N:N,'EPA Export Aggregation'!$A:$A,$B11,'EPA Export Aggregation'!$D:$D,$A$1)*IF($A11="CH4",About!$D$58,IF($A11="N2O",About!$D$59,1))</f>
        <v>0.80882272475719996</v>
      </c>
      <c r="L11">
        <f>SUMIFS('EPA Export Aggregation'!O:O,'EPA Export Aggregation'!$A:$A,$B11,'EPA Export Aggregation'!$D:$D,$A$1)*IF($A11="CH4",About!$D$58,IF($A11="N2O",About!$D$59,1))</f>
        <v>0.80695969433850001</v>
      </c>
      <c r="M11">
        <f>SUMIFS('EPA Export Aggregation'!P:P,'EPA Export Aggregation'!$A:$A,$B11,'EPA Export Aggregation'!$D:$D,$A$1)*IF($A11="CH4",About!$D$58,IF($A11="N2O",About!$D$59,1))</f>
        <v>0.80384899227350004</v>
      </c>
      <c r="N11">
        <f>SUMIFS('EPA Export Aggregation'!Q:Q,'EPA Export Aggregation'!$A:$A,$B11,'EPA Export Aggregation'!$D:$D,$A$1)*IF($A11="CH4",About!$D$58,IF($A11="N2O",About!$D$59,1))</f>
        <v>0.80488965510709998</v>
      </c>
      <c r="O11">
        <f>SUMIFS('EPA Export Aggregation'!R:R,'EPA Export Aggregation'!$A:$A,$B11,'EPA Export Aggregation'!$D:$D,$A$1)*IF($A11="CH4",About!$D$58,IF($A11="N2O",About!$D$59,1))</f>
        <v>0.80877306390350001</v>
      </c>
      <c r="P11">
        <f>SUMIFS('EPA Export Aggregation'!S:S,'EPA Export Aggregation'!$A:$A,$B11,'EPA Export Aggregation'!$D:$D,$A$1)*IF($A11="CH4",About!$D$58,IF($A11="N2O",About!$D$59,1))</f>
        <v>0.75574108550289998</v>
      </c>
      <c r="Q11">
        <f>SUMIFS('EPA Export Aggregation'!T:T,'EPA Export Aggregation'!$A:$A,$B11,'EPA Export Aggregation'!$D:$D,$A$1)*IF($A11="CH4",About!$D$58,IF($A11="N2O",About!$D$59,1))</f>
        <v>0.79476189996010005</v>
      </c>
      <c r="R11">
        <f>SUMIFS('EPA Export Aggregation'!U:U,'EPA Export Aggregation'!$A:$A,$B11,'EPA Export Aggregation'!$D:$D,$A$1)*IF($A11="CH4",About!$D$58,IF($A11="N2O",About!$D$59,1))</f>
        <v>0.79919544389740005</v>
      </c>
      <c r="S11">
        <f>SUMIFS('EPA Export Aggregation'!V:V,'EPA Export Aggregation'!$A:$A,$B11,'EPA Export Aggregation'!$D:$D,$A$1)*IF($A11="CH4",About!$D$58,IF($A11="N2O",About!$D$59,1))</f>
        <v>0.80490881494349997</v>
      </c>
      <c r="T11">
        <f>SUMIFS('EPA Export Aggregation'!W:W,'EPA Export Aggregation'!$A:$A,$B11,'EPA Export Aggregation'!$D:$D,$A$1)*IF($A11="CH4",About!$D$58,IF($A11="N2O",About!$D$59,1))</f>
        <v>0.82702078634959997</v>
      </c>
      <c r="U11">
        <f>SUMIFS('EPA Export Aggregation'!X:X,'EPA Export Aggregation'!$A:$A,$B11,'EPA Export Aggregation'!$D:$D,$A$1)*IF($A11="CH4",About!$D$58,IF($A11="N2O",About!$D$59,1))</f>
        <v>0.71626138448389998</v>
      </c>
      <c r="V11">
        <f>SUMIFS('EPA Export Aggregation'!Y:Y,'EPA Export Aggregation'!$A:$A,$B11,'EPA Export Aggregation'!$D:$D,$A$1)*IF($A11="CH4",About!$D$58,IF($A11="N2O",About!$D$59,1))</f>
        <v>0.48897317516630001</v>
      </c>
      <c r="W11">
        <f>SUMIFS('EPA Export Aggregation'!Z:Z,'EPA Export Aggregation'!$A:$A,$B11,'EPA Export Aggregation'!$D:$D,$A$1)*IF($A11="CH4",About!$D$58,IF($A11="N2O",About!$D$59,1))</f>
        <v>0.86293673774510005</v>
      </c>
      <c r="X11">
        <f>SUMIFS('EPA Export Aggregation'!AA:AA,'EPA Export Aggregation'!$A:$A,$B11,'EPA Export Aggregation'!$D:$D,$A$1)*IF($A11="CH4",About!$D$58,IF($A11="N2O",About!$D$59,1))</f>
        <v>0.79052194007450005</v>
      </c>
      <c r="Y11">
        <f>SUMIFS('EPA Export Aggregation'!AB:AB,'EPA Export Aggregation'!$A:$A,$B11,'EPA Export Aggregation'!$D:$D,$A$1)*IF($A11="CH4",About!$D$58,IF($A11="N2O",About!$D$59,1))</f>
        <v>0.85265732605900002</v>
      </c>
      <c r="Z11">
        <f>SUMIFS('EPA Export Aggregation'!AC:AC,'EPA Export Aggregation'!$A:$A,$B11,'EPA Export Aggregation'!$D:$D,$A$1)*IF($A11="CH4",About!$D$58,IF($A11="N2O",About!$D$59,1))</f>
        <v>0.76933794751249995</v>
      </c>
      <c r="AA11">
        <f>SUMIFS('EPA Export Aggregation'!AD:AD,'EPA Export Aggregation'!$A:$A,$B11,'EPA Export Aggregation'!$D:$D,$A$1)*IF($A11="CH4",About!$D$58,IF($A11="N2O",About!$D$59,1))</f>
        <v>0.66555022535630004</v>
      </c>
      <c r="AB11">
        <f>SUMIFS('EPA Export Aggregation'!AE:AE,'EPA Export Aggregation'!$A:$A,$B11,'EPA Export Aggregation'!$D:$D,$A$1)*IF($A11="CH4",About!$D$58,IF($A11="N2O",About!$D$59,1))</f>
        <v>0.83244371156709995</v>
      </c>
      <c r="AC11">
        <f>SUMIFS('EPA Export Aggregation'!AF:AF,'EPA Export Aggregation'!$A:$A,$B11,'EPA Export Aggregation'!$D:$D,$A$1)*IF($A11="CH4",About!$D$58,IF($A11="N2O",About!$D$59,1))</f>
        <v>0.37048698587329998</v>
      </c>
      <c r="AD11">
        <f>SUMIFS('EPA Export Aggregation'!AG:AG,'EPA Export Aggregation'!$A:$A,$B11,'EPA Export Aggregation'!$D:$D,$A$1)*IF($A11="CH4",About!$D$58,IF($A11="N2O",About!$D$59,1))</f>
        <v>0.49590025394409998</v>
      </c>
      <c r="AE11">
        <f>SUMIFS('EPA Export Aggregation'!AH:AH,'EPA Export Aggregation'!$A:$A,$B11,'EPA Export Aggregation'!$D:$D,$A$1)*IF($A11="CH4",About!$D$58,IF($A11="N2O",About!$D$59,1))</f>
        <v>0.74527500453460005</v>
      </c>
      <c r="AF11">
        <f>SUMIFS('EPA Export Aggregation'!AI:AI,'EPA Export Aggregation'!$A:$A,$B11,'EPA Export Aggregation'!$D:$D,$A$1)*IF($A11="CH4",About!$D$58,IF($A11="N2O",About!$D$59,1))</f>
        <v>0.76740305861229996</v>
      </c>
      <c r="AG11">
        <f>SUMIFS('EPA Export Aggregation'!AJ:AJ,'EPA Export Aggregation'!$A:$A,$B11,'EPA Export Aggregation'!$D:$D,$A$1)*IF($A11="CH4",About!$D$58,IF($A11="N2O",About!$D$59,1))</f>
        <v>0.62718546187559998</v>
      </c>
      <c r="AH11">
        <f>SUMIFS('EPA Export Aggregation'!AK:AK,'EPA Export Aggregation'!$A:$A,$B11,'EPA Export Aggregation'!$D:$D,$A$1)*IF($A11="CH4",About!$D$58,IF($A11="N2O",About!$D$59,1))</f>
        <v>0.77465981435179998</v>
      </c>
    </row>
    <row r="12" spans="1:34" x14ac:dyDescent="0.25">
      <c r="A12" s="413" t="s">
        <v>2216</v>
      </c>
      <c r="B12" s="414" t="s">
        <v>4245</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13" t="s">
        <v>2216</v>
      </c>
      <c r="B13" s="414" t="s">
        <v>4249</v>
      </c>
      <c r="C13">
        <f>SUMIFS('EPA Export Aggregation'!F:F,'EPA Export Aggregation'!$A:$A,$B13,'EPA Export Aggregation'!$D:$D,$A$1)*IF($A13="CH4",About!$D$58,IF($A13="N2O",About!$D$59,1))</f>
        <v>1.5680752479199998E-2</v>
      </c>
      <c r="D13">
        <f>SUMIFS('EPA Export Aggregation'!G:G,'EPA Export Aggregation'!$A:$A,$B13,'EPA Export Aggregation'!$D:$D,$A$1)*IF($A13="CH4",About!$D$58,IF($A13="N2O",About!$D$59,1))</f>
        <v>1.38858438867E-2</v>
      </c>
      <c r="E13">
        <f>SUMIFS('EPA Export Aggregation'!H:H,'EPA Export Aggregation'!$A:$A,$B13,'EPA Export Aggregation'!$D:$D,$A$1)*IF($A13="CH4",About!$D$58,IF($A13="N2O",About!$D$59,1))</f>
        <v>1.36114901347E-2</v>
      </c>
      <c r="F13">
        <f>SUMIFS('EPA Export Aggregation'!I:I,'EPA Export Aggregation'!$A:$A,$B13,'EPA Export Aggregation'!$D:$D,$A$1)*IF($A13="CH4",About!$D$58,IF($A13="N2O",About!$D$59,1))</f>
        <v>1.25620118176E-2</v>
      </c>
      <c r="G13">
        <f>SUMIFS('EPA Export Aggregation'!J:J,'EPA Export Aggregation'!$A:$A,$B13,'EPA Export Aggregation'!$D:$D,$A$1)*IF($A13="CH4",About!$D$58,IF($A13="N2O",About!$D$59,1))</f>
        <v>1.31578284854E-2</v>
      </c>
      <c r="H13">
        <f>SUMIFS('EPA Export Aggregation'!K:K,'EPA Export Aggregation'!$A:$A,$B13,'EPA Export Aggregation'!$D:$D,$A$1)*IF($A13="CH4",About!$D$58,IF($A13="N2O",About!$D$59,1))</f>
        <v>1.7611448842599998E-2</v>
      </c>
      <c r="I13">
        <f>SUMIFS('EPA Export Aggregation'!L:L,'EPA Export Aggregation'!$A:$A,$B13,'EPA Export Aggregation'!$D:$D,$A$1)*IF($A13="CH4",About!$D$58,IF($A13="N2O",About!$D$59,1))</f>
        <v>1.8921929718E-2</v>
      </c>
      <c r="J13">
        <f>SUMIFS('EPA Export Aggregation'!M:M,'EPA Export Aggregation'!$A:$A,$B13,'EPA Export Aggregation'!$D:$D,$A$1)*IF($A13="CH4",About!$D$58,IF($A13="N2O",About!$D$59,1))</f>
        <v>1.8057432346100001E-2</v>
      </c>
      <c r="K13">
        <f>SUMIFS('EPA Export Aggregation'!N:N,'EPA Export Aggregation'!$A:$A,$B13,'EPA Export Aggregation'!$D:$D,$A$1)*IF($A13="CH4",About!$D$58,IF($A13="N2O",About!$D$59,1))</f>
        <v>1.8151206550399999E-2</v>
      </c>
      <c r="L13">
        <f>SUMIFS('EPA Export Aggregation'!O:O,'EPA Export Aggregation'!$A:$A,$B13,'EPA Export Aggregation'!$D:$D,$A$1)*IF($A13="CH4",About!$D$58,IF($A13="N2O",About!$D$59,1))</f>
        <v>1.9645178830600001E-2</v>
      </c>
      <c r="M13">
        <f>SUMIFS('EPA Export Aggregation'!P:P,'EPA Export Aggregation'!$A:$A,$B13,'EPA Export Aggregation'!$D:$D,$A$1)*IF($A13="CH4",About!$D$58,IF($A13="N2O",About!$D$59,1))</f>
        <v>1.2919668464699999E-2</v>
      </c>
      <c r="N13">
        <f>SUMIFS('EPA Export Aggregation'!Q:Q,'EPA Export Aggregation'!$A:$A,$B13,'EPA Export Aggregation'!$D:$D,$A$1)*IF($A13="CH4",About!$D$58,IF($A13="N2O",About!$D$59,1))</f>
        <v>1.32134275209E-2</v>
      </c>
      <c r="O13">
        <f>SUMIFS('EPA Export Aggregation'!R:R,'EPA Export Aggregation'!$A:$A,$B13,'EPA Export Aggregation'!$D:$D,$A$1)*IF($A13="CH4",About!$D$58,IF($A13="N2O",About!$D$59,1))</f>
        <v>1.37324302622E-2</v>
      </c>
      <c r="P13">
        <f>SUMIFS('EPA Export Aggregation'!S:S,'EPA Export Aggregation'!$A:$A,$B13,'EPA Export Aggregation'!$D:$D,$A$1)*IF($A13="CH4",About!$D$58,IF($A13="N2O",About!$D$59,1))</f>
        <v>1.0565113248499999E-2</v>
      </c>
      <c r="Q13">
        <f>SUMIFS('EPA Export Aggregation'!T:T,'EPA Export Aggregation'!$A:$A,$B13,'EPA Export Aggregation'!$D:$D,$A$1)*IF($A13="CH4",About!$D$58,IF($A13="N2O",About!$D$59,1))</f>
        <v>1.4523857476200001E-2</v>
      </c>
      <c r="R13">
        <f>SUMIFS('EPA Export Aggregation'!U:U,'EPA Export Aggregation'!$A:$A,$B13,'EPA Export Aggregation'!$D:$D,$A$1)*IF($A13="CH4",About!$D$58,IF($A13="N2O",About!$D$59,1))</f>
        <v>1.60788573602E-2</v>
      </c>
      <c r="S13">
        <f>SUMIFS('EPA Export Aggregation'!V:V,'EPA Export Aggregation'!$A:$A,$B13,'EPA Export Aggregation'!$D:$D,$A$1)*IF($A13="CH4",About!$D$58,IF($A13="N2O",About!$D$59,1))</f>
        <v>1.83719660772E-2</v>
      </c>
      <c r="T13">
        <f>SUMIFS('EPA Export Aggregation'!W:W,'EPA Export Aggregation'!$A:$A,$B13,'EPA Export Aggregation'!$D:$D,$A$1)*IF($A13="CH4",About!$D$58,IF($A13="N2O",About!$D$59,1))</f>
        <v>1.68155916387E-2</v>
      </c>
      <c r="U13">
        <f>SUMIFS('EPA Export Aggregation'!X:X,'EPA Export Aggregation'!$A:$A,$B13,'EPA Export Aggregation'!$D:$D,$A$1)*IF($A13="CH4",About!$D$58,IF($A13="N2O",About!$D$59,1))</f>
        <v>1.429560316E-2</v>
      </c>
      <c r="V13">
        <f>SUMIFS('EPA Export Aggregation'!Y:Y,'EPA Export Aggregation'!$A:$A,$B13,'EPA Export Aggregation'!$D:$D,$A$1)*IF($A13="CH4",About!$D$58,IF($A13="N2O",About!$D$59,1))</f>
        <v>1.85058416293E-2</v>
      </c>
      <c r="W13">
        <f>SUMIFS('EPA Export Aggregation'!Z:Z,'EPA Export Aggregation'!$A:$A,$B13,'EPA Export Aggregation'!$D:$D,$A$1)*IF($A13="CH4",About!$D$58,IF($A13="N2O",About!$D$59,1))</f>
        <v>2.2851475362299999E-2</v>
      </c>
      <c r="X13">
        <f>SUMIFS('EPA Export Aggregation'!AA:AA,'EPA Export Aggregation'!$A:$A,$B13,'EPA Export Aggregation'!$D:$D,$A$1)*IF($A13="CH4",About!$D$58,IF($A13="N2O",About!$D$59,1))</f>
        <v>2.1111447864800001E-2</v>
      </c>
      <c r="Y13">
        <f>SUMIFS('EPA Export Aggregation'!AB:AB,'EPA Export Aggregation'!$A:$A,$B13,'EPA Export Aggregation'!$D:$D,$A$1)*IF($A13="CH4",About!$D$58,IF($A13="N2O",About!$D$59,1))</f>
        <v>1.9743664174899998E-2</v>
      </c>
      <c r="Z13">
        <f>SUMIFS('EPA Export Aggregation'!AC:AC,'EPA Export Aggregation'!$A:$A,$B13,'EPA Export Aggregation'!$D:$D,$A$1)*IF($A13="CH4",About!$D$58,IF($A13="N2O",About!$D$59,1))</f>
        <v>2.4622708448600001E-2</v>
      </c>
      <c r="AA13">
        <f>SUMIFS('EPA Export Aggregation'!AD:AD,'EPA Export Aggregation'!$A:$A,$B13,'EPA Export Aggregation'!$D:$D,$A$1)*IF($A13="CH4",About!$D$58,IF($A13="N2O",About!$D$59,1))</f>
        <v>2.8837641748299999E-2</v>
      </c>
      <c r="AB13">
        <f>SUMIFS('EPA Export Aggregation'!AE:AE,'EPA Export Aggregation'!$A:$A,$B13,'EPA Export Aggregation'!$D:$D,$A$1)*IF($A13="CH4",About!$D$58,IF($A13="N2O",About!$D$59,1))</f>
        <v>2.8266355628299999E-2</v>
      </c>
      <c r="AC13">
        <f>SUMIFS('EPA Export Aggregation'!AF:AF,'EPA Export Aggregation'!$A:$A,$B13,'EPA Export Aggregation'!$D:$D,$A$1)*IF($A13="CH4",About!$D$58,IF($A13="N2O",About!$D$59,1))</f>
        <v>2.5013213143699999E-2</v>
      </c>
      <c r="AD13">
        <f>SUMIFS('EPA Export Aggregation'!AG:AG,'EPA Export Aggregation'!$A:$A,$B13,'EPA Export Aggregation'!$D:$D,$A$1)*IF($A13="CH4",About!$D$58,IF($A13="N2O",About!$D$59,1))</f>
        <v>2.27119788935E-2</v>
      </c>
      <c r="AE13">
        <f>SUMIFS('EPA Export Aggregation'!AH:AH,'EPA Export Aggregation'!$A:$A,$B13,'EPA Export Aggregation'!$D:$D,$A$1)*IF($A13="CH4",About!$D$58,IF($A13="N2O",About!$D$59,1))</f>
        <v>1.6911109988500001E-2</v>
      </c>
      <c r="AF13">
        <f>SUMIFS('EPA Export Aggregation'!AI:AI,'EPA Export Aggregation'!$A:$A,$B13,'EPA Export Aggregation'!$D:$D,$A$1)*IF($A13="CH4",About!$D$58,IF($A13="N2O",About!$D$59,1))</f>
        <v>1.9378910295599999E-2</v>
      </c>
      <c r="AG13">
        <f>SUMIFS('EPA Export Aggregation'!AJ:AJ,'EPA Export Aggregation'!$A:$A,$B13,'EPA Export Aggregation'!$D:$D,$A$1)*IF($A13="CH4",About!$D$58,IF($A13="N2O",About!$D$59,1))</f>
        <v>1.9521291408200001E-2</v>
      </c>
      <c r="AH13">
        <f>SUMIFS('EPA Export Aggregation'!AK:AK,'EPA Export Aggregation'!$A:$A,$B13,'EPA Export Aggregation'!$D:$D,$A$1)*IF($A13="CH4",About!$D$58,IF($A13="N2O",About!$D$59,1))</f>
        <v>1.8364669407999999E-2</v>
      </c>
    </row>
    <row r="14" spans="1:34" x14ac:dyDescent="0.25">
      <c r="A14" s="413" t="s">
        <v>2216</v>
      </c>
      <c r="B14" s="414" t="s">
        <v>4267</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6.7616910830100005E-2</v>
      </c>
      <c r="J14">
        <f>SUMIFS('EPA Export Aggregation'!M:M,'EPA Export Aggregation'!$A:$A,$B14,'EPA Export Aggregation'!$D:$D,$A$1)*IF($A14="CH4",About!$D$58,IF($A14="N2O",About!$D$59,1))</f>
        <v>7.0514601158100002E-2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6.67222668391E-2</v>
      </c>
      <c r="M14">
        <f>SUMIFS('EPA Export Aggregation'!P:P,'EPA Export Aggregation'!$A:$A,$B14,'EPA Export Aggregation'!$D:$D,$A$1)*IF($A14="CH4",About!$D$58,IF($A14="N2O",About!$D$59,1))</f>
        <v>5.9154830641899997E-2</v>
      </c>
      <c r="N14">
        <f>SUMIFS('EPA Export Aggregation'!Q:Q,'EPA Export Aggregation'!$A:$A,$B14,'EPA Export Aggregation'!$D:$D,$A$1)*IF($A14="CH4",About!$D$58,IF($A14="N2O",About!$D$59,1))</f>
        <v>5.5638816012700001E-2</v>
      </c>
      <c r="O14">
        <f>SUMIFS('EPA Export Aggregation'!R:R,'EPA Export Aggregation'!$A:$A,$B14,'EPA Export Aggregation'!$D:$D,$A$1)*IF($A14="CH4",About!$D$58,IF($A14="N2O",About!$D$59,1))</f>
        <v>5.4026903173100001E-2</v>
      </c>
      <c r="P14">
        <f>SUMIFS('EPA Export Aggregation'!S:S,'EPA Export Aggregation'!$A:$A,$B14,'EPA Export Aggregation'!$D:$D,$A$1)*IF($A14="CH4",About!$D$58,IF($A14="N2O",About!$D$59,1))</f>
        <v>5.1873342814600001E-2</v>
      </c>
      <c r="Q14">
        <f>SUMIFS('EPA Export Aggregation'!T:T,'EPA Export Aggregation'!$A:$A,$B14,'EPA Export Aggregation'!$D:$D,$A$1)*IF($A14="CH4",About!$D$58,IF($A14="N2O",About!$D$59,1))</f>
        <v>5.0983731946500001E-2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7.8159775321899994E-2</v>
      </c>
      <c r="X14">
        <f>SUMIFS('EPA Export Aggregation'!AA:AA,'EPA Export Aggregation'!$A:$A,$B14,'EPA Export Aggregation'!$D:$D,$A$1)*IF($A14="CH4",About!$D$58,IF($A14="N2O",About!$D$59,1))</f>
        <v>8.5676588016199998E-2</v>
      </c>
      <c r="Y14">
        <f>SUMIFS('EPA Export Aggregation'!AB:AB,'EPA Export Aggregation'!$A:$A,$B14,'EPA Export Aggregation'!$D:$D,$A$1)*IF($A14="CH4",About!$D$58,IF($A14="N2O",About!$D$59,1))</f>
        <v>8.7288769602700003E-2</v>
      </c>
      <c r="Z14">
        <f>SUMIFS('EPA Export Aggregation'!AC:AC,'EPA Export Aggregation'!$A:$A,$B14,'EPA Export Aggregation'!$D:$D,$A$1)*IF($A14="CH4",About!$D$58,IF($A14="N2O",About!$D$59,1))</f>
        <v>8.7487785936699994E-2</v>
      </c>
      <c r="AA14">
        <f>SUMIFS('EPA Export Aggregation'!AD:AD,'EPA Export Aggregation'!$A:$A,$B14,'EPA Export Aggregation'!$D:$D,$A$1)*IF($A14="CH4",About!$D$58,IF($A14="N2O",About!$D$59,1))</f>
        <v>8.9122353446199995E-2</v>
      </c>
      <c r="AB14">
        <f>SUMIFS('EPA Export Aggregation'!AE:AE,'EPA Export Aggregation'!$A:$A,$B14,'EPA Export Aggregation'!$D:$D,$A$1)*IF($A14="CH4",About!$D$58,IF($A14="N2O",About!$D$59,1))</f>
        <v>8.6689370949700001E-2</v>
      </c>
      <c r="AC14">
        <f>SUMIFS('EPA Export Aggregation'!AF:AF,'EPA Export Aggregation'!$A:$A,$B14,'EPA Export Aggregation'!$D:$D,$A$1)*IF($A14="CH4",About!$D$58,IF($A14="N2O",About!$D$59,1))</f>
        <v>8.7392915845299998E-2</v>
      </c>
      <c r="AD14">
        <f>SUMIFS('EPA Export Aggregation'!AG:AG,'EPA Export Aggregation'!$A:$A,$B14,'EPA Export Aggregation'!$D:$D,$A$1)*IF($A14="CH4",About!$D$58,IF($A14="N2O",About!$D$59,1))</f>
        <v>8.7848803582099996E-2</v>
      </c>
      <c r="AE14">
        <f>SUMIFS('EPA Export Aggregation'!AH:AH,'EPA Export Aggregation'!$A:$A,$B14,'EPA Export Aggregation'!$D:$D,$A$1)*IF($A14="CH4",About!$D$58,IF($A14="N2O",About!$D$59,1))</f>
        <v>7.4150826570399994E-2</v>
      </c>
      <c r="AF14">
        <f>SUMIFS('EPA Export Aggregation'!AI:AI,'EPA Export Aggregation'!$A:$A,$B14,'EPA Export Aggregation'!$D:$D,$A$1)*IF($A14="CH4",About!$D$58,IF($A14="N2O",About!$D$59,1))</f>
        <v>8.2015579007800002E-2</v>
      </c>
      <c r="AG14">
        <f>SUMIFS('EPA Export Aggregation'!AJ:AJ,'EPA Export Aggregation'!$A:$A,$B14,'EPA Export Aggregation'!$D:$D,$A$1)*IF($A14="CH4",About!$D$58,IF($A14="N2O",About!$D$59,1))</f>
        <v>8.8451501905800006E-2</v>
      </c>
      <c r="AH14">
        <f>SUMIFS('EPA Export Aggregation'!AK:AK,'EPA Export Aggregation'!$A:$A,$B14,'EPA Export Aggregation'!$D:$D,$A$1)*IF($A14="CH4",About!$D$58,IF($A14="N2O",About!$D$59,1))</f>
        <v>8.8046743963700005E-2</v>
      </c>
    </row>
    <row r="15" spans="1:34" x14ac:dyDescent="0.25">
      <c r="A15" s="413" t="s">
        <v>2216</v>
      </c>
      <c r="B15" s="414" t="s">
        <v>4261</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25">
      <c r="A16" s="413" t="s">
        <v>2216</v>
      </c>
      <c r="B16" s="414" t="s">
        <v>4253</v>
      </c>
      <c r="C16">
        <f>SUMIFS('EPA Export Aggregation'!F:F,'EPA Export Aggregation'!$A:$A,$B16,'EPA Export Aggregation'!$D:$D,$A$1)*IF($A16="CH4",About!$D$58,IF($A16="N2O",About!$D$59,1))</f>
        <v>0.104637659713</v>
      </c>
      <c r="D16">
        <f>SUMIFS('EPA Export Aggregation'!G:G,'EPA Export Aggregation'!$A:$A,$B16,'EPA Export Aggregation'!$D:$D,$A$1)*IF($A16="CH4",About!$D$58,IF($A16="N2O",About!$D$59,1))</f>
        <v>0.1036635654393</v>
      </c>
      <c r="E16">
        <f>SUMIFS('EPA Export Aggregation'!H:H,'EPA Export Aggregation'!$A:$A,$B16,'EPA Export Aggregation'!$D:$D,$A$1)*IF($A16="CH4",About!$D$58,IF($A16="N2O",About!$D$59,1))</f>
        <v>0.10248697512969999</v>
      </c>
      <c r="F16">
        <f>SUMIFS('EPA Export Aggregation'!I:I,'EPA Export Aggregation'!$A:$A,$B16,'EPA Export Aggregation'!$D:$D,$A$1)*IF($A16="CH4",About!$D$58,IF($A16="N2O",About!$D$59,1))</f>
        <v>0.1023582256228</v>
      </c>
      <c r="G16">
        <f>SUMIFS('EPA Export Aggregation'!J:J,'EPA Export Aggregation'!$A:$A,$B16,'EPA Export Aggregation'!$D:$D,$A$1)*IF($A16="CH4",About!$D$58,IF($A16="N2O",About!$D$59,1))</f>
        <v>0.1020335643855</v>
      </c>
      <c r="H16">
        <f>SUMIFS('EPA Export Aggregation'!K:K,'EPA Export Aggregation'!$A:$A,$B16,'EPA Export Aggregation'!$D:$D,$A$1)*IF($A16="CH4",About!$D$58,IF($A16="N2O",About!$D$59,1))</f>
        <v>0.10124971416799999</v>
      </c>
      <c r="I16">
        <f>SUMIFS('EPA Export Aggregation'!L:L,'EPA Export Aggregation'!$A:$A,$B16,'EPA Export Aggregation'!$D:$D,$A$1)*IF($A16="CH4",About!$D$58,IF($A16="N2O",About!$D$59,1))</f>
        <v>0.1010051349952</v>
      </c>
      <c r="J16">
        <f>SUMIFS('EPA Export Aggregation'!M:M,'EPA Export Aggregation'!$A:$A,$B16,'EPA Export Aggregation'!$D:$D,$A$1)*IF($A16="CH4",About!$D$58,IF($A16="N2O",About!$D$59,1))</f>
        <v>0.1000537925901</v>
      </c>
      <c r="K16">
        <f>SUMIFS('EPA Export Aggregation'!N:N,'EPA Export Aggregation'!$A:$A,$B16,'EPA Export Aggregation'!$D:$D,$A$1)*IF($A16="CH4",About!$D$58,IF($A16="N2O",About!$D$59,1))</f>
        <v>9.9227513403600004E-2</v>
      </c>
      <c r="L16">
        <f>SUMIFS('EPA Export Aggregation'!O:O,'EPA Export Aggregation'!$A:$A,$B16,'EPA Export Aggregation'!$D:$D,$A$1)*IF($A16="CH4",About!$D$58,IF($A16="N2O",About!$D$59,1))</f>
        <v>9.8623251980099996E-2</v>
      </c>
      <c r="M16">
        <f>SUMIFS('EPA Export Aggregation'!P:P,'EPA Export Aggregation'!$A:$A,$B16,'EPA Export Aggregation'!$D:$D,$A$1)*IF($A16="CH4",About!$D$58,IF($A16="N2O",About!$D$59,1))</f>
        <v>9.8066433928599997E-2</v>
      </c>
      <c r="N16">
        <f>SUMIFS('EPA Export Aggregation'!Q:Q,'EPA Export Aggregation'!$A:$A,$B16,'EPA Export Aggregation'!$D:$D,$A$1)*IF($A16="CH4",About!$D$58,IF($A16="N2O",About!$D$59,1))</f>
        <v>5.8962680668100002E-2</v>
      </c>
      <c r="O16">
        <f>SUMIFS('EPA Export Aggregation'!R:R,'EPA Export Aggregation'!$A:$A,$B16,'EPA Export Aggregation'!$D:$D,$A$1)*IF($A16="CH4",About!$D$58,IF($A16="N2O",About!$D$59,1))</f>
        <v>6.8673424261600002E-2</v>
      </c>
      <c r="P16">
        <f>SUMIFS('EPA Export Aggregation'!S:S,'EPA Export Aggregation'!$A:$A,$B16,'EPA Export Aggregation'!$D:$D,$A$1)*IF($A16="CH4",About!$D$58,IF($A16="N2O",About!$D$59,1))</f>
        <v>8.8914165276199997E-2</v>
      </c>
      <c r="Q16">
        <f>SUMIFS('EPA Export Aggregation'!T:T,'EPA Export Aggregation'!$A:$A,$B16,'EPA Export Aggregation'!$D:$D,$A$1)*IF($A16="CH4",About!$D$58,IF($A16="N2O",About!$D$59,1))</f>
        <v>8.1285738950300002E-2</v>
      </c>
      <c r="R16">
        <f>SUMIFS('EPA Export Aggregation'!U:U,'EPA Export Aggregation'!$A:$A,$B16,'EPA Export Aggregation'!$D:$D,$A$1)*IF($A16="CH4",About!$D$58,IF($A16="N2O",About!$D$59,1))</f>
        <v>8.7758111936699995E-2</v>
      </c>
      <c r="S16">
        <f>SUMIFS('EPA Export Aggregation'!V:V,'EPA Export Aggregation'!$A:$A,$B16,'EPA Export Aggregation'!$D:$D,$A$1)*IF($A16="CH4",About!$D$58,IF($A16="N2O",About!$D$59,1))</f>
        <v>0.11100791509290001</v>
      </c>
      <c r="T16">
        <f>SUMIFS('EPA Export Aggregation'!W:W,'EPA Export Aggregation'!$A:$A,$B16,'EPA Export Aggregation'!$D:$D,$A$1)*IF($A16="CH4",About!$D$58,IF($A16="N2O",About!$D$59,1))</f>
        <v>0.1203897075608</v>
      </c>
      <c r="U16">
        <f>SUMIFS('EPA Export Aggregation'!X:X,'EPA Export Aggregation'!$A:$A,$B16,'EPA Export Aggregation'!$D:$D,$A$1)*IF($A16="CH4",About!$D$58,IF($A16="N2O",About!$D$59,1))</f>
        <v>0.1142850621333</v>
      </c>
      <c r="V16">
        <f>SUMIFS('EPA Export Aggregation'!Y:Y,'EPA Export Aggregation'!$A:$A,$B16,'EPA Export Aggregation'!$D:$D,$A$1)*IF($A16="CH4",About!$D$58,IF($A16="N2O",About!$D$59,1))</f>
        <v>0.11145770630309999</v>
      </c>
      <c r="W16">
        <f>SUMIFS('EPA Export Aggregation'!Z:Z,'EPA Export Aggregation'!$A:$A,$B16,'EPA Export Aggregation'!$D:$D,$A$1)*IF($A16="CH4",About!$D$58,IF($A16="N2O",About!$D$59,1))</f>
        <v>0.27389606908309999</v>
      </c>
      <c r="X16">
        <f>SUMIFS('EPA Export Aggregation'!AA:AA,'EPA Export Aggregation'!$A:$A,$B16,'EPA Export Aggregation'!$D:$D,$A$1)*IF($A16="CH4",About!$D$58,IF($A16="N2O",About!$D$59,1))</f>
        <v>0.25223674405110003</v>
      </c>
      <c r="Y16">
        <f>SUMIFS('EPA Export Aggregation'!AB:AB,'EPA Export Aggregation'!$A:$A,$B16,'EPA Export Aggregation'!$D:$D,$A$1)*IF($A16="CH4",About!$D$58,IF($A16="N2O",About!$D$59,1))</f>
        <v>0.2474764756574</v>
      </c>
      <c r="Z16">
        <f>SUMIFS('EPA Export Aggregation'!AC:AC,'EPA Export Aggregation'!$A:$A,$B16,'EPA Export Aggregation'!$D:$D,$A$1)*IF($A16="CH4",About!$D$58,IF($A16="N2O",About!$D$59,1))</f>
        <v>0.25680433844240003</v>
      </c>
      <c r="AA16">
        <f>SUMIFS('EPA Export Aggregation'!AD:AD,'EPA Export Aggregation'!$A:$A,$B16,'EPA Export Aggregation'!$D:$D,$A$1)*IF($A16="CH4",About!$D$58,IF($A16="N2O",About!$D$59,1))</f>
        <v>0.27264832218469998</v>
      </c>
      <c r="AB16">
        <f>SUMIFS('EPA Export Aggregation'!AE:AE,'EPA Export Aggregation'!$A:$A,$B16,'EPA Export Aggregation'!$D:$D,$A$1)*IF($A16="CH4",About!$D$58,IF($A16="N2O",About!$D$59,1))</f>
        <v>0.29916733438030002</v>
      </c>
      <c r="AC16">
        <f>SUMIFS('EPA Export Aggregation'!AF:AF,'EPA Export Aggregation'!$A:$A,$B16,'EPA Export Aggregation'!$D:$D,$A$1)*IF($A16="CH4",About!$D$58,IF($A16="N2O",About!$D$59,1))</f>
        <v>0.27875457739319998</v>
      </c>
      <c r="AD16">
        <f>SUMIFS('EPA Export Aggregation'!AG:AG,'EPA Export Aggregation'!$A:$A,$B16,'EPA Export Aggregation'!$D:$D,$A$1)*IF($A16="CH4",About!$D$58,IF($A16="N2O",About!$D$59,1))</f>
        <v>0.27291062935900001</v>
      </c>
      <c r="AE16">
        <f>SUMIFS('EPA Export Aggregation'!AH:AH,'EPA Export Aggregation'!$A:$A,$B16,'EPA Export Aggregation'!$D:$D,$A$1)*IF($A16="CH4",About!$D$58,IF($A16="N2O",About!$D$59,1))</f>
        <v>0.24429527363</v>
      </c>
      <c r="AF16">
        <f>SUMIFS('EPA Export Aggregation'!AI:AI,'EPA Export Aggregation'!$A:$A,$B16,'EPA Export Aggregation'!$D:$D,$A$1)*IF($A16="CH4",About!$D$58,IF($A16="N2O",About!$D$59,1))</f>
        <v>0.28558536509810001</v>
      </c>
      <c r="AG16">
        <f>SUMIFS('EPA Export Aggregation'!AJ:AJ,'EPA Export Aggregation'!$A:$A,$B16,'EPA Export Aggregation'!$D:$D,$A$1)*IF($A16="CH4",About!$D$58,IF($A16="N2O",About!$D$59,1))</f>
        <v>0.2988752274459</v>
      </c>
      <c r="AH16">
        <f>SUMIFS('EPA Export Aggregation'!AK:AK,'EPA Export Aggregation'!$A:$A,$B16,'EPA Export Aggregation'!$D:$D,$A$1)*IF($A16="CH4",About!$D$58,IF($A16="N2O",About!$D$59,1))</f>
        <v>0.29499954846069998</v>
      </c>
    </row>
    <row r="17" spans="1:34" x14ac:dyDescent="0.25">
      <c r="A17" s="413" t="s">
        <v>2216</v>
      </c>
      <c r="B17" s="414" t="s">
        <v>4247</v>
      </c>
      <c r="C17">
        <f>SUMIFS('EPA Export Aggregation'!F:F,'EPA Export Aggregation'!$A:$A,$B17,'EPA Export Aggregation'!$D:$D,$A$1)*IF($A17="CH4",About!$D$58,IF($A17="N2O",About!$D$59,1))</f>
        <v>1.5623950141081</v>
      </c>
      <c r="D17">
        <f>SUMIFS('EPA Export Aggregation'!G:G,'EPA Export Aggregation'!$A:$A,$B17,'EPA Export Aggregation'!$D:$D,$A$1)*IF($A17="CH4",About!$D$58,IF($A17="N2O",About!$D$59,1))</f>
        <v>1.1591638242935001</v>
      </c>
      <c r="E17">
        <f>SUMIFS('EPA Export Aggregation'!H:H,'EPA Export Aggregation'!$A:$A,$B17,'EPA Export Aggregation'!$D:$D,$A$1)*IF($A17="CH4",About!$D$58,IF($A17="N2O",About!$D$59,1))</f>
        <v>1.5969610499932001</v>
      </c>
      <c r="F17">
        <f>SUMIFS('EPA Export Aggregation'!I:I,'EPA Export Aggregation'!$A:$A,$B17,'EPA Export Aggregation'!$D:$D,$A$1)*IF($A17="CH4",About!$D$58,IF($A17="N2O",About!$D$59,1))</f>
        <v>1.8641970715678999</v>
      </c>
      <c r="G17">
        <f>SUMIFS('EPA Export Aggregation'!J:J,'EPA Export Aggregation'!$A:$A,$B17,'EPA Export Aggregation'!$D:$D,$A$1)*IF($A17="CH4",About!$D$58,IF($A17="N2O",About!$D$59,1))</f>
        <v>2.1421354029141</v>
      </c>
      <c r="H17">
        <f>SUMIFS('EPA Export Aggregation'!K:K,'EPA Export Aggregation'!$A:$A,$B17,'EPA Export Aggregation'!$D:$D,$A$1)*IF($A17="CH4",About!$D$58,IF($A17="N2O",About!$D$59,1))</f>
        <v>1.9946262922361999</v>
      </c>
      <c r="I17">
        <f>SUMIFS('EPA Export Aggregation'!L:L,'EPA Export Aggregation'!$A:$A,$B17,'EPA Export Aggregation'!$D:$D,$A$1)*IF($A17="CH4",About!$D$58,IF($A17="N2O",About!$D$59,1))</f>
        <v>2.0840485302741998</v>
      </c>
      <c r="J17">
        <f>SUMIFS('EPA Export Aggregation'!M:M,'EPA Export Aggregation'!$A:$A,$B17,'EPA Export Aggregation'!$D:$D,$A$1)*IF($A17="CH4",About!$D$58,IF($A17="N2O",About!$D$59,1))</f>
        <v>1.7516156690889</v>
      </c>
      <c r="K17">
        <f>SUMIFS('EPA Export Aggregation'!N:N,'EPA Export Aggregation'!$A:$A,$B17,'EPA Export Aggregation'!$D:$D,$A$1)*IF($A17="CH4",About!$D$58,IF($A17="N2O",About!$D$59,1))</f>
        <v>1.5151290537994</v>
      </c>
      <c r="L17">
        <f>SUMIFS('EPA Export Aggregation'!O:O,'EPA Export Aggregation'!$A:$A,$B17,'EPA Export Aggregation'!$D:$D,$A$1)*IF($A17="CH4",About!$D$58,IF($A17="N2O",About!$D$59,1))</f>
        <v>1.6408856642172001</v>
      </c>
      <c r="M17">
        <f>SUMIFS('EPA Export Aggregation'!P:P,'EPA Export Aggregation'!$A:$A,$B17,'EPA Export Aggregation'!$D:$D,$A$1)*IF($A17="CH4",About!$D$58,IF($A17="N2O",About!$D$59,1))</f>
        <v>1.7544561939057</v>
      </c>
      <c r="N17">
        <f>SUMIFS('EPA Export Aggregation'!Q:Q,'EPA Export Aggregation'!$A:$A,$B17,'EPA Export Aggregation'!$D:$D,$A$1)*IF($A17="CH4",About!$D$58,IF($A17="N2O",About!$D$59,1))</f>
        <v>1.7456053743005</v>
      </c>
      <c r="O17">
        <f>SUMIFS('EPA Export Aggregation'!R:R,'EPA Export Aggregation'!$A:$A,$B17,'EPA Export Aggregation'!$D:$D,$A$1)*IF($A17="CH4",About!$D$58,IF($A17="N2O",About!$D$59,1))</f>
        <v>1.7195177922683</v>
      </c>
      <c r="P17">
        <f>SUMIFS('EPA Export Aggregation'!S:S,'EPA Export Aggregation'!$A:$A,$B17,'EPA Export Aggregation'!$D:$D,$A$1)*IF($A17="CH4",About!$D$58,IF($A17="N2O",About!$D$59,1))</f>
        <v>2.211537161101</v>
      </c>
      <c r="Q17">
        <f>SUMIFS('EPA Export Aggregation'!T:T,'EPA Export Aggregation'!$A:$A,$B17,'EPA Export Aggregation'!$D:$D,$A$1)*IF($A17="CH4",About!$D$58,IF($A17="N2O",About!$D$59,1))</f>
        <v>2.7007511531214998</v>
      </c>
      <c r="R17">
        <f>SUMIFS('EPA Export Aggregation'!U:U,'EPA Export Aggregation'!$A:$A,$B17,'EPA Export Aggregation'!$D:$D,$A$1)*IF($A17="CH4",About!$D$58,IF($A17="N2O",About!$D$59,1))</f>
        <v>2.2647393479561</v>
      </c>
      <c r="S17">
        <f>SUMIFS('EPA Export Aggregation'!V:V,'EPA Export Aggregation'!$A:$A,$B17,'EPA Export Aggregation'!$D:$D,$A$1)*IF($A17="CH4",About!$D$58,IF($A17="N2O",About!$D$59,1))</f>
        <v>1.9571029623481</v>
      </c>
      <c r="T17">
        <f>SUMIFS('EPA Export Aggregation'!W:W,'EPA Export Aggregation'!$A:$A,$B17,'EPA Export Aggregation'!$D:$D,$A$1)*IF($A17="CH4",About!$D$58,IF($A17="N2O",About!$D$59,1))</f>
        <v>1.9085766297128</v>
      </c>
      <c r="U17">
        <f>SUMIFS('EPA Export Aggregation'!X:X,'EPA Export Aggregation'!$A:$A,$B17,'EPA Export Aggregation'!$D:$D,$A$1)*IF($A17="CH4",About!$D$58,IF($A17="N2O",About!$D$59,1))</f>
        <v>1.8224683507052</v>
      </c>
      <c r="V17">
        <f>SUMIFS('EPA Export Aggregation'!Y:Y,'EPA Export Aggregation'!$A:$A,$B17,'EPA Export Aggregation'!$D:$D,$A$1)*IF($A17="CH4",About!$D$58,IF($A17="N2O",About!$D$59,1))</f>
        <v>1.6584607247795</v>
      </c>
      <c r="W17">
        <f>SUMIFS('EPA Export Aggregation'!Z:Z,'EPA Export Aggregation'!$A:$A,$B17,'EPA Export Aggregation'!$D:$D,$A$1)*IF($A17="CH4",About!$D$58,IF($A17="N2O",About!$D$59,1))</f>
        <v>1.5841027573276001</v>
      </c>
      <c r="X17">
        <f>SUMIFS('EPA Export Aggregation'!AA:AA,'EPA Export Aggregation'!$A:$A,$B17,'EPA Export Aggregation'!$D:$D,$A$1)*IF($A17="CH4",About!$D$58,IF($A17="N2O",About!$D$59,1))</f>
        <v>1.6863467622757</v>
      </c>
      <c r="Y17">
        <f>SUMIFS('EPA Export Aggregation'!AB:AB,'EPA Export Aggregation'!$A:$A,$B17,'EPA Export Aggregation'!$D:$D,$A$1)*IF($A17="CH4",About!$D$58,IF($A17="N2O",About!$D$59,1))</f>
        <v>1.7606037198214</v>
      </c>
      <c r="Z17">
        <f>SUMIFS('EPA Export Aggregation'!AC:AC,'EPA Export Aggregation'!$A:$A,$B17,'EPA Export Aggregation'!$D:$D,$A$1)*IF($A17="CH4",About!$D$58,IF($A17="N2O",About!$D$59,1))</f>
        <v>1.8217467551683</v>
      </c>
      <c r="AA17">
        <f>SUMIFS('EPA Export Aggregation'!AD:AD,'EPA Export Aggregation'!$A:$A,$B17,'EPA Export Aggregation'!$D:$D,$A$1)*IF($A17="CH4",About!$D$58,IF($A17="N2O",About!$D$59,1))</f>
        <v>1.8404449318509</v>
      </c>
      <c r="AB17">
        <f>SUMIFS('EPA Export Aggregation'!AE:AE,'EPA Export Aggregation'!$A:$A,$B17,'EPA Export Aggregation'!$D:$D,$A$1)*IF($A17="CH4",About!$D$58,IF($A17="N2O",About!$D$59,1))</f>
        <v>1.9001355140328999</v>
      </c>
      <c r="AC17">
        <f>SUMIFS('EPA Export Aggregation'!AF:AF,'EPA Export Aggregation'!$A:$A,$B17,'EPA Export Aggregation'!$D:$D,$A$1)*IF($A17="CH4",About!$D$58,IF($A17="N2O",About!$D$59,1))</f>
        <v>1.8799008670119</v>
      </c>
      <c r="AD17">
        <f>SUMIFS('EPA Export Aggregation'!AG:AG,'EPA Export Aggregation'!$A:$A,$B17,'EPA Export Aggregation'!$D:$D,$A$1)*IF($A17="CH4",About!$D$58,IF($A17="N2O",About!$D$59,1))</f>
        <v>1.8363332444959</v>
      </c>
      <c r="AE17">
        <f>SUMIFS('EPA Export Aggregation'!AH:AH,'EPA Export Aggregation'!$A:$A,$B17,'EPA Export Aggregation'!$D:$D,$A$1)*IF($A17="CH4",About!$D$58,IF($A17="N2O",About!$D$59,1))</f>
        <v>1.7935964632187</v>
      </c>
      <c r="AF17">
        <f>SUMIFS('EPA Export Aggregation'!AI:AI,'EPA Export Aggregation'!$A:$A,$B17,'EPA Export Aggregation'!$D:$D,$A$1)*IF($A17="CH4",About!$D$58,IF($A17="N2O",About!$D$59,1))</f>
        <v>1.8244502267878</v>
      </c>
      <c r="AG17">
        <f>SUMIFS('EPA Export Aggregation'!AJ:AJ,'EPA Export Aggregation'!$A:$A,$B17,'EPA Export Aggregation'!$D:$D,$A$1)*IF($A17="CH4",About!$D$58,IF($A17="N2O",About!$D$59,1))</f>
        <v>1.8435470694424001</v>
      </c>
      <c r="AH17">
        <f>SUMIFS('EPA Export Aggregation'!AK:AK,'EPA Export Aggregation'!$A:$A,$B17,'EPA Export Aggregation'!$D:$D,$A$1)*IF($A17="CH4",About!$D$58,IF($A17="N2O",About!$D$59,1))</f>
        <v>1.7733441141688999</v>
      </c>
    </row>
    <row r="18" spans="1:34" x14ac:dyDescent="0.25">
      <c r="A18" s="413" t="s">
        <v>2216</v>
      </c>
      <c r="B18" s="414" t="s">
        <v>4263</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25">
      <c r="A19" s="413" t="s">
        <v>2216</v>
      </c>
      <c r="B19" s="414" t="s">
        <v>4265</v>
      </c>
      <c r="C19" s="415">
        <f>SUMIFS('EPA Export Aggregation'!F:F,'EPA Export Aggregation'!$A:$A,$B19,'EPA Export Aggregation'!$D:$D,$A$1)*IF($A19="CH4",About!$D$58,IF($A19="N2O",About!$D$59,1))</f>
        <v>0.70061339502389997</v>
      </c>
      <c r="D19" s="415">
        <f>SUMIFS('EPA Export Aggregation'!G:G,'EPA Export Aggregation'!$A:$A,$B19,'EPA Export Aggregation'!$D:$D,$A$1)*IF($A19="CH4",About!$D$58,IF($A19="N2O",About!$D$59,1))</f>
        <v>0.70591864824179995</v>
      </c>
      <c r="E19" s="415">
        <f>SUMIFS('EPA Export Aggregation'!H:H,'EPA Export Aggregation'!$A:$A,$B19,'EPA Export Aggregation'!$D:$D,$A$1)*IF($A19="CH4",About!$D$58,IF($A19="N2O",About!$D$59,1))</f>
        <v>0.67050382339110004</v>
      </c>
      <c r="F19" s="415">
        <f>SUMIFS('EPA Export Aggregation'!I:I,'EPA Export Aggregation'!$A:$A,$B19,'EPA Export Aggregation'!$D:$D,$A$1)*IF($A19="CH4",About!$D$58,IF($A19="N2O",About!$D$59,1))</f>
        <v>0.57918647037229998</v>
      </c>
      <c r="G19" s="415">
        <f>SUMIFS('EPA Export Aggregation'!J:J,'EPA Export Aggregation'!$A:$A,$B19,'EPA Export Aggregation'!$D:$D,$A$1)*IF($A19="CH4",About!$D$58,IF($A19="N2O",About!$D$59,1))</f>
        <v>0.50820500317969997</v>
      </c>
      <c r="H19" s="415">
        <f>SUMIFS('EPA Export Aggregation'!K:K,'EPA Export Aggregation'!$A:$A,$B19,'EPA Export Aggregation'!$D:$D,$A$1)*IF($A19="CH4",About!$D$58,IF($A19="N2O",About!$D$59,1))</f>
        <v>0.51991633770610002</v>
      </c>
      <c r="I19" s="415">
        <f>SUMIFS('EPA Export Aggregation'!L:L,'EPA Export Aggregation'!$A:$A,$B19,'EPA Export Aggregation'!$D:$D,$A$1)*IF($A19="CH4",About!$D$58,IF($A19="N2O",About!$D$59,1))</f>
        <v>0.55621996804460005</v>
      </c>
      <c r="J19" s="415">
        <f>SUMIFS('EPA Export Aggregation'!M:M,'EPA Export Aggregation'!$A:$A,$B19,'EPA Export Aggregation'!$D:$D,$A$1)*IF($A19="CH4",About!$D$58,IF($A19="N2O",About!$D$59,1))</f>
        <v>0.56212411665850004</v>
      </c>
      <c r="K19" s="415">
        <f>SUMIFS('EPA Export Aggregation'!N:N,'EPA Export Aggregation'!$A:$A,$B19,'EPA Export Aggregation'!$D:$D,$A$1)*IF($A19="CH4",About!$D$58,IF($A19="N2O",About!$D$59,1))</f>
        <v>0.56942024842119998</v>
      </c>
      <c r="L19" s="415">
        <f>SUMIFS('EPA Export Aggregation'!O:O,'EPA Export Aggregation'!$A:$A,$B19,'EPA Export Aggregation'!$D:$D,$A$1)*IF($A19="CH4",About!$D$58,IF($A19="N2O",About!$D$59,1))</f>
        <v>0.59074281587379995</v>
      </c>
      <c r="M19" s="415">
        <f>SUMIFS('EPA Export Aggregation'!P:P,'EPA Export Aggregation'!$A:$A,$B19,'EPA Export Aggregation'!$D:$D,$A$1)*IF($A19="CH4",About!$D$58,IF($A19="N2O",About!$D$59,1))</f>
        <v>0.59832762332870004</v>
      </c>
      <c r="N19" s="415">
        <f>SUMIFS('EPA Export Aggregation'!Q:Q,'EPA Export Aggregation'!$A:$A,$B19,'EPA Export Aggregation'!$D:$D,$A$1)*IF($A19="CH4",About!$D$58,IF($A19="N2O",About!$D$59,1))</f>
        <v>0.47832263667149999</v>
      </c>
      <c r="O19" s="415">
        <f>SUMIFS('EPA Export Aggregation'!R:R,'EPA Export Aggregation'!$A:$A,$B19,'EPA Export Aggregation'!$D:$D,$A$1)*IF($A19="CH4",About!$D$58,IF($A19="N2O",About!$D$59,1))</f>
        <v>0.33600869328979999</v>
      </c>
      <c r="P19" s="415">
        <f>SUMIFS('EPA Export Aggregation'!S:S,'EPA Export Aggregation'!$A:$A,$B19,'EPA Export Aggregation'!$D:$D,$A$1)*IF($A19="CH4",About!$D$58,IF($A19="N2O",About!$D$59,1))</f>
        <v>0.33903011874279998</v>
      </c>
      <c r="Q19" s="415">
        <f>SUMIFS('EPA Export Aggregation'!T:T,'EPA Export Aggregation'!$A:$A,$B19,'EPA Export Aggregation'!$D:$D,$A$1)*IF($A19="CH4",About!$D$58,IF($A19="N2O",About!$D$59,1))</f>
        <v>0.33272253725119999</v>
      </c>
      <c r="R19" s="415">
        <f>SUMIFS('EPA Export Aggregation'!U:U,'EPA Export Aggregation'!$A:$A,$B19,'EPA Export Aggregation'!$D:$D,$A$1)*IF($A19="CH4",About!$D$58,IF($A19="N2O",About!$D$59,1))</f>
        <v>0.35980453961660003</v>
      </c>
      <c r="S19" s="415">
        <f>SUMIFS('EPA Export Aggregation'!V:V,'EPA Export Aggregation'!$A:$A,$B19,'EPA Export Aggregation'!$D:$D,$A$1)*IF($A19="CH4",About!$D$58,IF($A19="N2O",About!$D$59,1))</f>
        <v>0.3955984567893</v>
      </c>
      <c r="T19" s="415">
        <f>SUMIFS('EPA Export Aggregation'!W:W,'EPA Export Aggregation'!$A:$A,$B19,'EPA Export Aggregation'!$D:$D,$A$1)*IF($A19="CH4",About!$D$58,IF($A19="N2O",About!$D$59,1))</f>
        <v>0.4065711361446</v>
      </c>
      <c r="U19" s="415">
        <f>SUMIFS('EPA Export Aggregation'!X:X,'EPA Export Aggregation'!$A:$A,$B19,'EPA Export Aggregation'!$D:$D,$A$1)*IF($A19="CH4",About!$D$58,IF($A19="N2O",About!$D$59,1))</f>
        <v>0.41706086526239999</v>
      </c>
      <c r="V19" s="415">
        <f>SUMIFS('EPA Export Aggregation'!Y:Y,'EPA Export Aggregation'!$A:$A,$B19,'EPA Export Aggregation'!$D:$D,$A$1)*IF($A19="CH4",About!$D$58,IF($A19="N2O",About!$D$59,1))</f>
        <v>0.3388099294677</v>
      </c>
      <c r="W19" s="415">
        <f>SUMIFS('EPA Export Aggregation'!Z:Z,'EPA Export Aggregation'!$A:$A,$B19,'EPA Export Aggregation'!$D:$D,$A$1)*IF($A19="CH4",About!$D$58,IF($A19="N2O",About!$D$59,1))</f>
        <v>0.211169</v>
      </c>
      <c r="X19" s="415">
        <f>SUMIFS('EPA Export Aggregation'!AA:AA,'EPA Export Aggregation'!$A:$A,$B19,'EPA Export Aggregation'!$D:$D,$A$1)*IF($A19="CH4",About!$D$58,IF($A19="N2O",About!$D$59,1))</f>
        <v>0.37887399999999999</v>
      </c>
      <c r="Y19" s="415">
        <f>SUMIFS('EPA Export Aggregation'!AB:AB,'EPA Export Aggregation'!$A:$A,$B19,'EPA Export Aggregation'!$D:$D,$A$1)*IF($A19="CH4",About!$D$58,IF($A19="N2O",About!$D$59,1))</f>
        <v>0.43976399999999999</v>
      </c>
      <c r="Z19" s="415">
        <f>SUMIFS('EPA Export Aggregation'!AC:AC,'EPA Export Aggregation'!$A:$A,$B19,'EPA Export Aggregation'!$D:$D,$A$1)*IF($A19="CH4",About!$D$58,IF($A19="N2O",About!$D$59,1))</f>
        <v>0.4003813</v>
      </c>
      <c r="AA19" s="415">
        <f>SUMIFS('EPA Export Aggregation'!AD:AD,'EPA Export Aggregation'!$A:$A,$B19,'EPA Export Aggregation'!$D:$D,$A$1)*IF($A19="CH4",About!$D$58,IF($A19="N2O",About!$D$59,1))</f>
        <v>0.23578109999999999</v>
      </c>
      <c r="AB19" s="415">
        <f>SUMIFS('EPA Export Aggregation'!AE:AE,'EPA Export Aggregation'!$A:$A,$B19,'EPA Export Aggregation'!$D:$D,$A$1)*IF($A19="CH4",About!$D$58,IF($A19="N2O",About!$D$59,1))</f>
        <v>0.22389680000000001</v>
      </c>
      <c r="AC19" s="415">
        <f>SUMIFS('EPA Export Aggregation'!AF:AF,'EPA Export Aggregation'!$A:$A,$B19,'EPA Export Aggregation'!$D:$D,$A$1)*IF($A19="CH4",About!$D$58,IF($A19="N2O",About!$D$59,1))</f>
        <v>0.2202866</v>
      </c>
      <c r="AD19" s="415">
        <f>SUMIFS('EPA Export Aggregation'!AG:AG,'EPA Export Aggregation'!$A:$A,$B19,'EPA Export Aggregation'!$D:$D,$A$1)*IF($A19="CH4",About!$D$58,IF($A19="N2O",About!$D$59,1))</f>
        <v>0.21750559999999999</v>
      </c>
      <c r="AE19" s="415">
        <f>SUMIFS('EPA Export Aggregation'!AH:AH,'EPA Export Aggregation'!$A:$A,$B19,'EPA Export Aggregation'!$D:$D,$A$1)*IF($A19="CH4",About!$D$58,IF($A19="N2O",About!$D$59,1))</f>
        <v>0.21327160000000001</v>
      </c>
      <c r="AF19" s="415">
        <f>SUMIFS('EPA Export Aggregation'!AI:AI,'EPA Export Aggregation'!$A:$A,$B19,'EPA Export Aggregation'!$D:$D,$A$1)*IF($A19="CH4",About!$D$58,IF($A19="N2O",About!$D$59,1))</f>
        <v>0.223938</v>
      </c>
      <c r="AG19" s="415">
        <f>SUMIFS('EPA Export Aggregation'!AJ:AJ,'EPA Export Aggregation'!$A:$A,$B19,'EPA Export Aggregation'!$D:$D,$A$1)*IF($A19="CH4",About!$D$58,IF($A19="N2O",About!$D$59,1))</f>
        <v>0.22494690000000001</v>
      </c>
      <c r="AH19" s="415">
        <f>SUMIFS('EPA Export Aggregation'!AK:AK,'EPA Export Aggregation'!$A:$A,$B19,'EPA Export Aggregation'!$D:$D,$A$1)*IF($A19="CH4",About!$D$58,IF($A19="N2O",About!$D$59,1))</f>
        <v>0.2182151</v>
      </c>
    </row>
    <row r="20" spans="1:34" x14ac:dyDescent="0.25">
      <c r="A20" s="413" t="s">
        <v>2216</v>
      </c>
      <c r="B20" s="414" t="s">
        <v>4232</v>
      </c>
      <c r="C20">
        <f>SUMIFS('EPA Export Aggregation'!F:F,'EPA Export Aggregation'!$A:$A,$B20,'EPA Export Aggregation'!$D:$D,$A$1)*IF($A20="CH4",About!$D$58,IF($A20="N2O",About!$D$59,1))</f>
        <v>1.5215350359180999</v>
      </c>
      <c r="D20">
        <f>SUMIFS('EPA Export Aggregation'!G:G,'EPA Export Aggregation'!$A:$A,$B20,'EPA Export Aggregation'!$D:$D,$A$1)*IF($A20="CH4",About!$D$58,IF($A20="N2O",About!$D$59,1))</f>
        <v>1.389534978893</v>
      </c>
      <c r="E20">
        <f>SUMIFS('EPA Export Aggregation'!H:H,'EPA Export Aggregation'!$A:$A,$B20,'EPA Export Aggregation'!$D:$D,$A$1)*IF($A20="CH4",About!$D$58,IF($A20="N2O",About!$D$59,1))</f>
        <v>1.3726832383436001</v>
      </c>
      <c r="F20">
        <f>SUMIFS('EPA Export Aggregation'!I:I,'EPA Export Aggregation'!$A:$A,$B20,'EPA Export Aggregation'!$D:$D,$A$1)*IF($A20="CH4",About!$D$58,IF($A20="N2O",About!$D$59,1))</f>
        <v>1.303719883679</v>
      </c>
      <c r="G20">
        <f>SUMIFS('EPA Export Aggregation'!J:J,'EPA Export Aggregation'!$A:$A,$B20,'EPA Export Aggregation'!$D:$D,$A$1)*IF($A20="CH4",About!$D$58,IF($A20="N2O",About!$D$59,1))</f>
        <v>1.4126844958836</v>
      </c>
      <c r="H20">
        <f>SUMIFS('EPA Export Aggregation'!K:K,'EPA Export Aggregation'!$A:$A,$B20,'EPA Export Aggregation'!$D:$D,$A$1)*IF($A20="CH4",About!$D$58,IF($A20="N2O",About!$D$59,1))</f>
        <v>1.4652459846837</v>
      </c>
      <c r="I20">
        <f>SUMIFS('EPA Export Aggregation'!L:L,'EPA Export Aggregation'!$A:$A,$B20,'EPA Export Aggregation'!$D:$D,$A$1)*IF($A20="CH4",About!$D$58,IF($A20="N2O",About!$D$59,1))</f>
        <v>1.4163902526030001</v>
      </c>
      <c r="J20">
        <f>SUMIFS('EPA Export Aggregation'!M:M,'EPA Export Aggregation'!$A:$A,$B20,'EPA Export Aggregation'!$D:$D,$A$1)*IF($A20="CH4",About!$D$58,IF($A20="N2O",About!$D$59,1))</f>
        <v>1.4202858039099999</v>
      </c>
      <c r="K20">
        <f>SUMIFS('EPA Export Aggregation'!N:N,'EPA Export Aggregation'!$A:$A,$B20,'EPA Export Aggregation'!$D:$D,$A$1)*IF($A20="CH4",About!$D$58,IF($A20="N2O",About!$D$59,1))</f>
        <v>1.3420524184491001</v>
      </c>
      <c r="L20">
        <f>SUMIFS('EPA Export Aggregation'!O:O,'EPA Export Aggregation'!$A:$A,$B20,'EPA Export Aggregation'!$D:$D,$A$1)*IF($A20="CH4",About!$D$58,IF($A20="N2O",About!$D$59,1))</f>
        <v>1.1638855140916</v>
      </c>
      <c r="M20">
        <f>SUMIFS('EPA Export Aggregation'!P:P,'EPA Export Aggregation'!$A:$A,$B20,'EPA Export Aggregation'!$D:$D,$A$1)*IF($A20="CH4",About!$D$58,IF($A20="N2O",About!$D$59,1))</f>
        <v>1.2426681890782001</v>
      </c>
      <c r="N20">
        <f>SUMIFS('EPA Export Aggregation'!Q:Q,'EPA Export Aggregation'!$A:$A,$B20,'EPA Export Aggregation'!$D:$D,$A$1)*IF($A20="CH4",About!$D$58,IF($A20="N2O",About!$D$59,1))</f>
        <v>1.1085528752300999</v>
      </c>
      <c r="O20">
        <f>SUMIFS('EPA Export Aggregation'!R:R,'EPA Export Aggregation'!$A:$A,$B20,'EPA Export Aggregation'!$D:$D,$A$1)*IF($A20="CH4",About!$D$58,IF($A20="N2O",About!$D$59,1))</f>
        <v>1.1161825272874999</v>
      </c>
      <c r="P20">
        <f>SUMIFS('EPA Export Aggregation'!S:S,'EPA Export Aggregation'!$A:$A,$B20,'EPA Export Aggregation'!$D:$D,$A$1)*IF($A20="CH4",About!$D$58,IF($A20="N2O",About!$D$59,1))</f>
        <v>0.87932859465470004</v>
      </c>
      <c r="Q20">
        <f>SUMIFS('EPA Export Aggregation'!T:T,'EPA Export Aggregation'!$A:$A,$B20,'EPA Export Aggregation'!$D:$D,$A$1)*IF($A20="CH4",About!$D$58,IF($A20="N2O",About!$D$59,1))</f>
        <v>1.0111330689896001</v>
      </c>
      <c r="R20">
        <f>SUMIFS('EPA Export Aggregation'!U:U,'EPA Export Aggregation'!$A:$A,$B20,'EPA Export Aggregation'!$D:$D,$A$1)*IF($A20="CH4",About!$D$58,IF($A20="N2O",About!$D$59,1))</f>
        <v>0.87913103534869996</v>
      </c>
      <c r="S20">
        <f>SUMIFS('EPA Export Aggregation'!V:V,'EPA Export Aggregation'!$A:$A,$B20,'EPA Export Aggregation'!$D:$D,$A$1)*IF($A20="CH4",About!$D$58,IF($A20="N2O",About!$D$59,1))</f>
        <v>0.8507874262481</v>
      </c>
      <c r="T20">
        <f>SUMIFS('EPA Export Aggregation'!W:W,'EPA Export Aggregation'!$A:$A,$B20,'EPA Export Aggregation'!$D:$D,$A$1)*IF($A20="CH4",About!$D$58,IF($A20="N2O",About!$D$59,1))</f>
        <v>0.83148313670660001</v>
      </c>
      <c r="U20">
        <f>SUMIFS('EPA Export Aggregation'!X:X,'EPA Export Aggregation'!$A:$A,$B20,'EPA Export Aggregation'!$D:$D,$A$1)*IF($A20="CH4",About!$D$58,IF($A20="N2O",About!$D$59,1))</f>
        <v>0.80515623600679997</v>
      </c>
      <c r="V20">
        <f>SUMIFS('EPA Export Aggregation'!Y:Y,'EPA Export Aggregation'!$A:$A,$B20,'EPA Export Aggregation'!$D:$D,$A$1)*IF($A20="CH4",About!$D$58,IF($A20="N2O",About!$D$59,1))</f>
        <v>0.4713779205766</v>
      </c>
      <c r="W20">
        <f>SUMIFS('EPA Export Aggregation'!Z:Z,'EPA Export Aggregation'!$A:$A,$B20,'EPA Export Aggregation'!$D:$D,$A$1)*IF($A20="CH4",About!$D$58,IF($A20="N2O",About!$D$59,1))</f>
        <v>3.3551615458199999E-2</v>
      </c>
      <c r="X20">
        <f>SUMIFS('EPA Export Aggregation'!AA:AA,'EPA Export Aggregation'!$A:$A,$B20,'EPA Export Aggregation'!$D:$D,$A$1)*IF($A20="CH4",About!$D$58,IF($A20="N2O",About!$D$59,1))</f>
        <v>2.9323040865899999E-2</v>
      </c>
      <c r="Y20">
        <f>SUMIFS('EPA Export Aggregation'!AB:AB,'EPA Export Aggregation'!$A:$A,$B20,'EPA Export Aggregation'!$D:$D,$A$1)*IF($A20="CH4",About!$D$58,IF($A20="N2O",About!$D$59,1))</f>
        <v>1.82220242951E-2</v>
      </c>
      <c r="Z20">
        <f>SUMIFS('EPA Export Aggregation'!AC:AC,'EPA Export Aggregation'!$A:$A,$B20,'EPA Export Aggregation'!$D:$D,$A$1)*IF($A20="CH4",About!$D$58,IF($A20="N2O",About!$D$59,1))</f>
        <v>2.60059148097E-2</v>
      </c>
      <c r="AA20">
        <f>SUMIFS('EPA Export Aggregation'!AD:AD,'EPA Export Aggregation'!$A:$A,$B20,'EPA Export Aggregation'!$D:$D,$A$1)*IF($A20="CH4",About!$D$58,IF($A20="N2O",About!$D$59,1))</f>
        <v>2.1848671115900001E-2</v>
      </c>
      <c r="AB20">
        <f>SUMIFS('EPA Export Aggregation'!AE:AE,'EPA Export Aggregation'!$A:$A,$B20,'EPA Export Aggregation'!$D:$D,$A$1)*IF($A20="CH4",About!$D$58,IF($A20="N2O",About!$D$59,1))</f>
        <v>3.4330856966699998E-2</v>
      </c>
      <c r="AC20">
        <f>SUMIFS('EPA Export Aggregation'!AF:AF,'EPA Export Aggregation'!$A:$A,$B20,'EPA Export Aggregation'!$D:$D,$A$1)*IF($A20="CH4",About!$D$58,IF($A20="N2O",About!$D$59,1))</f>
        <v>1.8255331634400001E-2</v>
      </c>
      <c r="AD20">
        <f>SUMIFS('EPA Export Aggregation'!AG:AG,'EPA Export Aggregation'!$A:$A,$B20,'EPA Export Aggregation'!$D:$D,$A$1)*IF($A20="CH4",About!$D$58,IF($A20="N2O",About!$D$59,1))</f>
        <v>1.26438028342E-2</v>
      </c>
      <c r="AE20">
        <f>SUMIFS('EPA Export Aggregation'!AH:AH,'EPA Export Aggregation'!$A:$A,$B20,'EPA Export Aggregation'!$D:$D,$A$1)*IF($A20="CH4",About!$D$58,IF($A20="N2O",About!$D$59,1))</f>
        <v>5.9030004243999998E-3</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1.3741278207199999E-2</v>
      </c>
    </row>
    <row r="21" spans="1:34" x14ac:dyDescent="0.25">
      <c r="A21" s="413" t="s">
        <v>2216</v>
      </c>
      <c r="B21" s="414" t="s">
        <v>4259</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13" t="s">
        <v>2216</v>
      </c>
      <c r="B22" s="414" t="s">
        <v>4243</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13" t="s">
        <v>2216</v>
      </c>
      <c r="B23" s="414" t="s">
        <v>4255</v>
      </c>
      <c r="C23">
        <f>SUMIFS('EPA Export Aggregation'!F:F,'EPA Export Aggregation'!$A:$A,$B23,'EPA Export Aggregation'!$D:$D,$A$1)*IF($A23="CH4",About!$D$58,IF($A23="N2O",About!$D$59,1))</f>
        <v>0.26902508169959999</v>
      </c>
      <c r="D23">
        <f>SUMIFS('EPA Export Aggregation'!G:G,'EPA Export Aggregation'!$A:$A,$B23,'EPA Export Aggregation'!$D:$D,$A$1)*IF($A23="CH4",About!$D$58,IF($A23="N2O",About!$D$59,1))</f>
        <v>0.24700454265589999</v>
      </c>
      <c r="E23">
        <f>SUMIFS('EPA Export Aggregation'!H:H,'EPA Export Aggregation'!$A:$A,$B23,'EPA Export Aggregation'!$D:$D,$A$1)*IF($A23="CH4",About!$D$58,IF($A23="N2O",About!$D$59,1))</f>
        <v>0.27063446552879999</v>
      </c>
      <c r="F23">
        <f>SUMIFS('EPA Export Aggregation'!I:I,'EPA Export Aggregation'!$A:$A,$B23,'EPA Export Aggregation'!$D:$D,$A$1)*IF($A23="CH4",About!$D$58,IF($A23="N2O",About!$D$59,1))</f>
        <v>0.31812882238919998</v>
      </c>
      <c r="G23">
        <f>SUMIFS('EPA Export Aggregation'!J:J,'EPA Export Aggregation'!$A:$A,$B23,'EPA Export Aggregation'!$D:$D,$A$1)*IF($A23="CH4",About!$D$58,IF($A23="N2O",About!$D$59,1))</f>
        <v>0.29496258714840001</v>
      </c>
      <c r="H23">
        <f>SUMIFS('EPA Export Aggregation'!K:K,'EPA Export Aggregation'!$A:$A,$B23,'EPA Export Aggregation'!$D:$D,$A$1)*IF($A23="CH4",About!$D$58,IF($A23="N2O",About!$D$59,1))</f>
        <v>0.29157502384079997</v>
      </c>
      <c r="I23">
        <f>SUMIFS('EPA Export Aggregation'!L:L,'EPA Export Aggregation'!$A:$A,$B23,'EPA Export Aggregation'!$D:$D,$A$1)*IF($A23="CH4",About!$D$58,IF($A23="N2O",About!$D$59,1))</f>
        <v>0.2623448424589</v>
      </c>
      <c r="J23">
        <f>SUMIFS('EPA Export Aggregation'!M:M,'EPA Export Aggregation'!$A:$A,$B23,'EPA Export Aggregation'!$D:$D,$A$1)*IF($A23="CH4",About!$D$58,IF($A23="N2O",About!$D$59,1))</f>
        <v>0.26502359349510002</v>
      </c>
      <c r="K23">
        <f>SUMIFS('EPA Export Aggregation'!N:N,'EPA Export Aggregation'!$A:$A,$B23,'EPA Export Aggregation'!$D:$D,$A$1)*IF($A23="CH4",About!$D$58,IF($A23="N2O",About!$D$59,1))</f>
        <v>0.32449208040490002</v>
      </c>
      <c r="L23">
        <f>SUMIFS('EPA Export Aggregation'!O:O,'EPA Export Aggregation'!$A:$A,$B23,'EPA Export Aggregation'!$D:$D,$A$1)*IF($A23="CH4",About!$D$58,IF($A23="N2O",About!$D$59,1))</f>
        <v>0.31004281503269998</v>
      </c>
      <c r="M23">
        <f>SUMIFS('EPA Export Aggregation'!P:P,'EPA Export Aggregation'!$A:$A,$B23,'EPA Export Aggregation'!$D:$D,$A$1)*IF($A23="CH4",About!$D$58,IF($A23="N2O",About!$D$59,1))</f>
        <v>0.28072475953800002</v>
      </c>
      <c r="N23">
        <f>SUMIFS('EPA Export Aggregation'!Q:Q,'EPA Export Aggregation'!$A:$A,$B23,'EPA Export Aggregation'!$D:$D,$A$1)*IF($A23="CH4",About!$D$58,IF($A23="N2O",About!$D$59,1))</f>
        <v>0.26869921940399999</v>
      </c>
      <c r="O23">
        <f>SUMIFS('EPA Export Aggregation'!R:R,'EPA Export Aggregation'!$A:$A,$B23,'EPA Export Aggregation'!$D:$D,$A$1)*IF($A23="CH4",About!$D$58,IF($A23="N2O",About!$D$59,1))</f>
        <v>0.24263027115050001</v>
      </c>
      <c r="P23">
        <f>SUMIFS('EPA Export Aggregation'!S:S,'EPA Export Aggregation'!$A:$A,$B23,'EPA Export Aggregation'!$D:$D,$A$1)*IF($A23="CH4",About!$D$58,IF($A23="N2O",About!$D$59,1))</f>
        <v>0.23178977261610001</v>
      </c>
      <c r="Q23">
        <f>SUMIFS('EPA Export Aggregation'!T:T,'EPA Export Aggregation'!$A:$A,$B23,'EPA Export Aggregation'!$D:$D,$A$1)*IF($A23="CH4",About!$D$58,IF($A23="N2O",About!$D$59,1))</f>
        <v>0.23707758302759999</v>
      </c>
      <c r="R23">
        <f>SUMIFS('EPA Export Aggregation'!U:U,'EPA Export Aggregation'!$A:$A,$B23,'EPA Export Aggregation'!$D:$D,$A$1)*IF($A23="CH4",About!$D$58,IF($A23="N2O",About!$D$59,1))</f>
        <v>0.2331769939876</v>
      </c>
      <c r="S23">
        <f>SUMIFS('EPA Export Aggregation'!V:V,'EPA Export Aggregation'!$A:$A,$B23,'EPA Export Aggregation'!$D:$D,$A$1)*IF($A23="CH4",About!$D$58,IF($A23="N2O",About!$D$59,1))</f>
        <v>0.2221962984159</v>
      </c>
      <c r="T23">
        <f>SUMIFS('EPA Export Aggregation'!W:W,'EPA Export Aggregation'!$A:$A,$B23,'EPA Export Aggregation'!$D:$D,$A$1)*IF($A23="CH4",About!$D$58,IF($A23="N2O",About!$D$59,1))</f>
        <v>0.30969702040120001</v>
      </c>
      <c r="U23">
        <f>SUMIFS('EPA Export Aggregation'!X:X,'EPA Export Aggregation'!$A:$A,$B23,'EPA Export Aggregation'!$D:$D,$A$1)*IF($A23="CH4",About!$D$58,IF($A23="N2O",About!$D$59,1))</f>
        <v>0.25335599615269999</v>
      </c>
      <c r="V23">
        <f>SUMIFS('EPA Export Aggregation'!Y:Y,'EPA Export Aggregation'!$A:$A,$B23,'EPA Export Aggregation'!$D:$D,$A$1)*IF($A23="CH4",About!$D$58,IF($A23="N2O",About!$D$59,1))</f>
        <v>0.2128232185028</v>
      </c>
      <c r="W23">
        <f>SUMIFS('EPA Export Aggregation'!Z:Z,'EPA Export Aggregation'!$A:$A,$B23,'EPA Export Aggregation'!$D:$D,$A$1)*IF($A23="CH4",About!$D$58,IF($A23="N2O",About!$D$59,1))</f>
        <v>0.29276746765860001</v>
      </c>
      <c r="X23">
        <f>SUMIFS('EPA Export Aggregation'!AA:AA,'EPA Export Aggregation'!$A:$A,$B23,'EPA Export Aggregation'!$D:$D,$A$1)*IF($A23="CH4",About!$D$58,IF($A23="N2O",About!$D$59,1))</f>
        <v>0.31464749027689998</v>
      </c>
      <c r="Y23">
        <f>SUMIFS('EPA Export Aggregation'!AB:AB,'EPA Export Aggregation'!$A:$A,$B23,'EPA Export Aggregation'!$D:$D,$A$1)*IF($A23="CH4",About!$D$58,IF($A23="N2O",About!$D$59,1))</f>
        <v>0.2967737355417</v>
      </c>
      <c r="Z23">
        <f>SUMIFS('EPA Export Aggregation'!AC:AC,'EPA Export Aggregation'!$A:$A,$B23,'EPA Export Aggregation'!$D:$D,$A$1)*IF($A23="CH4",About!$D$58,IF($A23="N2O",About!$D$59,1))</f>
        <v>0.27942786062530001</v>
      </c>
      <c r="AA23">
        <f>SUMIFS('EPA Export Aggregation'!AD:AD,'EPA Export Aggregation'!$A:$A,$B23,'EPA Export Aggregation'!$D:$D,$A$1)*IF($A23="CH4",About!$D$58,IF($A23="N2O",About!$D$59,1))</f>
        <v>0.1102979150108</v>
      </c>
      <c r="AB23">
        <f>SUMIFS('EPA Export Aggregation'!AE:AE,'EPA Export Aggregation'!$A:$A,$B23,'EPA Export Aggregation'!$D:$D,$A$1)*IF($A23="CH4",About!$D$58,IF($A23="N2O",About!$D$59,1))</f>
        <v>0.28018344740099999</v>
      </c>
      <c r="AC23">
        <f>SUMIFS('EPA Export Aggregation'!AF:AF,'EPA Export Aggregation'!$A:$A,$B23,'EPA Export Aggregation'!$D:$D,$A$1)*IF($A23="CH4",About!$D$58,IF($A23="N2O",About!$D$59,1))</f>
        <v>0.31775562511260003</v>
      </c>
      <c r="AD23">
        <f>SUMIFS('EPA Export Aggregation'!AG:AG,'EPA Export Aggregation'!$A:$A,$B23,'EPA Export Aggregation'!$D:$D,$A$1)*IF($A23="CH4",About!$D$58,IF($A23="N2O",About!$D$59,1))</f>
        <v>0.30752820550670001</v>
      </c>
      <c r="AE23">
        <f>SUMIFS('EPA Export Aggregation'!AH:AH,'EPA Export Aggregation'!$A:$A,$B23,'EPA Export Aggregation'!$D:$D,$A$1)*IF($A23="CH4",About!$D$58,IF($A23="N2O",About!$D$59,1))</f>
        <v>0.36145015726550001</v>
      </c>
      <c r="AF23">
        <f>SUMIFS('EPA Export Aggregation'!AI:AI,'EPA Export Aggregation'!$A:$A,$B23,'EPA Export Aggregation'!$D:$D,$A$1)*IF($A23="CH4",About!$D$58,IF($A23="N2O",About!$D$59,1))</f>
        <v>0.36087162893149999</v>
      </c>
      <c r="AG23">
        <f>SUMIFS('EPA Export Aggregation'!AJ:AJ,'EPA Export Aggregation'!$A:$A,$B23,'EPA Export Aggregation'!$D:$D,$A$1)*IF($A23="CH4",About!$D$58,IF($A23="N2O",About!$D$59,1))</f>
        <v>0.34964645513420001</v>
      </c>
      <c r="AH23">
        <f>SUMIFS('EPA Export Aggregation'!AK:AK,'EPA Export Aggregation'!$A:$A,$B23,'EPA Export Aggregation'!$D:$D,$A$1)*IF($A23="CH4",About!$D$58,IF($A23="N2O",About!$D$59,1))</f>
        <v>0.29495536841449999</v>
      </c>
    </row>
    <row r="24" spans="1:34" x14ac:dyDescent="0.25">
      <c r="A24" s="413" t="s">
        <v>2216</v>
      </c>
      <c r="B24" s="414" t="s">
        <v>4271</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25">
      <c r="A25" s="413" t="s">
        <v>2216</v>
      </c>
      <c r="B25" s="41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13" t="s">
        <v>2216</v>
      </c>
      <c r="B26" s="414" t="s">
        <v>4275</v>
      </c>
      <c r="C26">
        <f>SUMIFS('EPA Export Aggregation'!F:F,'EPA Export Aggregation'!$A:$A,$B26,'EPA Export Aggregation'!$D:$D,$A$1)*IF($A26="CH4",About!$D$58,IF($A26="N2O",About!$D$59,1))</f>
        <v>1.832470245E-4</v>
      </c>
      <c r="D26">
        <f>SUMIFS('EPA Export Aggregation'!G:G,'EPA Export Aggregation'!$A:$A,$B26,'EPA Export Aggregation'!$D:$D,$A$1)*IF($A26="CH4",About!$D$58,IF($A26="N2O",About!$D$59,1))</f>
        <v>1.344000019E-4</v>
      </c>
      <c r="E26">
        <f>SUMIFS('EPA Export Aggregation'!H:H,'EPA Export Aggregation'!$A:$A,$B26,'EPA Export Aggregation'!$D:$D,$A$1)*IF($A26="CH4",About!$D$58,IF($A26="N2O",About!$D$59,1))</f>
        <v>1.6252324960000001E-4</v>
      </c>
      <c r="F26">
        <f>SUMIFS('EPA Export Aggregation'!I:I,'EPA Export Aggregation'!$A:$A,$B26,'EPA Export Aggregation'!$D:$D,$A$1)*IF($A26="CH4",About!$D$58,IF($A26="N2O",About!$D$59,1))</f>
        <v>1.7853903060000001E-4</v>
      </c>
      <c r="G26">
        <f>SUMIFS('EPA Export Aggregation'!J:J,'EPA Export Aggregation'!$A:$A,$B26,'EPA Export Aggregation'!$D:$D,$A$1)*IF($A26="CH4",About!$D$58,IF($A26="N2O",About!$D$59,1))</f>
        <v>1.849903649E-4</v>
      </c>
      <c r="H26">
        <f>SUMIFS('EPA Export Aggregation'!K:K,'EPA Export Aggregation'!$A:$A,$B26,'EPA Export Aggregation'!$D:$D,$A$1)*IF($A26="CH4",About!$D$58,IF($A26="N2O",About!$D$59,1))</f>
        <v>2.4777714040000003E-4</v>
      </c>
      <c r="I26">
        <f>SUMIFS('EPA Export Aggregation'!L:L,'EPA Export Aggregation'!$A:$A,$B26,'EPA Export Aggregation'!$D:$D,$A$1)*IF($A26="CH4",About!$D$58,IF($A26="N2O",About!$D$59,1))</f>
        <v>2.7423655630000001E-4</v>
      </c>
      <c r="J26">
        <f>SUMIFS('EPA Export Aggregation'!M:M,'EPA Export Aggregation'!$A:$A,$B26,'EPA Export Aggregation'!$D:$D,$A$1)*IF($A26="CH4",About!$D$58,IF($A26="N2O",About!$D$59,1))</f>
        <v>3.3679689420000001E-4</v>
      </c>
      <c r="K26">
        <f>SUMIFS('EPA Export Aggregation'!N:N,'EPA Export Aggregation'!$A:$A,$B26,'EPA Export Aggregation'!$D:$D,$A$1)*IF($A26="CH4",About!$D$58,IF($A26="N2O",About!$D$59,1))</f>
        <v>3.7809686419999999E-4</v>
      </c>
      <c r="L26">
        <f>SUMIFS('EPA Export Aggregation'!O:O,'EPA Export Aggregation'!$A:$A,$B26,'EPA Export Aggregation'!$D:$D,$A$1)*IF($A26="CH4",About!$D$58,IF($A26="N2O",About!$D$59,1))</f>
        <v>2.4208509619999999E-4</v>
      </c>
      <c r="M26">
        <f>SUMIFS('EPA Export Aggregation'!P:P,'EPA Export Aggregation'!$A:$A,$B26,'EPA Export Aggregation'!$D:$D,$A$1)*IF($A26="CH4",About!$D$58,IF($A26="N2O",About!$D$59,1))</f>
        <v>2.6146507780000001E-4</v>
      </c>
      <c r="N26">
        <f>SUMIFS('EPA Export Aggregation'!Q:Q,'EPA Export Aggregation'!$A:$A,$B26,'EPA Export Aggregation'!$D:$D,$A$1)*IF($A26="CH4",About!$D$58,IF($A26="N2O",About!$D$59,1))</f>
        <v>1.8785676369999999E-4</v>
      </c>
      <c r="O26">
        <f>SUMIFS('EPA Export Aggregation'!R:R,'EPA Export Aggregation'!$A:$A,$B26,'EPA Export Aggregation'!$D:$D,$A$1)*IF($A26="CH4",About!$D$58,IF($A26="N2O",About!$D$59,1))</f>
        <v>2.17877652E-4</v>
      </c>
      <c r="P26">
        <f>SUMIFS('EPA Export Aggregation'!S:S,'EPA Export Aggregation'!$A:$A,$B26,'EPA Export Aggregation'!$D:$D,$A$1)*IF($A26="CH4",About!$D$58,IF($A26="N2O",About!$D$59,1))</f>
        <v>2.2777634000000001E-4</v>
      </c>
      <c r="Q26">
        <f>SUMIFS('EPA Export Aggregation'!T:T,'EPA Export Aggregation'!$A:$A,$B26,'EPA Export Aggregation'!$D:$D,$A$1)*IF($A26="CH4",About!$D$58,IF($A26="N2O",About!$D$59,1))</f>
        <v>2.741546752E-4</v>
      </c>
      <c r="R26">
        <f>SUMIFS('EPA Export Aggregation'!U:U,'EPA Export Aggregation'!$A:$A,$B26,'EPA Export Aggregation'!$D:$D,$A$1)*IF($A26="CH4",About!$D$58,IF($A26="N2O",About!$D$59,1))</f>
        <v>2.609497203E-4</v>
      </c>
      <c r="S26">
        <f>SUMIFS('EPA Export Aggregation'!V:V,'EPA Export Aggregation'!$A:$A,$B26,'EPA Export Aggregation'!$D:$D,$A$1)*IF($A26="CH4",About!$D$58,IF($A26="N2O",About!$D$59,1))</f>
        <v>2.3596911540000001E-4</v>
      </c>
      <c r="T26">
        <f>SUMIFS('EPA Export Aggregation'!W:W,'EPA Export Aggregation'!$A:$A,$B26,'EPA Export Aggregation'!$D:$D,$A$1)*IF($A26="CH4",About!$D$58,IF($A26="N2O",About!$D$59,1))</f>
        <v>2.1126608679999999E-4</v>
      </c>
      <c r="U26">
        <f>SUMIFS('EPA Export Aggregation'!X:X,'EPA Export Aggregation'!$A:$A,$B26,'EPA Export Aggregation'!$D:$D,$A$1)*IF($A26="CH4",About!$D$58,IF($A26="N2O",About!$D$59,1))</f>
        <v>1.700026004E-4</v>
      </c>
      <c r="V26">
        <f>SUMIFS('EPA Export Aggregation'!Y:Y,'EPA Export Aggregation'!$A:$A,$B26,'EPA Export Aggregation'!$D:$D,$A$1)*IF($A26="CH4",About!$D$58,IF($A26="N2O",About!$D$59,1))</f>
        <v>1.085270627E-4</v>
      </c>
      <c r="W26">
        <f>SUMIFS('EPA Export Aggregation'!Z:Z,'EPA Export Aggregation'!$A:$A,$B26,'EPA Export Aggregation'!$D:$D,$A$1)*IF($A26="CH4",About!$D$58,IF($A26="N2O",About!$D$59,1))</f>
        <v>1.8292874270000001E-4</v>
      </c>
      <c r="X26">
        <f>SUMIFS('EPA Export Aggregation'!AA:AA,'EPA Export Aggregation'!$A:$A,$B26,'EPA Export Aggregation'!$D:$D,$A$1)*IF($A26="CH4",About!$D$58,IF($A26="N2O",About!$D$59,1))</f>
        <v>1.62670194E-4</v>
      </c>
      <c r="Y26">
        <f>SUMIFS('EPA Export Aggregation'!AB:AB,'EPA Export Aggregation'!$A:$A,$B26,'EPA Export Aggregation'!$D:$D,$A$1)*IF($A26="CH4",About!$D$58,IF($A26="N2O",About!$D$59,1))</f>
        <v>1.3878412050000001E-4</v>
      </c>
      <c r="Z26">
        <f>SUMIFS('EPA Export Aggregation'!AC:AC,'EPA Export Aggregation'!$A:$A,$B26,'EPA Export Aggregation'!$D:$D,$A$1)*IF($A26="CH4",About!$D$58,IF($A26="N2O",About!$D$59,1))</f>
        <v>1.665484943E-4</v>
      </c>
      <c r="AA26">
        <f>SUMIFS('EPA Export Aggregation'!AD:AD,'EPA Export Aggregation'!$A:$A,$B26,'EPA Export Aggregation'!$D:$D,$A$1)*IF($A26="CH4",About!$D$58,IF($A26="N2O",About!$D$59,1))</f>
        <v>1.7735537229999999E-4</v>
      </c>
      <c r="AB26">
        <f>SUMIFS('EPA Export Aggregation'!AE:AE,'EPA Export Aggregation'!$A:$A,$B26,'EPA Export Aggregation'!$D:$D,$A$1)*IF($A26="CH4",About!$D$58,IF($A26="N2O",About!$D$59,1))</f>
        <v>1.9641284339999999E-4</v>
      </c>
      <c r="AC26">
        <f>SUMIFS('EPA Export Aggregation'!AF:AF,'EPA Export Aggregation'!$A:$A,$B26,'EPA Export Aggregation'!$D:$D,$A$1)*IF($A26="CH4",About!$D$58,IF($A26="N2O",About!$D$59,1))</f>
        <v>1.8073731E-4</v>
      </c>
      <c r="AD26">
        <f>SUMIFS('EPA Export Aggregation'!AG:AG,'EPA Export Aggregation'!$A:$A,$B26,'EPA Export Aggregation'!$D:$D,$A$1)*IF($A26="CH4",About!$D$58,IF($A26="N2O",About!$D$59,1))</f>
        <v>2.068691497E-4</v>
      </c>
      <c r="AE26">
        <f>SUMIFS('EPA Export Aggregation'!AH:AH,'EPA Export Aggregation'!$A:$A,$B26,'EPA Export Aggregation'!$D:$D,$A$1)*IF($A26="CH4",About!$D$58,IF($A26="N2O",About!$D$59,1))</f>
        <v>2.1314181040000001E-4</v>
      </c>
      <c r="AF26">
        <f>SUMIFS('EPA Export Aggregation'!AI:AI,'EPA Export Aggregation'!$A:$A,$B26,'EPA Export Aggregation'!$D:$D,$A$1)*IF($A26="CH4",About!$D$58,IF($A26="N2O",About!$D$59,1))</f>
        <v>1.928196342E-4</v>
      </c>
      <c r="AG26">
        <f>SUMIFS('EPA Export Aggregation'!AJ:AJ,'EPA Export Aggregation'!$A:$A,$B26,'EPA Export Aggregation'!$D:$D,$A$1)*IF($A26="CH4",About!$D$58,IF($A26="N2O",About!$D$59,1))</f>
        <v>1.4535734220000001E-4</v>
      </c>
      <c r="AH26">
        <f>SUMIFS('EPA Export Aggregation'!AK:AK,'EPA Export Aggregation'!$A:$A,$B26,'EPA Export Aggregation'!$D:$D,$A$1)*IF($A26="CH4",About!$D$58,IF($A26="N2O",About!$D$59,1))</f>
        <v>1.857859668E-4</v>
      </c>
    </row>
    <row r="27" spans="1:34" x14ac:dyDescent="0.25">
      <c r="A27" s="413" t="s">
        <v>2216</v>
      </c>
      <c r="B27" s="414" t="s">
        <v>4273</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3.23319580989E-2</v>
      </c>
      <c r="X27">
        <f>SUMIFS('EPA Export Aggregation'!AA:AA,'EPA Export Aggregation'!$A:$A,$B27,'EPA Export Aggregation'!$D:$D,$A$1)*IF($A27="CH4",About!$D$58,IF($A27="N2O",About!$D$59,1))</f>
        <v>2.3199874609099998E-2</v>
      </c>
      <c r="Y27">
        <f>SUMIFS('EPA Export Aggregation'!AB:AB,'EPA Export Aggregation'!$A:$A,$B27,'EPA Export Aggregation'!$D:$D,$A$1)*IF($A27="CH4",About!$D$58,IF($A27="N2O",About!$D$59,1))</f>
        <v>2.9573872967500001E-2</v>
      </c>
      <c r="Z27">
        <f>SUMIFS('EPA Export Aggregation'!AC:AC,'EPA Export Aggregation'!$A:$A,$B27,'EPA Export Aggregation'!$D:$D,$A$1)*IF($A27="CH4",About!$D$58,IF($A27="N2O",About!$D$59,1))</f>
        <v>3.4364212517200003E-2</v>
      </c>
      <c r="AA27">
        <f>SUMIFS('EPA Export Aggregation'!AD:AD,'EPA Export Aggregation'!$A:$A,$B27,'EPA Export Aggregation'!$D:$D,$A$1)*IF($A27="CH4",About!$D$58,IF($A27="N2O",About!$D$59,1))</f>
        <v>3.4546332926399997E-2</v>
      </c>
      <c r="AB27">
        <f>SUMIFS('EPA Export Aggregation'!AE:AE,'EPA Export Aggregation'!$A:$A,$B27,'EPA Export Aggregation'!$D:$D,$A$1)*IF($A27="CH4",About!$D$58,IF($A27="N2O",About!$D$59,1))</f>
        <v>3.4667847232800003E-2</v>
      </c>
      <c r="AC27">
        <f>SUMIFS('EPA Export Aggregation'!AF:AF,'EPA Export Aggregation'!$A:$A,$B27,'EPA Export Aggregation'!$D:$D,$A$1)*IF($A27="CH4",About!$D$58,IF($A27="N2O",About!$D$59,1))</f>
        <v>3.4364250873599997E-2</v>
      </c>
      <c r="AD27">
        <f>SUMIFS('EPA Export Aggregation'!AG:AG,'EPA Export Aggregation'!$A:$A,$B27,'EPA Export Aggregation'!$D:$D,$A$1)*IF($A27="CH4",About!$D$58,IF($A27="N2O",About!$D$59,1))</f>
        <v>4.1861130309299999E-2</v>
      </c>
      <c r="AE27">
        <f>SUMIFS('EPA Export Aggregation'!AH:AH,'EPA Export Aggregation'!$A:$A,$B27,'EPA Export Aggregation'!$D:$D,$A$1)*IF($A27="CH4",About!$D$58,IF($A27="N2O",About!$D$59,1))</f>
        <v>4.3335835727399998E-2</v>
      </c>
      <c r="AF27">
        <f>SUMIFS('EPA Export Aggregation'!AI:AI,'EPA Export Aggregation'!$A:$A,$B27,'EPA Export Aggregation'!$D:$D,$A$1)*IF($A27="CH4",About!$D$58,IF($A27="N2O",About!$D$59,1))</f>
        <v>6.4885102001899994E-2</v>
      </c>
      <c r="AG27">
        <f>SUMIFS('EPA Export Aggregation'!AJ:AJ,'EPA Export Aggregation'!$A:$A,$B27,'EPA Export Aggregation'!$D:$D,$A$1)*IF($A27="CH4",About!$D$58,IF($A27="N2O",About!$D$59,1))</f>
        <v>5.3844152716899997E-2</v>
      </c>
      <c r="AH27">
        <f>SUMIFS('EPA Export Aggregation'!AK:AK,'EPA Export Aggregation'!$A:$A,$B27,'EPA Export Aggregation'!$D:$D,$A$1)*IF($A27="CH4",About!$D$58,IF($A27="N2O",About!$D$59,1))</f>
        <v>3.7311541253199999E-2</v>
      </c>
    </row>
    <row r="28" spans="1:34" x14ac:dyDescent="0.25">
      <c r="A28" s="413" t="s">
        <v>2216</v>
      </c>
      <c r="B28" s="414" t="s">
        <v>4269</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13" t="s">
        <v>2216</v>
      </c>
      <c r="B29" s="414" t="s">
        <v>4236</v>
      </c>
      <c r="C29">
        <f>SUMIFS('EPA Export Aggregation'!F:F,'EPA Export Aggregation'!$A:$A,$B29,'EPA Export Aggregation'!$D:$D,$A$1)*IF($A29="CH4",About!$D$58,IF($A29="N2O",About!$D$59,1))</f>
        <v>9.1267122729999997E-3</v>
      </c>
      <c r="D29">
        <f>SUMIFS('EPA Export Aggregation'!G:G,'EPA Export Aggregation'!$A:$A,$B29,'EPA Export Aggregation'!$D:$D,$A$1)*IF($A29="CH4",About!$D$58,IF($A29="N2O",About!$D$59,1))</f>
        <v>9.1161683601999992E-3</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4.6954190000000003E-6</v>
      </c>
      <c r="M29">
        <f>SUMIFS('EPA Export Aggregation'!P:P,'EPA Export Aggregation'!$A:$A,$B29,'EPA Export Aggregation'!$D:$D,$A$1)*IF($A29="CH4",About!$D$58,IF($A29="N2O",About!$D$59,1))</f>
        <v>7.8061453100000005E-4</v>
      </c>
      <c r="N29">
        <f>SUMIFS('EPA Export Aggregation'!Q:Q,'EPA Export Aggregation'!$A:$A,$B29,'EPA Export Aggregation'!$D:$D,$A$1)*IF($A29="CH4",About!$D$58,IF($A29="N2O",About!$D$59,1))</f>
        <v>9.8332647890000003E-4</v>
      </c>
      <c r="O29">
        <f>SUMIFS('EPA Export Aggregation'!R:R,'EPA Export Aggregation'!$A:$A,$B29,'EPA Export Aggregation'!$D:$D,$A$1)*IF($A29="CH4",About!$D$58,IF($A29="N2O",About!$D$59,1))</f>
        <v>1.4542541017000001E-3</v>
      </c>
      <c r="P29">
        <f>SUMIFS('EPA Export Aggregation'!S:S,'EPA Export Aggregation'!$A:$A,$B29,'EPA Export Aggregation'!$D:$D,$A$1)*IF($A29="CH4",About!$D$58,IF($A29="N2O",About!$D$59,1))</f>
        <v>5.4959983716000001E-3</v>
      </c>
      <c r="Q29">
        <f>SUMIFS('EPA Export Aggregation'!T:T,'EPA Export Aggregation'!$A:$A,$B29,'EPA Export Aggregation'!$D:$D,$A$1)*IF($A29="CH4",About!$D$58,IF($A29="N2O",About!$D$59,1))</f>
        <v>2.9988472982000001E-3</v>
      </c>
      <c r="R29">
        <f>SUMIFS('EPA Export Aggregation'!U:U,'EPA Export Aggregation'!$A:$A,$B29,'EPA Export Aggregation'!$D:$D,$A$1)*IF($A29="CH4",About!$D$58,IF($A29="N2O",About!$D$59,1))</f>
        <v>4.9042398880000003E-3</v>
      </c>
      <c r="S29">
        <f>SUMIFS('EPA Export Aggregation'!V:V,'EPA Export Aggregation'!$A:$A,$B29,'EPA Export Aggregation'!$D:$D,$A$1)*IF($A29="CH4",About!$D$58,IF($A29="N2O",About!$D$59,1))</f>
        <v>6.3000410706E-3</v>
      </c>
      <c r="T29">
        <f>SUMIFS('EPA Export Aggregation'!W:W,'EPA Export Aggregation'!$A:$A,$B29,'EPA Export Aggregation'!$D:$D,$A$1)*IF($A29="CH4",About!$D$58,IF($A29="N2O",About!$D$59,1))</f>
        <v>6.1201843913000001E-3</v>
      </c>
      <c r="U29">
        <f>SUMIFS('EPA Export Aggregation'!X:X,'EPA Export Aggregation'!$A:$A,$B29,'EPA Export Aggregation'!$D:$D,$A$1)*IF($A29="CH4",About!$D$58,IF($A29="N2O",About!$D$59,1))</f>
        <v>4.9042880234000004E-3</v>
      </c>
      <c r="V29">
        <f>SUMIFS('EPA Export Aggregation'!Y:Y,'EPA Export Aggregation'!$A:$A,$B29,'EPA Export Aggregation'!$D:$D,$A$1)*IF($A29="CH4",About!$D$58,IF($A29="N2O",About!$D$59,1))</f>
        <v>4.3182060160999996E-3</v>
      </c>
      <c r="W29">
        <f>SUMIFS('EPA Export Aggregation'!Z:Z,'EPA Export Aggregation'!$A:$A,$B29,'EPA Export Aggregation'!$D:$D,$A$1)*IF($A29="CH4",About!$D$58,IF($A29="N2O",About!$D$59,1))</f>
        <v>5.8238837879999996E-3</v>
      </c>
      <c r="X29">
        <f>SUMIFS('EPA Export Aggregation'!AA:AA,'EPA Export Aggregation'!$A:$A,$B29,'EPA Export Aggregation'!$D:$D,$A$1)*IF($A29="CH4",About!$D$58,IF($A29="N2O",About!$D$59,1))</f>
        <v>8.3621487997000005E-3</v>
      </c>
      <c r="Y29">
        <f>SUMIFS('EPA Export Aggregation'!AB:AB,'EPA Export Aggregation'!$A:$A,$B29,'EPA Export Aggregation'!$D:$D,$A$1)*IF($A29="CH4",About!$D$58,IF($A29="N2O",About!$D$59,1))</f>
        <v>4.9923924527999998E-3</v>
      </c>
      <c r="Z29">
        <f>SUMIFS('EPA Export Aggregation'!AC:AC,'EPA Export Aggregation'!$A:$A,$B29,'EPA Export Aggregation'!$D:$D,$A$1)*IF($A29="CH4",About!$D$58,IF($A29="N2O",About!$D$59,1))</f>
        <v>9.8286773060000006E-3</v>
      </c>
      <c r="AA29">
        <f>SUMIFS('EPA Export Aggregation'!AD:AD,'EPA Export Aggregation'!$A:$A,$B29,'EPA Export Aggregation'!$D:$D,$A$1)*IF($A29="CH4",About!$D$58,IF($A29="N2O",About!$D$59,1))</f>
        <v>9.8231876428999994E-3</v>
      </c>
      <c r="AB29">
        <f>SUMIFS('EPA Export Aggregation'!AE:AE,'EPA Export Aggregation'!$A:$A,$B29,'EPA Export Aggregation'!$D:$D,$A$1)*IF($A29="CH4",About!$D$58,IF($A29="N2O",About!$D$59,1))</f>
        <v>5.7849641409999999E-3</v>
      </c>
      <c r="AC29">
        <f>SUMIFS('EPA Export Aggregation'!AF:AF,'EPA Export Aggregation'!$A:$A,$B29,'EPA Export Aggregation'!$D:$D,$A$1)*IF($A29="CH4",About!$D$58,IF($A29="N2O",About!$D$59,1))</f>
        <v>3.2411159359E-3</v>
      </c>
      <c r="AD29">
        <f>SUMIFS('EPA Export Aggregation'!AG:AG,'EPA Export Aggregation'!$A:$A,$B29,'EPA Export Aggregation'!$D:$D,$A$1)*IF($A29="CH4",About!$D$58,IF($A29="N2O",About!$D$59,1))</f>
        <v>2.3972987028E-3</v>
      </c>
      <c r="AE29">
        <f>SUMIFS('EPA Export Aggregation'!AH:AH,'EPA Export Aggregation'!$A:$A,$B29,'EPA Export Aggregation'!$D:$D,$A$1)*IF($A29="CH4",About!$D$58,IF($A29="N2O",About!$D$59,1))</f>
        <v>6.9557904447999997E-3</v>
      </c>
      <c r="AF29">
        <f>SUMIFS('EPA Export Aggregation'!AI:AI,'EPA Export Aggregation'!$A:$A,$B29,'EPA Export Aggregation'!$D:$D,$A$1)*IF($A29="CH4",About!$D$58,IF($A29="N2O",About!$D$59,1))</f>
        <v>1.7751447439499999E-2</v>
      </c>
      <c r="AG29">
        <f>SUMIFS('EPA Export Aggregation'!AJ:AJ,'EPA Export Aggregation'!$A:$A,$B29,'EPA Export Aggregation'!$D:$D,$A$1)*IF($A29="CH4",About!$D$58,IF($A29="N2O",About!$D$59,1))</f>
        <v>1.871423618E-3</v>
      </c>
      <c r="AH29">
        <f>SUMIFS('EPA Export Aggregation'!AK:AK,'EPA Export Aggregation'!$A:$A,$B29,'EPA Export Aggregation'!$D:$D,$A$1)*IF($A29="CH4",About!$D$58,IF($A29="N2O",About!$D$59,1))</f>
        <v>1.7317449696E-3</v>
      </c>
    </row>
    <row r="30" spans="1:34" x14ac:dyDescent="0.25">
      <c r="A30" s="413" t="s">
        <v>2216</v>
      </c>
      <c r="B30" s="414" t="s">
        <v>4280</v>
      </c>
      <c r="C30">
        <f>SUMIFS('EPA Export Aggregation'!F:F,'EPA Export Aggregation'!$A:$A,$B30,'EPA Export Aggregation'!$D:$D,$A$1)*IF($A30="CH4",About!$D$58,IF($A30="N2O",About!$D$59,1))</f>
        <v>2.06084823E-5</v>
      </c>
      <c r="D30">
        <f>SUMIFS('EPA Export Aggregation'!G:G,'EPA Export Aggregation'!$A:$A,$B30,'EPA Export Aggregation'!$D:$D,$A$1)*IF($A30="CH4",About!$D$58,IF($A30="N2O",About!$D$59,1))</f>
        <v>2.0926932599999998E-5</v>
      </c>
      <c r="E30">
        <f>SUMIFS('EPA Export Aggregation'!H:H,'EPA Export Aggregation'!$A:$A,$B30,'EPA Export Aggregation'!$D:$D,$A$1)*IF($A30="CH4",About!$D$58,IF($A30="N2O",About!$D$59,1))</f>
        <v>2.1183772399999999E-5</v>
      </c>
      <c r="F30">
        <f>SUMIFS('EPA Export Aggregation'!I:I,'EPA Export Aggregation'!$A:$A,$B30,'EPA Export Aggregation'!$D:$D,$A$1)*IF($A30="CH4",About!$D$58,IF($A30="N2O",About!$D$59,1))</f>
        <v>2.1406543099999998E-5</v>
      </c>
      <c r="G30">
        <f>SUMIFS('EPA Export Aggregation'!J:J,'EPA Export Aggregation'!$A:$A,$B30,'EPA Export Aggregation'!$D:$D,$A$1)*IF($A30="CH4",About!$D$58,IF($A30="N2O",About!$D$59,1))</f>
        <v>2.1599529899999999E-5</v>
      </c>
      <c r="H30">
        <f>SUMIFS('EPA Export Aggregation'!K:K,'EPA Export Aggregation'!$A:$A,$B30,'EPA Export Aggregation'!$D:$D,$A$1)*IF($A30="CH4",About!$D$58,IF($A30="N2O",About!$D$59,1))</f>
        <v>2.1889413100000001E-5</v>
      </c>
      <c r="I30">
        <f>SUMIFS('EPA Export Aggregation'!L:L,'EPA Export Aggregation'!$A:$A,$B30,'EPA Export Aggregation'!$D:$D,$A$1)*IF($A30="CH4",About!$D$58,IF($A30="N2O",About!$D$59,1))</f>
        <v>2.1987337799999999E-5</v>
      </c>
      <c r="J30">
        <f>SUMIFS('EPA Export Aggregation'!M:M,'EPA Export Aggregation'!$A:$A,$B30,'EPA Export Aggregation'!$D:$D,$A$1)*IF($A30="CH4",About!$D$58,IF($A30="N2O",About!$D$59,1))</f>
        <v>2.2064761399999999E-5</v>
      </c>
      <c r="K30">
        <f>SUMIFS('EPA Export Aggregation'!N:N,'EPA Export Aggregation'!$A:$A,$B30,'EPA Export Aggregation'!$D:$D,$A$1)*IF($A30="CH4",About!$D$58,IF($A30="N2O",About!$D$59,1))</f>
        <v>2.20475588E-5</v>
      </c>
      <c r="L30">
        <f>SUMIFS('EPA Export Aggregation'!O:O,'EPA Export Aggregation'!$A:$A,$B30,'EPA Export Aggregation'!$D:$D,$A$1)*IF($A30="CH4",About!$D$58,IF($A30="N2O",About!$D$59,1))</f>
        <v>2.2021550999999999E-5</v>
      </c>
      <c r="M30">
        <f>SUMIFS('EPA Export Aggregation'!P:P,'EPA Export Aggregation'!$A:$A,$B30,'EPA Export Aggregation'!$D:$D,$A$1)*IF($A30="CH4",About!$D$58,IF($A30="N2O",About!$D$59,1))</f>
        <v>2.19895357E-5</v>
      </c>
      <c r="N30">
        <f>SUMIFS('EPA Export Aggregation'!Q:Q,'EPA Export Aggregation'!$A:$A,$B30,'EPA Export Aggregation'!$D:$D,$A$1)*IF($A30="CH4",About!$D$58,IF($A30="N2O",About!$D$59,1))</f>
        <v>2.19917507E-5</v>
      </c>
      <c r="O30">
        <f>SUMIFS('EPA Export Aggregation'!R:R,'EPA Export Aggregation'!$A:$A,$B30,'EPA Export Aggregation'!$D:$D,$A$1)*IF($A30="CH4",About!$D$58,IF($A30="N2O",About!$D$59,1))</f>
        <v>2.2064941800000001E-5</v>
      </c>
      <c r="P30">
        <f>SUMIFS('EPA Export Aggregation'!S:S,'EPA Export Aggregation'!$A:$A,$B30,'EPA Export Aggregation'!$D:$D,$A$1)*IF($A30="CH4",About!$D$58,IF($A30="N2O",About!$D$59,1))</f>
        <v>2.2296631099999999E-5</v>
      </c>
      <c r="Q30">
        <f>SUMIFS('EPA Export Aggregation'!T:T,'EPA Export Aggregation'!$A:$A,$B30,'EPA Export Aggregation'!$D:$D,$A$1)*IF($A30="CH4",About!$D$58,IF($A30="N2O",About!$D$59,1))</f>
        <v>2.2807593500000001E-5</v>
      </c>
      <c r="R30">
        <f>SUMIFS('EPA Export Aggregation'!U:U,'EPA Export Aggregation'!$A:$A,$B30,'EPA Export Aggregation'!$D:$D,$A$1)*IF($A30="CH4",About!$D$58,IF($A30="N2O",About!$D$59,1))</f>
        <v>2.28553582E-5</v>
      </c>
      <c r="S30">
        <f>SUMIFS('EPA Export Aggregation'!V:V,'EPA Export Aggregation'!$A:$A,$B30,'EPA Export Aggregation'!$D:$D,$A$1)*IF($A30="CH4",About!$D$58,IF($A30="N2O",About!$D$59,1))</f>
        <v>2.31006066E-5</v>
      </c>
      <c r="T30">
        <f>SUMIFS('EPA Export Aggregation'!W:W,'EPA Export Aggregation'!$A:$A,$B30,'EPA Export Aggregation'!$D:$D,$A$1)*IF($A30="CH4",About!$D$58,IF($A30="N2O",About!$D$59,1))</f>
        <v>2.3649997699999999E-5</v>
      </c>
      <c r="U30">
        <f>SUMIFS('EPA Export Aggregation'!X:X,'EPA Export Aggregation'!$A:$A,$B30,'EPA Export Aggregation'!$D:$D,$A$1)*IF($A30="CH4",About!$D$58,IF($A30="N2O",About!$D$59,1))</f>
        <v>2.3815266999999999E-5</v>
      </c>
      <c r="V30">
        <f>SUMIFS('EPA Export Aggregation'!Y:Y,'EPA Export Aggregation'!$A:$A,$B30,'EPA Export Aggregation'!$D:$D,$A$1)*IF($A30="CH4",About!$D$58,IF($A30="N2O",About!$D$59,1))</f>
        <v>2.4228818E-5</v>
      </c>
      <c r="W30">
        <f>SUMIFS('EPA Export Aggregation'!Z:Z,'EPA Export Aggregation'!$A:$A,$B30,'EPA Export Aggregation'!$D:$D,$A$1)*IF($A30="CH4",About!$D$58,IF($A30="N2O",About!$D$59,1))</f>
        <v>2.4318674900000001E-5</v>
      </c>
      <c r="X30">
        <f>SUMIFS('EPA Export Aggregation'!AA:AA,'EPA Export Aggregation'!$A:$A,$B30,'EPA Export Aggregation'!$D:$D,$A$1)*IF($A30="CH4",About!$D$58,IF($A30="N2O",About!$D$59,1))</f>
        <v>2.46139968E-5</v>
      </c>
      <c r="Y30">
        <f>SUMIFS('EPA Export Aggregation'!AB:AB,'EPA Export Aggregation'!$A:$A,$B30,'EPA Export Aggregation'!$D:$D,$A$1)*IF($A30="CH4",About!$D$58,IF($A30="N2O",About!$D$59,1))</f>
        <v>2.5017920299999999E-5</v>
      </c>
      <c r="Z30">
        <f>SUMIFS('EPA Export Aggregation'!AC:AC,'EPA Export Aggregation'!$A:$A,$B30,'EPA Export Aggregation'!$D:$D,$A$1)*IF($A30="CH4",About!$D$58,IF($A30="N2O",About!$D$59,1))</f>
        <v>2.5793013200000001E-5</v>
      </c>
      <c r="AA30">
        <f>SUMIFS('EPA Export Aggregation'!AD:AD,'EPA Export Aggregation'!$A:$A,$B30,'EPA Export Aggregation'!$D:$D,$A$1)*IF($A30="CH4",About!$D$58,IF($A30="N2O",About!$D$59,1))</f>
        <v>2.57492896E-5</v>
      </c>
      <c r="AB30">
        <f>SUMIFS('EPA Export Aggregation'!AE:AE,'EPA Export Aggregation'!$A:$A,$B30,'EPA Export Aggregation'!$D:$D,$A$1)*IF($A30="CH4",About!$D$58,IF($A30="N2O",About!$D$59,1))</f>
        <v>2.61057465E-5</v>
      </c>
      <c r="AC30">
        <f>SUMIFS('EPA Export Aggregation'!AF:AF,'EPA Export Aggregation'!$A:$A,$B30,'EPA Export Aggregation'!$D:$D,$A$1)*IF($A30="CH4",About!$D$58,IF($A30="N2O",About!$D$59,1))</f>
        <v>2.62168523E-5</v>
      </c>
      <c r="AD30">
        <f>SUMIFS('EPA Export Aggregation'!AG:AG,'EPA Export Aggregation'!$A:$A,$B30,'EPA Export Aggregation'!$D:$D,$A$1)*IF($A30="CH4",About!$D$58,IF($A30="N2O",About!$D$59,1))</f>
        <v>2.67938902E-5</v>
      </c>
      <c r="AE30">
        <f>SUMIFS('EPA Export Aggregation'!AH:AH,'EPA Export Aggregation'!$A:$A,$B30,'EPA Export Aggregation'!$D:$D,$A$1)*IF($A30="CH4",About!$D$58,IF($A30="N2O",About!$D$59,1))</f>
        <v>2.7066488999999999E-5</v>
      </c>
      <c r="AF30">
        <f>SUMIFS('EPA Export Aggregation'!AI:AI,'EPA Export Aggregation'!$A:$A,$B30,'EPA Export Aggregation'!$D:$D,$A$1)*IF($A30="CH4",About!$D$58,IF($A30="N2O",About!$D$59,1))</f>
        <v>2.76239364E-5</v>
      </c>
      <c r="AG30">
        <f>SUMIFS('EPA Export Aggregation'!AJ:AJ,'EPA Export Aggregation'!$A:$A,$B30,'EPA Export Aggregation'!$D:$D,$A$1)*IF($A30="CH4",About!$D$58,IF($A30="N2O",About!$D$59,1))</f>
        <v>2.7017340399999999E-5</v>
      </c>
      <c r="AH30">
        <f>SUMIFS('EPA Export Aggregation'!AK:AK,'EPA Export Aggregation'!$A:$A,$B30,'EPA Export Aggregation'!$D:$D,$A$1)*IF($A30="CH4",About!$D$58,IF($A30="N2O",About!$D$59,1))</f>
        <v>2.7017340399999999E-5</v>
      </c>
    </row>
    <row r="31" spans="1:34" x14ac:dyDescent="0.2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25">
      <c r="A32" s="413" t="s">
        <v>2216</v>
      </c>
      <c r="B32" s="414" t="s">
        <v>4277</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13" t="s">
        <v>2216</v>
      </c>
      <c r="B33" s="414" t="s">
        <v>4257</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1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7.3805173298299998E-2</v>
      </c>
      <c r="O33" s="415">
        <f>SUMIFS('EPA Export Aggregation'!R:R,'EPA Export Aggregation'!$A:$A,$B33,'EPA Export Aggregation'!$D:$D,$A$1)*IF($A33="CH4",About!$D$58,IF($A33="N2O",About!$D$59,1))</f>
        <v>0.35075508298730002</v>
      </c>
      <c r="P33" s="415">
        <f>SUMIFS('EPA Export Aggregation'!S:S,'EPA Export Aggregation'!$A:$A,$B33,'EPA Export Aggregation'!$D:$D,$A$1)*IF($A33="CH4",About!$D$58,IF($A33="N2O",About!$D$59,1))</f>
        <v>0.36679848456570002</v>
      </c>
      <c r="Q33">
        <f>SUMIFS('EPA Export Aggregation'!T:T,'EPA Export Aggregation'!$A:$A,$B33,'EPA Export Aggregation'!$D:$D,$A$1)*IF($A33="CH4",About!$D$58,IF($A33="N2O",About!$D$59,1))</f>
        <v>3.3422772806700002E-2</v>
      </c>
      <c r="R33" s="415">
        <f>SUMIFS('EPA Export Aggregation'!U:U,'EPA Export Aggregation'!$A:$A,$B33,'EPA Export Aggregation'!$D:$D,$A$1)*IF($A33="CH4",About!$D$58,IF($A33="N2O",About!$D$59,1))</f>
        <v>0</v>
      </c>
      <c r="S33" s="415">
        <f>SUMIFS('EPA Export Aggregation'!V:V,'EPA Export Aggregation'!$A:$A,$B33,'EPA Export Aggregation'!$D:$D,$A$1)*IF($A33="CH4",About!$D$58,IF($A33="N2O",About!$D$59,1))</f>
        <v>0.10376762129390001</v>
      </c>
      <c r="T33" s="415">
        <f>SUMIFS('EPA Export Aggregation'!W:W,'EPA Export Aggregation'!$A:$A,$B33,'EPA Export Aggregation'!$D:$D,$A$1)*IF($A33="CH4",About!$D$58,IF($A33="N2O",About!$D$59,1))</f>
        <v>7.9370390961500004E-2</v>
      </c>
      <c r="U33">
        <f>SUMIFS('EPA Export Aggregation'!X:X,'EPA Export Aggregation'!$A:$A,$B33,'EPA Export Aggregation'!$D:$D,$A$1)*IF($A33="CH4",About!$D$58,IF($A33="N2O",About!$D$59,1))</f>
        <v>0</v>
      </c>
      <c r="V33" s="415">
        <f>SUMIFS('EPA Export Aggregation'!Y:Y,'EPA Export Aggregation'!$A:$A,$B33,'EPA Export Aggregation'!$D:$D,$A$1)*IF($A33="CH4",About!$D$58,IF($A33="N2O",About!$D$59,1))</f>
        <v>9.1343556817100005E-2</v>
      </c>
      <c r="W33">
        <f>SUMIFS('EPA Export Aggregation'!Z:Z,'EPA Export Aggregation'!$A:$A,$B33,'EPA Export Aggregation'!$D:$D,$A$1)*IF($A33="CH4",About!$D$58,IF($A33="N2O",About!$D$59,1))</f>
        <v>6.3661742871800001E-2</v>
      </c>
      <c r="X33">
        <f>SUMIFS('EPA Export Aggregation'!AA:AA,'EPA Export Aggregation'!$A:$A,$B33,'EPA Export Aggregation'!$D:$D,$A$1)*IF($A33="CH4",About!$D$58,IF($A33="N2O",About!$D$59,1))</f>
        <v>5.47925372757E-2</v>
      </c>
      <c r="Y33" s="415">
        <f>SUMIFS('EPA Export Aggregation'!AB:AB,'EPA Export Aggregation'!$A:$A,$B33,'EPA Export Aggregation'!$D:$D,$A$1)*IF($A33="CH4",About!$D$58,IF($A33="N2O",About!$D$59,1))</f>
        <v>0.78027337470409996</v>
      </c>
      <c r="Z33">
        <f>SUMIFS('EPA Export Aggregation'!AC:AC,'EPA Export Aggregation'!$A:$A,$B33,'EPA Export Aggregation'!$D:$D,$A$1)*IF($A33="CH4",About!$D$58,IF($A33="N2O",About!$D$59,1))</f>
        <v>5.0234136409100003E-2</v>
      </c>
      <c r="AA33" s="415">
        <f>SUMIFS('EPA Export Aggregation'!AD:AD,'EPA Export Aggregation'!$A:$A,$B33,'EPA Export Aggregation'!$D:$D,$A$1)*IF($A33="CH4",About!$D$58,IF($A33="N2O",About!$D$59,1))</f>
        <v>1.8706655475899999E-2</v>
      </c>
      <c r="AB33" s="415">
        <f>SUMIFS('EPA Export Aggregation'!AE:AE,'EPA Export Aggregation'!$A:$A,$B33,'EPA Export Aggregation'!$D:$D,$A$1)*IF($A33="CH4",About!$D$58,IF($A33="N2O",About!$D$59,1))</f>
        <v>2.3144851372200001E-2</v>
      </c>
      <c r="AC33" s="415">
        <f>SUMIFS('EPA Export Aggregation'!AF:AF,'EPA Export Aggregation'!$A:$A,$B33,'EPA Export Aggregation'!$D:$D,$A$1)*IF($A33="CH4",About!$D$58,IF($A33="N2O",About!$D$59,1))</f>
        <v>1.5764232123600001E-2</v>
      </c>
      <c r="AD33" s="415">
        <f>SUMIFS('EPA Export Aggregation'!AG:AG,'EPA Export Aggregation'!$A:$A,$B33,'EPA Export Aggregation'!$D:$D,$A$1)*IF($A33="CH4",About!$D$58,IF($A33="N2O",About!$D$59,1))</f>
        <v>1.6254682329E-2</v>
      </c>
      <c r="AE33" s="415">
        <f>SUMIFS('EPA Export Aggregation'!AH:AH,'EPA Export Aggregation'!$A:$A,$B33,'EPA Export Aggregation'!$D:$D,$A$1)*IF($A33="CH4",About!$D$58,IF($A33="N2O",About!$D$59,1))</f>
        <v>2.4334060988900001E-2</v>
      </c>
      <c r="AF33" s="415">
        <f>SUMIFS('EPA Export Aggregation'!AI:AI,'EPA Export Aggregation'!$A:$A,$B33,'EPA Export Aggregation'!$D:$D,$A$1)*IF($A33="CH4",About!$D$58,IF($A33="N2O",About!$D$59,1))</f>
        <v>0</v>
      </c>
      <c r="AG33" s="415">
        <f>SUMIFS('EPA Export Aggregation'!AJ:AJ,'EPA Export Aggregation'!$A:$A,$B33,'EPA Export Aggregation'!$D:$D,$A$1)*IF($A33="CH4",About!$D$58,IF($A33="N2O",About!$D$59,1))</f>
        <v>0</v>
      </c>
      <c r="AH33" s="415">
        <f>SUMIFS('EPA Export Aggregation'!AK:AK,'EPA Export Aggregation'!$A:$A,$B33,'EPA Export Aggregation'!$D:$D,$A$1)*IF($A33="CH4",About!$D$58,IF($A33="N2O",About!$D$59,1))</f>
        <v>0</v>
      </c>
    </row>
    <row r="34" spans="1:34" x14ac:dyDescent="0.25">
      <c r="A34" s="413" t="s">
        <v>2216</v>
      </c>
      <c r="B34" s="414" t="s">
        <v>4251</v>
      </c>
      <c r="C34">
        <f>SUMIFS('EPA Export Aggregation'!F:F,'EPA Export Aggregation'!$A:$A,$B34,'EPA Export Aggregation'!$D:$D,$A$1)*IF($A34="CH4",About!$D$58,IF($A34="N2O",About!$D$59,1))</f>
        <v>1.9357434697099999E-2</v>
      </c>
      <c r="D34">
        <f>SUMIFS('EPA Export Aggregation'!G:G,'EPA Export Aggregation'!$A:$A,$B34,'EPA Export Aggregation'!$D:$D,$A$1)*IF($A34="CH4",About!$D$58,IF($A34="N2O",About!$D$59,1))</f>
        <v>2.2117096495199998E-2</v>
      </c>
      <c r="E34">
        <f>SUMIFS('EPA Export Aggregation'!H:H,'EPA Export Aggregation'!$A:$A,$B34,'EPA Export Aggregation'!$D:$D,$A$1)*IF($A34="CH4",About!$D$58,IF($A34="N2O",About!$D$59,1))</f>
        <v>3.2005319785900002E-2</v>
      </c>
      <c r="F34">
        <f>SUMIFS('EPA Export Aggregation'!I:I,'EPA Export Aggregation'!$A:$A,$B34,'EPA Export Aggregation'!$D:$D,$A$1)*IF($A34="CH4",About!$D$58,IF($A34="N2O",About!$D$59,1))</f>
        <v>3.5285240436699998E-2</v>
      </c>
      <c r="G34">
        <f>SUMIFS('EPA Export Aggregation'!J:J,'EPA Export Aggregation'!$A:$A,$B34,'EPA Export Aggregation'!$D:$D,$A$1)*IF($A34="CH4",About!$D$58,IF($A34="N2O",About!$D$59,1))</f>
        <v>3.2872063503600002E-2</v>
      </c>
      <c r="H34">
        <f>SUMIFS('EPA Export Aggregation'!K:K,'EPA Export Aggregation'!$A:$A,$B34,'EPA Export Aggregation'!$D:$D,$A$1)*IF($A34="CH4",About!$D$58,IF($A34="N2O",About!$D$59,1))</f>
        <v>2.1204262481500001E-2</v>
      </c>
      <c r="I34">
        <f>SUMIFS('EPA Export Aggregation'!L:L,'EPA Export Aggregation'!$A:$A,$B34,'EPA Export Aggregation'!$D:$D,$A$1)*IF($A34="CH4",About!$D$58,IF($A34="N2O",About!$D$59,1))</f>
        <v>1.8974287822400002E-2</v>
      </c>
      <c r="J34">
        <f>SUMIFS('EPA Export Aggregation'!M:M,'EPA Export Aggregation'!$A:$A,$B34,'EPA Export Aggregation'!$D:$D,$A$1)*IF($A34="CH4",About!$D$58,IF($A34="N2O",About!$D$59,1))</f>
        <v>2.2618787504900002E-2</v>
      </c>
      <c r="K34">
        <f>SUMIFS('EPA Export Aggregation'!N:N,'EPA Export Aggregation'!$A:$A,$B34,'EPA Export Aggregation'!$D:$D,$A$1)*IF($A34="CH4",About!$D$58,IF($A34="N2O",About!$D$59,1))</f>
        <v>3.4010604251700001E-2</v>
      </c>
      <c r="L34">
        <f>SUMIFS('EPA Export Aggregation'!O:O,'EPA Export Aggregation'!$A:$A,$B34,'EPA Export Aggregation'!$D:$D,$A$1)*IF($A34="CH4",About!$D$58,IF($A34="N2O",About!$D$59,1))</f>
        <v>3.7000448758699997E-2</v>
      </c>
      <c r="M34">
        <f>SUMIFS('EPA Export Aggregation'!P:P,'EPA Export Aggregation'!$A:$A,$B34,'EPA Export Aggregation'!$D:$D,$A$1)*IF($A34="CH4",About!$D$58,IF($A34="N2O",About!$D$59,1))</f>
        <v>2.9283037164700002E-2</v>
      </c>
      <c r="N34">
        <f>SUMIFS('EPA Export Aggregation'!Q:Q,'EPA Export Aggregation'!$A:$A,$B34,'EPA Export Aggregation'!$D:$D,$A$1)*IF($A34="CH4",About!$D$58,IF($A34="N2O",About!$D$59,1))</f>
        <v>2.74511235296E-2</v>
      </c>
      <c r="O34">
        <f>SUMIFS('EPA Export Aggregation'!R:R,'EPA Export Aggregation'!$A:$A,$B34,'EPA Export Aggregation'!$D:$D,$A$1)*IF($A34="CH4",About!$D$58,IF($A34="N2O",About!$D$59,1))</f>
        <v>2.1244371949600001E-2</v>
      </c>
      <c r="P34">
        <f>SUMIFS('EPA Export Aggregation'!S:S,'EPA Export Aggregation'!$A:$A,$B34,'EPA Export Aggregation'!$D:$D,$A$1)*IF($A34="CH4",About!$D$58,IF($A34="N2O",About!$D$59,1))</f>
        <v>2.1734274275E-2</v>
      </c>
      <c r="Q34">
        <f>SUMIFS('EPA Export Aggregation'!T:T,'EPA Export Aggregation'!$A:$A,$B34,'EPA Export Aggregation'!$D:$D,$A$1)*IF($A34="CH4",About!$D$58,IF($A34="N2O",About!$D$59,1))</f>
        <v>2.43781368653E-2</v>
      </c>
      <c r="R34">
        <f>SUMIFS('EPA Export Aggregation'!U:U,'EPA Export Aggregation'!$A:$A,$B34,'EPA Export Aggregation'!$D:$D,$A$1)*IF($A34="CH4",About!$D$58,IF($A34="N2O",About!$D$59,1))</f>
        <v>2.3000058302300001E-2</v>
      </c>
      <c r="S34">
        <f>SUMIFS('EPA Export Aggregation'!V:V,'EPA Export Aggregation'!$A:$A,$B34,'EPA Export Aggregation'!$D:$D,$A$1)*IF($A34="CH4",About!$D$58,IF($A34="N2O",About!$D$59,1))</f>
        <v>2.3009034201199999E-2</v>
      </c>
      <c r="T34">
        <f>SUMIFS('EPA Export Aggregation'!W:W,'EPA Export Aggregation'!$A:$A,$B34,'EPA Export Aggregation'!$D:$D,$A$1)*IF($A34="CH4",About!$D$58,IF($A34="N2O",About!$D$59,1))</f>
        <v>1.9874573407099999E-2</v>
      </c>
      <c r="U34">
        <f>SUMIFS('EPA Export Aggregation'!X:X,'EPA Export Aggregation'!$A:$A,$B34,'EPA Export Aggregation'!$D:$D,$A$1)*IF($A34="CH4",About!$D$58,IF($A34="N2O",About!$D$59,1))</f>
        <v>1.87507924642E-2</v>
      </c>
      <c r="V34">
        <f>SUMIFS('EPA Export Aggregation'!Y:Y,'EPA Export Aggregation'!$A:$A,$B34,'EPA Export Aggregation'!$D:$D,$A$1)*IF($A34="CH4",About!$D$58,IF($A34="N2O",About!$D$59,1))</f>
        <v>1.8394249962200002E-2</v>
      </c>
      <c r="W34">
        <f>SUMIFS('EPA Export Aggregation'!Z:Z,'EPA Export Aggregation'!$A:$A,$B34,'EPA Export Aggregation'!$D:$D,$A$1)*IF($A34="CH4",About!$D$58,IF($A34="N2O",About!$D$59,1))</f>
        <v>2.2540170552499999E-2</v>
      </c>
      <c r="X34">
        <f>SUMIFS('EPA Export Aggregation'!AA:AA,'EPA Export Aggregation'!$A:$A,$B34,'EPA Export Aggregation'!$D:$D,$A$1)*IF($A34="CH4",About!$D$58,IF($A34="N2O",About!$D$59,1))</f>
        <v>2.3260032054199999E-2</v>
      </c>
      <c r="Y34">
        <f>SUMIFS('EPA Export Aggregation'!AB:AB,'EPA Export Aggregation'!$A:$A,$B34,'EPA Export Aggregation'!$D:$D,$A$1)*IF($A34="CH4",About!$D$58,IF($A34="N2O",About!$D$59,1))</f>
        <v>2.7276613747000002E-2</v>
      </c>
      <c r="Z34">
        <f>SUMIFS('EPA Export Aggregation'!AC:AC,'EPA Export Aggregation'!$A:$A,$B34,'EPA Export Aggregation'!$D:$D,$A$1)*IF($A34="CH4",About!$D$58,IF($A34="N2O",About!$D$59,1))</f>
        <v>3.4611253681699997E-2</v>
      </c>
      <c r="AA34">
        <f>SUMIFS('EPA Export Aggregation'!AD:AD,'EPA Export Aggregation'!$A:$A,$B34,'EPA Export Aggregation'!$D:$D,$A$1)*IF($A34="CH4",About!$D$58,IF($A34="N2O",About!$D$59,1))</f>
        <v>3.66301004566E-2</v>
      </c>
      <c r="AB34">
        <f>SUMIFS('EPA Export Aggregation'!AE:AE,'EPA Export Aggregation'!$A:$A,$B34,'EPA Export Aggregation'!$D:$D,$A$1)*IF($A34="CH4",About!$D$58,IF($A34="N2O",About!$D$59,1))</f>
        <v>4.0493212374100002E-2</v>
      </c>
      <c r="AC34">
        <f>SUMIFS('EPA Export Aggregation'!AF:AF,'EPA Export Aggregation'!$A:$A,$B34,'EPA Export Aggregation'!$D:$D,$A$1)*IF($A34="CH4",About!$D$58,IF($A34="N2O",About!$D$59,1))</f>
        <v>4.0995934561099998E-2</v>
      </c>
      <c r="AD34">
        <f>SUMIFS('EPA Export Aggregation'!AG:AG,'EPA Export Aggregation'!$A:$A,$B34,'EPA Export Aggregation'!$D:$D,$A$1)*IF($A34="CH4",About!$D$58,IF($A34="N2O",About!$D$59,1))</f>
        <v>4.1409879798699999E-2</v>
      </c>
      <c r="AE34">
        <f>SUMIFS('EPA Export Aggregation'!AH:AH,'EPA Export Aggregation'!$A:$A,$B34,'EPA Export Aggregation'!$D:$D,$A$1)*IF($A34="CH4",About!$D$58,IF($A34="N2O",About!$D$59,1))</f>
        <v>4.4347822740299997E-2</v>
      </c>
      <c r="AF34">
        <f>SUMIFS('EPA Export Aggregation'!AI:AI,'EPA Export Aggregation'!$A:$A,$B34,'EPA Export Aggregation'!$D:$D,$A$1)*IF($A34="CH4",About!$D$58,IF($A34="N2O",About!$D$59,1))</f>
        <v>4.6308988451800003E-2</v>
      </c>
      <c r="AG34">
        <f>SUMIFS('EPA Export Aggregation'!AJ:AJ,'EPA Export Aggregation'!$A:$A,$B34,'EPA Export Aggregation'!$D:$D,$A$1)*IF($A34="CH4",About!$D$58,IF($A34="N2O",About!$D$59,1))</f>
        <v>4.8270154163199998E-2</v>
      </c>
      <c r="AH34">
        <f>SUMIFS('EPA Export Aggregation'!AK:AK,'EPA Export Aggregation'!$A:$A,$B34,'EPA Export Aggregation'!$D:$D,$A$1)*IF($A34="CH4",About!$D$58,IF($A34="N2O",About!$D$59,1))</f>
        <v>5.02313198746E-2</v>
      </c>
    </row>
    <row r="35" spans="1:34" x14ac:dyDescent="0.2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2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2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2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2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2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2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2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2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2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2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2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25">
      <c r="A74" s="413" t="s">
        <v>4423</v>
      </c>
      <c r="B74" s="414" t="s">
        <v>4367</v>
      </c>
      <c r="C74">
        <f>SUMIFS('EPA Export Aggregation'!F:F,'EPA Export Aggregation'!$A:$A,$B74,'EPA Export Aggregation'!$D:$D,$A$1)*IF($A74="CH4",About!$D$58,IF($A74="N2O",About!$D$59,1))</f>
        <v>1.7968078644000001E-2</v>
      </c>
      <c r="D74">
        <f>SUMIFS('EPA Export Aggregation'!G:G,'EPA Export Aggregation'!$A:$A,$B74,'EPA Export Aggregation'!$D:$D,$A$1)*IF($A74="CH4",About!$D$58,IF($A74="N2O",About!$D$59,1))</f>
        <v>3.7518800515399998E-2</v>
      </c>
      <c r="E74">
        <f>SUMIFS('EPA Export Aggregation'!H:H,'EPA Export Aggregation'!$A:$A,$B74,'EPA Export Aggregation'!$D:$D,$A$1)*IF($A74="CH4",About!$D$58,IF($A74="N2O",About!$D$59,1))</f>
        <v>0.10097900236400001</v>
      </c>
      <c r="F74">
        <f>SUMIFS('EPA Export Aggregation'!I:I,'EPA Export Aggregation'!$A:$A,$B74,'EPA Export Aggregation'!$D:$D,$A$1)*IF($A74="CH4",About!$D$58,IF($A74="N2O",About!$D$59,1))</f>
        <v>0.32717980922739998</v>
      </c>
      <c r="G74">
        <f>SUMIFS('EPA Export Aggregation'!J:J,'EPA Export Aggregation'!$A:$A,$B74,'EPA Export Aggregation'!$D:$D,$A$1)*IF($A74="CH4",About!$D$58,IF($A74="N2O",About!$D$59,1))</f>
        <v>0.78969185442239997</v>
      </c>
      <c r="H74">
        <f>SUMIFS('EPA Export Aggregation'!K:K,'EPA Export Aggregation'!$A:$A,$B74,'EPA Export Aggregation'!$D:$D,$A$1)*IF($A74="CH4",About!$D$58,IF($A74="N2O",About!$D$59,1))</f>
        <v>1.7273733271704002</v>
      </c>
      <c r="I74">
        <f>SUMIFS('EPA Export Aggregation'!L:L,'EPA Export Aggregation'!$A:$A,$B74,'EPA Export Aggregation'!$D:$D,$A$1)*IF($A74="CH4",About!$D$58,IF($A74="N2O",About!$D$59,1))</f>
        <v>2.4163868659842</v>
      </c>
      <c r="J74">
        <f>SUMIFS('EPA Export Aggregation'!M:M,'EPA Export Aggregation'!$A:$A,$B74,'EPA Export Aggregation'!$D:$D,$A$1)*IF($A74="CH4",About!$D$58,IF($A74="N2O",About!$D$59,1))</f>
        <v>3.0593290115810001</v>
      </c>
      <c r="K74">
        <f>SUMIFS('EPA Export Aggregation'!N:N,'EPA Export Aggregation'!$A:$A,$B74,'EPA Export Aggregation'!$D:$D,$A$1)*IF($A74="CH4",About!$D$58,IF($A74="N2O",About!$D$59,1))</f>
        <v>3.5214522387949989</v>
      </c>
      <c r="L74">
        <f>SUMIFS('EPA Export Aggregation'!O:O,'EPA Export Aggregation'!$A:$A,$B74,'EPA Export Aggregation'!$D:$D,$A$1)*IF($A74="CH4",About!$D$58,IF($A74="N2O",About!$D$59,1))</f>
        <v>3.9995331249706996</v>
      </c>
      <c r="M74">
        <f>SUMIFS('EPA Export Aggregation'!P:P,'EPA Export Aggregation'!$A:$A,$B74,'EPA Export Aggregation'!$D:$D,$A$1)*IF($A74="CH4",About!$D$58,IF($A74="N2O",About!$D$59,1))</f>
        <v>4.3978340627961998</v>
      </c>
      <c r="N74">
        <f>SUMIFS('EPA Export Aggregation'!Q:Q,'EPA Export Aggregation'!$A:$A,$B74,'EPA Export Aggregation'!$D:$D,$A$1)*IF($A74="CH4",About!$D$58,IF($A74="N2O",About!$D$59,1))</f>
        <v>4.7769181318572995</v>
      </c>
      <c r="O74">
        <f>SUMIFS('EPA Export Aggregation'!R:R,'EPA Export Aggregation'!$A:$A,$B74,'EPA Export Aggregation'!$D:$D,$A$1)*IF($A74="CH4",About!$D$58,IF($A74="N2O",About!$D$59,1))</f>
        <v>5.0511560108441005</v>
      </c>
      <c r="P74">
        <f>SUMIFS('EPA Export Aggregation'!S:S,'EPA Export Aggregation'!$A:$A,$B74,'EPA Export Aggregation'!$D:$D,$A$1)*IF($A74="CH4",About!$D$58,IF($A74="N2O",About!$D$59,1))</f>
        <v>5.3019892340923995</v>
      </c>
      <c r="Q74">
        <f>SUMIFS('EPA Export Aggregation'!T:T,'EPA Export Aggregation'!$A:$A,$B74,'EPA Export Aggregation'!$D:$D,$A$1)*IF($A74="CH4",About!$D$58,IF($A74="N2O",About!$D$59,1))</f>
        <v>5.5055207731611997</v>
      </c>
      <c r="R74">
        <f>SUMIFS('EPA Export Aggregation'!U:U,'EPA Export Aggregation'!$A:$A,$B74,'EPA Export Aggregation'!$D:$D,$A$1)*IF($A74="CH4",About!$D$58,IF($A74="N2O",About!$D$59,1))</f>
        <v>5.7449229468537997</v>
      </c>
      <c r="S74">
        <f>SUMIFS('EPA Export Aggregation'!V:V,'EPA Export Aggregation'!$A:$A,$B74,'EPA Export Aggregation'!$D:$D,$A$1)*IF($A74="CH4",About!$D$58,IF($A74="N2O",About!$D$59,1))</f>
        <v>6.0892718751263004</v>
      </c>
      <c r="T74">
        <f>SUMIFS('EPA Export Aggregation'!W:W,'EPA Export Aggregation'!$A:$A,$B74,'EPA Export Aggregation'!$D:$D,$A$1)*IF($A74="CH4",About!$D$58,IF($A74="N2O",About!$D$59,1))</f>
        <v>6.4996203669134021</v>
      </c>
      <c r="U74">
        <f>SUMIFS('EPA Export Aggregation'!X:X,'EPA Export Aggregation'!$A:$A,$B74,'EPA Export Aggregation'!$D:$D,$A$1)*IF($A74="CH4",About!$D$58,IF($A74="N2O",About!$D$59,1))</f>
        <v>6.9620143180282996</v>
      </c>
      <c r="V74">
        <f>SUMIFS('EPA Export Aggregation'!Y:Y,'EPA Export Aggregation'!$A:$A,$B74,'EPA Export Aggregation'!$D:$D,$A$1)*IF($A74="CH4",About!$D$58,IF($A74="N2O",About!$D$59,1))</f>
        <v>7.2192280405423999</v>
      </c>
      <c r="W74">
        <f>SUMIFS('EPA Export Aggregation'!Z:Z,'EPA Export Aggregation'!$A:$A,$B74,'EPA Export Aggregation'!$D:$D,$A$1)*IF($A74="CH4",About!$D$58,IF($A74="N2O",About!$D$59,1))</f>
        <v>6.6420115340223003</v>
      </c>
      <c r="X74">
        <f>SUMIFS('EPA Export Aggregation'!AA:AA,'EPA Export Aggregation'!$A:$A,$B74,'EPA Export Aggregation'!$D:$D,$A$1)*IF($A74="CH4",About!$D$58,IF($A74="N2O",About!$D$59,1))</f>
        <v>7.0002052420539007</v>
      </c>
      <c r="Y74">
        <f>SUMIFS('EPA Export Aggregation'!AB:AB,'EPA Export Aggregation'!$A:$A,$B74,'EPA Export Aggregation'!$D:$D,$A$1)*IF($A74="CH4",About!$D$58,IF($A74="N2O",About!$D$59,1))</f>
        <v>7.6054773501161996</v>
      </c>
      <c r="Z74">
        <f>SUMIFS('EPA Export Aggregation'!AC:AC,'EPA Export Aggregation'!$A:$A,$B74,'EPA Export Aggregation'!$D:$D,$A$1)*IF($A74="CH4",About!$D$58,IF($A74="N2O",About!$D$59,1))</f>
        <v>8.935713966590896</v>
      </c>
      <c r="AA74">
        <f>SUMIFS('EPA Export Aggregation'!AD:AD,'EPA Export Aggregation'!$A:$A,$B74,'EPA Export Aggregation'!$D:$D,$A$1)*IF($A74="CH4",About!$D$58,IF($A74="N2O",About!$D$59,1))</f>
        <v>10.071367686056801</v>
      </c>
      <c r="AB74">
        <f>SUMIFS('EPA Export Aggregation'!AE:AE,'EPA Export Aggregation'!$A:$A,$B74,'EPA Export Aggregation'!$D:$D,$A$1)*IF($A74="CH4",About!$D$58,IF($A74="N2O",About!$D$59,1))</f>
        <v>9.6919639619932969</v>
      </c>
      <c r="AC74">
        <f>SUMIFS('EPA Export Aggregation'!AF:AF,'EPA Export Aggregation'!$A:$A,$B74,'EPA Export Aggregation'!$D:$D,$A$1)*IF($A74="CH4",About!$D$58,IF($A74="N2O",About!$D$59,1))</f>
        <v>9.7675012786340005</v>
      </c>
      <c r="AD74">
        <f>SUMIFS('EPA Export Aggregation'!AG:AG,'EPA Export Aggregation'!$A:$A,$B74,'EPA Export Aggregation'!$D:$D,$A$1)*IF($A74="CH4",About!$D$58,IF($A74="N2O",About!$D$59,1))</f>
        <v>8.3625138753483004</v>
      </c>
      <c r="AE74">
        <f>SUMIFS('EPA Export Aggregation'!AH:AH,'EPA Export Aggregation'!$A:$A,$B74,'EPA Export Aggregation'!$D:$D,$A$1)*IF($A74="CH4",About!$D$58,IF($A74="N2O",About!$D$59,1))</f>
        <v>9.3282186149345954</v>
      </c>
      <c r="AF74">
        <f>SUMIFS('EPA Export Aggregation'!AI:AI,'EPA Export Aggregation'!$A:$A,$B74,'EPA Export Aggregation'!$D:$D,$A$1)*IF($A74="CH4",About!$D$58,IF($A74="N2O",About!$D$59,1))</f>
        <v>8.8889755066331997</v>
      </c>
      <c r="AG74">
        <f>SUMIFS('EPA Export Aggregation'!AJ:AJ,'EPA Export Aggregation'!$A:$A,$B74,'EPA Export Aggregation'!$D:$D,$A$1)*IF($A74="CH4",About!$D$58,IF($A74="N2O",About!$D$59,1))</f>
        <v>9.9292456870971968</v>
      </c>
      <c r="AH74">
        <f>SUMIFS('EPA Export Aggregation'!AK:AK,'EPA Export Aggregation'!$A:$A,$B74,'EPA Export Aggregation'!$D:$D,$A$1)*IF($A74="CH4",About!$D$58,IF($A74="N2O",About!$D$59,1))</f>
        <v>10.218712010142296</v>
      </c>
    </row>
    <row r="75" spans="1:34" x14ac:dyDescent="0.2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13" t="s">
        <v>4423</v>
      </c>
      <c r="B76" s="414" t="s">
        <v>4388</v>
      </c>
      <c r="C76" s="415">
        <f>SUMIFS('EPA Export Aggregation'!F:F,'EPA Export Aggregation'!$A:$A,$B76,'EPA Export Aggregation'!$D:$D,$A$1)*IF($A76="CH4",About!$D$58,IF($A76="N2O",About!$D$59,1))</f>
        <v>8.0152890038000003E-3</v>
      </c>
      <c r="D76" s="415">
        <f>SUMIFS('EPA Export Aggregation'!G:G,'EPA Export Aggregation'!$A:$A,$B76,'EPA Export Aggregation'!$D:$D,$A$1)*IF($A76="CH4",About!$D$58,IF($A76="N2O",About!$D$59,1))</f>
        <v>8.0154898838000008E-3</v>
      </c>
      <c r="E76" s="415">
        <f>SUMIFS('EPA Export Aggregation'!H:H,'EPA Export Aggregation'!$A:$A,$B76,'EPA Export Aggregation'!$D:$D,$A$1)*IF($A76="CH4",About!$D$58,IF($A76="N2O",About!$D$59,1))</f>
        <v>8.0156907637999996E-3</v>
      </c>
      <c r="F76" s="415">
        <f>SUMIFS('EPA Export Aggregation'!I:I,'EPA Export Aggregation'!$A:$A,$B76,'EPA Export Aggregation'!$D:$D,$A$1)*IF($A76="CH4",About!$D$58,IF($A76="N2O",About!$D$59,1))</f>
        <v>1.00197138903E-2</v>
      </c>
      <c r="G76" s="415">
        <f>SUMIFS('EPA Export Aggregation'!J:J,'EPA Export Aggregation'!$A:$A,$B76,'EPA Export Aggregation'!$D:$D,$A$1)*IF($A76="CH4",About!$D$58,IF($A76="N2O",About!$D$59,1))</f>
        <v>1.10218265505E-2</v>
      </c>
      <c r="H76" s="415">
        <f>SUMIFS('EPA Export Aggregation'!K:K,'EPA Export Aggregation'!$A:$A,$B76,'EPA Export Aggregation'!$D:$D,$A$1)*IF($A76="CH4",About!$D$58,IF($A76="N2O",About!$D$59,1))</f>
        <v>1.38506920756E-2</v>
      </c>
      <c r="I76" s="415">
        <f>SUMIFS('EPA Export Aggregation'!L:L,'EPA Export Aggregation'!$A:$A,$B76,'EPA Export Aggregation'!$D:$D,$A$1)*IF($A76="CH4",About!$D$58,IF($A76="N2O",About!$D$59,1))</f>
        <v>1.53807679528E-2</v>
      </c>
      <c r="J76" s="415">
        <f>SUMIFS('EPA Export Aggregation'!M:M,'EPA Export Aggregation'!$A:$A,$B76,'EPA Export Aggregation'!$D:$D,$A$1)*IF($A76="CH4",About!$D$58,IF($A76="N2O",About!$D$59,1))</f>
        <v>1.62545281655E-2</v>
      </c>
      <c r="K76" s="415">
        <f>SUMIFS('EPA Export Aggregation'!N:N,'EPA Export Aggregation'!$A:$A,$B76,'EPA Export Aggregation'!$D:$D,$A$1)*IF($A76="CH4",About!$D$58,IF($A76="N2O",About!$D$59,1))</f>
        <v>1.9930795956399999E-2</v>
      </c>
      <c r="L76" s="415">
        <f>SUMIFS('EPA Export Aggregation'!O:O,'EPA Export Aggregation'!$A:$A,$B76,'EPA Export Aggregation'!$D:$D,$A$1)*IF($A76="CH4",About!$D$58,IF($A76="N2O",About!$D$59,1))</f>
        <v>2.0225141279600001E-2</v>
      </c>
      <c r="M76" s="415">
        <f>SUMIFS('EPA Export Aggregation'!P:P,'EPA Export Aggregation'!$A:$A,$B76,'EPA Export Aggregation'!$D:$D,$A$1)*IF($A76="CH4",About!$D$58,IF($A76="N2O",About!$D$59,1))</f>
        <v>1.2317730828100001E-2</v>
      </c>
      <c r="N76" s="415">
        <f>SUMIFS('EPA Export Aggregation'!Q:Q,'EPA Export Aggregation'!$A:$A,$B76,'EPA Export Aggregation'!$D:$D,$A$1)*IF($A76="CH4",About!$D$58,IF($A76="N2O",About!$D$59,1))</f>
        <v>8.1861321720999997E-3</v>
      </c>
      <c r="O76" s="415">
        <f>SUMIFS('EPA Export Aggregation'!R:R,'EPA Export Aggregation'!$A:$A,$B76,'EPA Export Aggregation'!$D:$D,$A$1)*IF($A76="CH4",About!$D$58,IF($A76="N2O",About!$D$59,1))</f>
        <v>7.8263441469999997E-3</v>
      </c>
      <c r="P76" s="415">
        <f>SUMIFS('EPA Export Aggregation'!S:S,'EPA Export Aggregation'!$A:$A,$B76,'EPA Export Aggregation'!$D:$D,$A$1)*IF($A76="CH4",About!$D$58,IF($A76="N2O",About!$D$59,1))</f>
        <v>8.1839162651000004E-3</v>
      </c>
      <c r="Q76" s="415">
        <f>SUMIFS('EPA Export Aggregation'!T:T,'EPA Export Aggregation'!$A:$A,$B76,'EPA Export Aggregation'!$D:$D,$A$1)*IF($A76="CH4",About!$D$58,IF($A76="N2O",About!$D$59,1))</f>
        <v>8.1485517797999993E-3</v>
      </c>
      <c r="R76" s="415">
        <f>SUMIFS('EPA Export Aggregation'!U:U,'EPA Export Aggregation'!$A:$A,$B76,'EPA Export Aggregation'!$D:$D,$A$1)*IF($A76="CH4",About!$D$58,IF($A76="N2O",About!$D$59,1))</f>
        <v>7.8225447922000008E-3</v>
      </c>
      <c r="S76" s="415">
        <f>SUMIFS('EPA Export Aggregation'!V:V,'EPA Export Aggregation'!$A:$A,$B76,'EPA Export Aggregation'!$D:$D,$A$1)*IF($A76="CH4",About!$D$58,IF($A76="N2O",About!$D$59,1))</f>
        <v>9.3130166049000002E-3</v>
      </c>
      <c r="T76" s="415">
        <f>SUMIFS('EPA Export Aggregation'!W:W,'EPA Export Aggregation'!$A:$A,$B76,'EPA Export Aggregation'!$D:$D,$A$1)*IF($A76="CH4",About!$D$58,IF($A76="N2O",About!$D$59,1))</f>
        <v>9.0629129313E-3</v>
      </c>
      <c r="U76" s="415">
        <f>SUMIFS('EPA Export Aggregation'!X:X,'EPA Export Aggregation'!$A:$A,$B76,'EPA Export Aggregation'!$D:$D,$A$1)*IF($A76="CH4",About!$D$58,IF($A76="N2O",About!$D$59,1))</f>
        <v>8.5662808741999996E-3</v>
      </c>
      <c r="V76" s="415">
        <f>SUMIFS('EPA Export Aggregation'!Y:Y,'EPA Export Aggregation'!$A:$A,$B76,'EPA Export Aggregation'!$D:$D,$A$1)*IF($A76="CH4",About!$D$58,IF($A76="N2O",About!$D$59,1))</f>
        <v>6.1262216987999999E-3</v>
      </c>
      <c r="W76" s="415">
        <f>SUMIFS('EPA Export Aggregation'!Z:Z,'EPA Export Aggregation'!$A:$A,$B76,'EPA Export Aggregation'!$D:$D,$A$1)*IF($A76="CH4",About!$D$58,IF($A76="N2O",About!$D$59,1))</f>
        <v>6.6575895806999996E-3</v>
      </c>
      <c r="X76" s="415">
        <f>SUMIFS('EPA Export Aggregation'!AA:AA,'EPA Export Aggregation'!$A:$A,$B76,'EPA Export Aggregation'!$D:$D,$A$1)*IF($A76="CH4",About!$D$58,IF($A76="N2O",About!$D$59,1))</f>
        <v>1.0356235182699999E-2</v>
      </c>
      <c r="Y76" s="415">
        <f>SUMIFS('EPA Export Aggregation'!AB:AB,'EPA Export Aggregation'!$A:$A,$B76,'EPA Export Aggregation'!$D:$D,$A$1)*IF($A76="CH4",About!$D$58,IF($A76="N2O",About!$D$59,1))</f>
        <v>1.12690619721E-2</v>
      </c>
      <c r="Z76" s="415">
        <f>SUMIFS('EPA Export Aggregation'!AC:AC,'EPA Export Aggregation'!$A:$A,$B76,'EPA Export Aggregation'!$D:$D,$A$1)*IF($A76="CH4",About!$D$58,IF($A76="N2O",About!$D$59,1))</f>
        <v>5.2837644860000003E-4</v>
      </c>
      <c r="AA76" s="415">
        <f>SUMIFS('EPA Export Aggregation'!AD:AD,'EPA Export Aggregation'!$A:$A,$B76,'EPA Export Aggregation'!$D:$D,$A$1)*IF($A76="CH4",About!$D$58,IF($A76="N2O",About!$D$59,1))</f>
        <v>9.7488737029999999E-4</v>
      </c>
      <c r="AB76" s="415">
        <f>SUMIFS('EPA Export Aggregation'!AE:AE,'EPA Export Aggregation'!$A:$A,$B76,'EPA Export Aggregation'!$D:$D,$A$1)*IF($A76="CH4",About!$D$58,IF($A76="N2O",About!$D$59,1))</f>
        <v>7.7763724399999997E-4</v>
      </c>
      <c r="AC76" s="415">
        <f>SUMIFS('EPA Export Aggregation'!AF:AF,'EPA Export Aggregation'!$A:$A,$B76,'EPA Export Aggregation'!$D:$D,$A$1)*IF($A76="CH4",About!$D$58,IF($A76="N2O",About!$D$59,1))</f>
        <v>8.0077062210000001E-4</v>
      </c>
      <c r="AD76" s="415">
        <f>SUMIFS('EPA Export Aggregation'!AG:AG,'EPA Export Aggregation'!$A:$A,$B76,'EPA Export Aggregation'!$D:$D,$A$1)*IF($A76="CH4",About!$D$58,IF($A76="N2O",About!$D$59,1))</f>
        <v>1.0983048418E-3</v>
      </c>
      <c r="AE76" s="415">
        <f>SUMIFS('EPA Export Aggregation'!AH:AH,'EPA Export Aggregation'!$A:$A,$B76,'EPA Export Aggregation'!$D:$D,$A$1)*IF($A76="CH4",About!$D$58,IF($A76="N2O",About!$D$59,1))</f>
        <v>1.5942260048999999E-3</v>
      </c>
      <c r="AF76" s="415">
        <f>SUMIFS('EPA Export Aggregation'!AI:AI,'EPA Export Aggregation'!$A:$A,$B76,'EPA Export Aggregation'!$D:$D,$A$1)*IF($A76="CH4",About!$D$58,IF($A76="N2O",About!$D$59,1))</f>
        <v>1.5578757663999999E-3</v>
      </c>
      <c r="AG76" s="415">
        <f>SUMIFS('EPA Export Aggregation'!AJ:AJ,'EPA Export Aggregation'!$A:$A,$B76,'EPA Export Aggregation'!$D:$D,$A$1)*IF($A76="CH4",About!$D$58,IF($A76="N2O",About!$D$59,1))</f>
        <v>1.5158215942999999E-3</v>
      </c>
      <c r="AH76" s="415">
        <f>SUMIFS('EPA Export Aggregation'!AK:AK,'EPA Export Aggregation'!$A:$A,$B76,'EPA Export Aggregation'!$D:$D,$A$1)*IF($A76="CH4",About!$D$58,IF($A76="N2O",About!$D$59,1))</f>
        <v>1.8224587484000001E-3</v>
      </c>
    </row>
    <row r="77" spans="1:34" x14ac:dyDescent="0.2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2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25">
      <c r="A79" s="413" t="s">
        <v>4423</v>
      </c>
      <c r="B79" s="414" t="s">
        <v>4394</v>
      </c>
      <c r="C79" s="415">
        <f>SUMIFS('EPA Export Aggregation'!F:F,'EPA Export Aggregation'!$A:$A,$B79,'EPA Export Aggregation'!$D:$D,$A$1)*IF($A79="CH4",About!$D$58,IF($A79="N2O",About!$D$59,1))</f>
        <v>1.7299629148290001</v>
      </c>
      <c r="D79" s="415">
        <f>SUMIFS('EPA Export Aggregation'!G:G,'EPA Export Aggregation'!$A:$A,$B79,'EPA Export Aggregation'!$D:$D,$A$1)*IF($A79="CH4",About!$D$58,IF($A79="N2O",About!$D$59,1))</f>
        <v>1.59656276148</v>
      </c>
      <c r="E79" s="415">
        <f>SUMIFS('EPA Export Aggregation'!H:H,'EPA Export Aggregation'!$A:$A,$B79,'EPA Export Aggregation'!$D:$D,$A$1)*IF($A79="CH4",About!$D$58,IF($A79="N2O",About!$D$59,1))</f>
        <v>1.418826541401</v>
      </c>
      <c r="F79" s="415">
        <f>SUMIFS('EPA Export Aggregation'!I:I,'EPA Export Aggregation'!$A:$A,$B79,'EPA Export Aggregation'!$D:$D,$A$1)*IF($A79="CH4",About!$D$58,IF($A79="N2O",About!$D$59,1))</f>
        <v>1.1495825600580001</v>
      </c>
      <c r="G79" s="415">
        <f>SUMIFS('EPA Export Aggregation'!J:J,'EPA Export Aggregation'!$A:$A,$B79,'EPA Export Aggregation'!$D:$D,$A$1)*IF($A79="CH4",About!$D$58,IF($A79="N2O",About!$D$59,1))</f>
        <v>0.89215611394200001</v>
      </c>
      <c r="H79" s="415">
        <f>SUMIFS('EPA Export Aggregation'!K:K,'EPA Export Aggregation'!$A:$A,$B79,'EPA Export Aggregation'!$D:$D,$A$1)*IF($A79="CH4",About!$D$58,IF($A79="N2O",About!$D$59,1))</f>
        <v>0.81929418399300002</v>
      </c>
      <c r="I79" s="415">
        <f>SUMIFS('EPA Export Aggregation'!L:L,'EPA Export Aggregation'!$A:$A,$B79,'EPA Export Aggregation'!$D:$D,$A$1)*IF($A79="CH4",About!$D$58,IF($A79="N2O",About!$D$59,1))</f>
        <v>0.77557992219600003</v>
      </c>
      <c r="J79" s="415">
        <f>SUMIFS('EPA Export Aggregation'!M:M,'EPA Export Aggregation'!$A:$A,$B79,'EPA Export Aggregation'!$D:$D,$A$1)*IF($A79="CH4",About!$D$58,IF($A79="N2O",About!$D$59,1))</f>
        <v>0.72296333486700004</v>
      </c>
      <c r="K79" s="415">
        <f>SUMIFS('EPA Export Aggregation'!N:N,'EPA Export Aggregation'!$A:$A,$B79,'EPA Export Aggregation'!$D:$D,$A$1)*IF($A79="CH4",About!$D$58,IF($A79="N2O",About!$D$59,1))</f>
        <v>0.74122465907099999</v>
      </c>
      <c r="L79" s="415">
        <f>SUMIFS('EPA Export Aggregation'!O:O,'EPA Export Aggregation'!$A:$A,$B79,'EPA Export Aggregation'!$D:$D,$A$1)*IF($A79="CH4",About!$D$58,IF($A79="N2O",About!$D$59,1))</f>
        <v>0.72688580832899996</v>
      </c>
      <c r="M79" s="415">
        <f>SUMIFS('EPA Export Aggregation'!P:P,'EPA Export Aggregation'!$A:$A,$B79,'EPA Export Aggregation'!$D:$D,$A$1)*IF($A79="CH4",About!$D$58,IF($A79="N2O",About!$D$59,1))</f>
        <v>0.66657437710199996</v>
      </c>
      <c r="N79" s="415">
        <f>SUMIFS('EPA Export Aggregation'!Q:Q,'EPA Export Aggregation'!$A:$A,$B79,'EPA Export Aggregation'!$D:$D,$A$1)*IF($A79="CH4",About!$D$58,IF($A79="N2O",About!$D$59,1))</f>
        <v>0.74829315357600001</v>
      </c>
      <c r="O79" s="415">
        <f>SUMIFS('EPA Export Aggregation'!R:R,'EPA Export Aggregation'!$A:$A,$B79,'EPA Export Aggregation'!$D:$D,$A$1)*IF($A79="CH4",About!$D$58,IF($A79="N2O",About!$D$59,1))</f>
        <v>0.30060521458200001</v>
      </c>
      <c r="P79" s="415">
        <f>SUMIFS('EPA Export Aggregation'!S:S,'EPA Export Aggregation'!$A:$A,$B79,'EPA Export Aggregation'!$D:$D,$A$1)*IF($A79="CH4",About!$D$58,IF($A79="N2O",About!$D$59,1))</f>
        <v>0.18781011719099999</v>
      </c>
      <c r="Q79" s="415">
        <f>SUMIFS('EPA Export Aggregation'!T:T,'EPA Export Aggregation'!$A:$A,$B79,'EPA Export Aggregation'!$D:$D,$A$1)*IF($A79="CH4",About!$D$58,IF($A79="N2O",About!$D$59,1))</f>
        <v>0.14983027022699999</v>
      </c>
      <c r="R79" s="415">
        <f>SUMIFS('EPA Export Aggregation'!U:U,'EPA Export Aggregation'!$A:$A,$B79,'EPA Export Aggregation'!$D:$D,$A$1)*IF($A79="CH4",About!$D$58,IF($A79="N2O",About!$D$59,1))</f>
        <v>0.17365498569900001</v>
      </c>
      <c r="S79" s="415">
        <f>SUMIFS('EPA Export Aggregation'!V:V,'EPA Export Aggregation'!$A:$A,$B79,'EPA Export Aggregation'!$D:$D,$A$1)*IF($A79="CH4",About!$D$58,IF($A79="N2O",About!$D$59,1))</f>
        <v>0.378000834216</v>
      </c>
      <c r="T79" s="415">
        <f>SUMIFS('EPA Export Aggregation'!W:W,'EPA Export Aggregation'!$A:$A,$B79,'EPA Export Aggregation'!$D:$D,$A$1)*IF($A79="CH4",About!$D$58,IF($A79="N2O",About!$D$59,1))</f>
        <v>0.58381184128800001</v>
      </c>
      <c r="U79" s="415">
        <f>SUMIFS('EPA Export Aggregation'!X:X,'EPA Export Aggregation'!$A:$A,$B79,'EPA Export Aggregation'!$D:$D,$A$1)*IF($A79="CH4",About!$D$58,IF($A79="N2O",About!$D$59,1))</f>
        <v>0.33040518650099998</v>
      </c>
      <c r="V79" s="415">
        <f>SUMIFS('EPA Export Aggregation'!Y:Y,'EPA Export Aggregation'!$A:$A,$B79,'EPA Export Aggregation'!$D:$D,$A$1)*IF($A79="CH4",About!$D$58,IF($A79="N2O",About!$D$59,1))</f>
        <v>0.19647156973800001</v>
      </c>
      <c r="W79" s="415">
        <f>SUMIFS('EPA Export Aggregation'!Z:Z,'EPA Export Aggregation'!$A:$A,$B79,'EPA Export Aggregation'!$D:$D,$A$1)*IF($A79="CH4",About!$D$58,IF($A79="N2O",About!$D$59,1))</f>
        <v>2.5771095720000001E-2</v>
      </c>
      <c r="X79" s="415">
        <f>SUMIFS('EPA Export Aggregation'!AA:AA,'EPA Export Aggregation'!$A:$A,$B79,'EPA Export Aggregation'!$D:$D,$A$1)*IF($A79="CH4",About!$D$58,IF($A79="N2O",About!$D$59,1))</f>
        <v>0.45468473722199998</v>
      </c>
      <c r="Y79" s="415">
        <f>SUMIFS('EPA Export Aggregation'!AB:AB,'EPA Export Aggregation'!$A:$A,$B79,'EPA Export Aggregation'!$D:$D,$A$1)*IF($A79="CH4",About!$D$58,IF($A79="N2O",About!$D$59,1))</f>
        <v>0.59067527246399998</v>
      </c>
      <c r="Z79" s="415">
        <f>SUMIFS('EPA Export Aggregation'!AC:AC,'EPA Export Aggregation'!$A:$A,$B79,'EPA Export Aggregation'!$D:$D,$A$1)*IF($A79="CH4",About!$D$58,IF($A79="N2O",About!$D$59,1))</f>
        <v>0.563462309424</v>
      </c>
      <c r="AA79" s="415">
        <f>SUMIFS('EPA Export Aggregation'!AD:AD,'EPA Export Aggregation'!$A:$A,$B79,'EPA Export Aggregation'!$D:$D,$A$1)*IF($A79="CH4",About!$D$58,IF($A79="N2O",About!$D$59,1))</f>
        <v>0.15178359923699999</v>
      </c>
      <c r="AB79" s="415">
        <f>SUMIFS('EPA Export Aggregation'!AE:AE,'EPA Export Aggregation'!$A:$A,$B79,'EPA Export Aggregation'!$D:$D,$A$1)*IF($A79="CH4",About!$D$58,IF($A79="N2O",About!$D$59,1))</f>
        <v>1.9456364043E-2</v>
      </c>
      <c r="AC79" s="415">
        <f>SUMIFS('EPA Export Aggregation'!AF:AF,'EPA Export Aggregation'!$A:$A,$B79,'EPA Export Aggregation'!$D:$D,$A$1)*IF($A79="CH4",About!$D$58,IF($A79="N2O",About!$D$59,1))</f>
        <v>1.8016407585000001E-2</v>
      </c>
      <c r="AD79" s="415">
        <f>SUMIFS('EPA Export Aggregation'!AG:AG,'EPA Export Aggregation'!$A:$A,$B79,'EPA Export Aggregation'!$D:$D,$A$1)*IF($A79="CH4",About!$D$58,IF($A79="N2O",About!$D$59,1))</f>
        <v>2.4198656156999999E-2</v>
      </c>
      <c r="AE79" s="415">
        <f>SUMIFS('EPA Export Aggregation'!AH:AH,'EPA Export Aggregation'!$A:$A,$B79,'EPA Export Aggregation'!$D:$D,$A$1)*IF($A79="CH4",About!$D$58,IF($A79="N2O",About!$D$59,1))</f>
        <v>2.8302023369999998E-2</v>
      </c>
      <c r="AF79" s="415">
        <f>SUMIFS('EPA Export Aggregation'!AI:AI,'EPA Export Aggregation'!$A:$A,$B79,'EPA Export Aggregation'!$D:$D,$A$1)*IF($A79="CH4",About!$D$58,IF($A79="N2O",About!$D$59,1))</f>
        <v>2.6814183392999999E-2</v>
      </c>
      <c r="AG79" s="415">
        <f>SUMIFS('EPA Export Aggregation'!AJ:AJ,'EPA Export Aggregation'!$A:$A,$B79,'EPA Export Aggregation'!$D:$D,$A$1)*IF($A79="CH4",About!$D$58,IF($A79="N2O",About!$D$59,1))</f>
        <v>2.6009274557999999E-2</v>
      </c>
      <c r="AH79" s="415">
        <f>SUMIFS('EPA Export Aggregation'!AK:AK,'EPA Export Aggregation'!$A:$A,$B79,'EPA Export Aggregation'!$D:$D,$A$1)*IF($A79="CH4",About!$D$58,IF($A79="N2O",About!$D$59,1))</f>
        <v>2.6806509198000001E-2</v>
      </c>
    </row>
    <row r="80" spans="1:34" x14ac:dyDescent="0.25">
      <c r="A80" s="413" t="s">
        <v>4423</v>
      </c>
      <c r="B80" s="414" t="s">
        <v>4392</v>
      </c>
      <c r="C80" s="415">
        <f>SUMIFS('EPA Export Aggregation'!F:F,'EPA Export Aggregation'!$A:$A,$B80,'EPA Export Aggregation'!$D:$D,$A$1)*IF($A80="CH4",About!$D$58,IF($A80="N2O",About!$D$59,1))</f>
        <v>0.11235946661066799</v>
      </c>
      <c r="D80" s="415">
        <f>SUMIFS('EPA Export Aggregation'!G:G,'EPA Export Aggregation'!$A:$A,$B80,'EPA Export Aggregation'!$D:$D,$A$1)*IF($A80="CH4",About!$D$58,IF($A80="N2O",About!$D$59,1))</f>
        <v>0.11237645735066799</v>
      </c>
      <c r="E80" s="415">
        <f>SUMIFS('EPA Export Aggregation'!H:H,'EPA Export Aggregation'!$A:$A,$B80,'EPA Export Aggregation'!$D:$D,$A$1)*IF($A80="CH4",About!$D$58,IF($A80="N2O",About!$D$59,1))</f>
        <v>0.112393447136668</v>
      </c>
      <c r="F80" s="415">
        <f>SUMIFS('EPA Export Aggregation'!I:I,'EPA Export Aggregation'!$A:$A,$B80,'EPA Export Aggregation'!$D:$D,$A$1)*IF($A80="CH4",About!$D$58,IF($A80="N2O",About!$D$59,1))</f>
        <v>0.14050030452873499</v>
      </c>
      <c r="G80" s="415">
        <f>SUMIFS('EPA Export Aggregation'!J:J,'EPA Export Aggregation'!$A:$A,$B80,'EPA Export Aggregation'!$D:$D,$A$1)*IF($A80="CH4",About!$D$58,IF($A80="N2O",About!$D$59,1))</f>
        <v>0.1545622274206685</v>
      </c>
      <c r="H80" s="415">
        <f>SUMIFS('EPA Export Aggregation'!K:K,'EPA Export Aggregation'!$A:$A,$B80,'EPA Export Aggregation'!$D:$D,$A$1)*IF($A80="CH4",About!$D$58,IF($A80="N2O",About!$D$59,1))</f>
        <v>0.19423184290743051</v>
      </c>
      <c r="I80" s="415">
        <f>SUMIFS('EPA Export Aggregation'!L:L,'EPA Export Aggregation'!$A:$A,$B80,'EPA Export Aggregation'!$D:$D,$A$1)*IF($A80="CH4",About!$D$58,IF($A80="N2O",About!$D$59,1))</f>
        <v>0.2156948538136417</v>
      </c>
      <c r="J80" s="415">
        <f>SUMIFS('EPA Export Aggregation'!M:M,'EPA Export Aggregation'!$A:$A,$B80,'EPA Export Aggregation'!$D:$D,$A$1)*IF($A80="CH4",About!$D$58,IF($A80="N2O",About!$D$59,1))</f>
        <v>0.22795753366509769</v>
      </c>
      <c r="K80" s="415">
        <f>SUMIFS('EPA Export Aggregation'!N:N,'EPA Export Aggregation'!$A:$A,$B80,'EPA Export Aggregation'!$D:$D,$A$1)*IF($A80="CH4",About!$D$58,IF($A80="N2O",About!$D$59,1))</f>
        <v>0.27950615207781482</v>
      </c>
      <c r="L80" s="415">
        <f>SUMIFS('EPA Export Aggregation'!O:O,'EPA Export Aggregation'!$A:$A,$B80,'EPA Export Aggregation'!$D:$D,$A$1)*IF($A80="CH4",About!$D$58,IF($A80="N2O",About!$D$59,1))</f>
        <v>0.28364650222300092</v>
      </c>
      <c r="M80" s="415">
        <f>SUMIFS('EPA Export Aggregation'!P:P,'EPA Export Aggregation'!$A:$A,$B80,'EPA Export Aggregation'!$D:$D,$A$1)*IF($A80="CH4",About!$D$58,IF($A80="N2O",About!$D$59,1))</f>
        <v>0.24197048454004261</v>
      </c>
      <c r="N80" s="415">
        <f>SUMIFS('EPA Export Aggregation'!Q:Q,'EPA Export Aggregation'!$A:$A,$B80,'EPA Export Aggregation'!$D:$D,$A$1)*IF($A80="CH4",About!$D$58,IF($A80="N2O",About!$D$59,1))</f>
        <v>0.17035989874251031</v>
      </c>
      <c r="O80" s="415">
        <f>SUMIFS('EPA Export Aggregation'!R:R,'EPA Export Aggregation'!$A:$A,$B80,'EPA Export Aggregation'!$D:$D,$A$1)*IF($A80="CH4",About!$D$58,IF($A80="N2O",About!$D$59,1))</f>
        <v>0.1669079117895704</v>
      </c>
      <c r="P80" s="415">
        <f>SUMIFS('EPA Export Aggregation'!S:S,'EPA Export Aggregation'!$A:$A,$B80,'EPA Export Aggregation'!$D:$D,$A$1)*IF($A80="CH4",About!$D$58,IF($A80="N2O",About!$D$59,1))</f>
        <v>0.15263458188238049</v>
      </c>
      <c r="Q80" s="415">
        <f>SUMIFS('EPA Export Aggregation'!T:T,'EPA Export Aggregation'!$A:$A,$B80,'EPA Export Aggregation'!$D:$D,$A$1)*IF($A80="CH4",About!$D$58,IF($A80="N2O",About!$D$59,1))</f>
        <v>0.14180597835830319</v>
      </c>
      <c r="R80" s="415">
        <f>SUMIFS('EPA Export Aggregation'!U:U,'EPA Export Aggregation'!$A:$A,$B80,'EPA Export Aggregation'!$D:$D,$A$1)*IF($A80="CH4",About!$D$58,IF($A80="N2O",About!$D$59,1))</f>
        <v>0.1306909342653291</v>
      </c>
      <c r="S80" s="415">
        <f>SUMIFS('EPA Export Aggregation'!V:V,'EPA Export Aggregation'!$A:$A,$B80,'EPA Export Aggregation'!$D:$D,$A$1)*IF($A80="CH4",About!$D$58,IF($A80="N2O",About!$D$59,1))</f>
        <v>0.139632033615845</v>
      </c>
      <c r="T80" s="415">
        <f>SUMIFS('EPA Export Aggregation'!W:W,'EPA Export Aggregation'!$A:$A,$B80,'EPA Export Aggregation'!$D:$D,$A$1)*IF($A80="CH4",About!$D$58,IF($A80="N2O",About!$D$59,1))</f>
        <v>0.13345663972037999</v>
      </c>
      <c r="U80" s="415">
        <f>SUMIFS('EPA Export Aggregation'!X:X,'EPA Export Aggregation'!$A:$A,$B80,'EPA Export Aggregation'!$D:$D,$A$1)*IF($A80="CH4",About!$D$58,IF($A80="N2O",About!$D$59,1))</f>
        <v>0.1213244286359874</v>
      </c>
      <c r="V80" s="415">
        <f>SUMIFS('EPA Export Aggregation'!Y:Y,'EPA Export Aggregation'!$A:$A,$B80,'EPA Export Aggregation'!$D:$D,$A$1)*IF($A80="CH4",About!$D$58,IF($A80="N2O",About!$D$59,1))</f>
        <v>7.7661899917459601E-2</v>
      </c>
      <c r="W80" s="415">
        <f>SUMIFS('EPA Export Aggregation'!Z:Z,'EPA Export Aggregation'!$A:$A,$B80,'EPA Export Aggregation'!$D:$D,$A$1)*IF($A80="CH4",About!$D$58,IF($A80="N2O",About!$D$59,1))</f>
        <v>8.4900734022952395E-2</v>
      </c>
      <c r="X80" s="415">
        <f>SUMIFS('EPA Export Aggregation'!AA:AA,'EPA Export Aggregation'!$A:$A,$B80,'EPA Export Aggregation'!$D:$D,$A$1)*IF($A80="CH4",About!$D$58,IF($A80="N2O",About!$D$59,1))</f>
        <v>3.4604916160478699E-2</v>
      </c>
      <c r="Y80" s="415">
        <f>SUMIFS('EPA Export Aggregation'!AB:AB,'EPA Export Aggregation'!$A:$A,$B80,'EPA Export Aggregation'!$D:$D,$A$1)*IF($A80="CH4",About!$D$58,IF($A80="N2O",About!$D$59,1))</f>
        <v>1.8706907971509E-2</v>
      </c>
      <c r="Z80" s="415">
        <f>SUMIFS('EPA Export Aggregation'!AC:AC,'EPA Export Aggregation'!$A:$A,$B80,'EPA Export Aggregation'!$D:$D,$A$1)*IF($A80="CH4",About!$D$58,IF($A80="N2O",About!$D$59,1))</f>
        <v>1.79890945130542E-2</v>
      </c>
      <c r="AA80" s="415">
        <f>SUMIFS('EPA Export Aggregation'!AD:AD,'EPA Export Aggregation'!$A:$A,$B80,'EPA Export Aggregation'!$D:$D,$A$1)*IF($A80="CH4",About!$D$58,IF($A80="N2O",About!$D$59,1))</f>
        <v>4.31460844726472E-2</v>
      </c>
      <c r="AB80" s="415">
        <f>SUMIFS('EPA Export Aggregation'!AE:AE,'EPA Export Aggregation'!$A:$A,$B80,'EPA Export Aggregation'!$D:$D,$A$1)*IF($A80="CH4",About!$D$58,IF($A80="N2O",About!$D$59,1))</f>
        <v>4.85915207446245E-2</v>
      </c>
      <c r="AC80" s="415">
        <f>SUMIFS('EPA Export Aggregation'!AF:AF,'EPA Export Aggregation'!$A:$A,$B80,'EPA Export Aggregation'!$D:$D,$A$1)*IF($A80="CH4",About!$D$58,IF($A80="N2O",About!$D$59,1))</f>
        <v>5.0310045297781401E-2</v>
      </c>
      <c r="AD80" s="415">
        <f>SUMIFS('EPA Export Aggregation'!AG:AG,'EPA Export Aggregation'!$A:$A,$B80,'EPA Export Aggregation'!$D:$D,$A$1)*IF($A80="CH4",About!$D$58,IF($A80="N2O",About!$D$59,1))</f>
        <v>6.5062188485964206E-2</v>
      </c>
      <c r="AE80" s="415">
        <f>SUMIFS('EPA Export Aggregation'!AH:AH,'EPA Export Aggregation'!$A:$A,$B80,'EPA Export Aggregation'!$D:$D,$A$1)*IF($A80="CH4",About!$D$58,IF($A80="N2O",About!$D$59,1))</f>
        <v>9.3724693570461495E-2</v>
      </c>
      <c r="AF80" s="415">
        <f>SUMIFS('EPA Export Aggregation'!AI:AI,'EPA Export Aggregation'!$A:$A,$B80,'EPA Export Aggregation'!$D:$D,$A$1)*IF($A80="CH4",About!$D$58,IF($A80="N2O",About!$D$59,1))</f>
        <v>0.1100265282746198</v>
      </c>
      <c r="AG80" s="415">
        <f>SUMIFS('EPA Export Aggregation'!AJ:AJ,'EPA Export Aggregation'!$A:$A,$B80,'EPA Export Aggregation'!$D:$D,$A$1)*IF($A80="CH4",About!$D$58,IF($A80="N2O",About!$D$59,1))</f>
        <v>0.1185703603544707</v>
      </c>
      <c r="AH80" s="415">
        <f>SUMIFS('EPA Export Aggregation'!AK:AK,'EPA Export Aggregation'!$A:$A,$B80,'EPA Export Aggregation'!$D:$D,$A$1)*IF($A80="CH4",About!$D$58,IF($A80="N2O",About!$D$59,1))</f>
        <v>0.1082981054637443</v>
      </c>
    </row>
    <row r="81" spans="1:34" x14ac:dyDescent="0.2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2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25">
      <c r="A84" s="413" t="s">
        <v>4423</v>
      </c>
      <c r="B84" s="414" t="s">
        <v>4404</v>
      </c>
      <c r="C84" s="415">
        <f>SUMIFS('EPA Export Aggregation'!F:F,'EPA Export Aggregation'!$A:$A,$B84,'EPA Export Aggregation'!$D:$D,$A$1)*IF($A84="CH4",About!$D$58,IF($A84="N2O",About!$D$59,1))</f>
        <v>2.25859346E-2</v>
      </c>
      <c r="D84" s="415">
        <f>SUMIFS('EPA Export Aggregation'!G:G,'EPA Export Aggregation'!$A:$A,$B84,'EPA Export Aggregation'!$D:$D,$A$1)*IF($A84="CH4",About!$D$58,IF($A84="N2O",About!$D$59,1))</f>
        <v>2.261144855E-2</v>
      </c>
      <c r="E84" s="415">
        <f>SUMIFS('EPA Export Aggregation'!H:H,'EPA Export Aggregation'!$A:$A,$B84,'EPA Export Aggregation'!$D:$D,$A$1)*IF($A84="CH4",About!$D$58,IF($A84="N2O",About!$D$59,1))</f>
        <v>2.26369625E-2</v>
      </c>
      <c r="F84" s="415">
        <f>SUMIFS('EPA Export Aggregation'!I:I,'EPA Export Aggregation'!$A:$A,$B84,'EPA Export Aggregation'!$D:$D,$A$1)*IF($A84="CH4",About!$D$58,IF($A84="N2O",About!$D$59,1))</f>
        <v>2.8308960099999999E-2</v>
      </c>
      <c r="G84" s="415">
        <f>SUMIFS('EPA Export Aggregation'!J:J,'EPA Export Aggregation'!$A:$A,$B84,'EPA Export Aggregation'!$D:$D,$A$1)*IF($A84="CH4",About!$D$58,IF($A84="N2O",About!$D$59,1))</f>
        <v>3.1157719399999999E-2</v>
      </c>
      <c r="H84" s="415">
        <f>SUMIFS('EPA Export Aggregation'!K:K,'EPA Export Aggregation'!$A:$A,$B84,'EPA Export Aggregation'!$D:$D,$A$1)*IF($A84="CH4",About!$D$58,IF($A84="N2O",About!$D$59,1))</f>
        <v>3.9154003299999997E-2</v>
      </c>
      <c r="I84" s="415">
        <f>SUMIFS('EPA Export Aggregation'!L:L,'EPA Export Aggregation'!$A:$A,$B84,'EPA Export Aggregation'!$D:$D,$A$1)*IF($A84="CH4",About!$D$58,IF($A84="N2O",About!$D$59,1))</f>
        <v>4.3490488850000002E-2</v>
      </c>
      <c r="J84" s="415">
        <f>SUMIFS('EPA Export Aggregation'!M:M,'EPA Export Aggregation'!$A:$A,$B84,'EPA Export Aggregation'!$D:$D,$A$1)*IF($A84="CH4",About!$D$58,IF($A84="N2O",About!$D$59,1))</f>
        <v>4.597756905E-2</v>
      </c>
      <c r="K84" s="415">
        <f>SUMIFS('EPA Export Aggregation'!N:N,'EPA Export Aggregation'!$A:$A,$B84,'EPA Export Aggregation'!$D:$D,$A$1)*IF($A84="CH4",About!$D$58,IF($A84="N2O",About!$D$59,1))</f>
        <v>5.6361713799999998E-2</v>
      </c>
      <c r="L84" s="415">
        <f>SUMIFS('EPA Export Aggregation'!O:O,'EPA Export Aggregation'!$A:$A,$B84,'EPA Export Aggregation'!$D:$D,$A$1)*IF($A84="CH4",About!$D$58,IF($A84="N2O",About!$D$59,1))</f>
        <v>5.72160845E-2</v>
      </c>
      <c r="M84" s="415">
        <f>SUMIFS('EPA Export Aggregation'!P:P,'EPA Export Aggregation'!$A:$A,$B84,'EPA Export Aggregation'!$D:$D,$A$1)*IF($A84="CH4",About!$D$58,IF($A84="N2O",About!$D$59,1))</f>
        <v>4.6314507349999999E-2</v>
      </c>
      <c r="N84" s="415">
        <f>SUMIFS('EPA Export Aggregation'!Q:Q,'EPA Export Aggregation'!$A:$A,$B84,'EPA Export Aggregation'!$D:$D,$A$1)*IF($A84="CH4",About!$D$58,IF($A84="N2O",About!$D$59,1))</f>
        <v>3.1597108300000003E-2</v>
      </c>
      <c r="O84" s="415">
        <f>SUMIFS('EPA Export Aggregation'!R:R,'EPA Export Aggregation'!$A:$A,$B84,'EPA Export Aggregation'!$D:$D,$A$1)*IF($A84="CH4",About!$D$58,IF($A84="N2O",About!$D$59,1))</f>
        <v>2.81030954E-2</v>
      </c>
      <c r="P84" s="415">
        <f>SUMIFS('EPA Export Aggregation'!S:S,'EPA Export Aggregation'!$A:$A,$B84,'EPA Export Aggregation'!$D:$D,$A$1)*IF($A84="CH4",About!$D$58,IF($A84="N2O",About!$D$59,1))</f>
        <v>3.3818922850000002E-2</v>
      </c>
      <c r="Q84" s="415">
        <f>SUMIFS('EPA Export Aggregation'!T:T,'EPA Export Aggregation'!$A:$A,$B84,'EPA Export Aggregation'!$D:$D,$A$1)*IF($A84="CH4",About!$D$58,IF($A84="N2O",About!$D$59,1))</f>
        <v>3.2502767750000001E-2</v>
      </c>
      <c r="R84" s="415">
        <f>SUMIFS('EPA Export Aggregation'!U:U,'EPA Export Aggregation'!$A:$A,$B84,'EPA Export Aggregation'!$D:$D,$A$1)*IF($A84="CH4",About!$D$58,IF($A84="N2O",About!$D$59,1))</f>
        <v>3.5338308300000003E-2</v>
      </c>
      <c r="S84" s="415">
        <f>SUMIFS('EPA Export Aggregation'!V:V,'EPA Export Aggregation'!$A:$A,$B84,'EPA Export Aggregation'!$D:$D,$A$1)*IF($A84="CH4",About!$D$58,IF($A84="N2O",About!$D$59,1))</f>
        <v>3.435377345E-2</v>
      </c>
      <c r="T84" s="415">
        <f>SUMIFS('EPA Export Aggregation'!W:W,'EPA Export Aggregation'!$A:$A,$B84,'EPA Export Aggregation'!$D:$D,$A$1)*IF($A84="CH4",About!$D$58,IF($A84="N2O",About!$D$59,1))</f>
        <v>2.7745373699999999E-2</v>
      </c>
      <c r="U84" s="415">
        <f>SUMIFS('EPA Export Aggregation'!X:X,'EPA Export Aggregation'!$A:$A,$B84,'EPA Export Aggregation'!$D:$D,$A$1)*IF($A84="CH4",About!$D$58,IF($A84="N2O",About!$D$59,1))</f>
        <v>2.5538944599999999E-2</v>
      </c>
      <c r="V84" s="415">
        <f>SUMIFS('EPA Export Aggregation'!Y:Y,'EPA Export Aggregation'!$A:$A,$B84,'EPA Export Aggregation'!$D:$D,$A$1)*IF($A84="CH4",About!$D$58,IF($A84="N2O",About!$D$59,1))</f>
        <v>1.8338490549999999E-2</v>
      </c>
      <c r="W84" s="415">
        <f>SUMIFS('EPA Export Aggregation'!Z:Z,'EPA Export Aggregation'!$A:$A,$B84,'EPA Export Aggregation'!$D:$D,$A$1)*IF($A84="CH4",About!$D$58,IF($A84="N2O",About!$D$59,1))</f>
        <v>1.9497971150000001E-2</v>
      </c>
      <c r="X84" s="415">
        <f>SUMIFS('EPA Export Aggregation'!AA:AA,'EPA Export Aggregation'!$A:$A,$B84,'EPA Export Aggregation'!$D:$D,$A$1)*IF($A84="CH4",About!$D$58,IF($A84="N2O",About!$D$59,1))</f>
        <v>3.9702215999999997E-3</v>
      </c>
      <c r="Y84" s="415">
        <f>SUMIFS('EPA Export Aggregation'!AB:AB,'EPA Export Aggregation'!$A:$A,$B84,'EPA Export Aggregation'!$D:$D,$A$1)*IF($A84="CH4",About!$D$58,IF($A84="N2O",About!$D$59,1))</f>
        <v>2.8714391500000002E-3</v>
      </c>
      <c r="Z84" s="415">
        <f>SUMIFS('EPA Export Aggregation'!AC:AC,'EPA Export Aggregation'!$A:$A,$B84,'EPA Export Aggregation'!$D:$D,$A$1)*IF($A84="CH4",About!$D$58,IF($A84="N2O",About!$D$59,1))</f>
        <v>3.0063667499999999E-3</v>
      </c>
      <c r="AA84" s="415">
        <f>SUMIFS('EPA Export Aggregation'!AD:AD,'EPA Export Aggregation'!$A:$A,$B84,'EPA Export Aggregation'!$D:$D,$A$1)*IF($A84="CH4",About!$D$58,IF($A84="N2O",About!$D$59,1))</f>
        <v>6.7824149000000004E-3</v>
      </c>
      <c r="AB84" s="415">
        <f>SUMIFS('EPA Export Aggregation'!AE:AE,'EPA Export Aggregation'!$A:$A,$B84,'EPA Export Aggregation'!$D:$D,$A$1)*IF($A84="CH4",About!$D$58,IF($A84="N2O",About!$D$59,1))</f>
        <v>3.3635056500000001E-3</v>
      </c>
      <c r="AC84" s="415">
        <f>SUMIFS('EPA Export Aggregation'!AF:AF,'EPA Export Aggregation'!$A:$A,$B84,'EPA Export Aggregation'!$D:$D,$A$1)*IF($A84="CH4",About!$D$58,IF($A84="N2O",About!$D$59,1))</f>
        <v>1.7226816E-3</v>
      </c>
      <c r="AD84" s="415">
        <f>SUMIFS('EPA Export Aggregation'!AG:AG,'EPA Export Aggregation'!$A:$A,$B84,'EPA Export Aggregation'!$D:$D,$A$1)*IF($A84="CH4",About!$D$58,IF($A84="N2O",About!$D$59,1))</f>
        <v>1.0816979500000001E-3</v>
      </c>
      <c r="AE84" s="415">
        <f>SUMIFS('EPA Export Aggregation'!AH:AH,'EPA Export Aggregation'!$A:$A,$B84,'EPA Export Aggregation'!$D:$D,$A$1)*IF($A84="CH4",About!$D$58,IF($A84="N2O",About!$D$59,1))</f>
        <v>1.3692274999999999E-3</v>
      </c>
      <c r="AF84" s="415">
        <f>SUMIFS('EPA Export Aggregation'!AI:AI,'EPA Export Aggregation'!$A:$A,$B84,'EPA Export Aggregation'!$D:$D,$A$1)*IF($A84="CH4",About!$D$58,IF($A84="N2O",About!$D$59,1))</f>
        <v>1.5803562000000001E-3</v>
      </c>
      <c r="AG84" s="415">
        <f>SUMIFS('EPA Export Aggregation'!AJ:AJ,'EPA Export Aggregation'!$A:$A,$B84,'EPA Export Aggregation'!$D:$D,$A$1)*IF($A84="CH4",About!$D$58,IF($A84="N2O",About!$D$59,1))</f>
        <v>1.6299223999999999E-3</v>
      </c>
      <c r="AH84" s="415">
        <f>SUMIFS('EPA Export Aggregation'!AK:AK,'EPA Export Aggregation'!$A:$A,$B84,'EPA Export Aggregation'!$D:$D,$A$1)*IF($A84="CH4",About!$D$58,IF($A84="N2O",About!$D$59,1))</f>
        <v>1.6148588999999999E-3</v>
      </c>
    </row>
    <row r="85" spans="1:34" x14ac:dyDescent="0.2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2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25">
      <c r="A87" s="413" t="s">
        <v>4423</v>
      </c>
      <c r="B87" s="414" t="s">
        <v>4406</v>
      </c>
      <c r="C87" s="415">
        <f>SUMIFS('EPA Export Aggregation'!F:F,'EPA Export Aggregation'!$A:$A,$B87,'EPA Export Aggregation'!$D:$D,$A$1)*IF($A87="CH4",About!$D$58,IF($A87="N2O",About!$D$59,1))</f>
        <v>1.9836343099999998E-3</v>
      </c>
      <c r="D87" s="415">
        <f>SUMIFS('EPA Export Aggregation'!$F:$F,'EPA Export Aggregation'!$A:$A,$B87,'EPA Export Aggregation'!$D:$D,$A$1)*IF($A87="CH4",About!$D$58,IF($A87="N2O",About!$D$59,1))</f>
        <v>1.9836343099999998E-3</v>
      </c>
      <c r="E87" s="415">
        <f>SUMIFS('EPA Export Aggregation'!$F:$F,'EPA Export Aggregation'!$A:$A,$B87,'EPA Export Aggregation'!$D:$D,$A$1)*IF($A87="CH4",About!$D$58,IF($A87="N2O",About!$D$59,1))</f>
        <v>1.9836343099999998E-3</v>
      </c>
      <c r="F87" s="415">
        <f>SUMIFS('EPA Export Aggregation'!$F:$F,'EPA Export Aggregation'!$A:$A,$B87,'EPA Export Aggregation'!$D:$D,$A$1)*IF($A87="CH4",About!$D$58,IF($A87="N2O",About!$D$59,1))</f>
        <v>1.9836343099999998E-3</v>
      </c>
      <c r="G87" s="415">
        <f>SUMIFS('EPA Export Aggregation'!$F:$F,'EPA Export Aggregation'!$A:$A,$B87,'EPA Export Aggregation'!$D:$D,$A$1)*IF($A87="CH4",About!$D$58,IF($A87="N2O",About!$D$59,1))</f>
        <v>1.9836343099999998E-3</v>
      </c>
      <c r="H87" s="415">
        <f>SUMIFS('EPA Export Aggregation'!$F:$F,'EPA Export Aggregation'!$A:$A,$B87,'EPA Export Aggregation'!$D:$D,$A$1)*IF($A87="CH4",About!$D$58,IF($A87="N2O",About!$D$59,1))</f>
        <v>1.9836343099999998E-3</v>
      </c>
      <c r="I87" s="415">
        <f>SUMIFS('EPA Export Aggregation'!$F:$F,'EPA Export Aggregation'!$A:$A,$B87,'EPA Export Aggregation'!$D:$D,$A$1)*IF($A87="CH4",About!$D$58,IF($A87="N2O",About!$D$59,1))</f>
        <v>1.9836343099999998E-3</v>
      </c>
      <c r="J87" s="415">
        <f>SUMIFS('EPA Export Aggregation'!$F:$F,'EPA Export Aggregation'!$A:$A,$B87,'EPA Export Aggregation'!$D:$D,$A$1)*IF($A87="CH4",About!$D$58,IF($A87="N2O",About!$D$59,1))</f>
        <v>1.9836343099999998E-3</v>
      </c>
      <c r="K87" s="415">
        <f>SUMIFS('EPA Export Aggregation'!$F:$F,'EPA Export Aggregation'!$A:$A,$B87,'EPA Export Aggregation'!$D:$D,$A$1)*IF($A87="CH4",About!$D$58,IF($A87="N2O",About!$D$59,1))</f>
        <v>1.9836343099999998E-3</v>
      </c>
      <c r="L87" s="415">
        <f>SUMIFS('EPA Export Aggregation'!$F:$F,'EPA Export Aggregation'!$A:$A,$B87,'EPA Export Aggregation'!$D:$D,$A$1)*IF($A87="CH4",About!$D$58,IF($A87="N2O",About!$D$59,1))</f>
        <v>1.9836343099999998E-3</v>
      </c>
      <c r="M87" s="415">
        <f>SUMIFS('EPA Export Aggregation'!$F:$F,'EPA Export Aggregation'!$A:$A,$B87,'EPA Export Aggregation'!$D:$D,$A$1)*IF($A87="CH4",About!$D$58,IF($A87="N2O",About!$D$59,1))</f>
        <v>1.9836343099999998E-3</v>
      </c>
      <c r="N87" s="415">
        <f>SUMIFS('EPA Export Aggregation'!$F:$F,'EPA Export Aggregation'!$A:$A,$B87,'EPA Export Aggregation'!$D:$D,$A$1)*IF($A87="CH4",About!$D$58,IF($A87="N2O",About!$D$59,1))</f>
        <v>1.9836343099999998E-3</v>
      </c>
      <c r="O87" s="415">
        <f>SUMIFS('EPA Export Aggregation'!$F:$F,'EPA Export Aggregation'!$A:$A,$B87,'EPA Export Aggregation'!$D:$D,$A$1)*IF($A87="CH4",About!$D$58,IF($A87="N2O",About!$D$59,1))</f>
        <v>1.9836343099999998E-3</v>
      </c>
      <c r="P87" s="415">
        <f>SUMIFS('EPA Export Aggregation'!$F:$F,'EPA Export Aggregation'!$A:$A,$B87,'EPA Export Aggregation'!$D:$D,$A$1)*IF($A87="CH4",About!$D$58,IF($A87="N2O",About!$D$59,1))</f>
        <v>1.9836343099999998E-3</v>
      </c>
      <c r="Q87" s="415">
        <f>SUMIFS('EPA Export Aggregation'!$F:$F,'EPA Export Aggregation'!$A:$A,$B87,'EPA Export Aggregation'!$D:$D,$A$1)*IF($A87="CH4",About!$D$58,IF($A87="N2O",About!$D$59,1))</f>
        <v>1.9836343099999998E-3</v>
      </c>
      <c r="R87" s="415">
        <f>SUMIFS('EPA Export Aggregation'!$F:$F,'EPA Export Aggregation'!$A:$A,$B87,'EPA Export Aggregation'!$D:$D,$A$1)*IF($A87="CH4",About!$D$58,IF($A87="N2O",About!$D$59,1))</f>
        <v>1.9836343099999998E-3</v>
      </c>
      <c r="S87" s="415">
        <f>SUMIFS('EPA Export Aggregation'!$F:$F,'EPA Export Aggregation'!$A:$A,$B87,'EPA Export Aggregation'!$D:$D,$A$1)*IF($A87="CH4",About!$D$58,IF($A87="N2O",About!$D$59,1))</f>
        <v>1.9836343099999998E-3</v>
      </c>
      <c r="T87" s="415">
        <f>SUMIFS('EPA Export Aggregation'!$F:$F,'EPA Export Aggregation'!$A:$A,$B87,'EPA Export Aggregation'!$D:$D,$A$1)*IF($A87="CH4",About!$D$58,IF($A87="N2O",About!$D$59,1))</f>
        <v>1.9836343099999998E-3</v>
      </c>
      <c r="U87" s="415">
        <f>SUMIFS('EPA Export Aggregation'!$F:$F,'EPA Export Aggregation'!$A:$A,$B87,'EPA Export Aggregation'!$D:$D,$A$1)*IF($A87="CH4",About!$D$58,IF($A87="N2O",About!$D$59,1))</f>
        <v>1.9836343099999998E-3</v>
      </c>
      <c r="V87" s="415">
        <f>SUMIFS('EPA Export Aggregation'!$F:$F,'EPA Export Aggregation'!$A:$A,$B87,'EPA Export Aggregation'!$D:$D,$A$1)*IF($A87="CH4",About!$D$58,IF($A87="N2O",About!$D$59,1))</f>
        <v>1.9836343099999998E-3</v>
      </c>
      <c r="W87" s="415">
        <f>SUMIFS('EPA Export Aggregation'!$F:$F,'EPA Export Aggregation'!$A:$A,$B87,'EPA Export Aggregation'!$D:$D,$A$1)*IF($A87="CH4",About!$D$58,IF($A87="N2O",About!$D$59,1))</f>
        <v>1.9836343099999998E-3</v>
      </c>
      <c r="X87" s="415">
        <f>SUMIFS('EPA Export Aggregation'!$F:$F,'EPA Export Aggregation'!$A:$A,$B87,'EPA Export Aggregation'!$D:$D,$A$1)*IF($A87="CH4",About!$D$58,IF($A87="N2O",About!$D$59,1))</f>
        <v>1.9836343099999998E-3</v>
      </c>
      <c r="Y87" s="415">
        <f>SUMIFS('EPA Export Aggregation'!$F:$F,'EPA Export Aggregation'!$A:$A,$B87,'EPA Export Aggregation'!$D:$D,$A$1)*IF($A87="CH4",About!$D$58,IF($A87="N2O",About!$D$59,1))</f>
        <v>1.9836343099999998E-3</v>
      </c>
      <c r="Z87" s="415">
        <f>SUMIFS('EPA Export Aggregation'!$F:$F,'EPA Export Aggregation'!$A:$A,$B87,'EPA Export Aggregation'!$D:$D,$A$1)*IF($A87="CH4",About!$D$58,IF($A87="N2O",About!$D$59,1))</f>
        <v>1.9836343099999998E-3</v>
      </c>
      <c r="AA87" s="415">
        <f>SUMIFS('EPA Export Aggregation'!$F:$F,'EPA Export Aggregation'!$A:$A,$B87,'EPA Export Aggregation'!$D:$D,$A$1)*IF($A87="CH4",About!$D$58,IF($A87="N2O",About!$D$59,1))</f>
        <v>1.9836343099999998E-3</v>
      </c>
      <c r="AB87" s="415">
        <f>SUMIFS('EPA Export Aggregation'!$F:$F,'EPA Export Aggregation'!$A:$A,$B87,'EPA Export Aggregation'!$D:$D,$A$1)*IF($A87="CH4",About!$D$58,IF($A87="N2O",About!$D$59,1))</f>
        <v>1.9836343099999998E-3</v>
      </c>
      <c r="AC87" s="415">
        <f>SUMIFS('EPA Export Aggregation'!$F:$F,'EPA Export Aggregation'!$A:$A,$B87,'EPA Export Aggregation'!$D:$D,$A$1)*IF($A87="CH4",About!$D$58,IF($A87="N2O",About!$D$59,1))</f>
        <v>1.9836343099999998E-3</v>
      </c>
      <c r="AD87" s="415">
        <f>SUMIFS('EPA Export Aggregation'!$F:$F,'EPA Export Aggregation'!$A:$A,$B87,'EPA Export Aggregation'!$D:$D,$A$1)*IF($A87="CH4",About!$D$58,IF($A87="N2O",About!$D$59,1))</f>
        <v>1.9836343099999998E-3</v>
      </c>
      <c r="AE87" s="415">
        <f>SUMIFS('EPA Export Aggregation'!$F:$F,'EPA Export Aggregation'!$A:$A,$B87,'EPA Export Aggregation'!$D:$D,$A$1)*IF($A87="CH4",About!$D$58,IF($A87="N2O",About!$D$59,1))</f>
        <v>1.9836343099999998E-3</v>
      </c>
      <c r="AF87" s="415">
        <f>SUMIFS('EPA Export Aggregation'!$F:$F,'EPA Export Aggregation'!$A:$A,$B87,'EPA Export Aggregation'!$D:$D,$A$1)*IF($A87="CH4",About!$D$58,IF($A87="N2O",About!$D$59,1))</f>
        <v>1.9836343099999998E-3</v>
      </c>
      <c r="AG87" s="415">
        <f>SUMIFS('EPA Export Aggregation'!$F:$F,'EPA Export Aggregation'!$A:$A,$B87,'EPA Export Aggregation'!$D:$D,$A$1)*IF($A87="CH4",About!$D$58,IF($A87="N2O",About!$D$59,1))</f>
        <v>1.9836343099999998E-3</v>
      </c>
      <c r="AH87" s="415">
        <f>SUMIFS('EPA Export Aggregation'!$F:$F,'EPA Export Aggregation'!$A:$A,$B87,'EPA Export Aggregation'!$D:$D,$A$1)*IF($A87="CH4",About!$D$58,IF($A87="N2O",About!$D$59,1))</f>
        <v>1.9836343099999998E-3</v>
      </c>
    </row>
    <row r="88" spans="1:34" x14ac:dyDescent="0.25">
      <c r="B88" s="414"/>
    </row>
    <row r="89" spans="1:34" x14ac:dyDescent="0.25">
      <c r="B89" s="414"/>
    </row>
    <row r="90" spans="1:34" x14ac:dyDescent="0.25">
      <c r="B90" s="414"/>
    </row>
    <row r="91" spans="1:34" x14ac:dyDescent="0.25">
      <c r="B91" s="414"/>
    </row>
    <row r="92" spans="1:34" x14ac:dyDescent="0.2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3" t="s">
        <v>473</v>
      </c>
      <c r="B2" s="453"/>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4" t="s">
        <v>476</v>
      </c>
      <c r="B6" s="242" t="s">
        <v>477</v>
      </c>
      <c r="C6" s="242" t="s">
        <v>478</v>
      </c>
      <c r="D6" s="242" t="s">
        <v>479</v>
      </c>
      <c r="E6" s="242" t="s">
        <v>480</v>
      </c>
      <c r="F6" s="242" t="s">
        <v>481</v>
      </c>
      <c r="G6" s="242" t="s">
        <v>482</v>
      </c>
      <c r="H6" s="242" t="s">
        <v>483</v>
      </c>
    </row>
    <row r="7" spans="1:8" ht="15.75" thickBot="1" x14ac:dyDescent="0.3">
      <c r="A7" s="455"/>
      <c r="B7" s="456" t="s">
        <v>484</v>
      </c>
      <c r="C7" s="457"/>
      <c r="D7" s="457"/>
      <c r="E7" s="457"/>
      <c r="F7" s="457"/>
      <c r="G7" s="457"/>
      <c r="H7" s="458"/>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9" t="s">
        <v>534</v>
      </c>
      <c r="B69" s="460"/>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1" t="s">
        <v>476</v>
      </c>
      <c r="B72" s="464" t="s">
        <v>536</v>
      </c>
      <c r="C72" s="465"/>
      <c r="D72" s="464" t="s">
        <v>537</v>
      </c>
      <c r="E72" s="466"/>
      <c r="F72" s="467"/>
      <c r="G72" s="464" t="s">
        <v>538</v>
      </c>
      <c r="H72" s="468"/>
      <c r="I72" s="468"/>
      <c r="J72" s="465"/>
    </row>
    <row r="73" spans="1:10" x14ac:dyDescent="0.25">
      <c r="A73" s="462"/>
      <c r="B73" s="469" t="s">
        <v>539</v>
      </c>
      <c r="C73" s="470"/>
      <c r="D73" s="473" t="s">
        <v>540</v>
      </c>
      <c r="E73" s="469" t="s">
        <v>478</v>
      </c>
      <c r="F73" s="470" t="s">
        <v>479</v>
      </c>
      <c r="G73" s="473" t="s">
        <v>541</v>
      </c>
      <c r="H73" s="473" t="s">
        <v>478</v>
      </c>
      <c r="I73" s="473" t="s">
        <v>479</v>
      </c>
      <c r="J73" s="238" t="s">
        <v>477</v>
      </c>
    </row>
    <row r="74" spans="1:10" x14ac:dyDescent="0.25">
      <c r="A74" s="462"/>
      <c r="B74" s="471"/>
      <c r="C74" s="472"/>
      <c r="D74" s="474"/>
      <c r="E74" s="471"/>
      <c r="F74" s="472"/>
      <c r="G74" s="475"/>
      <c r="H74" s="474"/>
      <c r="I74" s="474"/>
      <c r="J74" s="238" t="s">
        <v>542</v>
      </c>
    </row>
    <row r="75" spans="1:10" ht="15.75" thickBot="1" x14ac:dyDescent="0.3">
      <c r="A75" s="463"/>
      <c r="B75" s="241" t="s">
        <v>543</v>
      </c>
      <c r="C75" s="47" t="s">
        <v>544</v>
      </c>
      <c r="D75" s="47" t="s">
        <v>545</v>
      </c>
      <c r="E75" s="481" t="s">
        <v>546</v>
      </c>
      <c r="F75" s="482"/>
      <c r="G75" s="481" t="s">
        <v>484</v>
      </c>
      <c r="H75" s="479"/>
      <c r="I75" s="479"/>
      <c r="J75" s="48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3" t="s">
        <v>609</v>
      </c>
      <c r="B410" s="453"/>
      <c r="C410" s="453"/>
      <c r="D410" s="453"/>
      <c r="E410" s="453"/>
      <c r="F410" s="453"/>
      <c r="G410" s="453"/>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6" t="s">
        <v>484</v>
      </c>
      <c r="C415" s="476"/>
      <c r="D415" s="477"/>
      <c r="E415" s="478" t="s">
        <v>617</v>
      </c>
      <c r="F415" s="476"/>
      <c r="G415" s="477"/>
      <c r="H415" s="478" t="s">
        <v>484</v>
      </c>
      <c r="I415" s="479"/>
      <c r="J415" s="479"/>
      <c r="K415" s="479"/>
      <c r="L415" s="479"/>
      <c r="M415" s="48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6" t="s">
        <v>484</v>
      </c>
      <c r="C519" s="476"/>
      <c r="D519" s="476"/>
      <c r="E519" s="476"/>
      <c r="F519" s="476"/>
      <c r="G519" s="47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3" t="s">
        <v>476</v>
      </c>
      <c r="B605" s="64" t="s">
        <v>765</v>
      </c>
      <c r="C605" s="64" t="s">
        <v>766</v>
      </c>
      <c r="D605" s="64" t="s">
        <v>767</v>
      </c>
      <c r="E605" s="64" t="s">
        <v>615</v>
      </c>
      <c r="F605" s="64" t="s">
        <v>481</v>
      </c>
      <c r="G605" s="64" t="s">
        <v>482</v>
      </c>
    </row>
    <row r="606" spans="1:7" ht="15.75" thickBot="1" x14ac:dyDescent="0.3">
      <c r="A606" s="494"/>
      <c r="B606" s="495" t="s">
        <v>484</v>
      </c>
      <c r="C606" s="496"/>
      <c r="D606" s="496"/>
      <c r="E606" s="496"/>
      <c r="F606" s="496"/>
      <c r="G606" s="497"/>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00" t="s">
        <v>791</v>
      </c>
      <c r="B633" s="50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8" t="s">
        <v>792</v>
      </c>
      <c r="B637" s="231" t="s">
        <v>793</v>
      </c>
      <c r="C637" s="232" t="s">
        <v>478</v>
      </c>
      <c r="D637" s="232" t="s">
        <v>479</v>
      </c>
      <c r="E637" s="232" t="s">
        <v>615</v>
      </c>
      <c r="F637" s="233" t="s">
        <v>481</v>
      </c>
      <c r="G637" s="234" t="s">
        <v>482</v>
      </c>
      <c r="H637" s="233" t="s">
        <v>616</v>
      </c>
    </row>
    <row r="638" spans="1:8" ht="15.75" thickBot="1" x14ac:dyDescent="0.3">
      <c r="A638" s="489"/>
      <c r="B638" s="490" t="s">
        <v>484</v>
      </c>
      <c r="C638" s="491"/>
      <c r="D638" s="491"/>
      <c r="E638" s="491"/>
      <c r="F638" s="491"/>
      <c r="G638" s="491"/>
      <c r="H638" s="492"/>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1" t="s">
        <v>11</v>
      </c>
      <c r="B1" s="501"/>
      <c r="C1" s="501"/>
      <c r="D1" s="501"/>
      <c r="E1" s="501"/>
    </row>
    <row r="2" spans="1:5" x14ac:dyDescent="0.25">
      <c r="A2" s="502" t="s">
        <v>152</v>
      </c>
      <c r="B2" s="502"/>
      <c r="C2" s="502"/>
      <c r="D2" s="502"/>
      <c r="E2" s="502"/>
    </row>
    <row r="19" spans="1:5" x14ac:dyDescent="0.25">
      <c r="A19" t="s">
        <v>153</v>
      </c>
    </row>
    <row r="20" spans="1:5" x14ac:dyDescent="0.25">
      <c r="A20">
        <v>155400</v>
      </c>
      <c r="B20" t="s">
        <v>154</v>
      </c>
    </row>
    <row r="21" spans="1:5" x14ac:dyDescent="0.25">
      <c r="A21" s="502" t="s">
        <v>155</v>
      </c>
      <c r="B21" s="502"/>
      <c r="C21" s="502"/>
      <c r="D21" s="502"/>
      <c r="E21" s="502"/>
    </row>
    <row r="38" spans="1:5" x14ac:dyDescent="0.25">
      <c r="A38" t="s">
        <v>153</v>
      </c>
    </row>
    <row r="39" spans="1:5" x14ac:dyDescent="0.25">
      <c r="A39">
        <v>100800</v>
      </c>
      <c r="B39" t="s">
        <v>154</v>
      </c>
    </row>
    <row r="40" spans="1:5" x14ac:dyDescent="0.25">
      <c r="A40" s="502" t="s">
        <v>156</v>
      </c>
      <c r="B40" s="502"/>
      <c r="C40" s="502"/>
      <c r="D40" s="502"/>
      <c r="E40" s="502"/>
    </row>
    <row r="57" spans="1:5" ht="15.75" thickBot="1" x14ac:dyDescent="0.3">
      <c r="A57" t="s">
        <v>153</v>
      </c>
    </row>
    <row r="58" spans="1:5" ht="15.75" thickBot="1" x14ac:dyDescent="0.3">
      <c r="A58" s="4">
        <v>194000</v>
      </c>
      <c r="B58" t="s">
        <v>157</v>
      </c>
    </row>
    <row r="60" spans="1:5" x14ac:dyDescent="0.25">
      <c r="A60" s="501" t="s">
        <v>158</v>
      </c>
      <c r="B60" s="501"/>
      <c r="C60" s="501"/>
      <c r="D60" s="501"/>
      <c r="E60" s="501"/>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1" t="s">
        <v>159</v>
      </c>
      <c r="B89" s="501"/>
      <c r="C89" s="501"/>
      <c r="D89" s="501"/>
      <c r="E89" s="501"/>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1" t="s">
        <v>160</v>
      </c>
      <c r="B98" s="501"/>
      <c r="C98" s="501"/>
      <c r="D98" s="501"/>
      <c r="E98" s="501"/>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1" t="s">
        <v>162</v>
      </c>
      <c r="B109" s="501"/>
      <c r="C109" s="501"/>
      <c r="D109" s="501"/>
      <c r="E109" s="501"/>
    </row>
    <row r="110" spans="1:5" ht="15.75" thickBot="1" x14ac:dyDescent="0.3"/>
    <row r="111" spans="1:5" ht="15.75" thickBot="1" x14ac:dyDescent="0.3">
      <c r="A111" s="9">
        <f>A122</f>
        <v>0.20481927710843381</v>
      </c>
      <c r="B111" t="s">
        <v>380</v>
      </c>
    </row>
    <row r="113" spans="1:12" x14ac:dyDescent="0.25">
      <c r="A113" s="501" t="s">
        <v>161</v>
      </c>
      <c r="B113" s="501"/>
      <c r="C113" s="501"/>
      <c r="D113" s="501"/>
      <c r="E113" s="501"/>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1" t="s">
        <v>381</v>
      </c>
      <c r="B124" s="501"/>
      <c r="C124" s="501"/>
      <c r="D124" s="501"/>
      <c r="E124" s="501"/>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1" t="s">
        <v>100</v>
      </c>
      <c r="B134" s="501"/>
      <c r="C134" s="501"/>
      <c r="D134" s="501"/>
      <c r="E134" s="501"/>
    </row>
    <row r="135" spans="1:12" x14ac:dyDescent="0.25">
      <c r="A135" s="16" t="s">
        <v>398</v>
      </c>
      <c r="B135" s="17"/>
      <c r="C135" s="17"/>
      <c r="D135" s="17"/>
      <c r="E135" s="17"/>
      <c r="F135" s="17"/>
      <c r="G135" s="17"/>
    </row>
    <row r="136" spans="1:12" ht="15.75" x14ac:dyDescent="0.3">
      <c r="A136" s="18"/>
      <c r="B136" s="504" t="s">
        <v>399</v>
      </c>
      <c r="C136" s="505"/>
      <c r="D136" s="505"/>
      <c r="E136" s="506"/>
      <c r="F136" s="17"/>
      <c r="G136" s="17"/>
    </row>
    <row r="137" spans="1:12" ht="15.75" x14ac:dyDescent="0.3">
      <c r="A137" s="19"/>
      <c r="B137" s="504" t="s">
        <v>400</v>
      </c>
      <c r="C137" s="506"/>
      <c r="D137" s="504" t="s">
        <v>401</v>
      </c>
      <c r="E137" s="506"/>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1" t="s">
        <v>165</v>
      </c>
      <c r="B165" s="501"/>
      <c r="C165" s="501"/>
      <c r="D165" s="501"/>
      <c r="E165" s="50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1" t="s">
        <v>388</v>
      </c>
      <c r="B169" s="501"/>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1" t="s">
        <v>172</v>
      </c>
      <c r="B174" s="501"/>
      <c r="C174" s="501"/>
      <c r="D174" s="501"/>
      <c r="E174" s="501"/>
    </row>
    <row r="175" spans="1:7" ht="15.75" thickBot="1" x14ac:dyDescent="0.3">
      <c r="A175" t="s">
        <v>397</v>
      </c>
      <c r="B175" s="35">
        <v>0.1246</v>
      </c>
    </row>
    <row r="176" spans="1:7" ht="15.75" thickBot="1" x14ac:dyDescent="0.3">
      <c r="A176" t="s">
        <v>393</v>
      </c>
      <c r="B176" s="34">
        <f>1-B175</f>
        <v>0.87539999999999996</v>
      </c>
    </row>
    <row r="178" spans="1:5" x14ac:dyDescent="0.25">
      <c r="A178" s="501" t="s">
        <v>168</v>
      </c>
      <c r="B178" s="501"/>
      <c r="C178" s="501"/>
      <c r="D178" s="501"/>
      <c r="E178" s="501"/>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1" t="s">
        <v>170</v>
      </c>
      <c r="B183" s="501"/>
      <c r="C183" s="501"/>
      <c r="D183" s="501"/>
      <c r="E183" s="501"/>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1" t="s">
        <v>182</v>
      </c>
      <c r="B191" s="501"/>
      <c r="C191" s="501"/>
      <c r="D191" s="501"/>
      <c r="E191" s="50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3" t="s">
        <v>2972</v>
      </c>
      <c r="C201" s="503"/>
      <c r="D201" s="503"/>
      <c r="E201" s="503"/>
      <c r="F201" s="503"/>
      <c r="G201" s="503"/>
      <c r="H201" s="503"/>
      <c r="I201" s="503"/>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3" t="s">
        <v>2972</v>
      </c>
      <c r="C209" s="503"/>
      <c r="D209" s="503"/>
      <c r="E209" s="503"/>
      <c r="F209" s="503"/>
      <c r="G209" s="503"/>
      <c r="H209" s="503"/>
      <c r="I209" s="503"/>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3" t="s">
        <v>2972</v>
      </c>
      <c r="C217" s="503"/>
      <c r="D217" s="503"/>
      <c r="E217" s="503"/>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2026-09-18T22:19:40Z</dcterms:modified>
</cp:coreProperties>
</file>