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526"/>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NC\elec\EIaE\"/>
    </mc:Choice>
  </mc:AlternateContent>
  <xr:revisionPtr revIDLastSave="0" documentId="8_{F8C5DA29-1CEC-4BE0-B0C9-6D5A61883DA9}" xr6:coauthVersionLast="47" xr6:coauthVersionMax="47" xr10:uidLastSave="{00000000-0000-0000-0000-000000000000}"/>
  <bookViews>
    <workbookView xWindow="-120" yWindow="-120" windowWidth="29040" windowHeight="17520" firstSheet="23" activeTab="24" xr2:uid="{1839E201-C116-499E-ABC2-355C9EB0B780}"/>
  </bookViews>
  <sheets>
    <sheet name="About" sheetId="1" r:id="rId1"/>
    <sheet name="Table 7_Wholesale prices" sheetId="38"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state specific adjustments" sheetId="39" r:id="rId25"/>
    <sheet name="Imports_new" sheetId="28" r:id="rId26"/>
    <sheet name="exports" sheetId="20" r:id="rId27"/>
    <sheet name="EIaE-BIE" sheetId="3" r:id="rId28"/>
    <sheet name="EIaE-BEE" sheetId="5" r:id="rId29"/>
    <sheet name="EIaE-IEP" sheetId="9" r:id="rId30"/>
    <sheet name="EIaE-BEEP" sheetId="10" r:id="rId31"/>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38" i="34" l="1"/>
  <c r="E29" i="38"/>
  <c r="H13" i="38"/>
  <c r="F22" i="38" s="1"/>
  <c r="G3" i="38"/>
  <c r="E58" i="38" s="1"/>
  <c r="H3" i="38"/>
  <c r="F58" i="38" s="1"/>
  <c r="G4" i="38"/>
  <c r="E21" i="38" s="1"/>
  <c r="H4" i="38"/>
  <c r="F21" i="38" s="1"/>
  <c r="G5" i="38"/>
  <c r="E54" i="38" s="1"/>
  <c r="H5" i="38"/>
  <c r="F54" i="38" s="1"/>
  <c r="G6" i="38"/>
  <c r="E47" i="38" s="1"/>
  <c r="H6" i="38"/>
  <c r="F47" i="38" s="1"/>
  <c r="G7" i="38"/>
  <c r="E24" i="38" s="1"/>
  <c r="H7" i="38"/>
  <c r="F45" i="38" s="1"/>
  <c r="G8" i="38"/>
  <c r="E40" i="38" s="1"/>
  <c r="H8" i="38"/>
  <c r="F29" i="38" s="1"/>
  <c r="G9" i="38"/>
  <c r="E56" i="38" s="1"/>
  <c r="H9" i="38"/>
  <c r="F56" i="38" s="1"/>
  <c r="G10" i="38"/>
  <c r="E32" i="38" s="1"/>
  <c r="H10" i="38"/>
  <c r="F32" i="38" s="1"/>
  <c r="G11" i="38"/>
  <c r="H11" i="38"/>
  <c r="G12" i="38"/>
  <c r="E27" i="38" s="1"/>
  <c r="H12" i="38"/>
  <c r="F27" i="38" s="1"/>
  <c r="G13" i="38"/>
  <c r="E59" i="38" s="1"/>
  <c r="F4" i="38"/>
  <c r="D21" i="38" s="1"/>
  <c r="F5" i="38"/>
  <c r="D54" i="38" s="1"/>
  <c r="F6" i="38"/>
  <c r="D47" i="38" s="1"/>
  <c r="F7" i="38"/>
  <c r="D35" i="38" s="1"/>
  <c r="F8" i="38"/>
  <c r="D30" i="38" s="1"/>
  <c r="F9" i="38"/>
  <c r="D51" i="38" s="1"/>
  <c r="F10" i="38"/>
  <c r="D25" i="38" s="1"/>
  <c r="F11" i="38"/>
  <c r="F12" i="38"/>
  <c r="D27" i="38" s="1"/>
  <c r="F13" i="38"/>
  <c r="D59" i="38" s="1"/>
  <c r="F3" i="38"/>
  <c r="D58" i="38" s="1"/>
  <c r="D18" i="38" l="1"/>
  <c r="D56" i="38"/>
  <c r="F44" i="38"/>
  <c r="F42" i="38"/>
  <c r="D32" i="38"/>
  <c r="F18" i="38"/>
  <c r="E53" i="38"/>
  <c r="D42" i="38"/>
  <c r="F28" i="38"/>
  <c r="D64" i="38"/>
  <c r="F52" i="38"/>
  <c r="D40" i="38"/>
  <c r="F26" i="38"/>
  <c r="E63" i="38"/>
  <c r="F50" i="38"/>
  <c r="E39" i="38"/>
  <c r="D26" i="38"/>
  <c r="E61" i="38"/>
  <c r="D50" i="38"/>
  <c r="E37" i="38"/>
  <c r="D24" i="38"/>
  <c r="F60" i="38"/>
  <c r="D48" i="38"/>
  <c r="F36" i="38"/>
  <c r="E45" i="38"/>
  <c r="F34" i="38"/>
  <c r="E20" i="38"/>
  <c r="E18" i="38"/>
  <c r="F63" i="38"/>
  <c r="D61" i="38"/>
  <c r="F55" i="38"/>
  <c r="D53" i="38"/>
  <c r="E50" i="38"/>
  <c r="D45" i="38"/>
  <c r="E42" i="38"/>
  <c r="F39" i="38"/>
  <c r="D37" i="38"/>
  <c r="E34" i="38"/>
  <c r="F31" i="38"/>
  <c r="D29" i="38"/>
  <c r="E26" i="38"/>
  <c r="F23" i="38"/>
  <c r="F20" i="38"/>
  <c r="F65" i="38"/>
  <c r="D63" i="38"/>
  <c r="E60" i="38"/>
  <c r="F57" i="38"/>
  <c r="D55" i="38"/>
  <c r="E52" i="38"/>
  <c r="F49" i="38"/>
  <c r="E44" i="38"/>
  <c r="F41" i="38"/>
  <c r="D39" i="38"/>
  <c r="E36" i="38"/>
  <c r="F33" i="38"/>
  <c r="D31" i="38"/>
  <c r="E28" i="38"/>
  <c r="F25" i="38"/>
  <c r="D23" i="38"/>
  <c r="D20" i="38"/>
  <c r="D34" i="38"/>
  <c r="E23" i="38"/>
  <c r="E65" i="38"/>
  <c r="F62" i="38"/>
  <c r="D60" i="38"/>
  <c r="E57" i="38"/>
  <c r="D52" i="38"/>
  <c r="E49" i="38"/>
  <c r="F46" i="38"/>
  <c r="D44" i="38"/>
  <c r="E41" i="38"/>
  <c r="F38" i="38"/>
  <c r="D36" i="38"/>
  <c r="E33" i="38"/>
  <c r="F30" i="38"/>
  <c r="D28" i="38"/>
  <c r="E25" i="38"/>
  <c r="E22" i="38"/>
  <c r="F19" i="38"/>
  <c r="E55" i="38"/>
  <c r="D65" i="38"/>
  <c r="E62" i="38"/>
  <c r="F59" i="38"/>
  <c r="D57" i="38"/>
  <c r="F51" i="38"/>
  <c r="D49" i="38"/>
  <c r="E46" i="38"/>
  <c r="F43" i="38"/>
  <c r="D41" i="38"/>
  <c r="E38" i="38"/>
  <c r="F35" i="38"/>
  <c r="D33" i="38"/>
  <c r="E30" i="38"/>
  <c r="D22" i="38"/>
  <c r="E19" i="38"/>
  <c r="F64" i="38"/>
  <c r="D62" i="38"/>
  <c r="E51" i="38"/>
  <c r="F48" i="38"/>
  <c r="D46" i="38"/>
  <c r="E43" i="38"/>
  <c r="F40" i="38"/>
  <c r="D38" i="38"/>
  <c r="E35" i="38"/>
  <c r="F24" i="38"/>
  <c r="D19" i="38"/>
  <c r="E31" i="38"/>
  <c r="E64" i="38"/>
  <c r="F61" i="38"/>
  <c r="F53" i="38"/>
  <c r="E48" i="38"/>
  <c r="D43" i="38"/>
  <c r="F37" i="38"/>
  <c r="A6" i="34"/>
  <c r="G6" i="34" s="1"/>
  <c r="O6" i="34" s="1"/>
  <c r="A7" i="34"/>
  <c r="G7" i="34" s="1"/>
  <c r="O7" i="34" s="1"/>
  <c r="A8" i="34"/>
  <c r="F8" i="34" s="1"/>
  <c r="N8" i="34" s="1"/>
  <c r="A9" i="34"/>
  <c r="F9" i="34" s="1"/>
  <c r="N9" i="34" s="1"/>
  <c r="A10" i="34"/>
  <c r="G10" i="34" s="1"/>
  <c r="O10" i="34" s="1"/>
  <c r="A11" i="34"/>
  <c r="G11" i="34" s="1"/>
  <c r="O11" i="34" s="1"/>
  <c r="A12" i="34"/>
  <c r="G12" i="34" s="1"/>
  <c r="O12" i="34" s="1"/>
  <c r="A13" i="34"/>
  <c r="G13" i="34" s="1"/>
  <c r="O13" i="34" s="1"/>
  <c r="A14" i="34"/>
  <c r="G14" i="34" s="1"/>
  <c r="O14" i="34" s="1"/>
  <c r="A15" i="34"/>
  <c r="G15" i="34" s="1"/>
  <c r="O15" i="34" s="1"/>
  <c r="A16" i="34"/>
  <c r="F16" i="34" s="1"/>
  <c r="N16" i="34" s="1"/>
  <c r="A17" i="34"/>
  <c r="F17" i="34" s="1"/>
  <c r="N17" i="34" s="1"/>
  <c r="A18" i="34"/>
  <c r="G18" i="34" s="1"/>
  <c r="O18" i="34" s="1"/>
  <c r="A19" i="34"/>
  <c r="G19" i="34" s="1"/>
  <c r="O19" i="34" s="1"/>
  <c r="A20" i="34"/>
  <c r="G20" i="34" s="1"/>
  <c r="O20" i="34" s="1"/>
  <c r="A21" i="34"/>
  <c r="G21" i="34" s="1"/>
  <c r="O21" i="34" s="1"/>
  <c r="A22" i="34"/>
  <c r="G22" i="34" s="1"/>
  <c r="O22" i="34" s="1"/>
  <c r="A23" i="34"/>
  <c r="G23" i="34" s="1"/>
  <c r="O23" i="34" s="1"/>
  <c r="A24" i="34"/>
  <c r="F24" i="34" s="1"/>
  <c r="N24" i="34" s="1"/>
  <c r="A25" i="34"/>
  <c r="F25" i="34" s="1"/>
  <c r="N25" i="34" s="1"/>
  <c r="A26" i="34"/>
  <c r="G26" i="34" s="1"/>
  <c r="O26" i="34" s="1"/>
  <c r="A27" i="34"/>
  <c r="G27" i="34" s="1"/>
  <c r="O27" i="34" s="1"/>
  <c r="A28" i="34"/>
  <c r="G28" i="34" s="1"/>
  <c r="O28" i="34" s="1"/>
  <c r="A29" i="34"/>
  <c r="G29" i="34" s="1"/>
  <c r="O29" i="34" s="1"/>
  <c r="A30" i="34"/>
  <c r="G30" i="34" s="1"/>
  <c r="O30" i="34" s="1"/>
  <c r="A31" i="34"/>
  <c r="G31" i="34" s="1"/>
  <c r="O31" i="34" s="1"/>
  <c r="A32" i="34"/>
  <c r="F32" i="34" s="1"/>
  <c r="N32" i="34" s="1"/>
  <c r="A33" i="34"/>
  <c r="F33" i="34" s="1"/>
  <c r="N33" i="34" s="1"/>
  <c r="A34" i="34"/>
  <c r="G34" i="34" s="1"/>
  <c r="O34" i="34" s="1"/>
  <c r="A35" i="34"/>
  <c r="G35" i="34" s="1"/>
  <c r="O35" i="34" s="1"/>
  <c r="A36" i="34"/>
  <c r="G36" i="34" s="1"/>
  <c r="O36" i="34" s="1"/>
  <c r="A37" i="34"/>
  <c r="G37" i="34" s="1"/>
  <c r="O37" i="34" s="1"/>
  <c r="A38" i="34"/>
  <c r="G38" i="34" s="1"/>
  <c r="A39" i="34"/>
  <c r="G39" i="34" s="1"/>
  <c r="O39" i="34" s="1"/>
  <c r="A40" i="34"/>
  <c r="F40" i="34" s="1"/>
  <c r="N40" i="34" s="1"/>
  <c r="A41" i="34"/>
  <c r="F41" i="34" s="1"/>
  <c r="N41" i="34" s="1"/>
  <c r="A42" i="34"/>
  <c r="G42" i="34" s="1"/>
  <c r="O42" i="34" s="1"/>
  <c r="A43" i="34"/>
  <c r="G43" i="34" s="1"/>
  <c r="O43" i="34" s="1"/>
  <c r="A44" i="34"/>
  <c r="G44" i="34" s="1"/>
  <c r="O44" i="34" s="1"/>
  <c r="A45" i="34"/>
  <c r="G45" i="34" s="1"/>
  <c r="O45" i="34" s="1"/>
  <c r="A46" i="34"/>
  <c r="G46" i="34" s="1"/>
  <c r="O46" i="34" s="1"/>
  <c r="A47" i="34"/>
  <c r="G47" i="34" s="1"/>
  <c r="O47" i="34" s="1"/>
  <c r="A48" i="34"/>
  <c r="F48" i="34" s="1"/>
  <c r="N48" i="34" s="1"/>
  <c r="A49" i="34"/>
  <c r="F49" i="34" s="1"/>
  <c r="N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N5" i="34" s="1"/>
  <c r="F47" i="34"/>
  <c r="N47" i="34" s="1"/>
  <c r="F39" i="34"/>
  <c r="N39" i="34" s="1"/>
  <c r="F31" i="34"/>
  <c r="N31" i="34" s="1"/>
  <c r="F23" i="34"/>
  <c r="N23" i="34" s="1"/>
  <c r="F15" i="34"/>
  <c r="N15" i="34" s="1"/>
  <c r="F7" i="34"/>
  <c r="N7" i="34" s="1"/>
  <c r="G49" i="34"/>
  <c r="O49" i="34" s="1"/>
  <c r="G41" i="34"/>
  <c r="O41" i="34" s="1"/>
  <c r="G33" i="34"/>
  <c r="O33" i="34" s="1"/>
  <c r="G25" i="34"/>
  <c r="O25" i="34" s="1"/>
  <c r="G17" i="34"/>
  <c r="O17" i="34" s="1"/>
  <c r="G9" i="34"/>
  <c r="F54" i="34"/>
  <c r="N54" i="34" s="1"/>
  <c r="F46" i="34"/>
  <c r="N46" i="34" s="1"/>
  <c r="F38" i="34"/>
  <c r="N38" i="34" s="1"/>
  <c r="F30" i="34"/>
  <c r="N30" i="34" s="1"/>
  <c r="F22" i="34"/>
  <c r="N22" i="34" s="1"/>
  <c r="F14" i="34"/>
  <c r="N14" i="34" s="1"/>
  <c r="F6" i="34"/>
  <c r="N6" i="34" s="1"/>
  <c r="G48" i="34"/>
  <c r="O48" i="34" s="1"/>
  <c r="G40" i="34"/>
  <c r="O40" i="34" s="1"/>
  <c r="G32" i="34"/>
  <c r="O32" i="34" s="1"/>
  <c r="G24" i="34"/>
  <c r="O24" i="34" s="1"/>
  <c r="G16" i="34"/>
  <c r="O16" i="34" s="1"/>
  <c r="G8" i="34"/>
  <c r="O8" i="34" s="1"/>
  <c r="F53" i="34"/>
  <c r="N53" i="34" s="1"/>
  <c r="F45" i="34"/>
  <c r="N45" i="34" s="1"/>
  <c r="F37" i="34"/>
  <c r="N37" i="34" s="1"/>
  <c r="F29" i="34"/>
  <c r="N29" i="34" s="1"/>
  <c r="F21" i="34"/>
  <c r="N21" i="34" s="1"/>
  <c r="F13" i="34"/>
  <c r="N13" i="34" s="1"/>
  <c r="F52" i="34"/>
  <c r="N52" i="34" s="1"/>
  <c r="F44" i="34"/>
  <c r="N44" i="34" s="1"/>
  <c r="F36" i="34"/>
  <c r="N36" i="34" s="1"/>
  <c r="F28" i="34"/>
  <c r="N28" i="34" s="1"/>
  <c r="F20" i="34"/>
  <c r="N20" i="34" s="1"/>
  <c r="F12" i="34"/>
  <c r="N12" i="34" s="1"/>
  <c r="F51" i="34"/>
  <c r="N51" i="34" s="1"/>
  <c r="F43" i="34"/>
  <c r="N43" i="34" s="1"/>
  <c r="F35" i="34"/>
  <c r="N35" i="34" s="1"/>
  <c r="F27" i="34"/>
  <c r="N27" i="34" s="1"/>
  <c r="F19" i="34"/>
  <c r="N19" i="34" s="1"/>
  <c r="F11" i="34"/>
  <c r="N11" i="34" s="1"/>
  <c r="F50" i="34"/>
  <c r="N50" i="34" s="1"/>
  <c r="F42" i="34"/>
  <c r="N42" i="34" s="1"/>
  <c r="F34" i="34"/>
  <c r="N34" i="34" s="1"/>
  <c r="F26" i="34"/>
  <c r="N26" i="34" s="1"/>
  <c r="F18" i="34"/>
  <c r="N18" i="34" s="1"/>
  <c r="F10" i="34"/>
  <c r="N10" i="34" s="1"/>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H47" i="34" l="1"/>
  <c r="I47" i="34" s="1"/>
  <c r="G2" i="10"/>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F2" i="9"/>
  <c r="G2" i="9"/>
  <c r="H2" i="9" s="1"/>
  <c r="I2" i="9" s="1"/>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E2" i="9"/>
  <c r="D2" i="9" s="1"/>
  <c r="C2" i="9" s="1"/>
  <c r="B2" i="9" s="1"/>
  <c r="C5" i="28"/>
  <c r="H5" i="34"/>
  <c r="I5" i="34" s="1"/>
  <c r="K5" i="34" s="1"/>
  <c r="K14" i="34"/>
  <c r="L14" i="34"/>
  <c r="H18" i="34"/>
  <c r="I18" i="34" s="1"/>
  <c r="H46" i="34"/>
  <c r="I46" i="34" s="1"/>
  <c r="H12" i="34"/>
  <c r="I12" i="34" s="1"/>
  <c r="H16" i="34"/>
  <c r="I16" i="34" s="1"/>
  <c r="H50" i="34"/>
  <c r="I50" i="34" s="1"/>
  <c r="H9" i="34"/>
  <c r="I9" i="34" s="1"/>
  <c r="O9" i="34"/>
  <c r="H23" i="34"/>
  <c r="I23" i="34" s="1"/>
  <c r="H34" i="34"/>
  <c r="I34" i="34" s="1"/>
  <c r="K25" i="34"/>
  <c r="L25" i="34"/>
  <c r="H10" i="34"/>
  <c r="I10" i="34" s="1"/>
  <c r="H27" i="34"/>
  <c r="I27" i="34" s="1"/>
  <c r="H44" i="34"/>
  <c r="I44" i="34" s="1"/>
  <c r="H22" i="34"/>
  <c r="I22" i="34" s="1"/>
  <c r="I28" i="34"/>
  <c r="I39" i="34"/>
  <c r="I36"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AF10" i="26" s="1"/>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M6" i="26"/>
  <c r="AD7" i="26"/>
  <c r="Z7" i="26"/>
  <c r="AC7" i="26"/>
  <c r="X11" i="26"/>
  <c r="X15" i="26" s="1"/>
  <c r="T7" i="26"/>
  <c r="J7" i="26"/>
  <c r="E10" i="26"/>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H6" i="26"/>
  <c r="L10"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I15" i="26" l="1"/>
  <c r="G15" i="26"/>
  <c r="W14" i="26"/>
  <c r="J14" i="26"/>
  <c r="P14" i="26"/>
  <c r="G14" i="26"/>
  <c r="E14" i="26"/>
  <c r="W15" i="26"/>
  <c r="AC14" i="26"/>
  <c r="AB15" i="26"/>
  <c r="Q14" i="26"/>
  <c r="AE14" i="26"/>
  <c r="H14" i="26"/>
  <c r="V15" i="26"/>
  <c r="AC15" i="26"/>
  <c r="AA15" i="26"/>
  <c r="D5" i="28"/>
  <c r="E5" i="28" s="1"/>
  <c r="E24" i="28" s="1"/>
  <c r="E16" i="3" s="1"/>
  <c r="E2" i="20"/>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F2" i="20" l="1"/>
  <c r="D2" i="5" s="1"/>
  <c r="C2" i="5"/>
  <c r="D17" i="28"/>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E2" i="5" s="1"/>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AH14" i="26" s="1"/>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F2" i="5" s="1"/>
  <c r="C33" i="23"/>
  <c r="D33" i="23" s="1"/>
  <c r="B85" i="28"/>
  <c r="AB134" i="28"/>
  <c r="AC121" i="28"/>
  <c r="AE114" i="28"/>
  <c r="AD128" i="28"/>
  <c r="AE118" i="28"/>
  <c r="AD127" i="28"/>
  <c r="AD120" i="28"/>
  <c r="AC126" i="28"/>
  <c r="AB125" i="28"/>
  <c r="AC119" i="28"/>
  <c r="AC133" i="28"/>
  <c r="AC132" i="28"/>
  <c r="AD116" i="28"/>
  <c r="AC115" i="28"/>
  <c r="AB129" i="28"/>
  <c r="AD117" i="28"/>
  <c r="AC130" i="28"/>
  <c r="AI10"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AI11" i="26" l="1"/>
  <c r="AH15" i="26"/>
  <c r="G17" i="28"/>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G2" i="5" s="1"/>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H2" i="5" s="1"/>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I23" i="28" s="1"/>
  <c r="I15" i="3" s="1"/>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I2" i="5" s="1"/>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G998" i="22" s="1"/>
  <c r="E43" i="23"/>
  <c r="E48" i="23"/>
  <c r="P1371" i="22" s="1"/>
  <c r="E52" i="23"/>
  <c r="E3" i="23"/>
  <c r="E42" i="23"/>
  <c r="E14" i="23"/>
  <c r="E11" i="23"/>
  <c r="E45" i="23"/>
  <c r="F1327" i="22" s="1"/>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H1245" i="22"/>
  <c r="G1242" i="22"/>
  <c r="I1240" i="22"/>
  <c r="L1252" i="22"/>
  <c r="N1250" i="22"/>
  <c r="M1247" i="22"/>
  <c r="O1245" i="22"/>
  <c r="N1242" i="22"/>
  <c r="P1240" i="22"/>
  <c r="K1252" i="22"/>
  <c r="M1250" i="22"/>
  <c r="L1247" i="22"/>
  <c r="N1245" i="22"/>
  <c r="M1242" i="22"/>
  <c r="O1240" i="22"/>
  <c r="J1252" i="22"/>
  <c r="L1250" i="22"/>
  <c r="K1247" i="22"/>
  <c r="M1245" i="22"/>
  <c r="L1242" i="22"/>
  <c r="N1240" i="22"/>
  <c r="I1252" i="22"/>
  <c r="K1250" i="22"/>
  <c r="J1247" i="22"/>
  <c r="L1245" i="22"/>
  <c r="K1242" i="22"/>
  <c r="M1240" i="22"/>
  <c r="H1252" i="22"/>
  <c r="J1250" i="22"/>
  <c r="I1247" i="22"/>
  <c r="K1245" i="22"/>
  <c r="J1242" i="22"/>
  <c r="O1252" i="22"/>
  <c r="N1249" i="22"/>
  <c r="P1247" i="22"/>
  <c r="O1244" i="22"/>
  <c r="Q1242" i="22"/>
  <c r="P1239" i="22"/>
  <c r="I1253" i="22"/>
  <c r="H1250" i="22"/>
  <c r="J1248" i="22"/>
  <c r="I1245" i="22"/>
  <c r="K1243" i="22"/>
  <c r="J1240" i="22"/>
  <c r="I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F995" i="22"/>
  <c r="P993" i="22"/>
  <c r="G990" i="22"/>
  <c r="Q988" i="22"/>
  <c r="H985" i="22"/>
  <c r="N998" i="22"/>
  <c r="R994" i="22"/>
  <c r="O993" i="22"/>
  <c r="F990" i="22"/>
  <c r="P988" i="22"/>
  <c r="G985" i="22"/>
  <c r="M998" i="22"/>
  <c r="Q994" i="22"/>
  <c r="N993" i="22"/>
  <c r="R989" i="22"/>
  <c r="O988" i="22"/>
  <c r="F985" i="22"/>
  <c r="L998" i="22"/>
  <c r="P994" i="22"/>
  <c r="M993" i="22"/>
  <c r="Q989" i="22"/>
  <c r="N988" i="22"/>
  <c r="R984" i="22"/>
  <c r="K998" i="22"/>
  <c r="O994" i="22"/>
  <c r="L993" i="22"/>
  <c r="P989" i="22"/>
  <c r="M988" i="22"/>
  <c r="Q984" i="22"/>
  <c r="R998" i="22"/>
  <c r="I995" i="22"/>
  <c r="F994" i="22"/>
  <c r="J990" i="22"/>
  <c r="G989" i="22"/>
  <c r="K985" i="22"/>
  <c r="H984" i="22"/>
  <c r="P995" i="22"/>
  <c r="M994" i="22"/>
  <c r="Q990" i="22"/>
  <c r="N989" i="22"/>
  <c r="R985" i="22"/>
  <c r="O984" i="22"/>
  <c r="J996" i="22"/>
  <c r="G995" i="22"/>
  <c r="K991" i="22"/>
  <c r="H990" i="22"/>
  <c r="L986" i="22"/>
  <c r="I985"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N1327" i="22"/>
  <c r="R1323" i="22"/>
  <c r="O1322" i="22"/>
  <c r="M1327" i="22"/>
  <c r="J1326" i="22"/>
  <c r="N1322" i="22"/>
  <c r="K1321" i="22"/>
  <c r="I1326" i="22"/>
  <c r="F1325" i="22"/>
  <c r="J1321" i="22"/>
  <c r="F1328" i="22"/>
  <c r="J1324" i="22"/>
  <c r="G1323" i="22"/>
  <c r="O1326" i="22"/>
  <c r="L1325" i="22"/>
  <c r="P1321" i="22"/>
  <c r="K1328" i="22"/>
  <c r="O1324" i="22"/>
  <c r="L1323" i="22"/>
  <c r="G1327" i="22"/>
  <c r="Q1325" i="22"/>
  <c r="H1322" i="22"/>
  <c r="R1320" i="22"/>
  <c r="M1318" i="22"/>
  <c r="J1317" i="22"/>
  <c r="K1325" i="22"/>
  <c r="J1320" i="22"/>
  <c r="N1316" i="22"/>
  <c r="K1315" i="22"/>
  <c r="N1319" i="22"/>
  <c r="K1318" i="22"/>
  <c r="O1314" i="22"/>
  <c r="H1324" i="22"/>
  <c r="O1317" i="22"/>
  <c r="L1316" i="22"/>
  <c r="M1323" i="22"/>
  <c r="G1320" i="22"/>
  <c r="K1316" i="22"/>
  <c r="H1315" i="22"/>
  <c r="J1319" i="22"/>
  <c r="G1318" i="22"/>
  <c r="K1314" i="22"/>
  <c r="O1321" i="22"/>
  <c r="L1320" i="22"/>
  <c r="K1317" i="22"/>
  <c r="H1316" i="22"/>
  <c r="M1315" i="22"/>
  <c r="K1319" i="22"/>
  <c r="P1318" i="22"/>
  <c r="H1318" i="22"/>
  <c r="J1316"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J1396" i="22"/>
  <c r="O1390"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N1320" i="22" l="1"/>
  <c r="L1314" i="22"/>
  <c r="P1316" i="22"/>
  <c r="N1326" i="22"/>
  <c r="O1318" i="22"/>
  <c r="P1315" i="22"/>
  <c r="O1320" i="22"/>
  <c r="G1317" i="22"/>
  <c r="G1314" i="22"/>
  <c r="F1319" i="22"/>
  <c r="F1316" i="22"/>
  <c r="I1321" i="22"/>
  <c r="R1317" i="22"/>
  <c r="M1321" i="22"/>
  <c r="L1326" i="22"/>
  <c r="G1324" i="22"/>
  <c r="H1321" i="22"/>
  <c r="G1326" i="22"/>
  <c r="O1323" i="22"/>
  <c r="N1328" i="22"/>
  <c r="N1325" i="22"/>
  <c r="F1322" i="22"/>
  <c r="R1326" i="22"/>
  <c r="J1323" i="22"/>
  <c r="I1328" i="22"/>
  <c r="Q985" i="22"/>
  <c r="P990" i="22"/>
  <c r="O995" i="22"/>
  <c r="J985" i="22"/>
  <c r="I990" i="22"/>
  <c r="H995" i="22"/>
  <c r="P984" i="22"/>
  <c r="O989" i="22"/>
  <c r="N994" i="22"/>
  <c r="I984" i="22"/>
  <c r="H989" i="22"/>
  <c r="G994" i="22"/>
  <c r="J984" i="22"/>
  <c r="I989" i="22"/>
  <c r="H994" i="22"/>
  <c r="K984" i="22"/>
  <c r="J989" i="22"/>
  <c r="I994" i="22"/>
  <c r="L984" i="22"/>
  <c r="K989" i="22"/>
  <c r="J994" i="22"/>
  <c r="M984" i="22"/>
  <c r="L989" i="22"/>
  <c r="K994" i="22"/>
  <c r="R1322" i="22"/>
  <c r="G1315" i="22"/>
  <c r="F1318" i="22"/>
  <c r="F1315" i="22"/>
  <c r="R1319" i="22"/>
  <c r="F1317" i="22"/>
  <c r="L1328" i="22"/>
  <c r="J1318" i="22"/>
  <c r="J1315" i="22"/>
  <c r="I1320" i="22"/>
  <c r="I1317" i="22"/>
  <c r="I1314" i="22"/>
  <c r="H1319" i="22"/>
  <c r="P1322" i="22"/>
  <c r="O1327" i="22"/>
  <c r="J1325" i="22"/>
  <c r="K1322" i="22"/>
  <c r="J1327" i="22"/>
  <c r="R1324" i="22"/>
  <c r="R1321" i="22"/>
  <c r="Q1326" i="22"/>
  <c r="I1323" i="22"/>
  <c r="H1328" i="22"/>
  <c r="M1324" i="22"/>
  <c r="G987" i="22"/>
  <c r="F992" i="22"/>
  <c r="R996" i="22"/>
  <c r="M986" i="22"/>
  <c r="L991" i="22"/>
  <c r="K996" i="22"/>
  <c r="F986" i="22"/>
  <c r="R990" i="22"/>
  <c r="Q995" i="22"/>
  <c r="L985" i="22"/>
  <c r="K990" i="22"/>
  <c r="J995" i="22"/>
  <c r="M985" i="22"/>
  <c r="L990" i="22"/>
  <c r="K995" i="22"/>
  <c r="N985" i="22"/>
  <c r="M990" i="22"/>
  <c r="L995" i="22"/>
  <c r="O985" i="22"/>
  <c r="N990" i="22"/>
  <c r="M995" i="22"/>
  <c r="P985" i="22"/>
  <c r="O990" i="22"/>
  <c r="N995" i="22"/>
  <c r="M1393" i="22"/>
  <c r="R1316" i="22"/>
  <c r="F1320" i="22"/>
  <c r="N1318" i="22"/>
  <c r="N1315" i="22"/>
  <c r="M1320" i="22"/>
  <c r="N1317" i="22"/>
  <c r="F1314" i="22"/>
  <c r="R1318" i="22"/>
  <c r="R1315" i="22"/>
  <c r="G1321" i="22"/>
  <c r="Q1317" i="22"/>
  <c r="Q1314" i="22"/>
  <c r="P1319" i="22"/>
  <c r="K1323" i="22"/>
  <c r="J1328" i="22"/>
  <c r="R1325" i="22"/>
  <c r="F1323" i="22"/>
  <c r="R1327" i="22"/>
  <c r="M1325" i="22"/>
  <c r="M1322" i="22"/>
  <c r="L1327" i="22"/>
  <c r="Q1323" i="22"/>
  <c r="P1328" i="22"/>
  <c r="H1325" i="22"/>
  <c r="O987" i="22"/>
  <c r="N992" i="22"/>
  <c r="M997" i="22"/>
  <c r="H987" i="22"/>
  <c r="G992" i="22"/>
  <c r="F997" i="22"/>
  <c r="N986" i="22"/>
  <c r="M991" i="22"/>
  <c r="L996" i="22"/>
  <c r="G986" i="22"/>
  <c r="F991" i="22"/>
  <c r="R995" i="22"/>
  <c r="H986" i="22"/>
  <c r="G991" i="22"/>
  <c r="F996" i="22"/>
  <c r="I986" i="22"/>
  <c r="H991" i="22"/>
  <c r="G996" i="22"/>
  <c r="J986" i="22"/>
  <c r="I991" i="22"/>
  <c r="H996" i="22"/>
  <c r="K986" i="22"/>
  <c r="J991" i="22"/>
  <c r="I996" i="22"/>
  <c r="Q1401" i="22"/>
  <c r="L1393" i="22"/>
  <c r="H1447" i="22"/>
  <c r="Q1327" i="22"/>
  <c r="J1314" i="22"/>
  <c r="I1319" i="22"/>
  <c r="I1316" i="22"/>
  <c r="J1322" i="22"/>
  <c r="I1318" i="22"/>
  <c r="N1314" i="22"/>
  <c r="M1319" i="22"/>
  <c r="M1316" i="22"/>
  <c r="P1324" i="22"/>
  <c r="L1318" i="22"/>
  <c r="L1315" i="22"/>
  <c r="K1320" i="22"/>
  <c r="F1324" i="22"/>
  <c r="R1328" i="22"/>
  <c r="M1326" i="22"/>
  <c r="N1323" i="22"/>
  <c r="M1328" i="22"/>
  <c r="H1326" i="22"/>
  <c r="H1323" i="22"/>
  <c r="G1328" i="22"/>
  <c r="L1324" i="22"/>
  <c r="Q1320" i="22"/>
  <c r="P1325" i="22"/>
  <c r="J988" i="22"/>
  <c r="I993" i="22"/>
  <c r="H998" i="22"/>
  <c r="P987" i="22"/>
  <c r="O992" i="22"/>
  <c r="N997" i="22"/>
  <c r="I987" i="22"/>
  <c r="H992" i="22"/>
  <c r="G997" i="22"/>
  <c r="O986" i="22"/>
  <c r="N991" i="22"/>
  <c r="M996" i="22"/>
  <c r="P986" i="22"/>
  <c r="O991" i="22"/>
  <c r="N996" i="22"/>
  <c r="Q986" i="22"/>
  <c r="P991" i="22"/>
  <c r="O996" i="22"/>
  <c r="R986" i="22"/>
  <c r="Q991" i="22"/>
  <c r="P996" i="22"/>
  <c r="F987" i="22"/>
  <c r="R991" i="22"/>
  <c r="Q996" i="22"/>
  <c r="K1399" i="22"/>
  <c r="J1442" i="22"/>
  <c r="M1317" i="22"/>
  <c r="R1314" i="22"/>
  <c r="Q1319" i="22"/>
  <c r="Q1316" i="22"/>
  <c r="I1327" i="22"/>
  <c r="Q1318" i="22"/>
  <c r="I1315" i="22"/>
  <c r="H1320" i="22"/>
  <c r="H1317" i="22"/>
  <c r="H1314" i="22"/>
  <c r="G1319" i="22"/>
  <c r="G1316" i="22"/>
  <c r="N1321" i="22"/>
  <c r="N1324" i="22"/>
  <c r="I1322" i="22"/>
  <c r="H1327" i="22"/>
  <c r="I1324" i="22"/>
  <c r="Q1321" i="22"/>
  <c r="P1326" i="22"/>
  <c r="P1323" i="22"/>
  <c r="O1328" i="22"/>
  <c r="G1325" i="22"/>
  <c r="L1321" i="22"/>
  <c r="K1326" i="22"/>
  <c r="F984" i="22"/>
  <c r="R988" i="22"/>
  <c r="Q993" i="22"/>
  <c r="P998" i="22"/>
  <c r="K988" i="22"/>
  <c r="J993" i="22"/>
  <c r="I998" i="22"/>
  <c r="Q987" i="22"/>
  <c r="P992" i="22"/>
  <c r="O997" i="22"/>
  <c r="J987" i="22"/>
  <c r="I992" i="22"/>
  <c r="H997" i="22"/>
  <c r="K987" i="22"/>
  <c r="J992" i="22"/>
  <c r="I997" i="22"/>
  <c r="L987" i="22"/>
  <c r="K992" i="22"/>
  <c r="J997" i="22"/>
  <c r="M987" i="22"/>
  <c r="L992" i="22"/>
  <c r="K997" i="22"/>
  <c r="N987" i="22"/>
  <c r="M992" i="22"/>
  <c r="L997" i="22"/>
  <c r="R1441" i="22"/>
  <c r="L1317" i="22"/>
  <c r="M1314" i="22"/>
  <c r="L1319" i="22"/>
  <c r="Q1315" i="22"/>
  <c r="F1321" i="22"/>
  <c r="P1317" i="22"/>
  <c r="P1314" i="22"/>
  <c r="O1319" i="22"/>
  <c r="O1316" i="22"/>
  <c r="F1326" i="22"/>
  <c r="I1325" i="22"/>
  <c r="Q1322" i="22"/>
  <c r="P1327" i="22"/>
  <c r="Q1324" i="22"/>
  <c r="L1322" i="22"/>
  <c r="K1327" i="22"/>
  <c r="K1324" i="22"/>
  <c r="P1320" i="22"/>
  <c r="O1325" i="22"/>
  <c r="G1322" i="22"/>
  <c r="N984" i="22"/>
  <c r="M989" i="22"/>
  <c r="L994" i="22"/>
  <c r="G984" i="22"/>
  <c r="F989" i="22"/>
  <c r="R993" i="22"/>
  <c r="Q998" i="22"/>
  <c r="L988" i="22"/>
  <c r="K993" i="22"/>
  <c r="J998" i="22"/>
  <c r="R987" i="22"/>
  <c r="Q992" i="22"/>
  <c r="P997" i="22"/>
  <c r="F988" i="22"/>
  <c r="R992" i="22"/>
  <c r="Q997" i="22"/>
  <c r="G988" i="22"/>
  <c r="F993" i="22"/>
  <c r="R997" i="22"/>
  <c r="H988" i="22"/>
  <c r="G993" i="22"/>
  <c r="F998" i="22"/>
  <c r="I988" i="22"/>
  <c r="H993" i="22"/>
  <c r="M1151" i="22"/>
  <c r="F1394" i="22"/>
  <c r="H1397" i="22"/>
  <c r="N1403" i="22"/>
  <c r="K1394" i="22"/>
  <c r="J1400" i="22"/>
  <c r="I1399" i="22"/>
  <c r="K1438" i="22"/>
  <c r="I1447" i="22"/>
  <c r="L1447" i="22"/>
  <c r="J1160" i="22"/>
  <c r="K1031" i="22"/>
  <c r="J1443" i="22"/>
  <c r="L1437" i="22"/>
  <c r="O1437" i="22"/>
  <c r="O1360" i="22"/>
  <c r="H1040" i="22"/>
  <c r="P1401" i="22"/>
  <c r="R1392" i="22"/>
  <c r="J1399" i="22"/>
  <c r="O1402" i="22"/>
  <c r="O1393" i="22"/>
  <c r="M1399" i="22"/>
  <c r="I1390" i="22"/>
  <c r="I1448" i="22"/>
  <c r="F1443" i="22"/>
  <c r="I1443" i="22"/>
  <c r="G1360" i="22"/>
  <c r="I1034" i="22"/>
  <c r="G1399" i="22"/>
  <c r="L1400" i="22"/>
  <c r="Q1389" i="22"/>
  <c r="O1389" i="22"/>
  <c r="J1389" i="22"/>
  <c r="R1394" i="22"/>
  <c r="R1400" i="22"/>
  <c r="L1391" i="22"/>
  <c r="Q1437" i="22"/>
  <c r="M1448" i="22"/>
  <c r="Q1362" i="22"/>
  <c r="L1398" i="22"/>
  <c r="P1392" i="22"/>
  <c r="R1401" i="22"/>
  <c r="F1393" i="22"/>
  <c r="P1398" i="22"/>
  <c r="H1390" i="22"/>
  <c r="H1395" i="22"/>
  <c r="P1442" i="22"/>
  <c r="K1439" i="22"/>
  <c r="R1365" i="22"/>
  <c r="N1395" i="22"/>
  <c r="O1397" i="22"/>
  <c r="J1403" i="22"/>
  <c r="I1394" i="22"/>
  <c r="H1400" i="22"/>
  <c r="K1391" i="22"/>
  <c r="K1396" i="22"/>
  <c r="L1443" i="22"/>
  <c r="O1447" i="22"/>
  <c r="R1444" i="22"/>
  <c r="F1363" i="22"/>
  <c r="F1390" i="22"/>
  <c r="K1401" i="22"/>
  <c r="I1392" i="22"/>
  <c r="R1397" i="22"/>
  <c r="L1389" i="22"/>
  <c r="G1395" i="22"/>
  <c r="K1400" i="22"/>
  <c r="G1436" i="22"/>
  <c r="K1437" i="22"/>
  <c r="P1435" i="22"/>
  <c r="Q1366" i="22"/>
  <c r="L1157" i="22"/>
  <c r="Q1239" i="22"/>
  <c r="R1240" i="22"/>
  <c r="Q1245" i="22"/>
  <c r="P1250" i="22"/>
  <c r="K1240" i="22"/>
  <c r="J1245" i="22"/>
  <c r="I1250" i="22"/>
  <c r="R1242" i="22"/>
  <c r="Q1247" i="22"/>
  <c r="P1252" i="22"/>
  <c r="F1243" i="22"/>
  <c r="R1247" i="22"/>
  <c r="Q1252" i="22"/>
  <c r="G1243" i="22"/>
  <c r="F1248" i="22"/>
  <c r="R1252" i="22"/>
  <c r="H1243" i="22"/>
  <c r="G1248" i="22"/>
  <c r="F1253" i="22"/>
  <c r="I1243" i="22"/>
  <c r="H1248" i="22"/>
  <c r="G1253" i="22"/>
  <c r="O1242" i="22"/>
  <c r="N1247" i="22"/>
  <c r="M1252" i="22"/>
  <c r="L1240" i="22"/>
  <c r="M1241" i="22"/>
  <c r="L1246" i="22"/>
  <c r="K1251" i="22"/>
  <c r="F1241" i="22"/>
  <c r="R1245" i="22"/>
  <c r="Q1250" i="22"/>
  <c r="M1243" i="22"/>
  <c r="L1248" i="22"/>
  <c r="K1253" i="22"/>
  <c r="N1243" i="22"/>
  <c r="M1248" i="22"/>
  <c r="L1253" i="22"/>
  <c r="O1243" i="22"/>
  <c r="N1248" i="22"/>
  <c r="M1253" i="22"/>
  <c r="P1243" i="22"/>
  <c r="O1248" i="22"/>
  <c r="N1253" i="22"/>
  <c r="Q1243" i="22"/>
  <c r="P1248" i="22"/>
  <c r="O1253" i="22"/>
  <c r="J1243" i="22"/>
  <c r="I1248" i="22"/>
  <c r="H1253" i="22"/>
  <c r="G1241" i="22"/>
  <c r="H1242" i="22"/>
  <c r="G1247" i="22"/>
  <c r="F1252" i="22"/>
  <c r="N1241" i="22"/>
  <c r="M1246" i="22"/>
  <c r="L1251" i="22"/>
  <c r="H1244" i="22"/>
  <c r="G1249" i="22"/>
  <c r="J1239" i="22"/>
  <c r="I1244" i="22"/>
  <c r="H1249" i="22"/>
  <c r="K1239" i="22"/>
  <c r="J1244" i="22"/>
  <c r="I1249" i="22"/>
  <c r="L1239" i="22"/>
  <c r="K1244" i="22"/>
  <c r="J1249" i="22"/>
  <c r="M1239" i="22"/>
  <c r="L1244" i="22"/>
  <c r="K1249" i="22"/>
  <c r="F1239" i="22"/>
  <c r="R1243" i="22"/>
  <c r="Q1248" i="22"/>
  <c r="P1253" i="22"/>
  <c r="O1241" i="22"/>
  <c r="P1242" i="22"/>
  <c r="O1247" i="22"/>
  <c r="N1252" i="22"/>
  <c r="I1242" i="22"/>
  <c r="H1247" i="22"/>
  <c r="G1252" i="22"/>
  <c r="P1244" i="22"/>
  <c r="O1249" i="22"/>
  <c r="R1239" i="22"/>
  <c r="Q1244" i="22"/>
  <c r="P1249" i="22"/>
  <c r="F1240" i="22"/>
  <c r="R1244" i="22"/>
  <c r="Q1249" i="22"/>
  <c r="G1240" i="22"/>
  <c r="F1245" i="22"/>
  <c r="R1249" i="22"/>
  <c r="H1240" i="22"/>
  <c r="G1245" i="22"/>
  <c r="F1250" i="22"/>
  <c r="N1239" i="22"/>
  <c r="M1244" i="22"/>
  <c r="L1249" i="22"/>
  <c r="G1250" i="22"/>
  <c r="G1239" i="22"/>
  <c r="F1244" i="22"/>
  <c r="R1248" i="22"/>
  <c r="Q1253" i="22"/>
  <c r="L1243" i="22"/>
  <c r="K1248" i="22"/>
  <c r="J1253" i="22"/>
  <c r="F1246" i="22"/>
  <c r="R1250" i="22"/>
  <c r="H1241" i="22"/>
  <c r="G1246" i="22"/>
  <c r="F1251" i="22"/>
  <c r="I1241" i="22"/>
  <c r="H1246" i="22"/>
  <c r="G1251" i="22"/>
  <c r="J1241" i="22"/>
  <c r="I1246" i="22"/>
  <c r="H1251" i="22"/>
  <c r="K1241" i="22"/>
  <c r="J1246" i="22"/>
  <c r="I1251" i="22"/>
  <c r="Q1240" i="22"/>
  <c r="P1245" i="22"/>
  <c r="O1250" i="22"/>
  <c r="O1239" i="22"/>
  <c r="N1244" i="22"/>
  <c r="M1249" i="22"/>
  <c r="H1239" i="22"/>
  <c r="G1244" i="22"/>
  <c r="F1249" i="22"/>
  <c r="R1253" i="22"/>
  <c r="N1246" i="22"/>
  <c r="M1251" i="22"/>
  <c r="P1241" i="22"/>
  <c r="O1246" i="22"/>
  <c r="N1251" i="22"/>
  <c r="Q1241" i="22"/>
  <c r="P1246" i="22"/>
  <c r="O1251" i="22"/>
  <c r="R1241"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O764" i="22"/>
  <c r="N769" i="22"/>
  <c r="I759" i="22"/>
  <c r="H764" i="22"/>
  <c r="G769" i="22"/>
  <c r="I764" i="22"/>
  <c r="H769" i="22"/>
  <c r="H1356" i="22"/>
  <c r="O1353" i="22"/>
  <c r="O1345" i="22"/>
  <c r="K1347" i="22"/>
  <c r="J1352" i="22"/>
  <c r="I1357" i="22"/>
  <c r="L1347" i="22"/>
  <c r="K1352" i="22"/>
  <c r="J1357" i="22"/>
  <c r="N1347" i="22"/>
  <c r="M1352" i="22"/>
  <c r="L1357" i="22"/>
  <c r="G1347" i="22"/>
  <c r="F1352" i="22"/>
  <c r="R1356" i="22"/>
  <c r="M1346" i="22"/>
  <c r="L1351" i="22"/>
  <c r="K1356" i="22"/>
  <c r="F1346" i="22"/>
  <c r="R1350" i="22"/>
  <c r="Q1355" i="22"/>
  <c r="L1345" i="22"/>
  <c r="K1350" i="22"/>
  <c r="J1355" i="22"/>
  <c r="M738" i="22"/>
  <c r="L733" i="22"/>
  <c r="K738" i="22"/>
  <c r="J743" i="22"/>
  <c r="G731" i="22"/>
  <c r="F736" i="22"/>
  <c r="R740" i="22"/>
  <c r="Q742" i="22"/>
  <c r="O733" i="22"/>
  <c r="N738" i="22"/>
  <c r="M743" i="22"/>
  <c r="O730" i="22"/>
  <c r="N735" i="22"/>
  <c r="M740" i="22"/>
  <c r="R737" i="22"/>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J2" i="5" s="1"/>
  <c r="P729" i="22"/>
  <c r="O734" i="22"/>
  <c r="N739" i="22"/>
  <c r="K732" i="22"/>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AM10" i="26"/>
  <c r="AL14" i="26"/>
  <c r="AL15" i="26"/>
  <c r="AM11" i="26"/>
  <c r="AF93" i="23"/>
  <c r="AG87" i="23"/>
  <c r="AG93" i="23" s="1"/>
  <c r="AF101" i="23"/>
  <c r="AG88" i="23"/>
  <c r="AG101" i="23" s="1"/>
  <c r="AF96" i="23"/>
  <c r="AG82" i="23"/>
  <c r="AG96" i="23" s="1"/>
  <c r="AF100" i="23"/>
  <c r="AF99" i="23"/>
  <c r="AG83" i="23"/>
  <c r="AF92" i="23"/>
  <c r="AG86" i="23"/>
  <c r="AG92" i="23" s="1"/>
  <c r="B64" i="23" l="1"/>
  <c r="K70" i="23"/>
  <c r="B62" i="23"/>
  <c r="C64" i="23"/>
  <c r="H73" i="23"/>
  <c r="D66" i="23"/>
  <c r="B61" i="23"/>
  <c r="G73" i="23"/>
  <c r="K72" i="23"/>
  <c r="M68" i="23"/>
  <c r="M67" i="23"/>
  <c r="K65" i="23"/>
  <c r="F68" i="23"/>
  <c r="M70" i="23"/>
  <c r="G60" i="23"/>
  <c r="E70" i="23"/>
  <c r="H62" i="23"/>
  <c r="C73" i="23"/>
  <c r="I62" i="23"/>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K2" i="5" s="1"/>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L2" i="5" s="1"/>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M2" i="5" s="1"/>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N2" i="5" s="1"/>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O2" i="5" s="1"/>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P2" i="5" s="1"/>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Q2" i="5" s="1"/>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R2" i="5" s="1"/>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S2" i="5" s="1"/>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T2" i="5" s="1"/>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U2" i="5" s="1"/>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V2" i="5" s="1"/>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W2" i="5" s="1"/>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X2" i="5" s="1"/>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Y2" i="5" s="1"/>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Z2" i="5" s="1"/>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AA2" i="5" s="1"/>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B2" i="5" s="1"/>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C2" i="5" s="1"/>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D2" i="5" s="1"/>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E2" i="5" s="1"/>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sharedStrings.xml><?xml version="1.0" encoding="utf-8"?>
<sst xmlns="http://schemas.openxmlformats.org/spreadsheetml/2006/main" count="15219" uniqueCount="1084">
  <si>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</si>
  <si>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</si>
  <si>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</si>
  <si>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</si>
  <si>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</si>
  <si>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</si>
  <si>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</si>
  <si>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</si>
  <si>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</si>
  <si>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</si>
  <si>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</si>
  <si>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</si>
  <si>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</si>
  <si>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</si>
  <si>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</si>
  <si>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</si>
  <si>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</si>
  <si>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</si>
  <si>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</si>
  <si>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</si>
  <si>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</si>
  <si>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</si>
  <si>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</si>
  <si>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</si>
  <si>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</si>
  <si>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</si>
  <si>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</si>
  <si>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</si>
  <si>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</si>
  <si>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</si>
  <si>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</si>
  <si>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</si>
  <si>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</si>
  <si>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</si>
  <si>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</si>
  <si>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</si>
  <si>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</si>
  <si>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</si>
  <si>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</si>
  <si>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</si>
  <si>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</si>
  <si>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</si>
  <si>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</si>
  <si>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</si>
  <si>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</si>
  <si>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</si>
  <si>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</si>
  <si>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</si>
  <si>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</si>
  <si>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</si>
  <si>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</si>
  <si>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</si>
  <si>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</si>
  <si>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</si>
  <si>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</si>
  <si>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</si>
  <si>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</si>
  <si>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</si>
  <si>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</si>
  <si>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</si>
  <si>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</si>
  <si>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</si>
  <si>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</si>
  <si>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</si>
  <si>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</si>
  <si>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</si>
  <si>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</si>
  <si>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</si>
  <si>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</si>
  <si>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</si>
  <si>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</si>
  <si>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</si>
  <si>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</si>
  <si>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</si>
  <si>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</si>
  <si>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</si>
  <si>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</si>
  <si>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</si>
  <si>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</si>
  <si>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</si>
  <si>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</si>
  <si>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</si>
  <si>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</si>
  <si>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</si>
  <si>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</si>
  <si>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</si>
  <si>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</si>
  <si>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</si>
  <si>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</si>
  <si>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</si>
  <si>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</si>
  <si>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</si>
  <si>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</si>
  <si>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</si>
  <si>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</si>
  <si>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</si>
  <si>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</si>
  <si>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</si>
  <si>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</si>
  <si>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</si>
  <si>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</si>
  <si>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</si>
  <si>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</si>
  <si>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</si>
  <si>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</si>
  <si>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</si>
  <si>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</si>
  <si>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</si>
  <si>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</si>
  <si>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</si>
  <si>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</si>
  <si>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</si>
  <si>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</si>
  <si>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</si>
  <si>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</si>
  <si>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</si>
  <si>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</si>
  <si>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</si>
  <si>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</si>
  <si>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</si>
  <si>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</si>
  <si>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</si>
  <si>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</si>
  <si>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</si>
  <si>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</si>
  <si>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</si>
  <si>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</si>
  <si>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</si>
  <si>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</si>
  <si>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</si>
  <si>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</si>
  <si>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</si>
  <si>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</si>
  <si>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</si>
  <si>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</si>
  <si>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</si>
  <si>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</si>
  <si>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</si>
  <si>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</si>
  <si>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</si>
  <si>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</si>
  <si>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</si>
  <si>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</si>
  <si>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</si>
  <si>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</si>
  <si>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</si>
  <si>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</si>
  <si>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</si>
  <si>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</si>
  <si>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</si>
  <si>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</si>
  <si>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</si>
  <si>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</si>
  <si>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</si>
  <si>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</si>
  <si>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</si>
  <si>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</si>
  <si>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</si>
  <si>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</si>
  <si>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</si>
  <si>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</si>
  <si>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</si>
  <si>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</si>
  <si>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</si>
  <si>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</si>
  <si>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</si>
  <si>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</si>
  <si>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</si>
  <si>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</si>
  <si>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</si>
  <si>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</si>
  <si>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</si>
  <si>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</si>
  <si>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</si>
  <si>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</si>
  <si>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</si>
  <si>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</si>
  <si>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</si>
  <si>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</si>
  <si>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</si>
  <si>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</si>
  <si>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</si>
  <si>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</si>
  <si>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</si>
  <si>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</si>
  <si>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</si>
  <si>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</si>
  <si>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</si>
  <si>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</si>
  <si>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</si>
  <si>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</si>
  <si>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</si>
  <si>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</si>
  <si>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</si>
  <si>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</si>
  <si>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</si>
  <si>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</si>
  <si>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</si>
  <si>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</si>
  <si>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</si>
  <si>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</si>
  <si>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</si>
  <si>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</si>
  <si>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</si>
  <si>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</si>
  <si>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</si>
  <si>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</si>
  <si>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</si>
  <si>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</si>
  <si>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</si>
  <si>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</si>
  <si>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</si>
  <si>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</si>
  <si>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</si>
  <si>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</si>
  <si>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</si>
  <si>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</si>
  <si>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</si>
  <si>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</si>
  <si>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</si>
  <si>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</si>
  <si>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</si>
  <si>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</si>
  <si>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</si>
  <si>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</si>
  <si>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</si>
  <si>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</si>
  <si>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</si>
  <si>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</si>
  <si>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</si>
  <si>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</si>
  <si>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</si>
  <si>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</si>
  <si>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</si>
  <si>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</si>
  <si>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</si>
  <si>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</si>
  <si>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</si>
  <si>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</si>
  <si>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</si>
  <si>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</si>
  <si>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</si>
  <si>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</si>
  <si>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</si>
  <si>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</si>
  <si>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</si>
  <si>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</si>
  <si>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</si>
  <si>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</si>
  <si>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</si>
  <si>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</si>
  <si>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</si>
  <si>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</si>
  <si>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</si>
  <si>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</si>
  <si>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</si>
  <si>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</si>
  <si>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</si>
  <si>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</si>
  <si>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</si>
  <si>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</si>
  <si>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</si>
  <si>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</si>
  <si>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</si>
  <si>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</si>
  <si>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</si>
  <si>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</si>
  <si>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</si>
  <si>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</si>
  <si>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</si>
  <si>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</si>
  <si>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</si>
  <si>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</si>
  <si>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</si>
  <si>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</si>
  <si>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</si>
  <si>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</si>
  <si>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</si>
  <si>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</si>
  <si>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</si>
  <si>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</si>
  <si>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</si>
  <si>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</si>
  <si>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</si>
  <si>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</si>
  <si>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</si>
  <si>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</si>
  <si>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</si>
  <si>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</si>
  <si>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</si>
  <si>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</si>
  <si>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</si>
  <si>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</si>
  <si>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</si>
  <si>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</si>
  <si>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</si>
  <si>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</si>
  <si>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</si>
  <si>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</si>
  <si>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</si>
  <si>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</si>
  <si>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</si>
  <si>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</si>
  <si>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</si>
  <si>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</si>
  <si>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</si>
  <si>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</si>
  <si>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</si>
  <si>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</si>
  <si>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</si>
  <si>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</si>
  <si>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</si>
  <si>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</si>
  <si>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</si>
  <si>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</si>
  <si>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</si>
  <si>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</si>
  <si>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</si>
  <si>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</si>
  <si>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</si>
  <si>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</si>
  <si>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</si>
  <si>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</si>
  <si>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</si>
  <si>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</si>
  <si>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</si>
  <si>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</si>
  <si>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</si>
  <si>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</si>
  <si>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</si>
  <si>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</si>
  <si>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</si>
  <si>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</si>
  <si>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</si>
  <si>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</si>
  <si>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</si>
  <si>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</si>
  <si>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</si>
  <si>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</si>
  <si>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</si>
  <si>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</si>
  <si>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</si>
  <si>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</si>
  <si>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</si>
  <si>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</si>
  <si>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</si>
  <si>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</si>
  <si>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</si>
  <si>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</si>
  <si>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</si>
  <si>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</si>
  <si>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</si>
  <si>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</si>
  <si>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</si>
  <si>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</si>
  <si>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</si>
  <si>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</si>
  <si>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</si>
  <si>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</si>
  <si>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</si>
  <si>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</si>
  <si>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</si>
  <si>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</si>
  <si>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</si>
  <si>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</si>
  <si>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</si>
  <si>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</si>
  <si>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</si>
  <si>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</si>
  <si>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</si>
  <si>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</si>
  <si>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</si>
  <si>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</si>
  <si>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</si>
  <si>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</si>
  <si>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</si>
  <si>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</si>
  <si>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</si>
  <si>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</si>
  <si>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</si>
  <si>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</si>
  <si>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</si>
  <si>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</si>
  <si>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</si>
  <si>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</si>
  <si>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</si>
  <si>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</si>
  <si>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</si>
  <si>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</si>
  <si>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</si>
  <si>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</si>
  <si>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</si>
  <si>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</si>
  <si>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</si>
  <si>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</si>
  <si>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</si>
  <si>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</si>
  <si>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</si>
  <si>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</si>
  <si>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</si>
  <si>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</si>
  <si>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</si>
  <si>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</si>
  <si>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</si>
  <si>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</si>
  <si>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</si>
  <si>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</si>
  <si>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</si>
  <si>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</si>
  <si>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</si>
  <si>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</si>
  <si>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</si>
  <si>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</si>
  <si>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</si>
  <si>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</si>
  <si>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</si>
  <si>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</si>
  <si>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</si>
  <si>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</si>
  <si>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</si>
  <si>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</si>
  <si>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</si>
  <si>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</si>
  <si>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</si>
  <si>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</si>
  <si>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</si>
  <si>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</si>
  <si>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</si>
  <si>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</si>
  <si>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</si>
  <si>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</si>
  <si>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</si>
  <si>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</si>
  <si>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</si>
  <si>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</si>
  <si>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</si>
  <si>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</si>
  <si>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</si>
  <si>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</si>
  <si>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</si>
  <si>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</si>
  <si>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</si>
  <si>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</si>
  <si>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</si>
  <si>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</si>
  <si>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</si>
  <si>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</si>
  <si>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</si>
  <si>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</si>
  <si>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</si>
  <si>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</si>
  <si>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</si>
  <si>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</si>
  <si>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</si>
  <si>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</si>
  <si>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</si>
  <si>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</si>
  <si>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</si>
  <si>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</si>
  <si>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</si>
  <si>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</si>
  <si>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</si>
  <si>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</si>
  <si>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</si>
  <si>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</si>
  <si>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</si>
  <si>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</si>
  <si>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</si>
  <si>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</si>
  <si>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</si>
  <si>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</si>
  <si>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</si>
  <si>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</si>
  <si>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</si>
  <si>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</si>
  <si>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</si>
  <si>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</si>
  <si>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</si>
  <si>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</si>
  <si>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</si>
  <si>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</si>
  <si>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</si>
  <si>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</si>
  <si>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</si>
  <si>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</si>
  <si>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</si>
  <si>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</si>
  <si>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</si>
  <si>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</si>
  <si>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</si>
  <si>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</si>
  <si>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</si>
  <si>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</si>
  <si>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</si>
  <si>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</si>
  <si>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</si>
  <si>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</si>
  <si>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</si>
  <si>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</si>
  <si>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</si>
  <si>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</si>
  <si>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</si>
  <si>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</si>
  <si>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</si>
  <si>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</si>
  <si>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</si>
  <si>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</si>
  <si>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</si>
  <si>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</si>
  <si>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</si>
  <si>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</si>
  <si>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</si>
  <si>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</si>
  <si>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</si>
  <si>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</si>
  <si>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</si>
  <si>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</si>
  <si>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</si>
  <si>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</si>
  <si>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</si>
  <si>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</si>
  <si>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</si>
  <si>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</si>
  <si>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</si>
  <si>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</si>
  <si>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</si>
  <si>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</si>
  <si>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</si>
  <si>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</si>
  <si>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</si>
  <si>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</si>
  <si>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</si>
  <si>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</si>
  <si>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</si>
  <si>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</si>
  <si>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</si>
  <si>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</si>
  <si>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</si>
  <si>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</si>
  <si>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</si>
  <si>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</si>
  <si>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</si>
  <si>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</si>
  <si>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</si>
  <si>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</si>
  <si>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</si>
  <si>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</si>
  <si>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</si>
  <si>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</si>
  <si>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</si>
  <si>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</si>
  <si>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</si>
  <si>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</si>
  <si>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</si>
  <si>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</si>
  <si>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</si>
  <si>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</si>
  <si>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</si>
  <si>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</si>
  <si>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</si>
  <si>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</si>
  <si>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</si>
  <si>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</si>
  <si>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</si>
  <si>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</si>
  <si>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</si>
  <si>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</si>
  <si>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</si>
  <si>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</si>
  <si>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</si>
  <si>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</si>
  <si>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</si>
  <si>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</si>
  <si>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</si>
  <si>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</si>
  <si>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</si>
  <si>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</si>
  <si>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</si>
  <si>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</si>
  <si>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</si>
  <si>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</si>
  <si>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</si>
  <si>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</si>
  <si>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</si>
  <si>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</si>
  <si>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</si>
  <si>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</si>
  <si>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</si>
  <si>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</si>
  <si>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</si>
  <si>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</si>
  <si>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</si>
  <si>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</si>
  <si>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</si>
  <si>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</si>
  <si>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</si>
  <si>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</si>
  <si>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</si>
  <si>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</si>
  <si>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</si>
  <si>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</si>
  <si>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</si>
  <si>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</si>
  <si>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</si>
  <si>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</si>
  <si>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</si>
  <si>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</si>
  <si>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</si>
  <si>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</si>
  <si>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</si>
  <si>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</si>
  <si>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</si>
  <si>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</si>
  <si>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</si>
  <si>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</si>
  <si>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</si>
  <si>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</si>
  <si>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</si>
  <si>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</si>
  <si>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</si>
  <si>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</si>
  <si>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</si>
  <si>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</si>
  <si>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</si>
  <si>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</si>
  <si>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</si>
  <si>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</si>
  <si>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</si>
  <si>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</si>
  <si>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</si>
  <si>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</si>
  <si>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</si>
  <si>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</si>
  <si>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</si>
  <si>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</si>
  <si>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</si>
  <si>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</si>
  <si>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</si>
  <si>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</si>
  <si>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</si>
  <si>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</si>
  <si>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</si>
  <si>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</si>
  <si>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</si>
  <si>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</si>
  <si>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</si>
  <si>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</si>
  <si>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</si>
  <si>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</si>
  <si>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</si>
  <si>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</si>
  <si>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</si>
  <si>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</si>
  <si>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</si>
  <si>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</si>
  <si>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</si>
  <si>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</si>
  <si>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</si>
  <si>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</si>
  <si>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</si>
  <si>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</si>
  <si>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</si>
  <si>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</si>
  <si>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</si>
  <si>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</si>
  <si>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</si>
  <si>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</si>
  <si>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</si>
  <si>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</si>
  <si>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</si>
  <si>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</si>
  <si>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</si>
  <si>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</si>
  <si>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</si>
  <si>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</si>
  <si>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</si>
  <si>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</si>
  <si>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</si>
  <si>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</si>
  <si>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</si>
  <si>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</si>
  <si>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</si>
  <si>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</si>
  <si>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</si>
  <si>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</si>
  <si>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</si>
  <si>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</si>
  <si>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</si>
  <si>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</si>
  <si>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</si>
  <si>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</si>
  <si>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</si>
  <si>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</si>
  <si>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</si>
  <si>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</si>
  <si>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</si>
  <si>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</si>
  <si>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</si>
  <si>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</si>
  <si>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</si>
  <si>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</si>
  <si>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</si>
  <si>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</si>
  <si>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</si>
  <si>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</si>
  <si>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</si>
  <si>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</si>
  <si>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</si>
  <si>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</si>
  <si>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</si>
  <si>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</si>
  <si>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</si>
  <si>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</si>
  <si>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</si>
  <si>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</si>
  <si>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</si>
  <si>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</si>
  <si>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</si>
  <si>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</si>
  <si>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</si>
  <si>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</si>
  <si>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</si>
  <si>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</si>
  <si>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</si>
  <si>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</si>
  <si>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</si>
  <si>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</si>
  <si>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</si>
  <si>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</si>
  <si>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</si>
  <si>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</si>
  <si>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</si>
  <si>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</si>
  <si>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</si>
  <si>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</si>
  <si>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</si>
  <si>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</si>
  <si>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</si>
  <si>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</si>
  <si>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</si>
  <si>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</si>
  <si>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</si>
  <si>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</si>
  <si>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</si>
  <si>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</si>
  <si>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</si>
  <si>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</si>
  <si>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</si>
  <si>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</si>
  <si>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</si>
  <si>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</si>
  <si>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</si>
  <si>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</si>
  <si>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</si>
  <si>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</si>
  <si>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</si>
  <si>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</si>
  <si>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</si>
  <si>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</si>
  <si>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</si>
  <si>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</si>
  <si>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</si>
  <si>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</si>
  <si>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</si>
  <si>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</si>
  <si>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</si>
  <si>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</si>
  <si>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</si>
  <si>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</si>
  <si>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</si>
  <si>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</si>
  <si>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</si>
  <si>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</si>
  <si>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</si>
  <si>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</si>
  <si>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</si>
  <si>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</si>
  <si>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</si>
  <si>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</si>
  <si>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</si>
  <si>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</si>
  <si>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</si>
  <si>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</si>
  <si>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</si>
  <si>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</si>
  <si>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</si>
  <si>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</si>
  <si>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</si>
  <si>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</si>
  <si>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</si>
  <si>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</si>
  <si>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</si>
  <si>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</si>
  <si>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</si>
  <si>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</si>
  <si>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</si>
  <si>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</si>
  <si>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</si>
  <si>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</si>
  <si>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</si>
  <si>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</si>
  <si>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</si>
  <si>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</si>
  <si>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</si>
  <si>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</si>
  <si>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</si>
  <si>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</si>
  <si>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</si>
  <si>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</si>
  <si>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</si>
  <si>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</si>
  <si>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</si>
  <si>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</si>
  <si>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</si>
  <si>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</si>
  <si>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</si>
  <si>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</si>
  <si>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</si>
  <si>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</si>
  <si>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</si>
  <si>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</si>
  <si>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</si>
  <si>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</si>
  <si>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</si>
  <si>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</si>
  <si>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</si>
  <si>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</si>
  <si>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</si>
  <si>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</si>
  <si>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</si>
  <si>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</si>
  <si>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</si>
  <si>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</si>
  <si>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</si>
  <si>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</si>
  <si>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</si>
  <si>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</si>
  <si>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</si>
  <si>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</si>
  <si>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</si>
  <si>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</si>
  <si>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</si>
  <si>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</si>
  <si>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</si>
  <si>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</si>
  <si>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</si>
  <si>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</si>
  <si>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</si>
  <si>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</si>
  <si>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</si>
  <si>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</si>
  <si>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</si>
  <si>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</si>
  <si>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</si>
  <si>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</si>
  <si>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</si>
  <si>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</si>
  <si>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</si>
  <si>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</si>
  <si>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</si>
  <si>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</si>
  <si>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</si>
  <si>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</si>
  <si>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</si>
  <si>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</si>
  <si>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</si>
  <si>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</si>
  <si>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</si>
  <si>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</si>
  <si>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</si>
  <si>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</si>
  <si>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</si>
  <si>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</si>
  <si>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</si>
  <si>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</si>
  <si>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</si>
  <si>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</si>
  <si>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</si>
  <si>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</si>
  <si>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</si>
  <si>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</si>
  <si>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</si>
  <si>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</si>
  <si>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</si>
  <si>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</si>
  <si>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</si>
  <si>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</si>
  <si>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</si>
  <si>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</si>
  <si>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</si>
  <si>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</si>
  <si>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</si>
  <si>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</si>
  <si>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</si>
  <si>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</si>
  <si>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</si>
  <si>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</si>
  <si>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</si>
  <si>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</si>
  <si>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</si>
  <si>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</si>
  <si>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</si>
  <si>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</si>
  <si>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</si>
  <si>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</si>
  <si>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</si>
  <si>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</si>
  <si>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</si>
  <si>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</si>
  <si>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</si>
  <si>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</si>
  <si>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</si>
  <si>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</si>
  <si>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</si>
  <si>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</si>
  <si>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</si>
  <si>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</si>
  <si>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</si>
  <si>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</si>
  <si>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</si>
  <si>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</si>
  <si>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</si>
  <si>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</si>
  <si>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</si>
  <si>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</si>
  <si>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</si>
  <si>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</si>
  <si>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</si>
  <si>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</si>
  <si>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</si>
  <si>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</si>
  <si>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</si>
  <si>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</si>
  <si>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</si>
  <si>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</si>
  <si>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</si>
  <si>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</si>
  <si>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</si>
  <si>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</si>
  <si>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</si>
  <si>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</si>
  <si>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</si>
  <si>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</si>
  <si>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</si>
  <si>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</si>
  <si>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</si>
  <si>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</si>
  <si>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</si>
  <si>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</si>
  <si>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</si>
  <si>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</si>
  <si>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</si>
  <si>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</si>
  <si>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</si>
  <si>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</si>
  <si>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</si>
  <si>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</si>
  <si>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</si>
  <si>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</si>
  <si>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</si>
  <si>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</si>
  <si>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</si>
  <si>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</si>
  <si>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</si>
  <si>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</si>
  <si>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</si>
  <si>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</si>
  <si>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</si>
  <si>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</si>
  <si>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</si>
  <si>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</si>
  <si>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</si>
  <si>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</si>
  <si>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</si>
  <si>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</si>
  <si>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</si>
  <si>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</si>
  <si>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</si>
  <si>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</si>
  <si>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</si>
  <si>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</si>
  <si>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</si>
  <si>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</si>
  <si>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</si>
  <si>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</si>
  <si>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</si>
  <si>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</si>
  <si>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</si>
  <si>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</si>
  <si>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</si>
  <si>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</si>
  <si>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</si>
  <si>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</si>
  <si>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</si>
  <si>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</si>
  <si>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</si>
  <si>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</si>
  <si>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</si>
  <si>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</si>
  <si>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</si>
  <si>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</si>
  <si>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</si>
  <si>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</si>
  <si>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</si>
  <si>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</si>
  <si>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</si>
  <si>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</si>
  <si>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</si>
  <si>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</si>
  <si>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</si>
  <si>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</si>
  <si>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</si>
  <si>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</si>
  <si>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</si>
  <si>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</si>
  <si>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</si>
  <si>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</si>
  <si>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</si>
  <si>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</si>
  <si>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</si>
  <si>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</si>
  <si>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</si>
  <si>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</si>
  <si>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</si>
  <si>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</si>
  <si>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</si>
  <si>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</si>
  <si>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</si>
  <si>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</si>
  <si>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</si>
  <si>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</si>
  <si>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</si>
  <si>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</si>
  <si>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</si>
  <si>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</si>
  <si>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</si>
  <si>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</si>
  <si>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</si>
  <si>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</si>
  <si>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</si>
  <si>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</si>
  <si>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</si>
  <si>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</si>
  <si>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</si>
  <si>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</si>
  <si>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</si>
  <si>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</si>
  <si>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</si>
  <si>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</si>
  <si>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</si>
  <si>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</si>
  <si>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</si>
  <si>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</si>
  <si>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</si>
  <si>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</si>
  <si>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</si>
  <si>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</si>
  <si>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</si>
  <si>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</si>
  <si>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</si>
  <si>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</si>
  <si>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</si>
  <si>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t>https://www.eia.gov/outlooks/steo/tables/pdf/7atab.pdf</t>
  </si>
  <si>
    <t>Short-Term Energy Outlook</t>
  </si>
  <si>
    <t>Table 7</t>
  </si>
  <si>
    <t>March 2024</t>
  </si>
  <si>
    <t>2012 USD/2023 USD</t>
  </si>
  <si>
    <t>Wholesale Electricity Prices (dollars per megawatthour)</t>
  </si>
  <si>
    <t>ERCOT</t>
  </si>
  <si>
    <t>CAISO</t>
  </si>
  <si>
    <t>ISO-NE</t>
  </si>
  <si>
    <t>NYISO</t>
  </si>
  <si>
    <t>PJM</t>
  </si>
  <si>
    <t>SPP</t>
  </si>
  <si>
    <t>SERC</t>
  </si>
  <si>
    <t>FRCC</t>
  </si>
  <si>
    <t>Northwest</t>
  </si>
  <si>
    <t>Southwest</t>
  </si>
  <si>
    <t>2023$</t>
  </si>
  <si>
    <t>2012$</t>
  </si>
  <si>
    <t>MISO</t>
  </si>
  <si>
    <t>WV is expected to see the majority of their capacity retired due to 111 coal power plant standards. We assume that the coal retirements in-state lead to a reduction in state exports</t>
  </si>
  <si>
    <t>West Virginia: adjusted to reduce exports when coal power plants retire</t>
  </si>
  <si>
    <t>ND is adjusted for coal plant retirements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</si>
</sst>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
    <numFmt numFmtId="165" formatCode="#,##0.0"/>
    <numFmt numFmtId="166" formatCode="0.000"/>
    <numFmt numFmtId="167" formatCode="_(* #,##0_);_(* \(#,##0\);_(* &quot;-&quot;??_);_(@_)"/>
  </numFmts>
  <fonts count="52">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b/>
      <sz val="9"/>
      <color theme="1"/>
      <name val="Calibri"/>
      <family val="2"/>
      <scheme val="minor"/>
    </font>
    <font>
      <sz val="10"/>
      <color rgb="FF000000"/>
      <name val="Times New Roman"/>
      <family val="1"/>
    </font>
  </fonts>
  <fills count="30">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s>
  <borders count="11">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0" fillId="0" borderId="10" applyNumberFormat="0" applyProtection="0">
      <alignment wrapText="1"/>
    </xf>
    <xf numFmtId="0" fontId="51" fillId="0" borderId="0"/>
  </cellStyleXfs>
  <cellXfs count="212">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49" fontId="0" fillId="0" borderId="0" xfId="0" applyNumberFormat="1" applyAlignment="1">
      <alignment horizontal="left"/>
    </xf>
    <xf numFmtId="2" fontId="0" fillId="3" borderId="0" xfId="10" applyNumberFormat="1" applyFont="1" applyFill="1"/>
    <xf numFmtId="0" fontId="0" fillId="0" borderId="0" xfId="10" applyNumberFormat="1" applyFont="1"/>
    <xf numFmtId="167" fontId="49" fillId="0" borderId="0" xfId="10" applyNumberFormat="1" applyFont="1" applyFill="1"/>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calcChain" Target="calcChain.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6.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7"/>
  <sheetViews>
    <sheetView workbookViewId="0">
      <selection activeCell="B2" sqref="B2"/>
    </sheetView>
  </sheetViews>
  <sheetFormatPr defaultRowHeight="15"/>
  <cols>
    <col min="2" max="2" width="70.140625" customWidth="1"/>
    <col min="3" max="3" width="10.7109375" bestFit="1" customWidth="1"/>
    <col min="13" max="14" width="8.7109375" style="163"/>
  </cols>
  <sheetData>
    <row r="1" spans="1:13">
      <c r="A1" s="1" t="s">
        <v>0</v>
      </c>
      <c r="B1" s="85" t="s">
        <v>507</v>
      </c>
      <c r="C1" s="86">
        <v>45735</v>
      </c>
      <c r="D1" s="87"/>
      <c r="E1" s="87"/>
      <c r="F1" s="87"/>
      <c r="G1" s="87"/>
      <c r="H1" s="87"/>
      <c r="I1" s="87"/>
      <c r="J1" s="87"/>
      <c r="K1" s="85" t="s">
        <v>533</v>
      </c>
      <c r="L1" s="85" t="s">
        <v>535</v>
      </c>
      <c r="M1" s="163" t="s">
        <v>1053</v>
      </c>
    </row>
    <row r="2" spans="1:13">
      <c r="A2" s="1" t="s">
        <v>1</v>
      </c>
      <c r="B2" s="87" t="str">
        <f>LOOKUP(B1,K1:L50,L1:L50)</f>
        <v>NC</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193" t="s">
        <v>1065</v>
      </c>
      <c r="E22" s="87" t="s">
        <v>592</v>
      </c>
      <c r="K22" s="85" t="s">
        <v>500</v>
      </c>
      <c r="L22" s="85" t="s">
        <v>556</v>
      </c>
      <c r="M22" s="163" t="s">
        <v>1053</v>
      </c>
    </row>
    <row r="23" spans="2:13">
      <c r="B23" t="s">
        <v>1063</v>
      </c>
      <c r="E23" s="87">
        <v>2016</v>
      </c>
      <c r="K23" s="85" t="s">
        <v>499</v>
      </c>
      <c r="L23" s="85" t="s">
        <v>557</v>
      </c>
      <c r="M23" s="163" t="s">
        <v>1053</v>
      </c>
    </row>
    <row r="24" spans="2:13">
      <c r="B24" s="4" t="s">
        <v>1062</v>
      </c>
      <c r="E24" s="87" t="s">
        <v>593</v>
      </c>
      <c r="K24" s="85" t="s">
        <v>498</v>
      </c>
      <c r="L24" s="85" t="s">
        <v>558</v>
      </c>
      <c r="M24" s="163" t="s">
        <v>1053</v>
      </c>
    </row>
    <row r="25" spans="2:13">
      <c r="B25" t="s">
        <v>1064</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s="44" t="s">
        <v>1082</v>
      </c>
      <c r="K43" s="85" t="s">
        <v>491</v>
      </c>
      <c r="L43" s="85" t="s">
        <v>577</v>
      </c>
      <c r="M43" s="163" t="s">
        <v>1053</v>
      </c>
    </row>
    <row r="44" spans="1:13">
      <c r="K44" s="85" t="s">
        <v>490</v>
      </c>
      <c r="L44" s="85" t="s">
        <v>578</v>
      </c>
      <c r="M44" s="163" t="s">
        <v>1053</v>
      </c>
    </row>
    <row r="45" spans="1:13">
      <c r="A45" t="s">
        <v>119</v>
      </c>
      <c r="K45" s="85" t="s">
        <v>489</v>
      </c>
      <c r="L45" s="85" t="s">
        <v>579</v>
      </c>
      <c r="M45" s="163" t="s">
        <v>1053</v>
      </c>
    </row>
    <row r="46" spans="1:13">
      <c r="A46" t="s">
        <v>120</v>
      </c>
      <c r="K46" s="85" t="s">
        <v>488</v>
      </c>
      <c r="L46" s="85" t="s">
        <v>580</v>
      </c>
      <c r="M46" s="163" t="s">
        <v>1053</v>
      </c>
    </row>
    <row r="47" spans="1:13">
      <c r="A47" t="s">
        <v>121</v>
      </c>
      <c r="K47" s="85" t="s">
        <v>487</v>
      </c>
      <c r="L47" s="85" t="s">
        <v>581</v>
      </c>
      <c r="M47" s="163" t="s">
        <v>1053</v>
      </c>
    </row>
    <row r="48" spans="1:13">
      <c r="A48" t="s">
        <v>122</v>
      </c>
      <c r="K48" s="85" t="s">
        <v>486</v>
      </c>
      <c r="L48" s="85" t="s">
        <v>582</v>
      </c>
      <c r="M48" s="163" t="s">
        <v>1053</v>
      </c>
    </row>
    <row r="49" spans="1:13">
      <c r="A49" t="s">
        <v>123</v>
      </c>
      <c r="K49" s="85" t="s">
        <v>485</v>
      </c>
      <c r="L49" s="85" t="s">
        <v>583</v>
      </c>
      <c r="M49" s="163" t="s">
        <v>1053</v>
      </c>
    </row>
    <row r="50" spans="1:13">
      <c r="K50" s="85" t="s">
        <v>484</v>
      </c>
      <c r="L50" s="85" t="s">
        <v>584</v>
      </c>
      <c r="M50" s="163" t="s">
        <v>1053</v>
      </c>
    </row>
    <row r="51" spans="1:13">
      <c r="A51" t="s">
        <v>124</v>
      </c>
    </row>
    <row r="52" spans="1:13">
      <c r="A52" t="s">
        <v>125</v>
      </c>
    </row>
    <row r="54" spans="1:13">
      <c r="A54" t="s">
        <v>116</v>
      </c>
    </row>
    <row r="55" spans="1:13">
      <c r="A55" t="s">
        <v>117</v>
      </c>
    </row>
    <row r="56" spans="1:13">
      <c r="A56" t="s">
        <v>118</v>
      </c>
    </row>
    <row r="58" spans="1:13">
      <c r="A58" t="s">
        <v>134</v>
      </c>
    </row>
    <row r="59" spans="1:13">
      <c r="A59" t="s">
        <v>127</v>
      </c>
    </row>
    <row r="60" spans="1:13">
      <c r="A60" t="s">
        <v>126</v>
      </c>
    </row>
    <row r="62" spans="1:13">
      <c r="A62" s="1" t="s">
        <v>269</v>
      </c>
    </row>
    <row r="63" spans="1:13">
      <c r="A63" t="s">
        <v>270</v>
      </c>
    </row>
    <row r="64" spans="1:13">
      <c r="A64" t="s">
        <v>274</v>
      </c>
    </row>
    <row r="65" spans="1:2">
      <c r="A65" t="s">
        <v>271</v>
      </c>
    </row>
    <row r="67" spans="1:2">
      <c r="A67" s="1" t="s">
        <v>276</v>
      </c>
    </row>
    <row r="68" spans="1:2">
      <c r="A68" s="10">
        <v>2.931E-7</v>
      </c>
      <c r="B68" t="s">
        <v>275</v>
      </c>
    </row>
    <row r="69" spans="1:2">
      <c r="A69" s="11">
        <v>0.88711067149387013</v>
      </c>
      <c r="B69" t="s">
        <v>342</v>
      </c>
    </row>
    <row r="70" spans="1:2">
      <c r="A70" s="11">
        <v>0.84730412960844359</v>
      </c>
      <c r="B70" t="s">
        <v>341</v>
      </c>
    </row>
    <row r="71" spans="1:2">
      <c r="A71">
        <v>0.75350342301658668</v>
      </c>
      <c r="B71" t="s">
        <v>1066</v>
      </c>
    </row>
    <row r="72" spans="1:2">
      <c r="A72" s="90" t="s">
        <v>596</v>
      </c>
    </row>
    <row r="73" spans="1:2">
      <c r="A73" s="87" t="s">
        <v>597</v>
      </c>
    </row>
    <row r="74" spans="1:2">
      <c r="A74" s="87" t="s">
        <v>598</v>
      </c>
    </row>
    <row r="75" spans="1:2">
      <c r="A75" s="87"/>
    </row>
    <row r="76" spans="1:2">
      <c r="A76" s="87" t="s">
        <v>599</v>
      </c>
    </row>
    <row r="77" spans="1:2">
      <c r="A77" s="87" t="s">
        <v>600</v>
      </c>
    </row>
    <row r="78" spans="1:2">
      <c r="A78" s="87"/>
    </row>
    <row r="79" spans="1:2">
      <c r="A79" s="90" t="s">
        <v>601</v>
      </c>
    </row>
    <row r="80" spans="1:2">
      <c r="A80" s="87" t="s">
        <v>602</v>
      </c>
    </row>
    <row r="81" spans="1:1">
      <c r="A81" s="85" t="s">
        <v>603</v>
      </c>
    </row>
    <row r="82" spans="1:1">
      <c r="A82" s="87"/>
    </row>
    <row r="83" spans="1:1">
      <c r="A83" s="90" t="s">
        <v>604</v>
      </c>
    </row>
    <row r="84" spans="1:1">
      <c r="A84" s="87"/>
    </row>
    <row r="85" spans="1:1">
      <c r="A85" s="87" t="s">
        <v>605</v>
      </c>
    </row>
    <row r="86" spans="1:1">
      <c r="A86" s="87" t="s">
        <v>606</v>
      </c>
    </row>
    <row r="87" spans="1:1">
      <c r="A87" s="87"/>
    </row>
  </sheetData>
  <phoneticPr fontId="16" type="noConversion"/>
  <conditionalFormatting sqref="L1:M1048576">
    <cfRule type="duplicateValues" dxfId="6"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9FE82B-7048-4C02-A32B-DC1DDEE4B880}">
  <dimension ref="A1:H65"/>
  <sheetViews>
    <sheetView topLeftCell="A23" workbookViewId="0">
      <selection activeCell="F22" sqref="F22"/>
    </sheetView>
  </sheetViews>
  <sheetFormatPr defaultRowHeight="15"/>
  <cols>
    <col min="1" max="1" width="51.42578125" bestFit="1" customWidth="1"/>
  </cols>
  <sheetData>
    <row r="1" spans="1:8">
      <c r="A1" t="s">
        <v>1067</v>
      </c>
      <c r="B1" t="s">
        <v>1078</v>
      </c>
      <c r="F1" t="s">
        <v>1079</v>
      </c>
    </row>
    <row r="2" spans="1:8">
      <c r="B2">
        <v>2023</v>
      </c>
      <c r="C2">
        <v>2024</v>
      </c>
      <c r="D2">
        <v>2025</v>
      </c>
      <c r="F2">
        <v>2023</v>
      </c>
      <c r="G2">
        <v>2024</v>
      </c>
      <c r="H2">
        <v>2025</v>
      </c>
    </row>
    <row r="3" spans="1:8">
      <c r="A3" t="s">
        <v>1068</v>
      </c>
      <c r="B3">
        <v>77</v>
      </c>
      <c r="C3">
        <v>37.450000000000003</v>
      </c>
      <c r="D3">
        <v>28.63</v>
      </c>
      <c r="F3" s="161">
        <f>B3*About!$A$71</f>
        <v>58.019763572277178</v>
      </c>
      <c r="G3" s="161">
        <f>C3*About!$A$71</f>
        <v>28.218703191971173</v>
      </c>
      <c r="H3" s="161">
        <f>D3*About!$A$71</f>
        <v>21.572803000964875</v>
      </c>
    </row>
    <row r="4" spans="1:8">
      <c r="A4" t="s">
        <v>1069</v>
      </c>
      <c r="B4">
        <v>60.17</v>
      </c>
      <c r="C4">
        <v>40.98</v>
      </c>
      <c r="D4">
        <v>43.33</v>
      </c>
      <c r="F4" s="161">
        <f>B4*About!$A$71</f>
        <v>45.338300962908022</v>
      </c>
      <c r="G4" s="161">
        <f>C4*About!$A$71</f>
        <v>30.878570275219719</v>
      </c>
      <c r="H4" s="161">
        <f>D4*About!$A$71</f>
        <v>32.6493033193087</v>
      </c>
    </row>
    <row r="5" spans="1:8">
      <c r="A5" t="s">
        <v>1070</v>
      </c>
      <c r="B5">
        <v>41.36</v>
      </c>
      <c r="C5">
        <v>54.34</v>
      </c>
      <c r="D5">
        <v>56.01</v>
      </c>
      <c r="F5" s="161">
        <f>B5*About!$A$71</f>
        <v>31.164901575966024</v>
      </c>
      <c r="G5" s="161">
        <f>C5*About!$A$71</f>
        <v>40.945376006721325</v>
      </c>
      <c r="H5" s="161">
        <f>D5*About!$A$71</f>
        <v>42.203726723159022</v>
      </c>
    </row>
    <row r="6" spans="1:8">
      <c r="A6" t="s">
        <v>1071</v>
      </c>
      <c r="B6">
        <v>37.96</v>
      </c>
      <c r="C6">
        <v>43.94</v>
      </c>
      <c r="D6">
        <v>46.67</v>
      </c>
      <c r="F6" s="161">
        <f>B6*About!$A$71</f>
        <v>28.60298993770963</v>
      </c>
      <c r="G6" s="161">
        <f>C6*About!$A$71</f>
        <v>33.108940407348818</v>
      </c>
      <c r="H6" s="161">
        <f>D6*About!$A$71</f>
        <v>35.166004752184101</v>
      </c>
    </row>
    <row r="7" spans="1:8">
      <c r="A7" t="s">
        <v>1072</v>
      </c>
      <c r="B7">
        <v>39.340000000000003</v>
      </c>
      <c r="C7">
        <v>38.81</v>
      </c>
      <c r="D7">
        <v>43.37</v>
      </c>
      <c r="F7" s="161">
        <f>B7*About!$A$71</f>
        <v>29.642824661472524</v>
      </c>
      <c r="G7" s="161">
        <f>C7*About!$A$71</f>
        <v>29.243467847273731</v>
      </c>
      <c r="H7" s="161">
        <f>D7*About!$A$71</f>
        <v>32.679443456229365</v>
      </c>
    </row>
    <row r="8" spans="1:8">
      <c r="A8" t="s">
        <v>1080</v>
      </c>
      <c r="B8">
        <v>34.42</v>
      </c>
      <c r="C8">
        <v>35.840000000000003</v>
      </c>
      <c r="D8">
        <v>41.59</v>
      </c>
      <c r="F8" s="161">
        <f>B8*About!$A$71</f>
        <v>25.935587820230914</v>
      </c>
      <c r="G8" s="161">
        <f>C8*About!$A$71</f>
        <v>27.005562680914469</v>
      </c>
      <c r="H8" s="161">
        <f>D8*About!$A$71</f>
        <v>31.338207363259844</v>
      </c>
    </row>
    <row r="9" spans="1:8">
      <c r="A9" t="s">
        <v>1073</v>
      </c>
      <c r="B9">
        <v>34.74</v>
      </c>
      <c r="C9">
        <v>38.729999999999997</v>
      </c>
      <c r="D9">
        <v>43.19</v>
      </c>
      <c r="F9" s="161">
        <f>B9*About!$A$71</f>
        <v>26.176708915596222</v>
      </c>
      <c r="G9" s="161">
        <f>C9*About!$A$71</f>
        <v>29.183187573432399</v>
      </c>
      <c r="H9" s="161">
        <f>D9*About!$A$71</f>
        <v>32.543812840086375</v>
      </c>
    </row>
    <row r="10" spans="1:8">
      <c r="A10" t="s">
        <v>1074</v>
      </c>
      <c r="B10">
        <v>32.26</v>
      </c>
      <c r="C10">
        <v>31.85</v>
      </c>
      <c r="D10">
        <v>34.78</v>
      </c>
      <c r="F10" s="161">
        <f>B10*About!$A$71</f>
        <v>24.308020426515085</v>
      </c>
      <c r="G10" s="161">
        <f>C10*About!$A$71</f>
        <v>23.999084023078286</v>
      </c>
      <c r="H10" s="161">
        <f>D10*About!$A$71</f>
        <v>26.206849052516887</v>
      </c>
    </row>
    <row r="11" spans="1:8">
      <c r="A11" t="s">
        <v>1075</v>
      </c>
      <c r="B11">
        <v>33.049999999999997</v>
      </c>
      <c r="C11">
        <v>34.369999999999997</v>
      </c>
      <c r="D11">
        <v>36.36</v>
      </c>
      <c r="F11" s="161">
        <f>B11*About!$A$71</f>
        <v>24.903288130698186</v>
      </c>
      <c r="G11" s="161">
        <f>C11*About!$A$71</f>
        <v>25.897912649080084</v>
      </c>
      <c r="H11" s="161">
        <f>D11*About!$A$71</f>
        <v>27.397384460883092</v>
      </c>
    </row>
    <row r="12" spans="1:8">
      <c r="A12" t="s">
        <v>1076</v>
      </c>
      <c r="B12">
        <v>81.61</v>
      </c>
      <c r="C12">
        <v>73.48</v>
      </c>
      <c r="D12">
        <v>57.97</v>
      </c>
      <c r="F12" s="161">
        <f>B12*About!$A$71</f>
        <v>61.493414352383638</v>
      </c>
      <c r="G12" s="161">
        <f>C12*About!$A$71</f>
        <v>55.367431523258794</v>
      </c>
      <c r="H12" s="161">
        <f>D12*About!$A$71</f>
        <v>43.680593432271529</v>
      </c>
    </row>
    <row r="13" spans="1:8">
      <c r="A13" t="s">
        <v>1077</v>
      </c>
      <c r="B13">
        <v>59.46</v>
      </c>
      <c r="C13">
        <v>38.659999999999997</v>
      </c>
      <c r="D13">
        <v>39.130000000000003</v>
      </c>
      <c r="F13" s="161">
        <f>B13*About!$A$71</f>
        <v>44.803313532566243</v>
      </c>
      <c r="G13" s="161">
        <f>C13*About!$A$71</f>
        <v>29.130442333821239</v>
      </c>
      <c r="H13" s="161">
        <f>D13*About!$A$71</f>
        <v>29.484588942639039</v>
      </c>
    </row>
    <row r="17" spans="1:6">
      <c r="D17">
        <v>2023</v>
      </c>
      <c r="E17">
        <v>2024</v>
      </c>
      <c r="F17">
        <v>2025</v>
      </c>
    </row>
    <row r="18" spans="1:6">
      <c r="A18" s="85" t="s">
        <v>533</v>
      </c>
      <c r="B18" s="85" t="s">
        <v>535</v>
      </c>
      <c r="C18" t="s">
        <v>1074</v>
      </c>
      <c r="D18" s="161">
        <f>SUMIFS(F$3:F$13,$A$3:$A$13,$C18)</f>
        <v>24.308020426515085</v>
      </c>
      <c r="E18" s="161">
        <f t="shared" ref="E18" si="0">SUMIFS(G$3:G$13,$A$3:$A$13,$C18)</f>
        <v>23.999084023078286</v>
      </c>
      <c r="F18" s="161">
        <f>SUMIFS(H$3:H$13,$A$3:$A$13,$C18)</f>
        <v>26.206849052516887</v>
      </c>
    </row>
    <row r="19" spans="1:6">
      <c r="A19" s="85" t="s">
        <v>531</v>
      </c>
      <c r="B19" s="85" t="s">
        <v>537</v>
      </c>
      <c r="C19" t="s">
        <v>1077</v>
      </c>
      <c r="D19" s="161">
        <f t="shared" ref="D19:D65" si="1">SUMIFS(F$3:F$13,$A$3:$A$13,$C19)</f>
        <v>44.803313532566243</v>
      </c>
      <c r="E19" s="161">
        <f t="shared" ref="E19:E65" si="2">SUMIFS(G$3:G$13,$A$3:$A$13,$C19)</f>
        <v>29.130442333821239</v>
      </c>
      <c r="F19" s="161">
        <f t="shared" ref="F19:F65" si="3">SUMIFS(H$3:H$13,$A$3:$A$13,$C19)</f>
        <v>29.484588942639039</v>
      </c>
    </row>
    <row r="20" spans="1:6">
      <c r="A20" s="85" t="s">
        <v>530</v>
      </c>
      <c r="B20" s="85" t="s">
        <v>538</v>
      </c>
      <c r="C20" t="s">
        <v>1080</v>
      </c>
      <c r="D20" s="161">
        <f t="shared" si="1"/>
        <v>25.935587820230914</v>
      </c>
      <c r="E20" s="161">
        <f t="shared" si="2"/>
        <v>27.005562680914469</v>
      </c>
      <c r="F20" s="161">
        <f t="shared" si="3"/>
        <v>31.338207363259844</v>
      </c>
    </row>
    <row r="21" spans="1:6">
      <c r="A21" s="85" t="s">
        <v>529</v>
      </c>
      <c r="B21" s="85" t="s">
        <v>539</v>
      </c>
      <c r="C21" t="s">
        <v>1069</v>
      </c>
      <c r="D21" s="161">
        <f t="shared" si="1"/>
        <v>45.338300962908022</v>
      </c>
      <c r="E21" s="161">
        <f t="shared" si="2"/>
        <v>30.878570275219719</v>
      </c>
      <c r="F21" s="161">
        <f t="shared" si="3"/>
        <v>32.6493033193087</v>
      </c>
    </row>
    <row r="22" spans="1:6">
      <c r="A22" s="85" t="s">
        <v>528</v>
      </c>
      <c r="B22" s="85" t="s">
        <v>540</v>
      </c>
      <c r="C22" t="s">
        <v>1077</v>
      </c>
      <c r="D22" s="161">
        <f t="shared" si="1"/>
        <v>44.803313532566243</v>
      </c>
      <c r="E22" s="161">
        <f t="shared" si="2"/>
        <v>29.130442333821239</v>
      </c>
      <c r="F22" s="161">
        <f>SUMIFS(H$3:H$13,$A$3:$A$13,$C22)</f>
        <v>29.484588942639039</v>
      </c>
    </row>
    <row r="23" spans="1:6">
      <c r="A23" s="85" t="s">
        <v>527</v>
      </c>
      <c r="B23" s="85" t="s">
        <v>541</v>
      </c>
      <c r="C23" t="s">
        <v>1070</v>
      </c>
      <c r="D23" s="161">
        <f t="shared" si="1"/>
        <v>31.164901575966024</v>
      </c>
      <c r="E23" s="161">
        <f t="shared" si="2"/>
        <v>40.945376006721325</v>
      </c>
      <c r="F23" s="161">
        <f t="shared" si="3"/>
        <v>42.203726723159022</v>
      </c>
    </row>
    <row r="24" spans="1:6">
      <c r="A24" s="85" t="s">
        <v>526</v>
      </c>
      <c r="B24" s="85" t="s">
        <v>542</v>
      </c>
      <c r="C24" t="s">
        <v>1072</v>
      </c>
      <c r="D24" s="161">
        <f t="shared" si="1"/>
        <v>29.642824661472524</v>
      </c>
      <c r="E24" s="161">
        <f t="shared" si="2"/>
        <v>29.243467847273731</v>
      </c>
      <c r="F24" s="161">
        <f t="shared" si="3"/>
        <v>32.679443456229365</v>
      </c>
    </row>
    <row r="25" spans="1:6">
      <c r="A25" s="85" t="s">
        <v>525</v>
      </c>
      <c r="B25" s="85" t="s">
        <v>543</v>
      </c>
      <c r="C25" t="s">
        <v>1074</v>
      </c>
      <c r="D25" s="161">
        <f t="shared" si="1"/>
        <v>24.308020426515085</v>
      </c>
      <c r="E25" s="161">
        <f t="shared" si="2"/>
        <v>23.999084023078286</v>
      </c>
      <c r="F25" s="161">
        <f t="shared" si="3"/>
        <v>26.206849052516887</v>
      </c>
    </row>
    <row r="26" spans="1:6">
      <c r="A26" s="85" t="s">
        <v>524</v>
      </c>
      <c r="B26" s="85" t="s">
        <v>544</v>
      </c>
      <c r="C26" t="s">
        <v>1074</v>
      </c>
      <c r="D26" s="161">
        <f t="shared" si="1"/>
        <v>24.308020426515085</v>
      </c>
      <c r="E26" s="161">
        <f t="shared" si="2"/>
        <v>23.999084023078286</v>
      </c>
      <c r="F26" s="161">
        <f t="shared" si="3"/>
        <v>26.206849052516887</v>
      </c>
    </row>
    <row r="27" spans="1:6">
      <c r="A27" s="85" t="s">
        <v>522</v>
      </c>
      <c r="B27" s="85" t="s">
        <v>546</v>
      </c>
      <c r="C27" t="s">
        <v>1076</v>
      </c>
      <c r="D27" s="161">
        <f t="shared" si="1"/>
        <v>61.493414352383638</v>
      </c>
      <c r="E27" s="161">
        <f t="shared" si="2"/>
        <v>55.367431523258794</v>
      </c>
      <c r="F27" s="161">
        <f t="shared" si="3"/>
        <v>43.680593432271529</v>
      </c>
    </row>
    <row r="28" spans="1:6">
      <c r="A28" s="85" t="s">
        <v>521</v>
      </c>
      <c r="B28" s="85" t="s">
        <v>547</v>
      </c>
      <c r="C28" t="s">
        <v>1080</v>
      </c>
      <c r="D28" s="161">
        <f t="shared" si="1"/>
        <v>25.935587820230914</v>
      </c>
      <c r="E28" s="161">
        <f t="shared" si="2"/>
        <v>27.005562680914469</v>
      </c>
      <c r="F28" s="161">
        <f t="shared" si="3"/>
        <v>31.338207363259844</v>
      </c>
    </row>
    <row r="29" spans="1:6">
      <c r="A29" s="85" t="s">
        <v>520</v>
      </c>
      <c r="B29" s="85" t="s">
        <v>548</v>
      </c>
      <c r="C29" t="s">
        <v>1080</v>
      </c>
      <c r="D29" s="161">
        <f t="shared" si="1"/>
        <v>25.935587820230914</v>
      </c>
      <c r="E29" s="161">
        <f t="shared" si="2"/>
        <v>27.005562680914469</v>
      </c>
      <c r="F29" s="161">
        <f t="shared" si="3"/>
        <v>31.338207363259844</v>
      </c>
    </row>
    <row r="30" spans="1:6">
      <c r="A30" s="85" t="s">
        <v>519</v>
      </c>
      <c r="B30" s="85" t="s">
        <v>549</v>
      </c>
      <c r="C30" t="s">
        <v>1080</v>
      </c>
      <c r="D30" s="161">
        <f t="shared" si="1"/>
        <v>25.935587820230914</v>
      </c>
      <c r="E30" s="161">
        <f t="shared" si="2"/>
        <v>27.005562680914469</v>
      </c>
      <c r="F30" s="161">
        <f t="shared" si="3"/>
        <v>31.338207363259844</v>
      </c>
    </row>
    <row r="31" spans="1:6">
      <c r="A31" s="85" t="s">
        <v>518</v>
      </c>
      <c r="B31" s="85" t="s">
        <v>550</v>
      </c>
      <c r="C31" t="s">
        <v>1073</v>
      </c>
      <c r="D31" s="161">
        <f t="shared" si="1"/>
        <v>26.176708915596222</v>
      </c>
      <c r="E31" s="161">
        <f t="shared" si="2"/>
        <v>29.183187573432399</v>
      </c>
      <c r="F31" s="161">
        <f t="shared" si="3"/>
        <v>32.543812840086375</v>
      </c>
    </row>
    <row r="32" spans="1:6">
      <c r="A32" s="85" t="s">
        <v>517</v>
      </c>
      <c r="B32" s="85" t="s">
        <v>551</v>
      </c>
      <c r="C32" t="s">
        <v>1074</v>
      </c>
      <c r="D32" s="161">
        <f t="shared" si="1"/>
        <v>24.308020426515085</v>
      </c>
      <c r="E32" s="161">
        <f t="shared" si="2"/>
        <v>23.999084023078286</v>
      </c>
      <c r="F32" s="161">
        <f t="shared" si="3"/>
        <v>26.206849052516887</v>
      </c>
    </row>
    <row r="33" spans="1:6">
      <c r="A33" s="85" t="s">
        <v>516</v>
      </c>
      <c r="B33" s="85" t="s">
        <v>552</v>
      </c>
      <c r="C33" t="s">
        <v>1080</v>
      </c>
      <c r="D33" s="161">
        <f t="shared" si="1"/>
        <v>25.935587820230914</v>
      </c>
      <c r="E33" s="161">
        <f t="shared" si="2"/>
        <v>27.005562680914469</v>
      </c>
      <c r="F33" s="161">
        <f t="shared" si="3"/>
        <v>31.338207363259844</v>
      </c>
    </row>
    <row r="34" spans="1:6">
      <c r="A34" s="85" t="s">
        <v>515</v>
      </c>
      <c r="B34" s="85" t="s">
        <v>553</v>
      </c>
      <c r="C34" t="s">
        <v>1070</v>
      </c>
      <c r="D34" s="161">
        <f t="shared" si="1"/>
        <v>31.164901575966024</v>
      </c>
      <c r="E34" s="161">
        <f t="shared" si="2"/>
        <v>40.945376006721325</v>
      </c>
      <c r="F34" s="161">
        <f t="shared" si="3"/>
        <v>42.203726723159022</v>
      </c>
    </row>
    <row r="35" spans="1:6">
      <c r="A35" s="85" t="s">
        <v>502</v>
      </c>
      <c r="B35" s="85" t="s">
        <v>554</v>
      </c>
      <c r="C35" t="s">
        <v>1072</v>
      </c>
      <c r="D35" s="161">
        <f t="shared" si="1"/>
        <v>29.642824661472524</v>
      </c>
      <c r="E35" s="161">
        <f t="shared" si="2"/>
        <v>29.243467847273731</v>
      </c>
      <c r="F35" s="161">
        <f t="shared" si="3"/>
        <v>32.679443456229365</v>
      </c>
    </row>
    <row r="36" spans="1:6">
      <c r="A36" s="85" t="s">
        <v>501</v>
      </c>
      <c r="B36" s="85" t="s">
        <v>555</v>
      </c>
      <c r="C36" t="s">
        <v>1070</v>
      </c>
      <c r="D36" s="161">
        <f t="shared" si="1"/>
        <v>31.164901575966024</v>
      </c>
      <c r="E36" s="161">
        <f t="shared" si="2"/>
        <v>40.945376006721325</v>
      </c>
      <c r="F36" s="161">
        <f t="shared" si="3"/>
        <v>42.203726723159022</v>
      </c>
    </row>
    <row r="37" spans="1:6">
      <c r="A37" s="85" t="s">
        <v>500</v>
      </c>
      <c r="B37" s="85" t="s">
        <v>556</v>
      </c>
      <c r="C37" t="s">
        <v>1080</v>
      </c>
      <c r="D37" s="161">
        <f t="shared" si="1"/>
        <v>25.935587820230914</v>
      </c>
      <c r="E37" s="161">
        <f t="shared" si="2"/>
        <v>27.005562680914469</v>
      </c>
      <c r="F37" s="161">
        <f t="shared" si="3"/>
        <v>31.338207363259844</v>
      </c>
    </row>
    <row r="38" spans="1:6">
      <c r="A38" s="85" t="s">
        <v>499</v>
      </c>
      <c r="B38" s="85" t="s">
        <v>557</v>
      </c>
      <c r="C38" t="s">
        <v>1080</v>
      </c>
      <c r="D38" s="161">
        <f t="shared" si="1"/>
        <v>25.935587820230914</v>
      </c>
      <c r="E38" s="161">
        <f t="shared" si="2"/>
        <v>27.005562680914469</v>
      </c>
      <c r="F38" s="161">
        <f t="shared" si="3"/>
        <v>31.338207363259844</v>
      </c>
    </row>
    <row r="39" spans="1:6">
      <c r="A39" s="85" t="s">
        <v>498</v>
      </c>
      <c r="B39" s="85" t="s">
        <v>558</v>
      </c>
      <c r="C39" t="s">
        <v>1080</v>
      </c>
      <c r="D39" s="161">
        <f t="shared" si="1"/>
        <v>25.935587820230914</v>
      </c>
      <c r="E39" s="161">
        <f t="shared" si="2"/>
        <v>27.005562680914469</v>
      </c>
      <c r="F39" s="161">
        <f t="shared" si="3"/>
        <v>31.338207363259844</v>
      </c>
    </row>
    <row r="40" spans="1:6">
      <c r="A40" s="85" t="s">
        <v>497</v>
      </c>
      <c r="B40" s="85" t="s">
        <v>559</v>
      </c>
      <c r="C40" t="s">
        <v>1080</v>
      </c>
      <c r="D40" s="161">
        <f t="shared" si="1"/>
        <v>25.935587820230914</v>
      </c>
      <c r="E40" s="161">
        <f t="shared" si="2"/>
        <v>27.005562680914469</v>
      </c>
      <c r="F40" s="161">
        <f t="shared" si="3"/>
        <v>31.338207363259844</v>
      </c>
    </row>
    <row r="41" spans="1:6">
      <c r="A41" s="85" t="s">
        <v>514</v>
      </c>
      <c r="B41" s="85" t="s">
        <v>560</v>
      </c>
      <c r="C41" t="s">
        <v>1076</v>
      </c>
      <c r="D41" s="161">
        <f t="shared" si="1"/>
        <v>61.493414352383638</v>
      </c>
      <c r="E41" s="161">
        <f t="shared" si="2"/>
        <v>55.367431523258794</v>
      </c>
      <c r="F41" s="161">
        <f t="shared" si="3"/>
        <v>43.680593432271529</v>
      </c>
    </row>
    <row r="42" spans="1:6">
      <c r="A42" s="85" t="s">
        <v>513</v>
      </c>
      <c r="B42" s="85" t="s">
        <v>561</v>
      </c>
      <c r="C42" t="s">
        <v>1073</v>
      </c>
      <c r="D42" s="161">
        <f t="shared" si="1"/>
        <v>26.176708915596222</v>
      </c>
      <c r="E42" s="161">
        <f t="shared" si="2"/>
        <v>29.183187573432399</v>
      </c>
      <c r="F42" s="161">
        <f t="shared" si="3"/>
        <v>32.543812840086375</v>
      </c>
    </row>
    <row r="43" spans="1:6">
      <c r="A43" s="85" t="s">
        <v>512</v>
      </c>
      <c r="B43" s="85" t="s">
        <v>562</v>
      </c>
      <c r="C43" t="s">
        <v>1076</v>
      </c>
      <c r="D43" s="161">
        <f t="shared" si="1"/>
        <v>61.493414352383638</v>
      </c>
      <c r="E43" s="161">
        <f t="shared" si="2"/>
        <v>55.367431523258794</v>
      </c>
      <c r="F43" s="161">
        <f t="shared" si="3"/>
        <v>43.680593432271529</v>
      </c>
    </row>
    <row r="44" spans="1:6">
      <c r="A44" s="85" t="s">
        <v>511</v>
      </c>
      <c r="B44" s="85" t="s">
        <v>563</v>
      </c>
      <c r="C44" t="s">
        <v>1070</v>
      </c>
      <c r="D44" s="161">
        <f t="shared" si="1"/>
        <v>31.164901575966024</v>
      </c>
      <c r="E44" s="161">
        <f t="shared" si="2"/>
        <v>40.945376006721325</v>
      </c>
      <c r="F44" s="161">
        <f t="shared" si="3"/>
        <v>42.203726723159022</v>
      </c>
    </row>
    <row r="45" spans="1:6">
      <c r="A45" s="85" t="s">
        <v>510</v>
      </c>
      <c r="B45" s="85" t="s">
        <v>564</v>
      </c>
      <c r="C45" t="s">
        <v>1072</v>
      </c>
      <c r="D45" s="161">
        <f t="shared" si="1"/>
        <v>29.642824661472524</v>
      </c>
      <c r="E45" s="161">
        <f t="shared" si="2"/>
        <v>29.243467847273731</v>
      </c>
      <c r="F45" s="161">
        <f t="shared" si="3"/>
        <v>32.679443456229365</v>
      </c>
    </row>
    <row r="46" spans="1:6">
      <c r="A46" s="85" t="s">
        <v>509</v>
      </c>
      <c r="B46" s="85" t="s">
        <v>565</v>
      </c>
      <c r="C46" t="s">
        <v>1077</v>
      </c>
      <c r="D46" s="161">
        <f t="shared" si="1"/>
        <v>44.803313532566243</v>
      </c>
      <c r="E46" s="161">
        <f t="shared" si="2"/>
        <v>29.130442333821239</v>
      </c>
      <c r="F46" s="161">
        <f t="shared" si="3"/>
        <v>29.484588942639039</v>
      </c>
    </row>
    <row r="47" spans="1:6">
      <c r="A47" s="85" t="s">
        <v>508</v>
      </c>
      <c r="B47" s="85" t="s">
        <v>566</v>
      </c>
      <c r="C47" t="s">
        <v>1071</v>
      </c>
      <c r="D47" s="161">
        <f t="shared" si="1"/>
        <v>28.60298993770963</v>
      </c>
      <c r="E47" s="161">
        <f t="shared" si="2"/>
        <v>33.108940407348818</v>
      </c>
      <c r="F47" s="161">
        <f t="shared" si="3"/>
        <v>35.166004752184101</v>
      </c>
    </row>
    <row r="48" spans="1:6">
      <c r="A48" s="85" t="s">
        <v>507</v>
      </c>
      <c r="B48" s="85" t="s">
        <v>567</v>
      </c>
      <c r="C48" t="s">
        <v>1072</v>
      </c>
      <c r="D48" s="161">
        <f t="shared" si="1"/>
        <v>29.642824661472524</v>
      </c>
      <c r="E48" s="161">
        <f t="shared" si="2"/>
        <v>29.243467847273731</v>
      </c>
      <c r="F48" s="161">
        <f t="shared" si="3"/>
        <v>32.679443456229365</v>
      </c>
    </row>
    <row r="49" spans="1:6">
      <c r="A49" s="85" t="s">
        <v>506</v>
      </c>
      <c r="B49" s="85" t="s">
        <v>568</v>
      </c>
      <c r="C49" t="s">
        <v>1080</v>
      </c>
      <c r="D49" s="161">
        <f t="shared" si="1"/>
        <v>25.935587820230914</v>
      </c>
      <c r="E49" s="161">
        <f t="shared" si="2"/>
        <v>27.005562680914469</v>
      </c>
      <c r="F49" s="161">
        <f t="shared" si="3"/>
        <v>31.338207363259844</v>
      </c>
    </row>
    <row r="50" spans="1:6">
      <c r="A50" s="85" t="s">
        <v>505</v>
      </c>
      <c r="B50" s="85" t="s">
        <v>569</v>
      </c>
      <c r="C50" t="s">
        <v>1072</v>
      </c>
      <c r="D50" s="161">
        <f t="shared" si="1"/>
        <v>29.642824661472524</v>
      </c>
      <c r="E50" s="161">
        <f t="shared" si="2"/>
        <v>29.243467847273731</v>
      </c>
      <c r="F50" s="161">
        <f t="shared" si="3"/>
        <v>32.679443456229365</v>
      </c>
    </row>
    <row r="51" spans="1:6">
      <c r="A51" s="85" t="s">
        <v>504</v>
      </c>
      <c r="B51" s="85" t="s">
        <v>570</v>
      </c>
      <c r="C51" t="s">
        <v>1073</v>
      </c>
      <c r="D51" s="161">
        <f t="shared" si="1"/>
        <v>26.176708915596222</v>
      </c>
      <c r="E51" s="161">
        <f t="shared" si="2"/>
        <v>29.183187573432399</v>
      </c>
      <c r="F51" s="161">
        <f t="shared" si="3"/>
        <v>32.543812840086375</v>
      </c>
    </row>
    <row r="52" spans="1:6">
      <c r="A52" s="85" t="s">
        <v>503</v>
      </c>
      <c r="B52" s="85" t="s">
        <v>571</v>
      </c>
      <c r="C52" t="s">
        <v>1076</v>
      </c>
      <c r="D52" s="161">
        <f t="shared" si="1"/>
        <v>61.493414352383638</v>
      </c>
      <c r="E52" s="161">
        <f t="shared" si="2"/>
        <v>55.367431523258794</v>
      </c>
      <c r="F52" s="161">
        <f t="shared" si="3"/>
        <v>43.680593432271529</v>
      </c>
    </row>
    <row r="53" spans="1:6">
      <c r="A53" s="85" t="s">
        <v>496</v>
      </c>
      <c r="B53" s="85" t="s">
        <v>572</v>
      </c>
      <c r="C53" t="s">
        <v>1072</v>
      </c>
      <c r="D53" s="161">
        <f t="shared" si="1"/>
        <v>29.642824661472524</v>
      </c>
      <c r="E53" s="161">
        <f t="shared" si="2"/>
        <v>29.243467847273731</v>
      </c>
      <c r="F53" s="161">
        <f t="shared" si="3"/>
        <v>32.679443456229365</v>
      </c>
    </row>
    <row r="54" spans="1:6">
      <c r="A54" s="85" t="s">
        <v>495</v>
      </c>
      <c r="B54" s="85" t="s">
        <v>573</v>
      </c>
      <c r="C54" t="s">
        <v>1070</v>
      </c>
      <c r="D54" s="161">
        <f t="shared" si="1"/>
        <v>31.164901575966024</v>
      </c>
      <c r="E54" s="161">
        <f t="shared" si="2"/>
        <v>40.945376006721325</v>
      </c>
      <c r="F54" s="161">
        <f t="shared" si="3"/>
        <v>42.203726723159022</v>
      </c>
    </row>
    <row r="55" spans="1:6">
      <c r="A55" s="85" t="s">
        <v>494</v>
      </c>
      <c r="B55" s="85" t="s">
        <v>574</v>
      </c>
      <c r="C55" t="s">
        <v>1074</v>
      </c>
      <c r="D55" s="161">
        <f t="shared" si="1"/>
        <v>24.308020426515085</v>
      </c>
      <c r="E55" s="161">
        <f t="shared" si="2"/>
        <v>23.999084023078286</v>
      </c>
      <c r="F55" s="161">
        <f t="shared" si="3"/>
        <v>26.206849052516887</v>
      </c>
    </row>
    <row r="56" spans="1:6">
      <c r="A56" s="85" t="s">
        <v>493</v>
      </c>
      <c r="B56" s="85" t="s">
        <v>575</v>
      </c>
      <c r="C56" t="s">
        <v>1073</v>
      </c>
      <c r="D56" s="161">
        <f t="shared" si="1"/>
        <v>26.176708915596222</v>
      </c>
      <c r="E56" s="161">
        <f t="shared" si="2"/>
        <v>29.183187573432399</v>
      </c>
      <c r="F56" s="161">
        <f t="shared" si="3"/>
        <v>32.543812840086375</v>
      </c>
    </row>
    <row r="57" spans="1:6">
      <c r="A57" s="85" t="s">
        <v>492</v>
      </c>
      <c r="B57" s="85" t="s">
        <v>576</v>
      </c>
      <c r="C57" t="s">
        <v>1074</v>
      </c>
      <c r="D57" s="161">
        <f t="shared" si="1"/>
        <v>24.308020426515085</v>
      </c>
      <c r="E57" s="161">
        <f t="shared" si="2"/>
        <v>23.999084023078286</v>
      </c>
      <c r="F57" s="161">
        <f t="shared" si="3"/>
        <v>26.206849052516887</v>
      </c>
    </row>
    <row r="58" spans="1:6">
      <c r="A58" s="85" t="s">
        <v>491</v>
      </c>
      <c r="B58" s="85" t="s">
        <v>577</v>
      </c>
      <c r="C58" t="s">
        <v>1068</v>
      </c>
      <c r="D58" s="161">
        <f t="shared" si="1"/>
        <v>58.019763572277178</v>
      </c>
      <c r="E58" s="161">
        <f t="shared" si="2"/>
        <v>28.218703191971173</v>
      </c>
      <c r="F58" s="161">
        <f t="shared" si="3"/>
        <v>21.572803000964875</v>
      </c>
    </row>
    <row r="59" spans="1:6">
      <c r="A59" s="85" t="s">
        <v>490</v>
      </c>
      <c r="B59" s="85" t="s">
        <v>578</v>
      </c>
      <c r="C59" t="s">
        <v>1077</v>
      </c>
      <c r="D59" s="161">
        <f t="shared" si="1"/>
        <v>44.803313532566243</v>
      </c>
      <c r="E59" s="161">
        <f t="shared" si="2"/>
        <v>29.130442333821239</v>
      </c>
      <c r="F59" s="161">
        <f t="shared" si="3"/>
        <v>29.484588942639039</v>
      </c>
    </row>
    <row r="60" spans="1:6">
      <c r="A60" s="85" t="s">
        <v>489</v>
      </c>
      <c r="B60" s="85" t="s">
        <v>579</v>
      </c>
      <c r="C60" t="s">
        <v>1070</v>
      </c>
      <c r="D60" s="161">
        <f t="shared" si="1"/>
        <v>31.164901575966024</v>
      </c>
      <c r="E60" s="161">
        <f t="shared" si="2"/>
        <v>40.945376006721325</v>
      </c>
      <c r="F60" s="161">
        <f t="shared" si="3"/>
        <v>42.203726723159022</v>
      </c>
    </row>
    <row r="61" spans="1:6">
      <c r="A61" s="85" t="s">
        <v>488</v>
      </c>
      <c r="B61" s="85" t="s">
        <v>580</v>
      </c>
      <c r="C61" t="s">
        <v>1072</v>
      </c>
      <c r="D61" s="161">
        <f t="shared" si="1"/>
        <v>29.642824661472524</v>
      </c>
      <c r="E61" s="161">
        <f t="shared" si="2"/>
        <v>29.243467847273731</v>
      </c>
      <c r="F61" s="161">
        <f t="shared" si="3"/>
        <v>32.679443456229365</v>
      </c>
    </row>
    <row r="62" spans="1:6">
      <c r="A62" s="85" t="s">
        <v>487</v>
      </c>
      <c r="B62" s="85" t="s">
        <v>581</v>
      </c>
      <c r="C62" t="s">
        <v>1076</v>
      </c>
      <c r="D62" s="161">
        <f t="shared" si="1"/>
        <v>61.493414352383638</v>
      </c>
      <c r="E62" s="161">
        <f t="shared" si="2"/>
        <v>55.367431523258794</v>
      </c>
      <c r="F62" s="161">
        <f t="shared" si="3"/>
        <v>43.680593432271529</v>
      </c>
    </row>
    <row r="63" spans="1:6">
      <c r="A63" s="85" t="s">
        <v>486</v>
      </c>
      <c r="B63" s="85" t="s">
        <v>582</v>
      </c>
      <c r="C63" t="s">
        <v>1072</v>
      </c>
      <c r="D63" s="161">
        <f t="shared" si="1"/>
        <v>29.642824661472524</v>
      </c>
      <c r="E63" s="161">
        <f t="shared" si="2"/>
        <v>29.243467847273731</v>
      </c>
      <c r="F63" s="161">
        <f t="shared" si="3"/>
        <v>32.679443456229365</v>
      </c>
    </row>
    <row r="64" spans="1:6">
      <c r="A64" s="85" t="s">
        <v>485</v>
      </c>
      <c r="B64" s="85" t="s">
        <v>583</v>
      </c>
      <c r="C64" t="s">
        <v>1080</v>
      </c>
      <c r="D64" s="161">
        <f t="shared" si="1"/>
        <v>25.935587820230914</v>
      </c>
      <c r="E64" s="161">
        <f t="shared" si="2"/>
        <v>27.005562680914469</v>
      </c>
      <c r="F64" s="161">
        <f t="shared" si="3"/>
        <v>31.338207363259844</v>
      </c>
    </row>
    <row r="65" spans="1:6">
      <c r="A65" s="85" t="s">
        <v>484</v>
      </c>
      <c r="B65" s="85" t="s">
        <v>584</v>
      </c>
      <c r="C65" t="s">
        <v>1076</v>
      </c>
      <c r="D65" s="161">
        <f t="shared" si="1"/>
        <v>61.493414352383638</v>
      </c>
      <c r="E65" s="161">
        <f t="shared" si="2"/>
        <v>55.367431523258794</v>
      </c>
      <c r="F65" s="161">
        <f t="shared" si="3"/>
        <v>43.680593432271529</v>
      </c>
    </row>
  </sheetData>
  <conditionalFormatting sqref="B18:B65">
    <cfRule type="duplicateValues" dxfId="5" priority="4"/>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5"/>
  <cols>
    <col min="4" max="4" width="13.570312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7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197"/>
      <c r="C112" s="197"/>
      <c r="D112" s="197"/>
      <c r="E112" s="197"/>
      <c r="F112" s="197"/>
      <c r="G112" s="197"/>
      <c r="H112" s="197"/>
      <c r="I112" s="197"/>
      <c r="J112" s="197"/>
      <c r="K112" s="197"/>
      <c r="L112" s="197"/>
      <c r="M112" s="197"/>
      <c r="N112" s="197"/>
      <c r="O112" s="197"/>
      <c r="P112" s="197"/>
      <c r="Q112" s="197"/>
      <c r="R112" s="197"/>
      <c r="S112" s="197"/>
      <c r="T112" s="197"/>
      <c r="U112" s="197"/>
      <c r="V112" s="197"/>
      <c r="W112" s="197"/>
      <c r="X112" s="197"/>
      <c r="Y112" s="197"/>
      <c r="Z112" s="197"/>
      <c r="AA112" s="197"/>
      <c r="AB112" s="197"/>
      <c r="AC112" s="197"/>
      <c r="AD112" s="197"/>
      <c r="AE112" s="197"/>
      <c r="AF112" s="197"/>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198"/>
      <c r="C500" s="197"/>
      <c r="D500" s="197"/>
      <c r="E500" s="197"/>
      <c r="F500" s="197"/>
      <c r="G500" s="197"/>
      <c r="H500" s="197"/>
      <c r="I500" s="197"/>
      <c r="J500" s="197"/>
      <c r="K500" s="197"/>
      <c r="L500" s="197"/>
      <c r="M500" s="197"/>
      <c r="N500" s="197"/>
      <c r="O500" s="197"/>
      <c r="P500" s="197"/>
      <c r="Q500" s="197"/>
      <c r="R500" s="197"/>
      <c r="S500" s="197"/>
      <c r="T500" s="197"/>
      <c r="U500" s="197"/>
      <c r="V500" s="197"/>
      <c r="W500" s="197"/>
      <c r="X500" s="197"/>
      <c r="Y500" s="197"/>
      <c r="Z500" s="197"/>
      <c r="AA500" s="197"/>
      <c r="AB500" s="197"/>
      <c r="AC500" s="197"/>
      <c r="AD500" s="197"/>
      <c r="AE500" s="197"/>
      <c r="AF500" s="197"/>
      <c r="AG500" s="197"/>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7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85156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c r="B34" s="16" t="s">
        <v>24</v>
      </c>
    </row>
    <row r="35" spans="1:34">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75" thickBot="1"/>
    <row r="39" spans="1:34">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c r="B40" s="7" t="s">
        <v>307</v>
      </c>
    </row>
    <row r="41" spans="1:34">
      <c r="B41" s="7" t="s">
        <v>280</v>
      </c>
    </row>
    <row r="42" spans="1:34">
      <c r="B42" s="7" t="s">
        <v>31</v>
      </c>
    </row>
    <row r="43" spans="1:34">
      <c r="B43" s="7" t="s">
        <v>30</v>
      </c>
    </row>
    <row r="44" spans="1:34">
      <c r="B44" s="7" t="s">
        <v>308</v>
      </c>
    </row>
    <row r="45" spans="1:34">
      <c r="B45" s="7" t="s">
        <v>309</v>
      </c>
    </row>
    <row r="46" spans="1:34">
      <c r="B46" s="7" t="s">
        <v>310</v>
      </c>
    </row>
    <row r="112" spans="2:34" ht="15" customHeight="1">
      <c r="B112" s="199"/>
      <c r="C112" s="199"/>
      <c r="D112" s="199"/>
      <c r="E112" s="199"/>
      <c r="F112" s="199"/>
      <c r="G112" s="199"/>
      <c r="H112" s="199"/>
      <c r="I112" s="199"/>
      <c r="J112" s="199"/>
      <c r="K112" s="199"/>
      <c r="L112" s="199"/>
      <c r="M112" s="199"/>
      <c r="N112" s="199"/>
      <c r="O112" s="199"/>
      <c r="P112" s="199"/>
      <c r="Q112" s="199"/>
      <c r="R112" s="199"/>
      <c r="S112" s="199"/>
      <c r="T112" s="199"/>
      <c r="U112" s="199"/>
      <c r="V112" s="199"/>
      <c r="W112" s="199"/>
      <c r="X112" s="199"/>
      <c r="Y112" s="199"/>
      <c r="Z112" s="199"/>
      <c r="AA112" s="199"/>
      <c r="AB112" s="199"/>
      <c r="AC112" s="199"/>
      <c r="AD112" s="199"/>
      <c r="AE112" s="199"/>
      <c r="AF112" s="199"/>
      <c r="AG112" s="199"/>
      <c r="AH112" s="199"/>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00" spans="2:34" ht="15" customHeight="1">
      <c r="B500" s="200"/>
      <c r="C500" s="199"/>
      <c r="D500" s="199"/>
      <c r="E500" s="199"/>
      <c r="F500" s="199"/>
      <c r="G500" s="199"/>
      <c r="H500" s="199"/>
      <c r="I500" s="199"/>
      <c r="J500" s="199"/>
      <c r="K500" s="199"/>
      <c r="L500" s="199"/>
      <c r="M500" s="199"/>
      <c r="N500" s="199"/>
      <c r="O500" s="199"/>
      <c r="P500" s="199"/>
      <c r="Q500" s="199"/>
      <c r="R500" s="199"/>
      <c r="S500" s="199"/>
      <c r="T500" s="199"/>
      <c r="U500" s="199"/>
      <c r="V500" s="199"/>
      <c r="W500" s="199"/>
      <c r="X500" s="199"/>
      <c r="Y500" s="199"/>
      <c r="Z500" s="199"/>
      <c r="AA500" s="199"/>
      <c r="AB500" s="199"/>
      <c r="AC500" s="199"/>
      <c r="AD500" s="199"/>
      <c r="AE500" s="199"/>
      <c r="AF500" s="199"/>
      <c r="AG500"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5"/>
  <cols>
    <col min="1" max="1" width="26.28515625" customWidth="1"/>
  </cols>
  <sheetData>
    <row r="1" spans="1:47" ht="21">
      <c r="A1" s="34" t="s">
        <v>329</v>
      </c>
    </row>
    <row r="2" spans="1:47" ht="21">
      <c r="A2" s="34" t="s">
        <v>37</v>
      </c>
    </row>
    <row r="3" spans="1:47" ht="21">
      <c r="A3" s="34" t="s">
        <v>330</v>
      </c>
    </row>
    <row r="4" spans="1:47" ht="21">
      <c r="A4" s="34" t="s">
        <v>38</v>
      </c>
    </row>
    <row r="7" spans="1:47" ht="18.7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7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7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7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7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7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7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7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7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7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7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7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7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7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40625" defaultRowHeight="15"/>
  <cols>
    <col min="1" max="1" width="28.7109375" customWidth="1"/>
    <col min="2" max="13" width="15.7109375" customWidth="1"/>
    <col min="14" max="14" width="27.425781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7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01" t="s">
        <v>408</v>
      </c>
      <c r="C146" s="202"/>
      <c r="D146" s="202"/>
      <c r="E146" s="202"/>
      <c r="F146" s="202"/>
      <c r="G146" s="202"/>
      <c r="H146" s="202"/>
      <c r="I146" s="202"/>
      <c r="J146" s="202"/>
      <c r="K146" s="202"/>
      <c r="L146" s="202"/>
      <c r="M146" s="202"/>
      <c r="N146" s="202"/>
      <c r="O146" s="202"/>
      <c r="P146" s="202"/>
      <c r="Q146" s="202"/>
      <c r="R146" s="202"/>
      <c r="S146" s="202"/>
      <c r="T146" s="202"/>
      <c r="U146" s="202"/>
      <c r="V146" s="202"/>
      <c r="W146" s="202"/>
      <c r="X146" s="202"/>
      <c r="Y146" s="202"/>
      <c r="Z146" s="202"/>
      <c r="AA146" s="202"/>
      <c r="AB146" s="202"/>
      <c r="AC146" s="202"/>
      <c r="AD146" s="202"/>
      <c r="AE146" s="202"/>
      <c r="AF146" s="202"/>
      <c r="AG146" s="202"/>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197"/>
      <c r="C308" s="197"/>
      <c r="D308" s="197"/>
      <c r="E308" s="197"/>
      <c r="F308" s="197"/>
      <c r="G308" s="197"/>
      <c r="H308" s="197"/>
      <c r="I308" s="197"/>
      <c r="J308" s="197"/>
      <c r="K308" s="197"/>
      <c r="L308" s="197"/>
      <c r="M308" s="197"/>
      <c r="N308" s="197"/>
      <c r="O308" s="197"/>
      <c r="P308" s="197"/>
      <c r="Q308" s="197"/>
      <c r="R308" s="197"/>
      <c r="S308" s="197"/>
      <c r="T308" s="197"/>
      <c r="U308" s="197"/>
      <c r="V308" s="197"/>
      <c r="W308" s="197"/>
      <c r="X308" s="197"/>
      <c r="Y308" s="197"/>
      <c r="Z308" s="197"/>
      <c r="AA308" s="197"/>
      <c r="AB308" s="197"/>
      <c r="AC308" s="197"/>
      <c r="AD308" s="197"/>
      <c r="AE308" s="197"/>
      <c r="AF308" s="197"/>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197"/>
      <c r="C511" s="197"/>
      <c r="D511" s="197"/>
      <c r="E511" s="197"/>
      <c r="F511" s="197"/>
      <c r="G511" s="197"/>
      <c r="H511" s="197"/>
      <c r="I511" s="197"/>
      <c r="J511" s="197"/>
      <c r="K511" s="197"/>
      <c r="L511" s="197"/>
      <c r="M511" s="197"/>
      <c r="N511" s="197"/>
      <c r="O511" s="197"/>
      <c r="P511" s="197"/>
      <c r="Q511" s="197"/>
      <c r="R511" s="197"/>
      <c r="S511" s="197"/>
      <c r="T511" s="197"/>
      <c r="U511" s="197"/>
      <c r="V511" s="197"/>
      <c r="W511" s="197"/>
      <c r="X511" s="197"/>
      <c r="Y511" s="197"/>
      <c r="Z511" s="197"/>
      <c r="AA511" s="197"/>
      <c r="AB511" s="197"/>
      <c r="AC511" s="197"/>
      <c r="AD511" s="197"/>
      <c r="AE511" s="197"/>
      <c r="AF511" s="197"/>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197"/>
      <c r="C712" s="197"/>
      <c r="D712" s="197"/>
      <c r="E712" s="197"/>
      <c r="F712" s="197"/>
      <c r="G712" s="197"/>
      <c r="H712" s="197"/>
      <c r="I712" s="197"/>
      <c r="J712" s="197"/>
      <c r="K712" s="197"/>
      <c r="L712" s="197"/>
      <c r="M712" s="197"/>
      <c r="N712" s="197"/>
      <c r="O712" s="197"/>
      <c r="P712" s="197"/>
      <c r="Q712" s="197"/>
      <c r="R712" s="197"/>
      <c r="S712" s="197"/>
      <c r="T712" s="197"/>
      <c r="U712" s="197"/>
      <c r="V712" s="197"/>
      <c r="W712" s="197"/>
      <c r="X712" s="197"/>
      <c r="Y712" s="197"/>
      <c r="Z712" s="197"/>
      <c r="AA712" s="197"/>
      <c r="AB712" s="197"/>
      <c r="AC712" s="197"/>
      <c r="AD712" s="197"/>
      <c r="AE712" s="197"/>
      <c r="AF712" s="197"/>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197"/>
      <c r="C887" s="197"/>
      <c r="D887" s="197"/>
      <c r="E887" s="197"/>
      <c r="F887" s="197"/>
      <c r="G887" s="197"/>
      <c r="H887" s="197"/>
      <c r="I887" s="197"/>
      <c r="J887" s="197"/>
      <c r="K887" s="197"/>
      <c r="L887" s="197"/>
      <c r="M887" s="197"/>
      <c r="N887" s="197"/>
      <c r="O887" s="197"/>
      <c r="P887" s="197"/>
      <c r="Q887" s="197"/>
      <c r="R887" s="197"/>
      <c r="S887" s="197"/>
      <c r="T887" s="197"/>
      <c r="U887" s="197"/>
      <c r="V887" s="197"/>
      <c r="W887" s="197"/>
      <c r="X887" s="197"/>
      <c r="Y887" s="197"/>
      <c r="Z887" s="197"/>
      <c r="AA887" s="197"/>
      <c r="AB887" s="197"/>
      <c r="AC887" s="197"/>
      <c r="AD887" s="197"/>
      <c r="AE887" s="197"/>
      <c r="AF887" s="197"/>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197"/>
      <c r="C1101" s="197"/>
      <c r="D1101" s="197"/>
      <c r="E1101" s="197"/>
      <c r="F1101" s="197"/>
      <c r="G1101" s="197"/>
      <c r="H1101" s="197"/>
      <c r="I1101" s="197"/>
      <c r="J1101" s="197"/>
      <c r="K1101" s="197"/>
      <c r="L1101" s="197"/>
      <c r="M1101" s="197"/>
      <c r="N1101" s="197"/>
      <c r="O1101" s="197"/>
      <c r="P1101" s="197"/>
      <c r="Q1101" s="197"/>
      <c r="R1101" s="197"/>
      <c r="S1101" s="197"/>
      <c r="T1101" s="197"/>
      <c r="U1101" s="197"/>
      <c r="V1101" s="197"/>
      <c r="W1101" s="197"/>
      <c r="X1101" s="197"/>
      <c r="Y1101" s="197"/>
      <c r="Z1101" s="197"/>
      <c r="AA1101" s="197"/>
      <c r="AB1101" s="197"/>
      <c r="AC1101" s="197"/>
      <c r="AD1101" s="197"/>
      <c r="AE1101" s="197"/>
      <c r="AF1101" s="197"/>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197"/>
      <c r="C1229" s="197"/>
      <c r="D1229" s="197"/>
      <c r="E1229" s="197"/>
      <c r="F1229" s="197"/>
      <c r="G1229" s="197"/>
      <c r="H1229" s="197"/>
      <c r="I1229" s="197"/>
      <c r="J1229" s="197"/>
      <c r="K1229" s="197"/>
      <c r="L1229" s="197"/>
      <c r="M1229" s="197"/>
      <c r="N1229" s="197"/>
      <c r="O1229" s="197"/>
      <c r="P1229" s="197"/>
      <c r="Q1229" s="197"/>
      <c r="R1229" s="197"/>
      <c r="S1229" s="197"/>
      <c r="T1229" s="197"/>
      <c r="U1229" s="197"/>
      <c r="V1229" s="197"/>
      <c r="W1229" s="197"/>
      <c r="X1229" s="197"/>
      <c r="Y1229" s="197"/>
      <c r="Z1229" s="197"/>
      <c r="AA1229" s="197"/>
      <c r="AB1229" s="197"/>
      <c r="AC1229" s="197"/>
      <c r="AD1229" s="197"/>
      <c r="AE1229" s="197"/>
      <c r="AF1229" s="197"/>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197"/>
      <c r="C1390" s="197"/>
      <c r="D1390" s="197"/>
      <c r="E1390" s="197"/>
      <c r="F1390" s="197"/>
      <c r="G1390" s="197"/>
      <c r="H1390" s="197"/>
      <c r="I1390" s="197"/>
      <c r="J1390" s="197"/>
      <c r="K1390" s="197"/>
      <c r="L1390" s="197"/>
      <c r="M1390" s="197"/>
      <c r="N1390" s="197"/>
      <c r="O1390" s="197"/>
      <c r="P1390" s="197"/>
      <c r="Q1390" s="197"/>
      <c r="R1390" s="197"/>
      <c r="S1390" s="197"/>
      <c r="T1390" s="197"/>
      <c r="U1390" s="197"/>
      <c r="V1390" s="197"/>
      <c r="W1390" s="197"/>
      <c r="X1390" s="197"/>
      <c r="Y1390" s="197"/>
      <c r="Z1390" s="197"/>
      <c r="AA1390" s="197"/>
      <c r="AB1390" s="197"/>
      <c r="AC1390" s="197"/>
      <c r="AD1390" s="197"/>
      <c r="AE1390" s="197"/>
      <c r="AF1390" s="197"/>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197"/>
      <c r="C1502" s="197"/>
      <c r="D1502" s="197"/>
      <c r="E1502" s="197"/>
      <c r="F1502" s="197"/>
      <c r="G1502" s="197"/>
      <c r="H1502" s="197"/>
      <c r="I1502" s="197"/>
      <c r="J1502" s="197"/>
      <c r="K1502" s="197"/>
      <c r="L1502" s="197"/>
      <c r="M1502" s="197"/>
      <c r="N1502" s="197"/>
      <c r="O1502" s="197"/>
      <c r="P1502" s="197"/>
      <c r="Q1502" s="197"/>
      <c r="R1502" s="197"/>
      <c r="S1502" s="197"/>
      <c r="T1502" s="197"/>
      <c r="U1502" s="197"/>
      <c r="V1502" s="197"/>
      <c r="W1502" s="197"/>
      <c r="X1502" s="197"/>
      <c r="Y1502" s="197"/>
      <c r="Z1502" s="197"/>
      <c r="AA1502" s="197"/>
      <c r="AB1502" s="197"/>
      <c r="AC1502" s="197"/>
      <c r="AD1502" s="197"/>
      <c r="AE1502" s="197"/>
      <c r="AF1502" s="197"/>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197"/>
      <c r="C1604" s="197"/>
      <c r="D1604" s="197"/>
      <c r="E1604" s="197"/>
      <c r="F1604" s="197"/>
      <c r="G1604" s="197"/>
      <c r="H1604" s="197"/>
      <c r="I1604" s="197"/>
      <c r="J1604" s="197"/>
      <c r="K1604" s="197"/>
      <c r="L1604" s="197"/>
      <c r="M1604" s="197"/>
      <c r="N1604" s="197"/>
      <c r="O1604" s="197"/>
      <c r="P1604" s="197"/>
      <c r="Q1604" s="197"/>
      <c r="R1604" s="197"/>
      <c r="S1604" s="197"/>
      <c r="T1604" s="197"/>
      <c r="U1604" s="197"/>
      <c r="V1604" s="197"/>
      <c r="W1604" s="197"/>
      <c r="X1604" s="197"/>
      <c r="Y1604" s="197"/>
      <c r="Z1604" s="197"/>
      <c r="AA1604" s="197"/>
      <c r="AB1604" s="197"/>
      <c r="AC1604" s="197"/>
      <c r="AD1604" s="197"/>
      <c r="AE1604" s="197"/>
      <c r="AF1604" s="197"/>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197"/>
      <c r="C1699" s="197"/>
      <c r="D1699" s="197"/>
      <c r="E1699" s="197"/>
      <c r="F1699" s="197"/>
      <c r="G1699" s="197"/>
      <c r="H1699" s="197"/>
      <c r="I1699" s="197"/>
      <c r="J1699" s="197"/>
      <c r="K1699" s="197"/>
      <c r="L1699" s="197"/>
      <c r="M1699" s="197"/>
      <c r="N1699" s="197"/>
      <c r="O1699" s="197"/>
      <c r="P1699" s="197"/>
      <c r="Q1699" s="197"/>
      <c r="R1699" s="197"/>
      <c r="S1699" s="197"/>
      <c r="T1699" s="197"/>
      <c r="U1699" s="197"/>
      <c r="V1699" s="197"/>
      <c r="W1699" s="197"/>
      <c r="X1699" s="197"/>
      <c r="Y1699" s="197"/>
      <c r="Z1699" s="197"/>
      <c r="AA1699" s="197"/>
      <c r="AB1699" s="197"/>
      <c r="AC1699" s="197"/>
      <c r="AD1699" s="197"/>
      <c r="AE1699" s="197"/>
      <c r="AF1699" s="197"/>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197"/>
      <c r="C1945" s="197"/>
      <c r="D1945" s="197"/>
      <c r="E1945" s="197"/>
      <c r="F1945" s="197"/>
      <c r="G1945" s="197"/>
      <c r="H1945" s="197"/>
      <c r="I1945" s="197"/>
      <c r="J1945" s="197"/>
      <c r="K1945" s="197"/>
      <c r="L1945" s="197"/>
      <c r="M1945" s="197"/>
      <c r="N1945" s="197"/>
      <c r="O1945" s="197"/>
      <c r="P1945" s="197"/>
      <c r="Q1945" s="197"/>
      <c r="R1945" s="197"/>
      <c r="S1945" s="197"/>
      <c r="T1945" s="197"/>
      <c r="U1945" s="197"/>
      <c r="V1945" s="197"/>
      <c r="W1945" s="197"/>
      <c r="X1945" s="197"/>
      <c r="Y1945" s="197"/>
      <c r="Z1945" s="197"/>
      <c r="AA1945" s="197"/>
      <c r="AB1945" s="197"/>
      <c r="AC1945" s="197"/>
      <c r="AD1945" s="197"/>
      <c r="AE1945" s="197"/>
      <c r="AF1945" s="197"/>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197"/>
      <c r="C2031" s="197"/>
      <c r="D2031" s="197"/>
      <c r="E2031" s="197"/>
      <c r="F2031" s="197"/>
      <c r="G2031" s="197"/>
      <c r="H2031" s="197"/>
      <c r="I2031" s="197"/>
      <c r="J2031" s="197"/>
      <c r="K2031" s="197"/>
      <c r="L2031" s="197"/>
      <c r="M2031" s="197"/>
      <c r="N2031" s="197"/>
      <c r="O2031" s="197"/>
      <c r="P2031" s="197"/>
      <c r="Q2031" s="197"/>
      <c r="R2031" s="197"/>
      <c r="S2031" s="197"/>
      <c r="T2031" s="197"/>
      <c r="U2031" s="197"/>
      <c r="V2031" s="197"/>
      <c r="W2031" s="197"/>
      <c r="X2031" s="197"/>
      <c r="Y2031" s="197"/>
      <c r="Z2031" s="197"/>
      <c r="AA2031" s="197"/>
      <c r="AB2031" s="197"/>
      <c r="AC2031" s="197"/>
      <c r="AD2031" s="197"/>
      <c r="AE2031" s="197"/>
      <c r="AF2031" s="197"/>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197"/>
      <c r="C2153" s="197"/>
      <c r="D2153" s="197"/>
      <c r="E2153" s="197"/>
      <c r="F2153" s="197"/>
      <c r="G2153" s="197"/>
      <c r="H2153" s="197"/>
      <c r="I2153" s="197"/>
      <c r="J2153" s="197"/>
      <c r="K2153" s="197"/>
      <c r="L2153" s="197"/>
      <c r="M2153" s="197"/>
      <c r="N2153" s="197"/>
      <c r="O2153" s="197"/>
      <c r="P2153" s="197"/>
      <c r="Q2153" s="197"/>
      <c r="R2153" s="197"/>
      <c r="S2153" s="197"/>
      <c r="T2153" s="197"/>
      <c r="U2153" s="197"/>
      <c r="V2153" s="197"/>
      <c r="W2153" s="197"/>
      <c r="X2153" s="197"/>
      <c r="Y2153" s="197"/>
      <c r="Z2153" s="197"/>
      <c r="AA2153" s="197"/>
      <c r="AB2153" s="197"/>
      <c r="AC2153" s="197"/>
      <c r="AD2153" s="197"/>
      <c r="AE2153" s="197"/>
      <c r="AF2153" s="197"/>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197"/>
      <c r="C2317" s="197"/>
      <c r="D2317" s="197"/>
      <c r="E2317" s="197"/>
      <c r="F2317" s="197"/>
      <c r="G2317" s="197"/>
      <c r="H2317" s="197"/>
      <c r="I2317" s="197"/>
      <c r="J2317" s="197"/>
      <c r="K2317" s="197"/>
      <c r="L2317" s="197"/>
      <c r="M2317" s="197"/>
      <c r="N2317" s="197"/>
      <c r="O2317" s="197"/>
      <c r="P2317" s="197"/>
      <c r="Q2317" s="197"/>
      <c r="R2317" s="197"/>
      <c r="S2317" s="197"/>
      <c r="T2317" s="197"/>
      <c r="U2317" s="197"/>
      <c r="V2317" s="197"/>
      <c r="W2317" s="197"/>
      <c r="X2317" s="197"/>
      <c r="Y2317" s="197"/>
      <c r="Z2317" s="197"/>
      <c r="AA2317" s="197"/>
      <c r="AB2317" s="197"/>
      <c r="AC2317" s="197"/>
      <c r="AD2317" s="197"/>
      <c r="AE2317" s="197"/>
      <c r="AF2317" s="197"/>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197"/>
      <c r="C2419" s="197"/>
      <c r="D2419" s="197"/>
      <c r="E2419" s="197"/>
      <c r="F2419" s="197"/>
      <c r="G2419" s="197"/>
      <c r="H2419" s="197"/>
      <c r="I2419" s="197"/>
      <c r="J2419" s="197"/>
      <c r="K2419" s="197"/>
      <c r="L2419" s="197"/>
      <c r="M2419" s="197"/>
      <c r="N2419" s="197"/>
      <c r="O2419" s="197"/>
      <c r="P2419" s="197"/>
      <c r="Q2419" s="197"/>
      <c r="R2419" s="197"/>
      <c r="S2419" s="197"/>
      <c r="T2419" s="197"/>
      <c r="U2419" s="197"/>
      <c r="V2419" s="197"/>
      <c r="W2419" s="197"/>
      <c r="X2419" s="197"/>
      <c r="Y2419" s="197"/>
      <c r="Z2419" s="197"/>
      <c r="AA2419" s="197"/>
      <c r="AB2419" s="197"/>
      <c r="AC2419" s="197"/>
      <c r="AD2419" s="197"/>
      <c r="AE2419" s="197"/>
      <c r="AF2419" s="197"/>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197"/>
      <c r="C2509" s="197"/>
      <c r="D2509" s="197"/>
      <c r="E2509" s="197"/>
      <c r="F2509" s="197"/>
      <c r="G2509" s="197"/>
      <c r="H2509" s="197"/>
      <c r="I2509" s="197"/>
      <c r="J2509" s="197"/>
      <c r="K2509" s="197"/>
      <c r="L2509" s="197"/>
      <c r="M2509" s="197"/>
      <c r="N2509" s="197"/>
      <c r="O2509" s="197"/>
      <c r="P2509" s="197"/>
      <c r="Q2509" s="197"/>
      <c r="R2509" s="197"/>
      <c r="S2509" s="197"/>
      <c r="T2509" s="197"/>
      <c r="U2509" s="197"/>
      <c r="V2509" s="197"/>
      <c r="W2509" s="197"/>
      <c r="X2509" s="197"/>
      <c r="Y2509" s="197"/>
      <c r="Z2509" s="197"/>
      <c r="AA2509" s="197"/>
      <c r="AB2509" s="197"/>
      <c r="AC2509" s="197"/>
      <c r="AD2509" s="197"/>
      <c r="AE2509" s="197"/>
      <c r="AF2509" s="197"/>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197"/>
      <c r="C2598" s="197"/>
      <c r="D2598" s="197"/>
      <c r="E2598" s="197"/>
      <c r="F2598" s="197"/>
      <c r="G2598" s="197"/>
      <c r="H2598" s="197"/>
      <c r="I2598" s="197"/>
      <c r="J2598" s="197"/>
      <c r="K2598" s="197"/>
      <c r="L2598" s="197"/>
      <c r="M2598" s="197"/>
      <c r="N2598" s="197"/>
      <c r="O2598" s="197"/>
      <c r="P2598" s="197"/>
      <c r="Q2598" s="197"/>
      <c r="R2598" s="197"/>
      <c r="S2598" s="197"/>
      <c r="T2598" s="197"/>
      <c r="U2598" s="197"/>
      <c r="V2598" s="197"/>
      <c r="W2598" s="197"/>
      <c r="X2598" s="197"/>
      <c r="Y2598" s="197"/>
      <c r="Z2598" s="197"/>
      <c r="AA2598" s="197"/>
      <c r="AB2598" s="197"/>
      <c r="AC2598" s="197"/>
      <c r="AD2598" s="197"/>
      <c r="AE2598" s="197"/>
      <c r="AF2598" s="197"/>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197"/>
      <c r="C2719" s="197"/>
      <c r="D2719" s="197"/>
      <c r="E2719" s="197"/>
      <c r="F2719" s="197"/>
      <c r="G2719" s="197"/>
      <c r="H2719" s="197"/>
      <c r="I2719" s="197"/>
      <c r="J2719" s="197"/>
      <c r="K2719" s="197"/>
      <c r="L2719" s="197"/>
      <c r="M2719" s="197"/>
      <c r="N2719" s="197"/>
      <c r="O2719" s="197"/>
      <c r="P2719" s="197"/>
      <c r="Q2719" s="197"/>
      <c r="R2719" s="197"/>
      <c r="S2719" s="197"/>
      <c r="T2719" s="197"/>
      <c r="U2719" s="197"/>
      <c r="V2719" s="197"/>
      <c r="W2719" s="197"/>
      <c r="X2719" s="197"/>
      <c r="Y2719" s="197"/>
      <c r="Z2719" s="197"/>
      <c r="AA2719" s="197"/>
      <c r="AB2719" s="197"/>
      <c r="AC2719" s="197"/>
      <c r="AD2719" s="197"/>
      <c r="AE2719" s="197"/>
      <c r="AF2719" s="197"/>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197"/>
      <c r="C2837" s="197"/>
      <c r="D2837" s="197"/>
      <c r="E2837" s="197"/>
      <c r="F2837" s="197"/>
      <c r="G2837" s="197"/>
      <c r="H2837" s="197"/>
      <c r="I2837" s="197"/>
      <c r="J2837" s="197"/>
      <c r="K2837" s="197"/>
      <c r="L2837" s="197"/>
      <c r="M2837" s="197"/>
      <c r="N2837" s="197"/>
      <c r="O2837" s="197"/>
      <c r="P2837" s="197"/>
      <c r="Q2837" s="197"/>
      <c r="R2837" s="197"/>
      <c r="S2837" s="197"/>
      <c r="T2837" s="197"/>
      <c r="U2837" s="197"/>
      <c r="V2837" s="197"/>
      <c r="W2837" s="197"/>
      <c r="X2837" s="197"/>
      <c r="Y2837" s="197"/>
      <c r="Z2837" s="197"/>
      <c r="AA2837" s="197"/>
      <c r="AB2837" s="197"/>
      <c r="AC2837" s="197"/>
      <c r="AD2837" s="197"/>
      <c r="AE2837" s="197"/>
      <c r="AF2837" s="197"/>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109375" defaultRowHeight="15"/>
  <cols>
    <col min="1" max="1" width="21.42578125" hidden="1" customWidth="1"/>
    <col min="2" max="2" width="46.710937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75" thickBot="1"/>
    <row r="146" spans="2:2" ht="36.7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554687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c r="B38" s="16" t="s">
        <v>170</v>
      </c>
    </row>
    <row r="39" spans="1:34">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c r="B48" s="16" t="s">
        <v>184</v>
      </c>
    </row>
    <row r="49" spans="1:34">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03" t="s">
        <v>182</v>
      </c>
      <c r="C112" s="204">
        <v>12.999203</v>
      </c>
      <c r="D112" s="204">
        <v>13.756338</v>
      </c>
      <c r="E112" s="204">
        <v>14.272468</v>
      </c>
      <c r="F112" s="204">
        <v>13.87274</v>
      </c>
      <c r="G112" s="204">
        <v>13.379066999999999</v>
      </c>
      <c r="H112" s="204">
        <v>13.404615</v>
      </c>
      <c r="I112" s="204">
        <v>13.498896999999999</v>
      </c>
      <c r="J112" s="204">
        <v>13.628196000000001</v>
      </c>
      <c r="K112" s="204">
        <v>13.736962</v>
      </c>
      <c r="L112" s="204">
        <v>13.932218000000001</v>
      </c>
      <c r="M112" s="204">
        <v>14.950908999999999</v>
      </c>
      <c r="N112" s="204">
        <v>15.044097000000001</v>
      </c>
      <c r="O112" s="204">
        <v>15.321702</v>
      </c>
      <c r="P112" s="204">
        <v>15.516894000000001</v>
      </c>
      <c r="Q112" s="204">
        <v>15.691060999999999</v>
      </c>
      <c r="R112" s="204">
        <v>15.773815000000001</v>
      </c>
      <c r="S112" s="204">
        <v>15.950137</v>
      </c>
      <c r="T112" s="204">
        <v>16.117809000000001</v>
      </c>
      <c r="U112" s="204">
        <v>16.291615</v>
      </c>
      <c r="V112" s="204">
        <v>16.466549000000001</v>
      </c>
      <c r="W112" s="204">
        <v>16.700437999999998</v>
      </c>
      <c r="X112" s="204">
        <v>16.943705000000001</v>
      </c>
      <c r="Y112" s="204">
        <v>17.277073000000001</v>
      </c>
      <c r="Z112" s="204">
        <v>17.574244</v>
      </c>
      <c r="AA112" s="204">
        <v>17.982026999999999</v>
      </c>
      <c r="AB112" s="204">
        <v>18.336407000000001</v>
      </c>
      <c r="AC112" s="204">
        <v>18.741672999999999</v>
      </c>
      <c r="AD112" s="204">
        <v>19.208071</v>
      </c>
      <c r="AE112" s="204">
        <v>19.600466000000001</v>
      </c>
      <c r="AF112" s="204">
        <v>20.057380999999999</v>
      </c>
      <c r="AG112" s="204">
        <v>20.632099</v>
      </c>
      <c r="AH112" s="205">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75" thickBot="1"/>
    <row r="146" spans="2:34">
      <c r="B146" s="206" t="s">
        <v>305</v>
      </c>
      <c r="C146" s="207"/>
      <c r="D146" s="207"/>
      <c r="E146" s="207"/>
      <c r="F146" s="207"/>
      <c r="G146" s="207"/>
      <c r="H146" s="207"/>
      <c r="I146" s="207"/>
      <c r="J146" s="207"/>
      <c r="K146" s="207"/>
      <c r="L146" s="207"/>
      <c r="M146" s="207"/>
      <c r="N146" s="207"/>
      <c r="O146" s="207"/>
      <c r="P146" s="207"/>
      <c r="Q146" s="207"/>
      <c r="R146" s="207"/>
      <c r="S146" s="207"/>
      <c r="T146" s="207"/>
      <c r="U146" s="207"/>
      <c r="V146" s="207"/>
      <c r="W146" s="207"/>
      <c r="X146" s="207"/>
      <c r="Y146" s="207"/>
      <c r="Z146" s="207"/>
      <c r="AA146" s="207"/>
      <c r="AB146" s="207"/>
      <c r="AC146" s="207"/>
      <c r="AD146" s="207"/>
      <c r="AE146" s="207"/>
      <c r="AF146" s="207"/>
      <c r="AG146" s="207"/>
      <c r="AH146" s="30"/>
    </row>
    <row r="147" spans="2:34">
      <c r="B147" s="7" t="s">
        <v>284</v>
      </c>
    </row>
    <row r="148" spans="2:34">
      <c r="B148" s="7" t="s">
        <v>285</v>
      </c>
    </row>
    <row r="149" spans="2:34">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199"/>
      <c r="C308" s="199"/>
      <c r="D308" s="199"/>
      <c r="E308" s="199"/>
      <c r="F308" s="199"/>
      <c r="G308" s="199"/>
      <c r="H308" s="199"/>
      <c r="I308" s="199"/>
      <c r="J308" s="199"/>
      <c r="K308" s="199"/>
      <c r="L308" s="199"/>
      <c r="M308" s="199"/>
      <c r="N308" s="199"/>
      <c r="O308" s="199"/>
      <c r="P308" s="199"/>
      <c r="Q308" s="199"/>
      <c r="R308" s="199"/>
      <c r="S308" s="199"/>
      <c r="T308" s="199"/>
      <c r="U308" s="199"/>
      <c r="V308" s="199"/>
      <c r="W308" s="199"/>
      <c r="X308" s="199"/>
      <c r="Y308" s="199"/>
      <c r="Z308" s="199"/>
      <c r="AA308" s="199"/>
      <c r="AB308" s="199"/>
      <c r="AC308" s="199"/>
      <c r="AD308" s="199"/>
      <c r="AE308" s="199"/>
      <c r="AF308" s="199"/>
      <c r="AG308" s="199"/>
      <c r="AH308" s="199"/>
    </row>
    <row r="511" spans="2:34" ht="15" customHeight="1">
      <c r="B511" s="199"/>
      <c r="C511" s="199"/>
      <c r="D511" s="199"/>
      <c r="E511" s="199"/>
      <c r="F511" s="199"/>
      <c r="G511" s="199"/>
      <c r="H511" s="199"/>
      <c r="I511" s="199"/>
      <c r="J511" s="199"/>
      <c r="K511" s="199"/>
      <c r="L511" s="199"/>
      <c r="M511" s="199"/>
      <c r="N511" s="199"/>
      <c r="O511" s="199"/>
      <c r="P511" s="199"/>
      <c r="Q511" s="199"/>
      <c r="R511" s="199"/>
      <c r="S511" s="199"/>
      <c r="T511" s="199"/>
      <c r="U511" s="199"/>
      <c r="V511" s="199"/>
      <c r="W511" s="199"/>
      <c r="X511" s="199"/>
      <c r="Y511" s="199"/>
      <c r="Z511" s="199"/>
      <c r="AA511" s="199"/>
      <c r="AB511" s="199"/>
      <c r="AC511" s="199"/>
      <c r="AD511" s="199"/>
      <c r="AE511" s="199"/>
      <c r="AF511" s="199"/>
      <c r="AG511" s="199"/>
      <c r="AH511" s="199"/>
    </row>
    <row r="712" spans="2:34" ht="15" customHeight="1">
      <c r="B712" s="199"/>
      <c r="C712" s="199"/>
      <c r="D712" s="199"/>
      <c r="E712" s="199"/>
      <c r="F712" s="199"/>
      <c r="G712" s="199"/>
      <c r="H712" s="199"/>
      <c r="I712" s="199"/>
      <c r="J712" s="199"/>
      <c r="K712" s="199"/>
      <c r="L712" s="199"/>
      <c r="M712" s="199"/>
      <c r="N712" s="199"/>
      <c r="O712" s="199"/>
      <c r="P712" s="199"/>
      <c r="Q712" s="199"/>
      <c r="R712" s="199"/>
      <c r="S712" s="199"/>
      <c r="T712" s="199"/>
      <c r="U712" s="199"/>
      <c r="V712" s="199"/>
      <c r="W712" s="199"/>
      <c r="X712" s="199"/>
      <c r="Y712" s="199"/>
      <c r="Z712" s="199"/>
      <c r="AA712" s="199"/>
      <c r="AB712" s="199"/>
      <c r="AC712" s="199"/>
      <c r="AD712" s="199"/>
      <c r="AE712" s="199"/>
      <c r="AF712" s="199"/>
      <c r="AG712" s="199"/>
      <c r="AH712" s="199"/>
    </row>
    <row r="887" spans="2:34" ht="15" customHeight="1">
      <c r="B887" s="199"/>
      <c r="C887" s="199"/>
      <c r="D887" s="199"/>
      <c r="E887" s="199"/>
      <c r="F887" s="199"/>
      <c r="G887" s="199"/>
      <c r="H887" s="199"/>
      <c r="I887" s="199"/>
      <c r="J887" s="199"/>
      <c r="K887" s="199"/>
      <c r="L887" s="199"/>
      <c r="M887" s="199"/>
      <c r="N887" s="199"/>
      <c r="O887" s="199"/>
      <c r="P887" s="199"/>
      <c r="Q887" s="199"/>
      <c r="R887" s="199"/>
      <c r="S887" s="199"/>
      <c r="T887" s="199"/>
      <c r="U887" s="199"/>
      <c r="V887" s="199"/>
      <c r="W887" s="199"/>
      <c r="X887" s="199"/>
      <c r="Y887" s="199"/>
      <c r="Z887" s="199"/>
      <c r="AA887" s="199"/>
      <c r="AB887" s="199"/>
      <c r="AC887" s="199"/>
      <c r="AD887" s="199"/>
      <c r="AE887" s="199"/>
      <c r="AF887" s="199"/>
      <c r="AG887" s="199"/>
      <c r="AH887" s="199"/>
    </row>
    <row r="1100" spans="2:34" ht="15" customHeight="1">
      <c r="B1100" s="199"/>
      <c r="C1100" s="199"/>
      <c r="D1100" s="199"/>
      <c r="E1100" s="199"/>
      <c r="F1100" s="199"/>
      <c r="G1100" s="199"/>
      <c r="H1100" s="199"/>
      <c r="I1100" s="199"/>
      <c r="J1100" s="199"/>
      <c r="K1100" s="199"/>
      <c r="L1100" s="199"/>
      <c r="M1100" s="199"/>
      <c r="N1100" s="199"/>
      <c r="O1100" s="199"/>
      <c r="P1100" s="199"/>
      <c r="Q1100" s="199"/>
      <c r="R1100" s="199"/>
      <c r="S1100" s="199"/>
      <c r="T1100" s="199"/>
      <c r="U1100" s="199"/>
      <c r="V1100" s="199"/>
      <c r="W1100" s="199"/>
      <c r="X1100" s="199"/>
      <c r="Y1100" s="199"/>
      <c r="Z1100" s="199"/>
      <c r="AA1100" s="199"/>
      <c r="AB1100" s="199"/>
      <c r="AC1100" s="199"/>
      <c r="AD1100" s="199"/>
      <c r="AE1100" s="199"/>
      <c r="AF1100" s="199"/>
      <c r="AG1100" s="199"/>
      <c r="AH1100" s="199"/>
    </row>
    <row r="1227" spans="2:34" ht="15" customHeight="1">
      <c r="B1227" s="199"/>
      <c r="C1227" s="199"/>
      <c r="D1227" s="199"/>
      <c r="E1227" s="199"/>
      <c r="F1227" s="199"/>
      <c r="G1227" s="199"/>
      <c r="H1227" s="199"/>
      <c r="I1227" s="199"/>
      <c r="J1227" s="199"/>
      <c r="K1227" s="199"/>
      <c r="L1227" s="199"/>
      <c r="M1227" s="199"/>
      <c r="N1227" s="199"/>
      <c r="O1227" s="199"/>
      <c r="P1227" s="199"/>
      <c r="Q1227" s="199"/>
      <c r="R1227" s="199"/>
      <c r="S1227" s="199"/>
      <c r="T1227" s="199"/>
      <c r="U1227" s="199"/>
      <c r="V1227" s="199"/>
      <c r="W1227" s="199"/>
      <c r="X1227" s="199"/>
      <c r="Y1227" s="199"/>
      <c r="Z1227" s="199"/>
      <c r="AA1227" s="199"/>
      <c r="AB1227" s="199"/>
      <c r="AC1227" s="199"/>
      <c r="AD1227" s="199"/>
      <c r="AE1227" s="199"/>
      <c r="AF1227" s="199"/>
      <c r="AG1227" s="199"/>
      <c r="AH1227" s="199"/>
    </row>
    <row r="1390" spans="2:34" ht="15" customHeight="1">
      <c r="B1390" s="199"/>
      <c r="C1390" s="199"/>
      <c r="D1390" s="199"/>
      <c r="E1390" s="199"/>
      <c r="F1390" s="199"/>
      <c r="G1390" s="199"/>
      <c r="H1390" s="199"/>
      <c r="I1390" s="199"/>
      <c r="J1390" s="199"/>
      <c r="K1390" s="199"/>
      <c r="L1390" s="199"/>
      <c r="M1390" s="199"/>
      <c r="N1390" s="199"/>
      <c r="O1390" s="199"/>
      <c r="P1390" s="199"/>
      <c r="Q1390" s="199"/>
      <c r="R1390" s="199"/>
      <c r="S1390" s="199"/>
      <c r="T1390" s="199"/>
      <c r="U1390" s="199"/>
      <c r="V1390" s="199"/>
      <c r="W1390" s="199"/>
      <c r="X1390" s="199"/>
      <c r="Y1390" s="199"/>
      <c r="Z1390" s="199"/>
      <c r="AA1390" s="199"/>
      <c r="AB1390" s="199"/>
      <c r="AC1390" s="199"/>
      <c r="AD1390" s="199"/>
      <c r="AE1390" s="199"/>
      <c r="AF1390" s="199"/>
      <c r="AG1390" s="199"/>
      <c r="AH1390" s="199"/>
    </row>
    <row r="1502" spans="2:34" ht="15" customHeight="1">
      <c r="B1502" s="199"/>
      <c r="C1502" s="199"/>
      <c r="D1502" s="199"/>
      <c r="E1502" s="199"/>
      <c r="F1502" s="199"/>
      <c r="G1502" s="199"/>
      <c r="H1502" s="199"/>
      <c r="I1502" s="199"/>
      <c r="J1502" s="199"/>
      <c r="K1502" s="199"/>
      <c r="L1502" s="199"/>
      <c r="M1502" s="199"/>
      <c r="N1502" s="199"/>
      <c r="O1502" s="199"/>
      <c r="P1502" s="199"/>
      <c r="Q1502" s="199"/>
      <c r="R1502" s="199"/>
      <c r="S1502" s="199"/>
      <c r="T1502" s="199"/>
      <c r="U1502" s="199"/>
      <c r="V1502" s="199"/>
      <c r="W1502" s="199"/>
      <c r="X1502" s="199"/>
      <c r="Y1502" s="199"/>
      <c r="Z1502" s="199"/>
      <c r="AA1502" s="199"/>
      <c r="AB1502" s="199"/>
      <c r="AC1502" s="199"/>
      <c r="AD1502" s="199"/>
      <c r="AE1502" s="199"/>
      <c r="AF1502" s="199"/>
      <c r="AG1502" s="199"/>
      <c r="AH1502" s="199"/>
    </row>
    <row r="1604" spans="2:34" ht="15" customHeight="1">
      <c r="B1604" s="199"/>
      <c r="C1604" s="199"/>
      <c r="D1604" s="199"/>
      <c r="E1604" s="199"/>
      <c r="F1604" s="199"/>
      <c r="G1604" s="199"/>
      <c r="H1604" s="199"/>
      <c r="I1604" s="199"/>
      <c r="J1604" s="199"/>
      <c r="K1604" s="199"/>
      <c r="L1604" s="199"/>
      <c r="M1604" s="199"/>
      <c r="N1604" s="199"/>
      <c r="O1604" s="199"/>
      <c r="P1604" s="199"/>
      <c r="Q1604" s="199"/>
      <c r="R1604" s="199"/>
      <c r="S1604" s="199"/>
      <c r="T1604" s="199"/>
      <c r="U1604" s="199"/>
      <c r="V1604" s="199"/>
      <c r="W1604" s="199"/>
      <c r="X1604" s="199"/>
      <c r="Y1604" s="199"/>
      <c r="Z1604" s="199"/>
      <c r="AA1604" s="199"/>
      <c r="AB1604" s="199"/>
      <c r="AC1604" s="199"/>
      <c r="AD1604" s="199"/>
      <c r="AE1604" s="199"/>
      <c r="AF1604" s="199"/>
      <c r="AG1604" s="199"/>
      <c r="AH1604" s="199"/>
    </row>
    <row r="1698" spans="2:34" ht="15" customHeight="1">
      <c r="B1698" s="199"/>
      <c r="C1698" s="199"/>
      <c r="D1698" s="199"/>
      <c r="E1698" s="199"/>
      <c r="F1698" s="199"/>
      <c r="G1698" s="199"/>
      <c r="H1698" s="199"/>
      <c r="I1698" s="199"/>
      <c r="J1698" s="199"/>
      <c r="K1698" s="199"/>
      <c r="L1698" s="199"/>
      <c r="M1698" s="199"/>
      <c r="N1698" s="199"/>
      <c r="O1698" s="199"/>
      <c r="P1698" s="199"/>
      <c r="Q1698" s="199"/>
      <c r="R1698" s="199"/>
      <c r="S1698" s="199"/>
      <c r="T1698" s="199"/>
      <c r="U1698" s="199"/>
      <c r="V1698" s="199"/>
      <c r="W1698" s="199"/>
      <c r="X1698" s="199"/>
      <c r="Y1698" s="199"/>
      <c r="Z1698" s="199"/>
      <c r="AA1698" s="199"/>
      <c r="AB1698" s="199"/>
      <c r="AC1698" s="199"/>
      <c r="AD1698" s="199"/>
      <c r="AE1698" s="199"/>
      <c r="AF1698" s="199"/>
      <c r="AG1698" s="199"/>
      <c r="AH1698" s="199"/>
    </row>
    <row r="1945" spans="2:34" ht="15" customHeight="1">
      <c r="B1945" s="199"/>
      <c r="C1945" s="199"/>
      <c r="D1945" s="199"/>
      <c r="E1945" s="199"/>
      <c r="F1945" s="199"/>
      <c r="G1945" s="199"/>
      <c r="H1945" s="199"/>
      <c r="I1945" s="199"/>
      <c r="J1945" s="199"/>
      <c r="K1945" s="199"/>
      <c r="L1945" s="199"/>
      <c r="M1945" s="199"/>
      <c r="N1945" s="199"/>
      <c r="O1945" s="199"/>
      <c r="P1945" s="199"/>
      <c r="Q1945" s="199"/>
      <c r="R1945" s="199"/>
      <c r="S1945" s="199"/>
      <c r="T1945" s="199"/>
      <c r="U1945" s="199"/>
      <c r="V1945" s="199"/>
      <c r="W1945" s="199"/>
      <c r="X1945" s="199"/>
      <c r="Y1945" s="199"/>
      <c r="Z1945" s="199"/>
      <c r="AA1945" s="199"/>
      <c r="AB1945" s="199"/>
      <c r="AC1945" s="199"/>
      <c r="AD1945" s="199"/>
      <c r="AE1945" s="199"/>
      <c r="AF1945" s="199"/>
      <c r="AG1945" s="199"/>
      <c r="AH1945" s="199"/>
    </row>
    <row r="2031" spans="2:34" ht="15" customHeight="1">
      <c r="B2031" s="199"/>
      <c r="C2031" s="199"/>
      <c r="D2031" s="199"/>
      <c r="E2031" s="199"/>
      <c r="F2031" s="199"/>
      <c r="G2031" s="199"/>
      <c r="H2031" s="199"/>
      <c r="I2031" s="199"/>
      <c r="J2031" s="199"/>
      <c r="K2031" s="199"/>
      <c r="L2031" s="199"/>
      <c r="M2031" s="199"/>
      <c r="N2031" s="199"/>
      <c r="O2031" s="199"/>
      <c r="P2031" s="199"/>
      <c r="Q2031" s="199"/>
      <c r="R2031" s="199"/>
      <c r="S2031" s="199"/>
      <c r="T2031" s="199"/>
      <c r="U2031" s="199"/>
      <c r="V2031" s="199"/>
      <c r="W2031" s="199"/>
      <c r="X2031" s="199"/>
      <c r="Y2031" s="199"/>
      <c r="Z2031" s="199"/>
      <c r="AA2031" s="199"/>
      <c r="AB2031" s="199"/>
      <c r="AC2031" s="199"/>
      <c r="AD2031" s="199"/>
      <c r="AE2031" s="199"/>
      <c r="AF2031" s="199"/>
      <c r="AG2031" s="199"/>
      <c r="AH2031" s="199"/>
    </row>
    <row r="2153" spans="2:34" ht="15" customHeight="1">
      <c r="B2153" s="199"/>
      <c r="C2153" s="199"/>
      <c r="D2153" s="199"/>
      <c r="E2153" s="199"/>
      <c r="F2153" s="199"/>
      <c r="G2153" s="199"/>
      <c r="H2153" s="199"/>
      <c r="I2153" s="199"/>
      <c r="J2153" s="199"/>
      <c r="K2153" s="199"/>
      <c r="L2153" s="199"/>
      <c r="M2153" s="199"/>
      <c r="N2153" s="199"/>
      <c r="O2153" s="199"/>
      <c r="P2153" s="199"/>
      <c r="Q2153" s="199"/>
      <c r="R2153" s="199"/>
      <c r="S2153" s="199"/>
      <c r="T2153" s="199"/>
      <c r="U2153" s="199"/>
      <c r="V2153" s="199"/>
      <c r="W2153" s="199"/>
      <c r="X2153" s="199"/>
      <c r="Y2153" s="199"/>
      <c r="Z2153" s="199"/>
      <c r="AA2153" s="199"/>
      <c r="AB2153" s="199"/>
      <c r="AC2153" s="199"/>
      <c r="AD2153" s="199"/>
      <c r="AE2153" s="199"/>
      <c r="AF2153" s="199"/>
      <c r="AG2153" s="199"/>
      <c r="AH2153" s="199"/>
    </row>
    <row r="2317" spans="2:34" ht="15" customHeight="1">
      <c r="B2317" s="199"/>
      <c r="C2317" s="199"/>
      <c r="D2317" s="199"/>
      <c r="E2317" s="199"/>
      <c r="F2317" s="199"/>
      <c r="G2317" s="199"/>
      <c r="H2317" s="199"/>
      <c r="I2317" s="199"/>
      <c r="J2317" s="199"/>
      <c r="K2317" s="199"/>
      <c r="L2317" s="199"/>
      <c r="M2317" s="199"/>
      <c r="N2317" s="199"/>
      <c r="O2317" s="199"/>
      <c r="P2317" s="199"/>
      <c r="Q2317" s="199"/>
      <c r="R2317" s="199"/>
      <c r="S2317" s="199"/>
      <c r="T2317" s="199"/>
      <c r="U2317" s="199"/>
      <c r="V2317" s="199"/>
      <c r="W2317" s="199"/>
      <c r="X2317" s="199"/>
      <c r="Y2317" s="199"/>
      <c r="Z2317" s="199"/>
      <c r="AA2317" s="199"/>
      <c r="AB2317" s="199"/>
      <c r="AC2317" s="199"/>
      <c r="AD2317" s="199"/>
      <c r="AE2317" s="199"/>
      <c r="AF2317" s="199"/>
      <c r="AG2317" s="199"/>
      <c r="AH2317" s="199"/>
    </row>
    <row r="2419" spans="2:34" ht="15" customHeight="1">
      <c r="B2419" s="199"/>
      <c r="C2419" s="199"/>
      <c r="D2419" s="199"/>
      <c r="E2419" s="199"/>
      <c r="F2419" s="199"/>
      <c r="G2419" s="199"/>
      <c r="H2419" s="199"/>
      <c r="I2419" s="199"/>
      <c r="J2419" s="199"/>
      <c r="K2419" s="199"/>
      <c r="L2419" s="199"/>
      <c r="M2419" s="199"/>
      <c r="N2419" s="199"/>
      <c r="O2419" s="199"/>
      <c r="P2419" s="199"/>
      <c r="Q2419" s="199"/>
      <c r="R2419" s="199"/>
      <c r="S2419" s="199"/>
      <c r="T2419" s="199"/>
      <c r="U2419" s="199"/>
      <c r="V2419" s="199"/>
      <c r="W2419" s="199"/>
      <c r="X2419" s="199"/>
      <c r="Y2419" s="199"/>
      <c r="Z2419" s="199"/>
      <c r="AA2419" s="199"/>
      <c r="AB2419" s="199"/>
      <c r="AC2419" s="199"/>
      <c r="AD2419" s="199"/>
      <c r="AE2419" s="199"/>
      <c r="AF2419" s="199"/>
      <c r="AG2419" s="199"/>
      <c r="AH2419" s="199"/>
    </row>
    <row r="2509" spans="2:34" ht="15" customHeight="1">
      <c r="B2509" s="199"/>
      <c r="C2509" s="199"/>
      <c r="D2509" s="199"/>
      <c r="E2509" s="199"/>
      <c r="F2509" s="199"/>
      <c r="G2509" s="199"/>
      <c r="H2509" s="199"/>
      <c r="I2509" s="199"/>
      <c r="J2509" s="199"/>
      <c r="K2509" s="199"/>
      <c r="L2509" s="199"/>
      <c r="M2509" s="199"/>
      <c r="N2509" s="199"/>
      <c r="O2509" s="199"/>
      <c r="P2509" s="199"/>
      <c r="Q2509" s="199"/>
      <c r="R2509" s="199"/>
      <c r="S2509" s="199"/>
      <c r="T2509" s="199"/>
      <c r="U2509" s="199"/>
      <c r="V2509" s="199"/>
      <c r="W2509" s="199"/>
      <c r="X2509" s="199"/>
      <c r="Y2509" s="199"/>
      <c r="Z2509" s="199"/>
      <c r="AA2509" s="199"/>
      <c r="AB2509" s="199"/>
      <c r="AC2509" s="199"/>
      <c r="AD2509" s="199"/>
      <c r="AE2509" s="199"/>
      <c r="AF2509" s="199"/>
      <c r="AG2509" s="199"/>
      <c r="AH2509" s="199"/>
    </row>
    <row r="2598" spans="2:34" ht="15" customHeight="1">
      <c r="B2598" s="199"/>
      <c r="C2598" s="199"/>
      <c r="D2598" s="199"/>
      <c r="E2598" s="199"/>
      <c r="F2598" s="199"/>
      <c r="G2598" s="199"/>
      <c r="H2598" s="199"/>
      <c r="I2598" s="199"/>
      <c r="J2598" s="199"/>
      <c r="K2598" s="199"/>
      <c r="L2598" s="199"/>
      <c r="M2598" s="199"/>
      <c r="N2598" s="199"/>
      <c r="O2598" s="199"/>
      <c r="P2598" s="199"/>
      <c r="Q2598" s="199"/>
      <c r="R2598" s="199"/>
      <c r="S2598" s="199"/>
      <c r="T2598" s="199"/>
      <c r="U2598" s="199"/>
      <c r="V2598" s="199"/>
      <c r="W2598" s="199"/>
      <c r="X2598" s="199"/>
      <c r="Y2598" s="199"/>
      <c r="Z2598" s="199"/>
      <c r="AA2598" s="199"/>
      <c r="AB2598" s="199"/>
      <c r="AC2598" s="199"/>
      <c r="AD2598" s="199"/>
      <c r="AE2598" s="199"/>
      <c r="AF2598" s="199"/>
      <c r="AG2598" s="199"/>
      <c r="AH2598" s="199"/>
    </row>
    <row r="2719" spans="2:34" ht="15" customHeight="1">
      <c r="B2719" s="199"/>
      <c r="C2719" s="199"/>
      <c r="D2719" s="199"/>
      <c r="E2719" s="199"/>
      <c r="F2719" s="199"/>
      <c r="G2719" s="199"/>
      <c r="H2719" s="199"/>
      <c r="I2719" s="199"/>
      <c r="J2719" s="199"/>
      <c r="K2719" s="199"/>
      <c r="L2719" s="199"/>
      <c r="M2719" s="199"/>
      <c r="N2719" s="199"/>
      <c r="O2719" s="199"/>
      <c r="P2719" s="199"/>
      <c r="Q2719" s="199"/>
      <c r="R2719" s="199"/>
      <c r="S2719" s="199"/>
      <c r="T2719" s="199"/>
      <c r="U2719" s="199"/>
      <c r="V2719" s="199"/>
      <c r="W2719" s="199"/>
      <c r="X2719" s="199"/>
      <c r="Y2719" s="199"/>
      <c r="Z2719" s="199"/>
      <c r="AA2719" s="199"/>
      <c r="AB2719" s="199"/>
      <c r="AC2719" s="199"/>
      <c r="AD2719" s="199"/>
      <c r="AE2719" s="199"/>
      <c r="AF2719" s="199"/>
      <c r="AG2719" s="199"/>
      <c r="AH2719" s="199"/>
    </row>
    <row r="2837" spans="2:34" ht="15" customHeight="1">
      <c r="B2837" s="199"/>
      <c r="C2837" s="199"/>
      <c r="D2837" s="199"/>
      <c r="E2837" s="199"/>
      <c r="F2837" s="199"/>
      <c r="G2837" s="199"/>
      <c r="H2837" s="199"/>
      <c r="I2837" s="199"/>
      <c r="J2837" s="199"/>
      <c r="K2837" s="199"/>
      <c r="L2837" s="199"/>
      <c r="M2837" s="199"/>
      <c r="N2837" s="199"/>
      <c r="O2837" s="199"/>
      <c r="P2837" s="199"/>
      <c r="Q2837" s="199"/>
      <c r="R2837" s="199"/>
      <c r="S2837" s="199"/>
      <c r="T2837" s="199"/>
      <c r="U2837" s="199"/>
      <c r="V2837" s="199"/>
      <c r="W2837" s="199"/>
      <c r="X2837" s="199"/>
      <c r="Y2837" s="199"/>
      <c r="Z2837" s="199"/>
      <c r="AA2837" s="199"/>
      <c r="AB2837" s="199"/>
      <c r="AC2837" s="199"/>
      <c r="AD2837" s="199"/>
      <c r="AE2837" s="199"/>
      <c r="AF2837" s="199"/>
      <c r="AG2837" s="199"/>
      <c r="AH2837" s="199"/>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5"/>
  <cols>
    <col min="1" max="1" width="8.710937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5"/>
  <cols>
    <col min="2" max="2" width="28.42578125" customWidth="1"/>
    <col min="3" max="3" width="14.8554687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5"/>
  <cols>
    <col min="2" max="2" width="12.42578125" customWidth="1"/>
    <col min="23" max="23" width="15.85546875" bestFit="1" customWidth="1"/>
  </cols>
  <sheetData>
    <row r="1" spans="1:30" ht="15.7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7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7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7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7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7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7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7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7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7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7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7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7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7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7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7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7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7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7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7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7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7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7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7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7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7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7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7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7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7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7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7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7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7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7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7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7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7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7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7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7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7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7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7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7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7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7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7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7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7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7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7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7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7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7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7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7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7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7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7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7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7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7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7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7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7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7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7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7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7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7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7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7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7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7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7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7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7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7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7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7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7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7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7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7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7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7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7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7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7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7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7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7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7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7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7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2578125" defaultRowHeight="15" customHeight="1"/>
  <cols>
    <col min="1" max="1" width="7.85546875" style="92" customWidth="1"/>
    <col min="2" max="2" width="14.42578125" style="92"/>
    <col min="3" max="3" width="21.85546875" style="92" customWidth="1"/>
    <col min="4" max="4" width="14.42578125" style="92"/>
    <col min="5" max="5" width="25.28515625" style="92" customWidth="1"/>
    <col min="6" max="6" width="20.7109375" style="92" customWidth="1"/>
    <col min="7" max="9" width="14.42578125" style="92"/>
    <col min="10" max="10" width="24.7109375" style="92" customWidth="1"/>
    <col min="11" max="16384" width="14.42578125" style="92"/>
  </cols>
  <sheetData>
    <row r="1" spans="1:33">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08" t="s">
        <v>608</v>
      </c>
      <c r="B3" s="209"/>
      <c r="C3" s="209"/>
      <c r="D3" s="209"/>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5.5">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2578125" defaultRowHeight="15" customHeight="1"/>
  <cols>
    <col min="1" max="63" width="11.42578125" style="92" customWidth="1"/>
    <col min="64" max="16384" width="14.42578125" style="92"/>
  </cols>
  <sheetData>
    <row r="1" spans="1:63">
      <c r="A1" s="95" t="s">
        <v>844</v>
      </c>
    </row>
    <row r="2" spans="1:63">
      <c r="A2" s="91" t="s">
        <v>845</v>
      </c>
    </row>
    <row r="3" spans="1:63">
      <c r="A3" s="119" t="s">
        <v>846</v>
      </c>
      <c r="B3" s="119"/>
      <c r="C3" s="119"/>
    </row>
    <row r="5" spans="1:63">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c r="A6" s="91" t="s">
        <v>847</v>
      </c>
      <c r="B6" s="91" t="str">
        <f>About!B2</f>
        <v>NC</v>
      </c>
      <c r="C6" s="91">
        <f t="shared" ref="C6:AE6" si="1">SUMIFS(C$20:C$119,$B$20:$B$119,$B$6,$A$20:$A$119,$A$6)</f>
        <v>15816964</v>
      </c>
      <c r="D6" s="91">
        <f t="shared" si="1"/>
        <v>14024193</v>
      </c>
      <c r="E6" s="91">
        <f t="shared" si="1"/>
        <v>16466046</v>
      </c>
      <c r="F6" s="91">
        <f t="shared" si="1"/>
        <v>17103687</v>
      </c>
      <c r="G6" s="91">
        <f t="shared" si="1"/>
        <v>11094368</v>
      </c>
      <c r="H6" s="91">
        <f t="shared" si="1"/>
        <v>11531017</v>
      </c>
      <c r="I6" s="91">
        <f t="shared" si="1"/>
        <v>9452105</v>
      </c>
      <c r="J6" s="91">
        <f t="shared" si="1"/>
        <v>6730623</v>
      </c>
      <c r="K6" s="91">
        <f t="shared" si="1"/>
        <v>5506688</v>
      </c>
      <c r="L6" s="91">
        <f t="shared" si="1"/>
        <v>11962882</v>
      </c>
      <c r="M6" s="91">
        <f t="shared" si="1"/>
        <v>12099876</v>
      </c>
      <c r="N6" s="91">
        <f t="shared" si="1"/>
        <v>14235130</v>
      </c>
      <c r="O6" s="91">
        <f t="shared" si="1"/>
        <v>13131388</v>
      </c>
      <c r="P6" s="91">
        <f t="shared" si="1"/>
        <v>7514965</v>
      </c>
      <c r="Q6" s="91">
        <f t="shared" si="1"/>
        <v>14743847</v>
      </c>
      <c r="R6" s="91">
        <f t="shared" si="1"/>
        <v>13288950</v>
      </c>
      <c r="S6" s="91">
        <f t="shared" si="1"/>
        <v>15760685</v>
      </c>
      <c r="T6" s="91">
        <f t="shared" si="1"/>
        <v>14629639</v>
      </c>
      <c r="U6" s="91">
        <f t="shared" si="1"/>
        <v>17693787</v>
      </c>
      <c r="V6" s="91">
        <f t="shared" si="1"/>
        <v>20741069</v>
      </c>
      <c r="W6" s="91">
        <f t="shared" si="1"/>
        <v>19729808</v>
      </c>
      <c r="X6" s="91">
        <f t="shared" si="1"/>
        <v>23878900</v>
      </c>
      <c r="Y6" s="91">
        <f t="shared" si="1"/>
        <v>22692127</v>
      </c>
      <c r="Z6" s="91">
        <f t="shared" si="1"/>
        <v>15080537</v>
      </c>
      <c r="AA6" s="91">
        <f t="shared" si="1"/>
        <v>15948056</v>
      </c>
      <c r="AB6" s="91">
        <f t="shared" si="1"/>
        <v>16479278</v>
      </c>
      <c r="AC6" s="91">
        <f t="shared" si="1"/>
        <v>14215709</v>
      </c>
      <c r="AD6" s="91">
        <f t="shared" si="1"/>
        <v>13173259</v>
      </c>
      <c r="AE6" s="91">
        <f t="shared" si="1"/>
        <v>14040847</v>
      </c>
      <c r="AF6" s="119">
        <f t="shared" ref="AF6:BK7" si="2">AE6</f>
        <v>14040847</v>
      </c>
      <c r="AG6" s="119">
        <f t="shared" si="2"/>
        <v>14040847</v>
      </c>
      <c r="AH6" s="119">
        <f t="shared" si="2"/>
        <v>14040847</v>
      </c>
      <c r="AI6" s="119">
        <f t="shared" si="2"/>
        <v>14040847</v>
      </c>
      <c r="AJ6" s="119">
        <f t="shared" si="2"/>
        <v>14040847</v>
      </c>
      <c r="AK6" s="119">
        <f t="shared" si="2"/>
        <v>14040847</v>
      </c>
      <c r="AL6" s="119">
        <f t="shared" si="2"/>
        <v>14040847</v>
      </c>
      <c r="AM6" s="119">
        <f t="shared" si="2"/>
        <v>14040847</v>
      </c>
      <c r="AN6" s="119">
        <f t="shared" si="2"/>
        <v>14040847</v>
      </c>
      <c r="AO6" s="119">
        <f t="shared" si="2"/>
        <v>14040847</v>
      </c>
      <c r="AP6" s="119">
        <f t="shared" si="2"/>
        <v>14040847</v>
      </c>
      <c r="AQ6" s="119">
        <f t="shared" si="2"/>
        <v>14040847</v>
      </c>
      <c r="AR6" s="119">
        <f t="shared" si="2"/>
        <v>14040847</v>
      </c>
      <c r="AS6" s="119">
        <f t="shared" si="2"/>
        <v>14040847</v>
      </c>
      <c r="AT6" s="119">
        <f t="shared" si="2"/>
        <v>14040847</v>
      </c>
      <c r="AU6" s="119">
        <f t="shared" si="2"/>
        <v>14040847</v>
      </c>
      <c r="AV6" s="119">
        <f t="shared" si="2"/>
        <v>14040847</v>
      </c>
      <c r="AW6" s="119">
        <f t="shared" si="2"/>
        <v>14040847</v>
      </c>
      <c r="AX6" s="119">
        <f t="shared" si="2"/>
        <v>14040847</v>
      </c>
      <c r="AY6" s="119">
        <f t="shared" si="2"/>
        <v>14040847</v>
      </c>
      <c r="AZ6" s="119">
        <f t="shared" si="2"/>
        <v>14040847</v>
      </c>
      <c r="BA6" s="119">
        <f t="shared" si="2"/>
        <v>14040847</v>
      </c>
      <c r="BB6" s="119">
        <f t="shared" si="2"/>
        <v>14040847</v>
      </c>
      <c r="BC6" s="119">
        <f t="shared" si="2"/>
        <v>14040847</v>
      </c>
      <c r="BD6" s="119">
        <f t="shared" si="2"/>
        <v>14040847</v>
      </c>
      <c r="BE6" s="119">
        <f t="shared" si="2"/>
        <v>14040847</v>
      </c>
      <c r="BF6" s="119">
        <f t="shared" si="2"/>
        <v>14040847</v>
      </c>
      <c r="BG6" s="119">
        <f t="shared" si="2"/>
        <v>14040847</v>
      </c>
      <c r="BH6" s="119">
        <f t="shared" si="2"/>
        <v>14040847</v>
      </c>
      <c r="BI6" s="119">
        <f t="shared" si="2"/>
        <v>14040847</v>
      </c>
      <c r="BJ6" s="119">
        <f t="shared" si="2"/>
        <v>14040847</v>
      </c>
      <c r="BK6" s="119">
        <f t="shared" si="2"/>
        <v>14040847</v>
      </c>
    </row>
    <row r="7" spans="1:63">
      <c r="A7" s="91" t="s">
        <v>848</v>
      </c>
      <c r="B7" s="91" t="str">
        <f>About!B2</f>
        <v>NC</v>
      </c>
      <c r="C7" s="91">
        <f t="shared" ref="C7:AE7" si="3">SUMIFS(C$20:C$119,$B$20:$B$119,$B$7,$A$20:$A$119,$A$7)</f>
        <v>0</v>
      </c>
      <c r="D7" s="91">
        <f t="shared" si="3"/>
        <v>0</v>
      </c>
      <c r="E7" s="91">
        <f t="shared" si="3"/>
        <v>0</v>
      </c>
      <c r="F7" s="91">
        <f t="shared" si="3"/>
        <v>0</v>
      </c>
      <c r="G7" s="91">
        <f t="shared" si="3"/>
        <v>0</v>
      </c>
      <c r="H7" s="91">
        <f t="shared" si="3"/>
        <v>0</v>
      </c>
      <c r="I7" s="91">
        <f t="shared" si="3"/>
        <v>0</v>
      </c>
      <c r="J7" s="91">
        <f t="shared" si="3"/>
        <v>0</v>
      </c>
      <c r="K7" s="91">
        <f t="shared" si="3"/>
        <v>0</v>
      </c>
      <c r="L7" s="91">
        <f t="shared" si="3"/>
        <v>0</v>
      </c>
      <c r="M7" s="91">
        <f t="shared" si="3"/>
        <v>0</v>
      </c>
      <c r="N7" s="91">
        <f t="shared" si="3"/>
        <v>0</v>
      </c>
      <c r="O7" s="91">
        <f t="shared" si="3"/>
        <v>0</v>
      </c>
      <c r="P7" s="91">
        <f t="shared" si="3"/>
        <v>0</v>
      </c>
      <c r="Q7" s="91">
        <f t="shared" si="3"/>
        <v>0</v>
      </c>
      <c r="R7" s="91">
        <f t="shared" si="3"/>
        <v>0</v>
      </c>
      <c r="S7" s="91">
        <f t="shared" si="3"/>
        <v>0</v>
      </c>
      <c r="T7" s="91">
        <f t="shared" si="3"/>
        <v>0</v>
      </c>
      <c r="U7" s="91">
        <f t="shared" si="3"/>
        <v>0</v>
      </c>
      <c r="V7" s="91">
        <f t="shared" si="3"/>
        <v>0</v>
      </c>
      <c r="W7" s="91">
        <f t="shared" si="3"/>
        <v>0</v>
      </c>
      <c r="X7" s="91">
        <f t="shared" si="3"/>
        <v>0</v>
      </c>
      <c r="Y7" s="91">
        <f t="shared" si="3"/>
        <v>0</v>
      </c>
      <c r="Z7" s="91">
        <f t="shared" si="3"/>
        <v>0</v>
      </c>
      <c r="AA7" s="91">
        <f t="shared" si="3"/>
        <v>0</v>
      </c>
      <c r="AB7" s="91">
        <f t="shared" si="3"/>
        <v>0</v>
      </c>
      <c r="AC7" s="91">
        <f t="shared" si="3"/>
        <v>0</v>
      </c>
      <c r="AD7" s="91">
        <f t="shared" si="3"/>
        <v>0</v>
      </c>
      <c r="AE7" s="91">
        <f t="shared" si="3"/>
        <v>0</v>
      </c>
      <c r="AF7" s="119">
        <f>AVERAGE(U7:AE7)</f>
        <v>0</v>
      </c>
      <c r="AG7" s="119">
        <f t="shared" si="2"/>
        <v>0</v>
      </c>
      <c r="AH7" s="119">
        <f t="shared" si="2"/>
        <v>0</v>
      </c>
      <c r="AI7" s="119">
        <f t="shared" si="2"/>
        <v>0</v>
      </c>
      <c r="AJ7" s="119">
        <f t="shared" si="2"/>
        <v>0</v>
      </c>
      <c r="AK7" s="119">
        <f t="shared" si="2"/>
        <v>0</v>
      </c>
      <c r="AL7" s="119">
        <f t="shared" si="2"/>
        <v>0</v>
      </c>
      <c r="AM7" s="119">
        <f t="shared" si="2"/>
        <v>0</v>
      </c>
      <c r="AN7" s="119">
        <f t="shared" si="2"/>
        <v>0</v>
      </c>
      <c r="AO7" s="119">
        <f t="shared" si="2"/>
        <v>0</v>
      </c>
      <c r="AP7" s="119">
        <f t="shared" si="2"/>
        <v>0</v>
      </c>
      <c r="AQ7" s="119">
        <f t="shared" si="2"/>
        <v>0</v>
      </c>
      <c r="AR7" s="119">
        <f t="shared" si="2"/>
        <v>0</v>
      </c>
      <c r="AS7" s="119">
        <f t="shared" si="2"/>
        <v>0</v>
      </c>
      <c r="AT7" s="119">
        <f t="shared" si="2"/>
        <v>0</v>
      </c>
      <c r="AU7" s="119">
        <f t="shared" si="2"/>
        <v>0</v>
      </c>
      <c r="AV7" s="119">
        <f t="shared" si="2"/>
        <v>0</v>
      </c>
      <c r="AW7" s="119">
        <f t="shared" si="2"/>
        <v>0</v>
      </c>
      <c r="AX7" s="119">
        <f t="shared" si="2"/>
        <v>0</v>
      </c>
      <c r="AY7" s="119">
        <f t="shared" si="2"/>
        <v>0</v>
      </c>
      <c r="AZ7" s="119">
        <f t="shared" si="2"/>
        <v>0</v>
      </c>
      <c r="BA7" s="119">
        <f t="shared" si="2"/>
        <v>0</v>
      </c>
      <c r="BB7" s="119">
        <f t="shared" si="2"/>
        <v>0</v>
      </c>
      <c r="BC7" s="119">
        <f t="shared" si="2"/>
        <v>0</v>
      </c>
      <c r="BD7" s="119">
        <f t="shared" si="2"/>
        <v>0</v>
      </c>
      <c r="BE7" s="119">
        <f t="shared" si="2"/>
        <v>0</v>
      </c>
      <c r="BF7" s="119">
        <f t="shared" si="2"/>
        <v>0</v>
      </c>
      <c r="BG7" s="119">
        <f t="shared" si="2"/>
        <v>0</v>
      </c>
      <c r="BH7" s="119">
        <f t="shared" si="2"/>
        <v>0</v>
      </c>
      <c r="BI7" s="119">
        <f t="shared" si="2"/>
        <v>0</v>
      </c>
      <c r="BJ7" s="119">
        <f t="shared" si="2"/>
        <v>0</v>
      </c>
      <c r="BK7" s="119">
        <f t="shared" si="2"/>
        <v>0</v>
      </c>
    </row>
    <row r="9" spans="1:63">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7.25">
      <c r="A10" s="91" t="s">
        <v>847</v>
      </c>
      <c r="B10" s="144" t="str">
        <f>About!B2</f>
        <v>NC</v>
      </c>
      <c r="C10" s="91">
        <f t="shared" ref="C10:AE10" si="5">SUMIFS(C$122:C$219,$B$122:$B$219,$B$6,$A$122:$A$219,$A$6)</f>
        <v>0</v>
      </c>
      <c r="D10" s="91">
        <f t="shared" si="5"/>
        <v>0</v>
      </c>
      <c r="E10" s="91">
        <f t="shared" si="5"/>
        <v>0</v>
      </c>
      <c r="F10" s="91">
        <f t="shared" si="5"/>
        <v>0</v>
      </c>
      <c r="G10" s="91">
        <f t="shared" si="5"/>
        <v>0</v>
      </c>
      <c r="H10" s="91">
        <f t="shared" si="5"/>
        <v>0</v>
      </c>
      <c r="I10" s="91">
        <f t="shared" si="5"/>
        <v>0</v>
      </c>
      <c r="J10" s="91">
        <f t="shared" si="5"/>
        <v>0</v>
      </c>
      <c r="K10" s="91">
        <f t="shared" si="5"/>
        <v>0</v>
      </c>
      <c r="L10" s="91">
        <f t="shared" si="5"/>
        <v>0</v>
      </c>
      <c r="M10" s="91">
        <f t="shared" si="5"/>
        <v>0</v>
      </c>
      <c r="N10" s="91">
        <f t="shared" si="5"/>
        <v>0</v>
      </c>
      <c r="O10" s="91">
        <f t="shared" si="5"/>
        <v>0</v>
      </c>
      <c r="P10" s="91">
        <f t="shared" si="5"/>
        <v>0</v>
      </c>
      <c r="Q10" s="91">
        <f t="shared" si="5"/>
        <v>0</v>
      </c>
      <c r="R10" s="91">
        <f t="shared" si="5"/>
        <v>0</v>
      </c>
      <c r="S10" s="91">
        <f t="shared" si="5"/>
        <v>0</v>
      </c>
      <c r="T10" s="91">
        <f t="shared" si="5"/>
        <v>0</v>
      </c>
      <c r="U10" s="91">
        <f t="shared" si="5"/>
        <v>0</v>
      </c>
      <c r="V10" s="91">
        <f t="shared" si="5"/>
        <v>0</v>
      </c>
      <c r="W10" s="91">
        <f t="shared" si="5"/>
        <v>0</v>
      </c>
      <c r="X10" s="91">
        <f t="shared" si="5"/>
        <v>0</v>
      </c>
      <c r="Y10" s="91">
        <f t="shared" si="5"/>
        <v>0</v>
      </c>
      <c r="Z10" s="91">
        <f t="shared" si="5"/>
        <v>0</v>
      </c>
      <c r="AA10" s="91">
        <f t="shared" si="5"/>
        <v>0</v>
      </c>
      <c r="AB10" s="91">
        <f t="shared" si="5"/>
        <v>0</v>
      </c>
      <c r="AC10" s="91">
        <f t="shared" si="5"/>
        <v>0</v>
      </c>
      <c r="AD10" s="91">
        <f t="shared" si="5"/>
        <v>1074</v>
      </c>
      <c r="AE10" s="91">
        <f t="shared" si="5"/>
        <v>1503</v>
      </c>
      <c r="AF10" s="119">
        <f t="shared" ref="AF10:BK11" si="6">AE10</f>
        <v>1503</v>
      </c>
      <c r="AG10" s="119">
        <f t="shared" si="6"/>
        <v>1503</v>
      </c>
      <c r="AH10" s="119">
        <f t="shared" si="6"/>
        <v>1503</v>
      </c>
      <c r="AI10" s="119">
        <f t="shared" si="6"/>
        <v>1503</v>
      </c>
      <c r="AJ10" s="119">
        <f t="shared" si="6"/>
        <v>1503</v>
      </c>
      <c r="AK10" s="119">
        <f t="shared" si="6"/>
        <v>1503</v>
      </c>
      <c r="AL10" s="119">
        <f t="shared" si="6"/>
        <v>1503</v>
      </c>
      <c r="AM10" s="119">
        <f t="shared" si="6"/>
        <v>1503</v>
      </c>
      <c r="AN10" s="119">
        <f t="shared" si="6"/>
        <v>1503</v>
      </c>
      <c r="AO10" s="119">
        <f t="shared" si="6"/>
        <v>1503</v>
      </c>
      <c r="AP10" s="119">
        <f t="shared" si="6"/>
        <v>1503</v>
      </c>
      <c r="AQ10" s="119">
        <f t="shared" si="6"/>
        <v>1503</v>
      </c>
      <c r="AR10" s="119">
        <f t="shared" si="6"/>
        <v>1503</v>
      </c>
      <c r="AS10" s="119">
        <f t="shared" si="6"/>
        <v>1503</v>
      </c>
      <c r="AT10" s="119">
        <f t="shared" si="6"/>
        <v>1503</v>
      </c>
      <c r="AU10" s="119">
        <f t="shared" si="6"/>
        <v>1503</v>
      </c>
      <c r="AV10" s="119">
        <f t="shared" si="6"/>
        <v>1503</v>
      </c>
      <c r="AW10" s="119">
        <f t="shared" si="6"/>
        <v>1503</v>
      </c>
      <c r="AX10" s="119">
        <f t="shared" si="6"/>
        <v>1503</v>
      </c>
      <c r="AY10" s="119">
        <f t="shared" si="6"/>
        <v>1503</v>
      </c>
      <c r="AZ10" s="119">
        <f t="shared" si="6"/>
        <v>1503</v>
      </c>
      <c r="BA10" s="119">
        <f t="shared" si="6"/>
        <v>1503</v>
      </c>
      <c r="BB10" s="119">
        <f t="shared" si="6"/>
        <v>1503</v>
      </c>
      <c r="BC10" s="119">
        <f t="shared" si="6"/>
        <v>1503</v>
      </c>
      <c r="BD10" s="119">
        <f t="shared" si="6"/>
        <v>1503</v>
      </c>
      <c r="BE10" s="119">
        <f t="shared" si="6"/>
        <v>1503</v>
      </c>
      <c r="BF10" s="119">
        <f t="shared" si="6"/>
        <v>1503</v>
      </c>
      <c r="BG10" s="119">
        <f t="shared" si="6"/>
        <v>1503</v>
      </c>
      <c r="BH10" s="119">
        <f t="shared" si="6"/>
        <v>1503</v>
      </c>
      <c r="BI10" s="119">
        <f t="shared" si="6"/>
        <v>1503</v>
      </c>
      <c r="BJ10" s="119">
        <f t="shared" si="6"/>
        <v>1503</v>
      </c>
      <c r="BK10" s="119">
        <f t="shared" si="6"/>
        <v>1503</v>
      </c>
    </row>
    <row r="11" spans="1:63">
      <c r="A11" s="91" t="s">
        <v>848</v>
      </c>
      <c r="B11" s="91" t="str">
        <f>About!B2</f>
        <v>NC</v>
      </c>
      <c r="C11" s="91">
        <f t="shared" ref="C11:AE11" si="7">SUMIFS(C$122:C$219,$B$122:$B$219,$B$7,$A$122:$A$219,$A$7)</f>
        <v>0</v>
      </c>
      <c r="D11" s="91">
        <f t="shared" si="7"/>
        <v>0</v>
      </c>
      <c r="E11" s="91">
        <f t="shared" si="7"/>
        <v>0</v>
      </c>
      <c r="F11" s="91">
        <f t="shared" si="7"/>
        <v>0</v>
      </c>
      <c r="G11" s="91">
        <f t="shared" si="7"/>
        <v>0</v>
      </c>
      <c r="H11" s="91">
        <f t="shared" si="7"/>
        <v>0</v>
      </c>
      <c r="I11" s="91">
        <f t="shared" si="7"/>
        <v>0</v>
      </c>
      <c r="J11" s="91">
        <f t="shared" si="7"/>
        <v>0</v>
      </c>
      <c r="K11" s="91">
        <f t="shared" si="7"/>
        <v>0</v>
      </c>
      <c r="L11" s="91">
        <f t="shared" si="7"/>
        <v>0</v>
      </c>
      <c r="M11" s="91">
        <f t="shared" si="7"/>
        <v>0</v>
      </c>
      <c r="N11" s="91">
        <f t="shared" si="7"/>
        <v>0</v>
      </c>
      <c r="O11" s="91">
        <f t="shared" si="7"/>
        <v>0</v>
      </c>
      <c r="P11" s="91">
        <f t="shared" si="7"/>
        <v>0</v>
      </c>
      <c r="Q11" s="91">
        <f t="shared" si="7"/>
        <v>0</v>
      </c>
      <c r="R11" s="91">
        <f t="shared" si="7"/>
        <v>0</v>
      </c>
      <c r="S11" s="91">
        <f t="shared" si="7"/>
        <v>0</v>
      </c>
      <c r="T11" s="91">
        <f t="shared" si="7"/>
        <v>0</v>
      </c>
      <c r="U11" s="91">
        <f t="shared" si="7"/>
        <v>0</v>
      </c>
      <c r="V11" s="91">
        <f t="shared" si="7"/>
        <v>0</v>
      </c>
      <c r="W11" s="91">
        <f t="shared" si="7"/>
        <v>0</v>
      </c>
      <c r="X11" s="91">
        <f t="shared" si="7"/>
        <v>0</v>
      </c>
      <c r="Y11" s="91">
        <f t="shared" si="7"/>
        <v>0</v>
      </c>
      <c r="Z11" s="91">
        <f t="shared" si="7"/>
        <v>0</v>
      </c>
      <c r="AA11" s="91">
        <f t="shared" si="7"/>
        <v>0</v>
      </c>
      <c r="AB11" s="91">
        <f t="shared" si="7"/>
        <v>0</v>
      </c>
      <c r="AC11" s="91">
        <f t="shared" si="7"/>
        <v>0</v>
      </c>
      <c r="AD11" s="91">
        <f t="shared" si="7"/>
        <v>2</v>
      </c>
      <c r="AE11" s="91">
        <f t="shared" si="7"/>
        <v>42</v>
      </c>
      <c r="AF11" s="119">
        <f>AVERAGE(W11:AE11)</f>
        <v>4.8888888888888893</v>
      </c>
      <c r="AG11" s="119">
        <f t="shared" si="6"/>
        <v>4.8888888888888893</v>
      </c>
      <c r="AH11" s="119">
        <f t="shared" si="6"/>
        <v>4.8888888888888893</v>
      </c>
      <c r="AI11" s="119">
        <f t="shared" si="6"/>
        <v>4.8888888888888893</v>
      </c>
      <c r="AJ11" s="119">
        <f t="shared" si="6"/>
        <v>4.8888888888888893</v>
      </c>
      <c r="AK11" s="119">
        <f t="shared" si="6"/>
        <v>4.8888888888888893</v>
      </c>
      <c r="AL11" s="119">
        <f t="shared" si="6"/>
        <v>4.8888888888888893</v>
      </c>
      <c r="AM11" s="119">
        <f t="shared" si="6"/>
        <v>4.8888888888888893</v>
      </c>
      <c r="AN11" s="119">
        <f t="shared" si="6"/>
        <v>4.8888888888888893</v>
      </c>
      <c r="AO11" s="119">
        <f t="shared" si="6"/>
        <v>4.8888888888888893</v>
      </c>
      <c r="AP11" s="119">
        <f t="shared" si="6"/>
        <v>4.8888888888888893</v>
      </c>
      <c r="AQ11" s="119">
        <f t="shared" si="6"/>
        <v>4.8888888888888893</v>
      </c>
      <c r="AR11" s="119">
        <f t="shared" si="6"/>
        <v>4.8888888888888893</v>
      </c>
      <c r="AS11" s="119">
        <f t="shared" si="6"/>
        <v>4.8888888888888893</v>
      </c>
      <c r="AT11" s="119">
        <f t="shared" si="6"/>
        <v>4.8888888888888893</v>
      </c>
      <c r="AU11" s="119">
        <f t="shared" si="6"/>
        <v>4.8888888888888893</v>
      </c>
      <c r="AV11" s="119">
        <f t="shared" si="6"/>
        <v>4.8888888888888893</v>
      </c>
      <c r="AW11" s="119">
        <f t="shared" si="6"/>
        <v>4.8888888888888893</v>
      </c>
      <c r="AX11" s="119">
        <f t="shared" si="6"/>
        <v>4.8888888888888893</v>
      </c>
      <c r="AY11" s="119">
        <f t="shared" si="6"/>
        <v>4.8888888888888893</v>
      </c>
      <c r="AZ11" s="119">
        <f t="shared" si="6"/>
        <v>4.8888888888888893</v>
      </c>
      <c r="BA11" s="119">
        <f t="shared" si="6"/>
        <v>4.8888888888888893</v>
      </c>
      <c r="BB11" s="119">
        <f t="shared" si="6"/>
        <v>4.8888888888888893</v>
      </c>
      <c r="BC11" s="119">
        <f t="shared" si="6"/>
        <v>4.8888888888888893</v>
      </c>
      <c r="BD11" s="119">
        <f t="shared" si="6"/>
        <v>4.8888888888888893</v>
      </c>
      <c r="BE11" s="119">
        <f t="shared" si="6"/>
        <v>4.8888888888888893</v>
      </c>
      <c r="BF11" s="119">
        <f t="shared" si="6"/>
        <v>4.8888888888888893</v>
      </c>
      <c r="BG11" s="119">
        <f t="shared" si="6"/>
        <v>4.8888888888888893</v>
      </c>
      <c r="BH11" s="119">
        <f t="shared" si="6"/>
        <v>4.8888888888888893</v>
      </c>
      <c r="BI11" s="119">
        <f t="shared" si="6"/>
        <v>4.8888888888888893</v>
      </c>
      <c r="BJ11" s="119">
        <f t="shared" si="6"/>
        <v>4.8888888888888893</v>
      </c>
      <c r="BK11" s="119">
        <f t="shared" si="6"/>
        <v>4.8888888888888893</v>
      </c>
    </row>
    <row r="13" spans="1:63">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c r="A14" s="91" t="s">
        <v>847</v>
      </c>
      <c r="B14" s="91" t="str">
        <f>About!B2</f>
        <v>NC</v>
      </c>
      <c r="C14" s="91">
        <f t="shared" ref="C14:BK14" si="9">IF(C10&gt;C11,C10-C11,0)</f>
        <v>0</v>
      </c>
      <c r="D14" s="91">
        <f t="shared" si="9"/>
        <v>0</v>
      </c>
      <c r="E14" s="91">
        <f t="shared" si="9"/>
        <v>0</v>
      </c>
      <c r="F14" s="91">
        <f t="shared" si="9"/>
        <v>0</v>
      </c>
      <c r="G14" s="91">
        <f t="shared" si="9"/>
        <v>0</v>
      </c>
      <c r="H14" s="91">
        <f t="shared" si="9"/>
        <v>0</v>
      </c>
      <c r="I14" s="91">
        <f t="shared" si="9"/>
        <v>0</v>
      </c>
      <c r="J14" s="91">
        <f t="shared" si="9"/>
        <v>0</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0</v>
      </c>
      <c r="U14" s="91">
        <f t="shared" si="9"/>
        <v>0</v>
      </c>
      <c r="V14" s="91">
        <f t="shared" si="9"/>
        <v>0</v>
      </c>
      <c r="W14" s="91">
        <f t="shared" si="9"/>
        <v>0</v>
      </c>
      <c r="X14" s="91">
        <f t="shared" si="9"/>
        <v>0</v>
      </c>
      <c r="Y14" s="91">
        <f t="shared" si="9"/>
        <v>0</v>
      </c>
      <c r="Z14" s="91">
        <f t="shared" si="9"/>
        <v>0</v>
      </c>
      <c r="AA14" s="91">
        <f t="shared" si="9"/>
        <v>0</v>
      </c>
      <c r="AB14" s="91">
        <f t="shared" si="9"/>
        <v>0</v>
      </c>
      <c r="AC14" s="91">
        <f t="shared" si="9"/>
        <v>0</v>
      </c>
      <c r="AD14" s="91">
        <f t="shared" si="9"/>
        <v>1072</v>
      </c>
      <c r="AE14" s="91">
        <f t="shared" si="9"/>
        <v>1461</v>
      </c>
      <c r="AF14" s="91">
        <f t="shared" si="9"/>
        <v>1498.1111111111111</v>
      </c>
      <c r="AG14" s="91">
        <f t="shared" si="9"/>
        <v>1498.1111111111111</v>
      </c>
      <c r="AH14" s="91">
        <f t="shared" si="9"/>
        <v>1498.1111111111111</v>
      </c>
      <c r="AI14" s="91">
        <f t="shared" si="9"/>
        <v>1498.1111111111111</v>
      </c>
      <c r="AJ14" s="91">
        <f t="shared" si="9"/>
        <v>1498.1111111111111</v>
      </c>
      <c r="AK14" s="91">
        <f t="shared" si="9"/>
        <v>1498.1111111111111</v>
      </c>
      <c r="AL14" s="91">
        <f t="shared" si="9"/>
        <v>1498.1111111111111</v>
      </c>
      <c r="AM14" s="91">
        <f t="shared" si="9"/>
        <v>1498.1111111111111</v>
      </c>
      <c r="AN14" s="91">
        <f t="shared" si="9"/>
        <v>1498.1111111111111</v>
      </c>
      <c r="AO14" s="91">
        <f t="shared" si="9"/>
        <v>1498.1111111111111</v>
      </c>
      <c r="AP14" s="91">
        <f t="shared" si="9"/>
        <v>1498.1111111111111</v>
      </c>
      <c r="AQ14" s="91">
        <f t="shared" si="9"/>
        <v>1498.1111111111111</v>
      </c>
      <c r="AR14" s="91">
        <f t="shared" si="9"/>
        <v>1498.1111111111111</v>
      </c>
      <c r="AS14" s="91">
        <f t="shared" si="9"/>
        <v>1498.1111111111111</v>
      </c>
      <c r="AT14" s="91">
        <f t="shared" si="9"/>
        <v>1498.1111111111111</v>
      </c>
      <c r="AU14" s="91">
        <f t="shared" si="9"/>
        <v>1498.1111111111111</v>
      </c>
      <c r="AV14" s="91">
        <f t="shared" si="9"/>
        <v>1498.1111111111111</v>
      </c>
      <c r="AW14" s="91">
        <f t="shared" si="9"/>
        <v>1498.1111111111111</v>
      </c>
      <c r="AX14" s="91">
        <f t="shared" si="9"/>
        <v>1498.1111111111111</v>
      </c>
      <c r="AY14" s="91">
        <f t="shared" si="9"/>
        <v>1498.1111111111111</v>
      </c>
      <c r="AZ14" s="91">
        <f t="shared" si="9"/>
        <v>1498.1111111111111</v>
      </c>
      <c r="BA14" s="91">
        <f t="shared" si="9"/>
        <v>1498.1111111111111</v>
      </c>
      <c r="BB14" s="91">
        <f t="shared" si="9"/>
        <v>1498.1111111111111</v>
      </c>
      <c r="BC14" s="91">
        <f t="shared" si="9"/>
        <v>1498.1111111111111</v>
      </c>
      <c r="BD14" s="91">
        <f t="shared" si="9"/>
        <v>1498.1111111111111</v>
      </c>
      <c r="BE14" s="91">
        <f t="shared" si="9"/>
        <v>1498.1111111111111</v>
      </c>
      <c r="BF14" s="91">
        <f t="shared" si="9"/>
        <v>1498.1111111111111</v>
      </c>
      <c r="BG14" s="91">
        <f t="shared" si="9"/>
        <v>1498.1111111111111</v>
      </c>
      <c r="BH14" s="91">
        <f t="shared" si="9"/>
        <v>1498.1111111111111</v>
      </c>
      <c r="BI14" s="91">
        <f t="shared" si="9"/>
        <v>1498.1111111111111</v>
      </c>
      <c r="BJ14" s="91">
        <f t="shared" si="9"/>
        <v>1498.1111111111111</v>
      </c>
      <c r="BK14" s="91">
        <f t="shared" si="9"/>
        <v>1498.1111111111111</v>
      </c>
    </row>
    <row r="15" spans="1:63">
      <c r="A15" s="91" t="s">
        <v>848</v>
      </c>
      <c r="B15" s="91" t="str">
        <f>About!B2</f>
        <v>NC</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0</v>
      </c>
      <c r="L15" s="91">
        <f t="shared" si="10"/>
        <v>0</v>
      </c>
      <c r="M15" s="91">
        <f t="shared" si="10"/>
        <v>0</v>
      </c>
      <c r="N15" s="91">
        <f t="shared" si="10"/>
        <v>0</v>
      </c>
      <c r="O15" s="91">
        <f t="shared" si="10"/>
        <v>0</v>
      </c>
      <c r="P15" s="91">
        <f t="shared" si="10"/>
        <v>0</v>
      </c>
      <c r="Q15" s="91">
        <f t="shared" si="10"/>
        <v>0</v>
      </c>
      <c r="R15" s="91">
        <f t="shared" si="10"/>
        <v>0</v>
      </c>
      <c r="S15" s="91">
        <f t="shared" si="10"/>
        <v>0</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0</v>
      </c>
      <c r="AG15" s="91">
        <f t="shared" si="10"/>
        <v>0</v>
      </c>
      <c r="AH15" s="91">
        <f t="shared" si="10"/>
        <v>0</v>
      </c>
      <c r="AI15" s="91">
        <f t="shared" si="10"/>
        <v>0</v>
      </c>
      <c r="AJ15" s="91">
        <f t="shared" si="10"/>
        <v>0</v>
      </c>
      <c r="AK15" s="91">
        <f t="shared" si="10"/>
        <v>0</v>
      </c>
      <c r="AL15" s="91">
        <f t="shared" si="10"/>
        <v>0</v>
      </c>
      <c r="AM15" s="91">
        <f t="shared" si="10"/>
        <v>0</v>
      </c>
      <c r="AN15" s="91">
        <f t="shared" si="10"/>
        <v>0</v>
      </c>
      <c r="AO15" s="91">
        <f t="shared" si="10"/>
        <v>0</v>
      </c>
      <c r="AP15" s="91">
        <f t="shared" si="10"/>
        <v>0</v>
      </c>
      <c r="AQ15" s="91">
        <f t="shared" si="10"/>
        <v>0</v>
      </c>
      <c r="AR15" s="91">
        <f t="shared" si="10"/>
        <v>0</v>
      </c>
      <c r="AS15" s="91">
        <f t="shared" si="10"/>
        <v>0</v>
      </c>
      <c r="AT15" s="91">
        <f t="shared" si="10"/>
        <v>0</v>
      </c>
      <c r="AU15" s="91">
        <f t="shared" si="10"/>
        <v>0</v>
      </c>
      <c r="AV15" s="91">
        <f t="shared" si="10"/>
        <v>0</v>
      </c>
      <c r="AW15" s="91">
        <f t="shared" si="10"/>
        <v>0</v>
      </c>
      <c r="AX15" s="91">
        <f t="shared" si="10"/>
        <v>0</v>
      </c>
      <c r="AY15" s="91">
        <f t="shared" si="10"/>
        <v>0</v>
      </c>
      <c r="AZ15" s="91">
        <f t="shared" si="10"/>
        <v>0</v>
      </c>
      <c r="BA15" s="91">
        <f t="shared" si="10"/>
        <v>0</v>
      </c>
      <c r="BB15" s="91">
        <f t="shared" si="10"/>
        <v>0</v>
      </c>
      <c r="BC15" s="91">
        <f t="shared" si="10"/>
        <v>0</v>
      </c>
      <c r="BD15" s="91">
        <f t="shared" si="10"/>
        <v>0</v>
      </c>
      <c r="BE15" s="91">
        <f t="shared" si="10"/>
        <v>0</v>
      </c>
      <c r="BF15" s="91">
        <f t="shared" si="10"/>
        <v>0</v>
      </c>
      <c r="BG15" s="91">
        <f t="shared" si="10"/>
        <v>0</v>
      </c>
      <c r="BH15" s="91">
        <f t="shared" si="10"/>
        <v>0</v>
      </c>
      <c r="BI15" s="91">
        <f t="shared" si="10"/>
        <v>0</v>
      </c>
      <c r="BJ15" s="91">
        <f t="shared" si="10"/>
        <v>0</v>
      </c>
      <c r="BK15" s="91">
        <f t="shared" si="10"/>
        <v>0</v>
      </c>
    </row>
    <row r="19" spans="1:31">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2578125" defaultRowHeight="15" customHeight="1"/>
  <cols>
    <col min="1" max="3" width="8.7109375" style="92" customWidth="1"/>
    <col min="4" max="4" width="27" style="92" customWidth="1"/>
    <col min="5" max="5" width="37.5703125" style="92" customWidth="1"/>
    <col min="6" max="20" width="8.7109375" style="92" customWidth="1"/>
    <col min="21" max="21" width="15.5703125" style="92" customWidth="1"/>
    <col min="22" max="42" width="8.7109375" style="92" customWidth="1"/>
    <col min="43" max="16384" width="14.42578125" style="92"/>
  </cols>
  <sheetData>
    <row r="1" spans="1:42">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0.23679376540483482</v>
      </c>
      <c r="G1285" s="107">
        <f>G559/SUMIFS(G$3:G$722,$B$3:$B$722,$B1285)*SUMIFS(Calculations!$E$3:$E$53,Calculations!$A$3:$A$53,$B1285)</f>
        <v>0.22610165844878302</v>
      </c>
      <c r="H1285" s="107">
        <f>H559/SUMIFS(H$3:H$722,$B$3:$B$722,$B1285)*SUMIFS(Calculations!$E$3:$E$53,Calculations!$A$3:$A$53,$B1285)</f>
        <v>0.2151261340559239</v>
      </c>
      <c r="I1285" s="107">
        <f>I559/SUMIFS(I$3:I$722,$B$3:$B$722,$B1285)*SUMIFS(Calculations!$E$3:$E$53,Calculations!$A$3:$A$53,$B1285)</f>
        <v>0.20936857313490748</v>
      </c>
      <c r="J1285" s="107">
        <f>J559/SUMIFS(J$3:J$722,$B$3:$B$722,$B1285)*SUMIFS(Calculations!$E$3:$E$53,Calculations!$A$3:$A$53,$B1285)</f>
        <v>0.20354670248486129</v>
      </c>
      <c r="K1285" s="107">
        <f>K559/SUMIFS(K$3:K$722,$B$3:$B$722,$B1285)*SUMIFS(Calculations!$E$3:$E$53,Calculations!$A$3:$A$53,$B1285)</f>
        <v>0.2146375044745287</v>
      </c>
      <c r="L1285" s="107">
        <f>L559/SUMIFS(L$3:L$722,$B$3:$B$722,$B1285)*SUMIFS(Calculations!$E$3:$E$53,Calculations!$A$3:$A$53,$B1285)</f>
        <v>0.22506814097926539</v>
      </c>
      <c r="M1285" s="107">
        <f>M559/SUMIFS(M$3:M$722,$B$3:$B$722,$B1285)*SUMIFS(Calculations!$E$3:$E$53,Calculations!$A$3:$A$53,$B1285)</f>
        <v>0.21775986907681311</v>
      </c>
      <c r="N1285" s="107">
        <f>N559/SUMIFS(N$3:N$722,$B$3:$B$722,$B1285)*SUMIFS(Calculations!$E$3:$E$53,Calculations!$A$3:$A$53,$B1285)</f>
        <v>0.21085155512567483</v>
      </c>
      <c r="O1285" s="107">
        <f>O559/SUMIFS(O$3:O$722,$B$3:$B$722,$B1285)*SUMIFS(Calculations!$E$3:$E$53,Calculations!$A$3:$A$53,$B1285)</f>
        <v>0.19811462229463039</v>
      </c>
      <c r="P1285" s="107">
        <f>P559/SUMIFS(P$3:P$722,$B$3:$B$722,$B1285)*SUMIFS(Calculations!$E$3:$E$53,Calculations!$A$3:$A$53,$B1285)</f>
        <v>0.18663123570654655</v>
      </c>
      <c r="Q1285" s="107">
        <f>Q559/SUMIFS(Q$3:Q$722,$B$3:$B$722,$B1285)*SUMIFS(Calculations!$E$3:$E$53,Calculations!$A$3:$A$53,$B1285)</f>
        <v>0.18907314788239105</v>
      </c>
      <c r="R1285" s="107">
        <f>R559/SUMIFS(R$3:R$722,$B$3:$B$722,$B1285)*SUMIFS(Calculations!$E$3:$E$53,Calculations!$A$3:$A$53,$B1285)</f>
        <v>0.19153769693893741</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1.8145934974091713E-2</v>
      </c>
      <c r="G1288" s="107">
        <f>G562/SUMIFS(G$3:G$722,$B$3:$B$722,$B1288)*SUMIFS(Calculations!$E$3:$E$53,Calculations!$A$3:$A$53,$B1288)</f>
        <v>1.8422044267073182E-2</v>
      </c>
      <c r="H1288" s="107">
        <f>H562/SUMIFS(H$3:H$722,$B$3:$B$722,$B1288)*SUMIFS(Calculations!$E$3:$E$53,Calculations!$A$3:$A$53,$B1288)</f>
        <v>1.8705472434474544E-2</v>
      </c>
      <c r="I1288" s="107">
        <f>I562/SUMIFS(I$3:I$722,$B$3:$B$722,$B1288)*SUMIFS(Calculations!$E$3:$E$53,Calculations!$A$3:$A$53,$B1288)</f>
        <v>1.8780063436660097E-2</v>
      </c>
      <c r="J1288" s="107">
        <f>J562/SUMIFS(J$3:J$722,$B$3:$B$722,$B1288)*SUMIFS(Calculations!$E$3:$E$53,Calculations!$A$3:$A$53,$B1288)</f>
        <v>1.8855487591495607E-2</v>
      </c>
      <c r="K1288" s="107">
        <f>K562/SUMIFS(K$3:K$722,$B$3:$B$722,$B1288)*SUMIFS(Calculations!$E$3:$E$53,Calculations!$A$3:$A$53,$B1288)</f>
        <v>1.8305654799510605E-2</v>
      </c>
      <c r="L1288" s="107">
        <f>L562/SUMIFS(L$3:L$722,$B$3:$B$722,$B1288)*SUMIFS(Calculations!$E$3:$E$53,Calculations!$A$3:$A$53,$B1288)</f>
        <v>1.7788550085449072E-2</v>
      </c>
      <c r="M1288" s="107">
        <f>M562/SUMIFS(M$3:M$722,$B$3:$B$722,$B1288)*SUMIFS(Calculations!$E$3:$E$53,Calculations!$A$3:$A$53,$B1288)</f>
        <v>1.7288101375590507E-2</v>
      </c>
      <c r="N1288" s="107">
        <f>N562/SUMIFS(N$3:N$722,$B$3:$B$722,$B1288)*SUMIFS(Calculations!$E$3:$E$53,Calculations!$A$3:$A$53,$B1288)</f>
        <v>1.6815040595929996E-2</v>
      </c>
      <c r="O1288" s="107">
        <f>O562/SUMIFS(O$3:O$722,$B$3:$B$722,$B1288)*SUMIFS(Calculations!$E$3:$E$53,Calculations!$A$3:$A$53,$B1288)</f>
        <v>1.5944761777575107E-2</v>
      </c>
      <c r="P1288" s="107">
        <f>P562/SUMIFS(P$3:P$722,$B$3:$B$722,$B1288)*SUMIFS(Calculations!$E$3:$E$53,Calculations!$A$3:$A$53,$B1288)</f>
        <v>1.5160134250433582E-2</v>
      </c>
      <c r="Q1288" s="107">
        <f>Q562/SUMIFS(Q$3:Q$722,$B$3:$B$722,$B1288)*SUMIFS(Calculations!$E$3:$E$53,Calculations!$A$3:$A$53,$B1288)</f>
        <v>1.5230078378022956E-2</v>
      </c>
      <c r="R1288" s="107">
        <f>R562/SUMIFS(R$3:R$722,$B$3:$B$722,$B1288)*SUMIFS(Calculations!$E$3:$E$53,Calculations!$A$3:$A$53,$B1288)</f>
        <v>1.5300670897838594E-2</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3.2228565178653144E-4</v>
      </c>
      <c r="R1290" s="107">
        <f>R564/SUMIFS(R$3:R$722,$B$3:$B$722,$B1290)*SUMIFS(Calculations!$E$3:$E$53,Calculations!$A$3:$A$53,$B1290)</f>
        <v>6.4755893839612004E-4</v>
      </c>
    </row>
    <row r="1291" spans="2:18" ht="15.75" customHeight="1">
      <c r="B1291" s="107" t="s">
        <v>574</v>
      </c>
      <c r="C1291" s="107" t="s">
        <v>448</v>
      </c>
      <c r="D1291" s="107" t="s">
        <v>644</v>
      </c>
      <c r="E1291" s="107" t="str">
        <f t="shared" si="308"/>
        <v>natural gas nonpeaker</v>
      </c>
      <c r="F1291" s="107">
        <f>F565/SUMIFS(F$3:F$722,$B$3:$B$722,$B1291)*SUMIFS(Calculations!$E$3:$E$53,Calculations!$A$3:$A$53,$B1291)</f>
        <v>0.17857463226806161</v>
      </c>
      <c r="G1291" s="107">
        <f>G565/SUMIFS(G$3:G$722,$B$3:$B$722,$B1291)*SUMIFS(Calculations!$E$3:$E$53,Calculations!$A$3:$A$53,$B1291)</f>
        <v>0.17893180279814588</v>
      </c>
      <c r="H1291" s="107">
        <f>H565/SUMIFS(H$3:H$722,$B$3:$B$722,$B1291)*SUMIFS(Calculations!$E$3:$E$53,Calculations!$A$3:$A$53,$B1291)</f>
        <v>0.17929844090618802</v>
      </c>
      <c r="I1291" s="107">
        <f>I565/SUMIFS(I$3:I$722,$B$3:$B$722,$B1291)*SUMIFS(Calculations!$E$3:$E$53,Calculations!$A$3:$A$53,$B1291)</f>
        <v>0.18094697352687239</v>
      </c>
      <c r="J1291" s="107">
        <f>J565/SUMIFS(J$3:J$722,$B$3:$B$722,$B1291)*SUMIFS(Calculations!$E$3:$E$53,Calculations!$A$3:$A$53,$B1291)</f>
        <v>0.18261391961943971</v>
      </c>
      <c r="K1291" s="107">
        <f>K565/SUMIFS(K$3:K$722,$B$3:$B$722,$B1291)*SUMIFS(Calculations!$E$3:$E$53,Calculations!$A$3:$A$53,$B1291)</f>
        <v>0.18737674287526601</v>
      </c>
      <c r="L1291" s="107">
        <f>L565/SUMIFS(L$3:L$722,$B$3:$B$722,$B1291)*SUMIFS(Calculations!$E$3:$E$53,Calculations!$A$3:$A$53,$B1291)</f>
        <v>0.19185606530516011</v>
      </c>
      <c r="M1291" s="107">
        <f>M565/SUMIFS(M$3:M$722,$B$3:$B$722,$B1291)*SUMIFS(Calculations!$E$3:$E$53,Calculations!$A$3:$A$53,$B1291)</f>
        <v>0.20994466015550564</v>
      </c>
      <c r="N1291" s="107">
        <f>N565/SUMIFS(N$3:N$722,$B$3:$B$722,$B1291)*SUMIFS(Calculations!$E$3:$E$53,Calculations!$A$3:$A$53,$B1291)</f>
        <v>0.22704332504223479</v>
      </c>
      <c r="O1291" s="107">
        <f>O565/SUMIFS(O$3:O$722,$B$3:$B$722,$B1291)*SUMIFS(Calculations!$E$3:$E$53,Calculations!$A$3:$A$53,$B1291)</f>
        <v>0.21251660749805767</v>
      </c>
      <c r="P1291" s="107">
        <f>P565/SUMIFS(P$3:P$722,$B$3:$B$722,$B1291)*SUMIFS(Calculations!$E$3:$E$53,Calculations!$A$3:$A$53,$B1291)</f>
        <v>0.19941958362044901</v>
      </c>
      <c r="Q1291" s="107">
        <f>Q565/SUMIFS(Q$3:Q$722,$B$3:$B$722,$B1291)*SUMIFS(Calculations!$E$3:$E$53,Calculations!$A$3:$A$53,$B1291)</f>
        <v>0.19417479369997837</v>
      </c>
      <c r="R1291" s="107">
        <f>R565/SUMIFS(R$3:R$722,$B$3:$B$722,$B1291)*SUMIFS(Calculations!$E$3:$E$53,Calculations!$A$3:$A$53,$B1291)</f>
        <v>0.18888138381482997</v>
      </c>
    </row>
    <row r="1292" spans="2:18" ht="15.75" customHeight="1">
      <c r="B1292" s="107" t="s">
        <v>574</v>
      </c>
      <c r="C1292" s="107" t="s">
        <v>448</v>
      </c>
      <c r="D1292" s="107" t="s">
        <v>645</v>
      </c>
      <c r="E1292" s="107" t="str">
        <f t="shared" si="308"/>
        <v>natural gas peaker</v>
      </c>
      <c r="F1292" s="107">
        <f>F566/SUMIFS(F$3:F$722,$B$3:$B$722,$B1292)*SUMIFS(Calculations!$E$3:$E$53,Calculations!$A$3:$A$53,$B1292)</f>
        <v>1.3867254222299826E-3</v>
      </c>
      <c r="G1292" s="107">
        <f>G566/SUMIFS(G$3:G$722,$B$3:$B$722,$B1292)*SUMIFS(Calculations!$E$3:$E$53,Calculations!$A$3:$A$53,$B1292)</f>
        <v>1.3978120171587707E-3</v>
      </c>
      <c r="H1292" s="107">
        <f>H566/SUMIFS(H$3:H$722,$B$3:$B$722,$B1292)*SUMIFS(Calculations!$E$3:$E$53,Calculations!$A$3:$A$53,$B1292)</f>
        <v>1.4091924862819115E-3</v>
      </c>
      <c r="I1292" s="107">
        <f>I566/SUMIFS(I$3:I$722,$B$3:$B$722,$B1292)*SUMIFS(Calculations!$E$3:$E$53,Calculations!$A$3:$A$53,$B1292)</f>
        <v>1.4170188451482781E-3</v>
      </c>
      <c r="J1292" s="107">
        <f>J566/SUMIFS(J$3:J$722,$B$3:$B$722,$B1292)*SUMIFS(Calculations!$E$3:$E$53,Calculations!$A$3:$A$53,$B1292)</f>
        <v>1.4249326214167172E-3</v>
      </c>
      <c r="K1292" s="107">
        <f>K566/SUMIFS(K$3:K$722,$B$3:$B$722,$B1292)*SUMIFS(Calculations!$E$3:$E$53,Calculations!$A$3:$A$53,$B1292)</f>
        <v>1.3812231205273663E-3</v>
      </c>
      <c r="L1292" s="107">
        <f>L566/SUMIFS(L$3:L$722,$B$3:$B$722,$B1292)*SUMIFS(Calculations!$E$3:$E$53,Calculations!$A$3:$A$53,$B1292)</f>
        <v>1.3401153705192936E-3</v>
      </c>
      <c r="M1292" s="107">
        <f>M566/SUMIFS(M$3:M$722,$B$3:$B$722,$B1292)*SUMIFS(Calculations!$E$3:$E$53,Calculations!$A$3:$A$53,$B1292)</f>
        <v>1.3024136463755925E-3</v>
      </c>
      <c r="N1292" s="107">
        <f>N566/SUMIFS(N$3:N$722,$B$3:$B$722,$B1292)*SUMIFS(Calculations!$E$3:$E$53,Calculations!$A$3:$A$53,$B1292)</f>
        <v>1.2667752149706933E-3</v>
      </c>
      <c r="O1292" s="107">
        <f>O566/SUMIFS(O$3:O$722,$B$3:$B$722,$B1292)*SUMIFS(Calculations!$E$3:$E$53,Calculations!$A$3:$A$53,$B1292)</f>
        <v>1.1765276626966529E-3</v>
      </c>
      <c r="P1292" s="107">
        <f>P566/SUMIFS(P$3:P$722,$B$3:$B$722,$B1292)*SUMIFS(Calculations!$E$3:$E$53,Calculations!$A$3:$A$53,$B1292)</f>
        <v>1.0951621137738254E-3</v>
      </c>
      <c r="Q1292" s="107">
        <f>Q566/SUMIFS(Q$3:Q$722,$B$3:$B$722,$B1292)*SUMIFS(Calculations!$E$3:$E$53,Calculations!$A$3:$A$53,$B1292)</f>
        <v>8.8972002706101216E-4</v>
      </c>
      <c r="R1292" s="107">
        <f>R566/SUMIFS(R$3:R$722,$B$3:$B$722,$B1292)*SUMIFS(Calculations!$E$3:$E$53,Calculations!$A$3:$A$53,$B1292)</f>
        <v>6.8237346235179303E-4</v>
      </c>
    </row>
    <row r="1293" spans="2:18" ht="15.75" customHeight="1">
      <c r="B1293" s="107" t="s">
        <v>574</v>
      </c>
      <c r="C1293" s="107" t="s">
        <v>448</v>
      </c>
      <c r="D1293" s="107" t="s">
        <v>646</v>
      </c>
      <c r="E1293" s="107" t="str">
        <f t="shared" si="308"/>
        <v>nuclear</v>
      </c>
      <c r="F1293" s="107">
        <f>F567/SUMIFS(F$3:F$722,$B$3:$B$722,$B1293)*SUMIFS(Calculations!$E$3:$E$53,Calculations!$A$3:$A$53,$B1293)</f>
        <v>0.49087451244015146</v>
      </c>
      <c r="G1293" s="107">
        <f>G567/SUMIFS(G$3:G$722,$B$3:$B$722,$B1293)*SUMIFS(Calculations!$E$3:$E$53,Calculations!$A$3:$A$53,$B1293)</f>
        <v>0.49729526023069481</v>
      </c>
      <c r="H1293" s="107">
        <f>H567/SUMIFS(H$3:H$722,$B$3:$B$722,$B1293)*SUMIFS(Calculations!$E$3:$E$53,Calculations!$A$3:$A$53,$B1293)</f>
        <v>0.50388620383845739</v>
      </c>
      <c r="I1293" s="107">
        <f>I567/SUMIFS(I$3:I$722,$B$3:$B$722,$B1293)*SUMIFS(Calculations!$E$3:$E$53,Calculations!$A$3:$A$53,$B1293)</f>
        <v>0.50668468190120663</v>
      </c>
      <c r="J1293" s="107">
        <f>J567/SUMIFS(J$3:J$722,$B$3:$B$722,$B1293)*SUMIFS(Calculations!$E$3:$E$53,Calculations!$A$3:$A$53,$B1293)</f>
        <v>0.50951441788174101</v>
      </c>
      <c r="K1293" s="107">
        <f>K567/SUMIFS(K$3:K$722,$B$3:$B$722,$B1293)*SUMIFS(Calculations!$E$3:$E$53,Calculations!$A$3:$A$53,$B1293)</f>
        <v>0.49388517298495649</v>
      </c>
      <c r="L1293" s="107">
        <f>L567/SUMIFS(L$3:L$722,$B$3:$B$722,$B1293)*SUMIFS(Calculations!$E$3:$E$53,Calculations!$A$3:$A$53,$B1293)</f>
        <v>0.47918623845220149</v>
      </c>
      <c r="M1293" s="107">
        <f>M567/SUMIFS(M$3:M$722,$B$3:$B$722,$B1293)*SUMIFS(Calculations!$E$3:$E$53,Calculations!$A$3:$A$53,$B1293)</f>
        <v>0.46570519960061207</v>
      </c>
      <c r="N1293" s="107">
        <f>N567/SUMIFS(N$3:N$722,$B$3:$B$722,$B1293)*SUMIFS(Calculations!$E$3:$E$53,Calculations!$A$3:$A$53,$B1293)</f>
        <v>0.45296193415874719</v>
      </c>
      <c r="O1293" s="107">
        <f>O567/SUMIFS(O$3:O$722,$B$3:$B$722,$B1293)*SUMIFS(Calculations!$E$3:$E$53,Calculations!$A$3:$A$53,$B1293)</f>
        <v>0.42951844768183461</v>
      </c>
      <c r="P1293" s="107">
        <f>P567/SUMIFS(P$3:P$722,$B$3:$B$722,$B1293)*SUMIFS(Calculations!$E$3:$E$53,Calculations!$A$3:$A$53,$B1293)</f>
        <v>0.40838222738782937</v>
      </c>
      <c r="Q1293" s="107">
        <f>Q567/SUMIFS(Q$3:Q$722,$B$3:$B$722,$B1293)*SUMIFS(Calculations!$E$3:$E$53,Calculations!$A$3:$A$53,$B1293)</f>
        <v>0.41026637551909212</v>
      </c>
      <c r="R1293" s="107">
        <f>R567/SUMIFS(R$3:R$722,$B$3:$B$722,$B1293)*SUMIFS(Calculations!$E$3:$E$53,Calculations!$A$3:$A$53,$B1293)</f>
        <v>0.41216798997731524</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1.560147015374705E-3</v>
      </c>
      <c r="G1295" s="107">
        <f>G569/SUMIFS(G$3:G$722,$B$3:$B$722,$B1295)*SUMIFS(Calculations!$E$3:$E$53,Calculations!$A$3:$A$53,$B1295)</f>
        <v>1.5805540853040308E-3</v>
      </c>
      <c r="H1295" s="107">
        <f>H569/SUMIFS(H$3:H$722,$B$3:$B$722,$B1295)*SUMIFS(Calculations!$E$3:$E$53,Calculations!$A$3:$A$53,$B1295)</f>
        <v>1.6015020887907828E-3</v>
      </c>
      <c r="I1295" s="107">
        <f>I569/SUMIFS(I$3:I$722,$B$3:$B$722,$B1295)*SUMIFS(Calculations!$E$3:$E$53,Calculations!$A$3:$A$53,$B1295)</f>
        <v>1.610396494767345E-3</v>
      </c>
      <c r="J1295" s="107">
        <f>J569/SUMIFS(J$3:J$722,$B$3:$B$722,$B1295)*SUMIFS(Calculations!$E$3:$E$53,Calculations!$A$3:$A$53,$B1295)</f>
        <v>1.6193902478191849E-3</v>
      </c>
      <c r="K1295" s="107">
        <f>K569/SUMIFS(K$3:K$722,$B$3:$B$722,$B1295)*SUMIFS(Calculations!$E$3:$E$53,Calculations!$A$3:$A$53,$B1295)</f>
        <v>1.5697158011727997E-3</v>
      </c>
      <c r="L1295" s="107">
        <f>L569/SUMIFS(L$3:L$722,$B$3:$B$722,$B1295)*SUMIFS(Calculations!$E$3:$E$53,Calculations!$A$3:$A$53,$B1295)</f>
        <v>1.5229981610034868E-3</v>
      </c>
      <c r="M1295" s="107">
        <f>M569/SUMIFS(M$3:M$722,$B$3:$B$722,$B1295)*SUMIFS(Calculations!$E$3:$E$53,Calculations!$A$3:$A$53,$B1295)</f>
        <v>1.4801513600483812E-3</v>
      </c>
      <c r="N1295" s="107">
        <f>N569/SUMIFS(N$3:N$722,$B$3:$B$722,$B1295)*SUMIFS(Calculations!$E$3:$E$53,Calculations!$A$3:$A$53,$B1295)</f>
        <v>1.4396494251517776E-3</v>
      </c>
      <c r="O1295" s="107">
        <f>O569/SUMIFS(O$3:O$722,$B$3:$B$722,$B1295)*SUMIFS(Calculations!$E$3:$E$53,Calculations!$A$3:$A$53,$B1295)</f>
        <v>1.3651389656962323E-3</v>
      </c>
      <c r="P1295" s="107">
        <f>P569/SUMIFS(P$3:P$722,$B$3:$B$722,$B1295)*SUMIFS(Calculations!$E$3:$E$53,Calculations!$A$3:$A$53,$B1295)</f>
        <v>1.2979616929466821E-3</v>
      </c>
      <c r="Q1295" s="107">
        <f>Q569/SUMIFS(Q$3:Q$722,$B$3:$B$722,$B1295)*SUMIFS(Calculations!$E$3:$E$53,Calculations!$A$3:$A$53,$B1295)</f>
        <v>1.3039500830729096E-3</v>
      </c>
      <c r="R1295" s="107">
        <f>R569/SUMIFS(R$3:R$722,$B$3:$B$722,$B1295)*SUMIFS(Calculations!$E$3:$E$53,Calculations!$A$3:$A$53,$B1295)</f>
        <v>1.3099939864457742E-3</v>
      </c>
    </row>
    <row r="1296" spans="2:18" ht="15.75" customHeight="1">
      <c r="B1296" s="107" t="s">
        <v>574</v>
      </c>
      <c r="C1296" s="107" t="s">
        <v>448</v>
      </c>
      <c r="D1296" s="107" t="s">
        <v>649</v>
      </c>
      <c r="E1296" s="107" t="str">
        <f t="shared" si="308"/>
        <v>solar PV</v>
      </c>
      <c r="F1296" s="107">
        <f>F570/SUMIFS(F$3:F$722,$B$3:$B$722,$B1296)*SUMIFS(Calculations!$E$3:$E$53,Calculations!$A$3:$A$53,$B1296)</f>
        <v>2.8465199434503344E-3</v>
      </c>
      <c r="G1296" s="107">
        <f>G570/SUMIFS(G$3:G$722,$B$3:$B$722,$B1296)*SUMIFS(Calculations!$E$3:$E$53,Calculations!$A$3:$A$53,$B1296)</f>
        <v>4.0095956172557425E-3</v>
      </c>
      <c r="H1296" s="107">
        <f>H570/SUMIFS(H$3:H$722,$B$3:$B$722,$B1296)*SUMIFS(Calculations!$E$3:$E$53,Calculations!$A$3:$A$53,$B1296)</f>
        <v>5.2035011291499175E-3</v>
      </c>
      <c r="I1296" s="107">
        <f>I570/SUMIFS(I$3:I$722,$B$3:$B$722,$B1296)*SUMIFS(Calculations!$E$3:$E$53,Calculations!$A$3:$A$53,$B1296)</f>
        <v>6.3614346372494555E-3</v>
      </c>
      <c r="J1296" s="107">
        <f>J570/SUMIFS(J$3:J$722,$B$3:$B$722,$B1296)*SUMIFS(Calculations!$E$3:$E$53,Calculations!$A$3:$A$53,$B1296)</f>
        <v>7.5323018148597473E-3</v>
      </c>
      <c r="K1296" s="107">
        <f>K570/SUMIFS(K$3:K$722,$B$3:$B$722,$B1296)*SUMIFS(Calculations!$E$3:$E$53,Calculations!$A$3:$A$53,$B1296)</f>
        <v>8.3473266668890825E-3</v>
      </c>
      <c r="L1296" s="107">
        <f>L570/SUMIFS(L$3:L$722,$B$3:$B$722,$B1296)*SUMIFS(Calculations!$E$3:$E$53,Calculations!$A$3:$A$53,$B1296)</f>
        <v>9.1138382304139579E-3</v>
      </c>
      <c r="M1296" s="107">
        <f>M570/SUMIFS(M$3:M$722,$B$3:$B$722,$B1296)*SUMIFS(Calculations!$E$3:$E$53,Calculations!$A$3:$A$53,$B1296)</f>
        <v>1.0154265121350845E-2</v>
      </c>
      <c r="N1296" s="107">
        <f>N570/SUMIFS(N$3:N$722,$B$3:$B$722,$B1296)*SUMIFS(Calculations!$E$3:$E$53,Calculations!$A$3:$A$53,$B1296)</f>
        <v>1.1137752832500033E-2</v>
      </c>
      <c r="O1296" s="107">
        <f>O570/SUMIFS(O$3:O$722,$B$3:$B$722,$B1296)*SUMIFS(Calculations!$E$3:$E$53,Calculations!$A$3:$A$53,$B1296)</f>
        <v>1.1114831488537879E-2</v>
      </c>
      <c r="P1296" s="107">
        <f>P570/SUMIFS(P$3:P$722,$B$3:$B$722,$B1296)*SUMIFS(Calculations!$E$3:$E$53,Calculations!$A$3:$A$53,$B1296)</f>
        <v>1.1094166022422341E-2</v>
      </c>
      <c r="Q1296" s="107">
        <f>Q570/SUMIFS(Q$3:Q$722,$B$3:$B$722,$B1296)*SUMIFS(Calculations!$E$3:$E$53,Calculations!$A$3:$A$53,$B1296)</f>
        <v>1.1866413740748155E-2</v>
      </c>
      <c r="R1296" s="107">
        <f>R570/SUMIFS(R$3:R$722,$B$3:$B$722,$B1296)*SUMIFS(Calculations!$E$3:$E$53,Calculations!$A$3:$A$53,$B1296)</f>
        <v>1.2645820307637371E-2</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6.0866111005090122E-3</v>
      </c>
      <c r="G1298" s="107">
        <f>G572/SUMIFS(G$3:G$722,$B$3:$B$722,$B1298)*SUMIFS(Calculations!$E$3:$E$53,Calculations!$A$3:$A$53,$B1298)</f>
        <v>8.5301211042882064E-3</v>
      </c>
      <c r="H1298" s="107">
        <f>H572/SUMIFS(H$3:H$722,$B$3:$B$722,$B1298)*SUMIFS(Calculations!$E$3:$E$53,Calculations!$A$3:$A$53,$B1298)</f>
        <v>1.1038401629437108E-2</v>
      </c>
      <c r="I1298" s="107">
        <f>I572/SUMIFS(I$3:I$722,$B$3:$B$722,$B1298)*SUMIFS(Calculations!$E$3:$E$53,Calculations!$A$3:$A$53,$B1298)</f>
        <v>1.109970659189188E-2</v>
      </c>
      <c r="J1298" s="107">
        <f>J572/SUMIFS(J$3:J$722,$B$3:$B$722,$B1298)*SUMIFS(Calculations!$E$3:$E$53,Calculations!$A$3:$A$53,$B1298)</f>
        <v>1.1161696307070552E-2</v>
      </c>
      <c r="K1298" s="107">
        <f>K572/SUMIFS(K$3:K$722,$B$3:$B$722,$B1298)*SUMIFS(Calculations!$E$3:$E$53,Calculations!$A$3:$A$53,$B1298)</f>
        <v>1.0765507845852685E-2</v>
      </c>
      <c r="L1298" s="107">
        <f>L572/SUMIFS(L$3:L$722,$B$3:$B$722,$B1298)*SUMIFS(Calculations!$E$3:$E$53,Calculations!$A$3:$A$53,$B1298)</f>
        <v>1.0392901984690936E-2</v>
      </c>
      <c r="M1298" s="107">
        <f>M572/SUMIFS(M$3:M$722,$B$3:$B$722,$B1298)*SUMIFS(Calculations!$E$3:$E$53,Calculations!$A$3:$A$53,$B1298)</f>
        <v>1.2634188232407563E-2</v>
      </c>
      <c r="N1298" s="107">
        <f>N572/SUMIFS(N$3:N$722,$B$3:$B$722,$B1298)*SUMIFS(Calculations!$E$3:$E$53,Calculations!$A$3:$A$53,$B1298)</f>
        <v>1.4752816173494379E-2</v>
      </c>
      <c r="O1298" s="107">
        <f>O572/SUMIFS(O$3:O$722,$B$3:$B$722,$B1298)*SUMIFS(Calculations!$E$3:$E$53,Calculations!$A$3:$A$53,$B1298)</f>
        <v>6.6517911199675123E-2</v>
      </c>
      <c r="P1298" s="107">
        <f>P572/SUMIFS(P$3:P$722,$B$3:$B$722,$B1298)*SUMIFS(Calculations!$E$3:$E$53,Calculations!$A$3:$A$53,$B1298)</f>
        <v>0.11318837777430241</v>
      </c>
      <c r="Q1298" s="107">
        <f>Q572/SUMIFS(Q$3:Q$722,$B$3:$B$722,$B1298)*SUMIFS(Calculations!$E$3:$E$53,Calculations!$A$3:$A$53,$B1298)</f>
        <v>0.11314208358655062</v>
      </c>
      <c r="R1298" s="107">
        <f>R572/SUMIFS(R$3:R$722,$B$3:$B$722,$B1298)*SUMIFS(Calculations!$E$3:$E$53,Calculations!$A$3:$A$53,$B1298)</f>
        <v>0.11309536024495143</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5.78638857878013E-2</v>
      </c>
      <c r="G1420" s="107">
        <f>G694/SUMIFS(G$3:G$722,$B$3:$B$722,$B1420)*SUMIFS(Calculations!$E$3:$E$53,Calculations!$A$3:$A$53,$B1420)</f>
        <v>5.0752216129669188E-2</v>
      </c>
      <c r="H1420" s="107">
        <f>H694/SUMIFS(H$3:H$722,$B$3:$B$722,$B1420)*SUMIFS(Calculations!$E$3:$E$53,Calculations!$A$3:$A$53,$B1420)</f>
        <v>4.2982555388415236E-2</v>
      </c>
      <c r="I1420" s="107">
        <f>I694/SUMIFS(I$3:I$722,$B$3:$B$722,$B1420)*SUMIFS(Calculations!$E$3:$E$53,Calculations!$A$3:$A$53,$B1420)</f>
        <v>4.2013225080499594E-2</v>
      </c>
      <c r="J1420" s="107">
        <f>J694/SUMIFS(J$3:J$722,$B$3:$B$722,$B1420)*SUMIFS(Calculations!$E$3:$E$53,Calculations!$A$3:$A$53,$B1420)</f>
        <v>4.0948954069103455E-2</v>
      </c>
      <c r="K1420" s="107">
        <f>K694/SUMIFS(K$3:K$722,$B$3:$B$722,$B1420)*SUMIFS(Calculations!$E$3:$E$53,Calculations!$A$3:$A$53,$B1420)</f>
        <v>4.0537674979909497E-2</v>
      </c>
      <c r="L1420" s="107">
        <f>L694/SUMIFS(L$3:L$722,$B$3:$B$722,$B1420)*SUMIFS(Calculations!$E$3:$E$53,Calculations!$A$3:$A$53,$B1420)</f>
        <v>4.0111309269553308E-2</v>
      </c>
      <c r="M1420" s="107">
        <f>M694/SUMIFS(M$3:M$722,$B$3:$B$722,$B1420)*SUMIFS(Calculations!$E$3:$E$53,Calculations!$A$3:$A$53,$B1420)</f>
        <v>4.0896315282527927E-2</v>
      </c>
      <c r="N1420" s="107">
        <f>N694/SUMIFS(N$3:N$722,$B$3:$B$722,$B1420)*SUMIFS(Calculations!$E$3:$E$53,Calculations!$A$3:$A$53,$B1420)</f>
        <v>4.1630720016035787E-2</v>
      </c>
      <c r="O1420" s="107">
        <f>O694/SUMIFS(O$3:O$722,$B$3:$B$722,$B1420)*SUMIFS(Calculations!$E$3:$E$53,Calculations!$A$3:$A$53,$B1420)</f>
        <v>4.1626923928057002E-2</v>
      </c>
      <c r="P1420" s="107">
        <f>P694/SUMIFS(P$3:P$722,$B$3:$B$722,$B1420)*SUMIFS(Calculations!$E$3:$E$53,Calculations!$A$3:$A$53,$B1420)</f>
        <v>4.1623127440807151E-2</v>
      </c>
      <c r="Q1420" s="107">
        <f>Q694/SUMIFS(Q$3:Q$722,$B$3:$B$722,$B1420)*SUMIFS(Calculations!$E$3:$E$53,Calculations!$A$3:$A$53,$B1420)</f>
        <v>4.1602869644026708E-2</v>
      </c>
      <c r="R1420" s="107">
        <f>R694/SUMIFS(R$3:R$722,$B$3:$B$722,$B1420)*SUMIFS(Calculations!$E$3:$E$53,Calculations!$A$3:$A$53,$B1420)</f>
        <v>4.1583077944863198E-2</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2.3990178618616314E-3</v>
      </c>
      <c r="G1423" s="107">
        <f>G697/SUMIFS(G$3:G$722,$B$3:$B$722,$B1423)*SUMIFS(Calculations!$E$3:$E$53,Calculations!$A$3:$A$53,$B1423)</f>
        <v>2.7920804307438418E-3</v>
      </c>
      <c r="H1423" s="107">
        <f>H697/SUMIFS(H$3:H$722,$B$3:$B$722,$B1423)*SUMIFS(Calculations!$E$3:$E$53,Calculations!$A$3:$A$53,$B1423)</f>
        <v>3.2215102210896795E-3</v>
      </c>
      <c r="I1423" s="107">
        <f>I697/SUMIFS(I$3:I$722,$B$3:$B$722,$B1423)*SUMIFS(Calculations!$E$3:$E$53,Calculations!$A$3:$A$53,$B1423)</f>
        <v>3.3719096350531496E-3</v>
      </c>
      <c r="J1423" s="107">
        <f>J697/SUMIFS(J$3:J$722,$B$3:$B$722,$B1423)*SUMIFS(Calculations!$E$3:$E$53,Calculations!$A$3:$A$53,$B1423)</f>
        <v>3.5370398647645023E-3</v>
      </c>
      <c r="K1423" s="107">
        <f>K697/SUMIFS(K$3:K$722,$B$3:$B$722,$B1423)*SUMIFS(Calculations!$E$3:$E$53,Calculations!$A$3:$A$53,$B1423)</f>
        <v>3.6007446481095468E-3</v>
      </c>
      <c r="L1423" s="107">
        <f>L697/SUMIFS(L$3:L$722,$B$3:$B$722,$B1423)*SUMIFS(Calculations!$E$3:$E$53,Calculations!$A$3:$A$53,$B1423)</f>
        <v>3.6667862629585534E-3</v>
      </c>
      <c r="M1423" s="107">
        <f>M697/SUMIFS(M$3:M$722,$B$3:$B$722,$B1423)*SUMIFS(Calculations!$E$3:$E$53,Calculations!$A$3:$A$53,$B1423)</f>
        <v>3.5446704513740746E-3</v>
      </c>
      <c r="N1423" s="107">
        <f>N697/SUMIFS(N$3:N$722,$B$3:$B$722,$B1423)*SUMIFS(Calculations!$E$3:$E$53,Calculations!$A$3:$A$53,$B1423)</f>
        <v>3.4304261926276225E-3</v>
      </c>
      <c r="O1423" s="107">
        <f>O697/SUMIFS(O$3:O$722,$B$3:$B$722,$B1423)*SUMIFS(Calculations!$E$3:$E$53,Calculations!$A$3:$A$53,$B1423)</f>
        <v>3.4306065885999462E-3</v>
      </c>
      <c r="P1423" s="107">
        <f>P697/SUMIFS(P$3:P$722,$B$3:$B$722,$B1423)*SUMIFS(Calculations!$E$3:$E$53,Calculations!$A$3:$A$53,$B1423)</f>
        <v>3.4307870035462499E-3</v>
      </c>
      <c r="Q1423" s="107">
        <f>Q697/SUMIFS(Q$3:Q$722,$B$3:$B$722,$B1423)*SUMIFS(Calculations!$E$3:$E$53,Calculations!$A$3:$A$53,$B1423)</f>
        <v>3.3908593687816085E-3</v>
      </c>
      <c r="R1423" s="107">
        <f>R697/SUMIFS(R$3:R$722,$B$3:$B$722,$B1423)*SUMIFS(Calculations!$E$3:$E$53,Calculations!$A$3:$A$53,$B1423)</f>
        <v>3.3518504013140731E-3</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3.2942220919121206E-3</v>
      </c>
      <c r="G1425" s="107">
        <f>G699/SUMIFS(G$3:G$722,$B$3:$B$722,$B1425)*SUMIFS(Calculations!$E$3:$E$53,Calculations!$A$3:$A$53,$B1425)</f>
        <v>3.4398790126394844E-3</v>
      </c>
      <c r="H1425" s="107">
        <f>H699/SUMIFS(H$3:H$722,$B$3:$B$722,$B1425)*SUMIFS(Calculations!$E$3:$E$53,Calculations!$A$3:$A$53,$B1425)</f>
        <v>3.5990125091417066E-3</v>
      </c>
      <c r="I1425" s="107">
        <f>I699/SUMIFS(I$3:I$722,$B$3:$B$722,$B1425)*SUMIFS(Calculations!$E$3:$E$53,Calculations!$A$3:$A$53,$B1425)</f>
        <v>3.7670359934934088E-3</v>
      </c>
      <c r="J1425" s="107">
        <f>J699/SUMIFS(J$3:J$722,$B$3:$B$722,$B1425)*SUMIFS(Calculations!$E$3:$E$53,Calculations!$A$3:$A$53,$B1425)</f>
        <v>3.9515164767394244E-3</v>
      </c>
      <c r="K1425" s="107">
        <f>K699/SUMIFS(K$3:K$722,$B$3:$B$722,$B1425)*SUMIFS(Calculations!$E$3:$E$53,Calculations!$A$3:$A$53,$B1425)</f>
        <v>4.0226862997156266E-3</v>
      </c>
      <c r="L1425" s="107">
        <f>L699/SUMIFS(L$3:L$722,$B$3:$B$722,$B1425)*SUMIFS(Calculations!$E$3:$E$53,Calculations!$A$3:$A$53,$B1425)</f>
        <v>4.0964667882608698E-3</v>
      </c>
      <c r="M1425" s="107">
        <f>M699/SUMIFS(M$3:M$722,$B$3:$B$722,$B1425)*SUMIFS(Calculations!$E$3:$E$53,Calculations!$A$3:$A$53,$B1425)</f>
        <v>3.9600412290373239E-3</v>
      </c>
      <c r="N1425" s="107">
        <f>N699/SUMIFS(N$3:N$722,$B$3:$B$722,$B1425)*SUMIFS(Calculations!$E$3:$E$53,Calculations!$A$3:$A$53,$B1425)</f>
        <v>3.8324096251906581E-3</v>
      </c>
      <c r="O1425" s="107">
        <f>O699/SUMIFS(O$3:O$722,$B$3:$B$722,$B1425)*SUMIFS(Calculations!$E$3:$E$53,Calculations!$A$3:$A$53,$B1425)</f>
        <v>3.8326111602833422E-3</v>
      </c>
      <c r="P1425" s="107">
        <f>P699/SUMIFS(P$3:P$722,$B$3:$B$722,$B1425)*SUMIFS(Calculations!$E$3:$E$53,Calculations!$A$3:$A$53,$B1425)</f>
        <v>3.8328127165734114E-3</v>
      </c>
      <c r="Q1425" s="107">
        <f>Q699/SUMIFS(Q$3:Q$722,$B$3:$B$722,$B1425)*SUMIFS(Calculations!$E$3:$E$53,Calculations!$A$3:$A$53,$B1425)</f>
        <v>4.0613732081543723E-3</v>
      </c>
      <c r="R1425" s="107">
        <f>R699/SUMIFS(R$3:R$722,$B$3:$B$722,$B1425)*SUMIFS(Calculations!$E$3:$E$53,Calculations!$A$3:$A$53,$B1425)</f>
        <v>4.2846749096701782E-3</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6.5645527140318002E-3</v>
      </c>
      <c r="H1426" s="107">
        <f>H700/SUMIFS(H$3:H$722,$B$3:$B$722,$B1426)*SUMIFS(Calculations!$E$3:$E$53,Calculations!$A$3:$A$53,$B1426)</f>
        <v>1.373647575854244E-2</v>
      </c>
      <c r="I1426" s="107">
        <f>I700/SUMIFS(I$3:I$722,$B$3:$B$722,$B1426)*SUMIFS(Calculations!$E$3:$E$53,Calculations!$A$3:$A$53,$B1426)</f>
        <v>1.4377776813706991E-2</v>
      </c>
      <c r="J1426" s="107">
        <f>J700/SUMIFS(J$3:J$722,$B$3:$B$722,$B1426)*SUMIFS(Calculations!$E$3:$E$53,Calculations!$A$3:$A$53,$B1426)</f>
        <v>1.5081889866828169E-2</v>
      </c>
      <c r="K1426" s="107">
        <f>K700/SUMIFS(K$3:K$722,$B$3:$B$722,$B1426)*SUMIFS(Calculations!$E$3:$E$53,Calculations!$A$3:$A$53,$B1426)</f>
        <v>1.5353526196396109E-2</v>
      </c>
      <c r="L1426" s="107">
        <f>L700/SUMIFS(L$3:L$722,$B$3:$B$722,$B1426)*SUMIFS(Calculations!$E$3:$E$53,Calculations!$A$3:$A$53,$B1426)</f>
        <v>1.5635126743707588E-2</v>
      </c>
      <c r="M1426" s="107">
        <f>M700/SUMIFS(M$3:M$722,$B$3:$B$722,$B1426)*SUMIFS(Calculations!$E$3:$E$53,Calculations!$A$3:$A$53,$B1426)</f>
        <v>1.5114426584327828E-2</v>
      </c>
      <c r="N1426" s="107">
        <f>N700/SUMIFS(N$3:N$722,$B$3:$B$722,$B1426)*SUMIFS(Calculations!$E$3:$E$53,Calculations!$A$3:$A$53,$B1426)</f>
        <v>1.4627290619167838E-2</v>
      </c>
      <c r="O1426" s="107">
        <f>O700/SUMIFS(O$3:O$722,$B$3:$B$722,$B1426)*SUMIFS(Calculations!$E$3:$E$53,Calculations!$A$3:$A$53,$B1426)</f>
        <v>1.4628059825139789E-2</v>
      </c>
      <c r="P1426" s="107">
        <f>P700/SUMIFS(P$3:P$722,$B$3:$B$722,$B1426)*SUMIFS(Calculations!$E$3:$E$53,Calculations!$A$3:$A$53,$B1426)</f>
        <v>1.4628829112016531E-2</v>
      </c>
      <c r="Q1426" s="107">
        <f>Q700/SUMIFS(Q$3:Q$722,$B$3:$B$722,$B1426)*SUMIFS(Calculations!$E$3:$E$53,Calculations!$A$3:$A$53,$B1426)</f>
        <v>1.4458578220540263E-2</v>
      </c>
      <c r="R1426" s="107">
        <f>R700/SUMIFS(R$3:R$722,$B$3:$B$722,$B1426)*SUMIFS(Calculations!$E$3:$E$53,Calculations!$A$3:$A$53,$B1426)</f>
        <v>1.4292244513921654E-2</v>
      </c>
    </row>
    <row r="1427" spans="2:18" ht="15.75" customHeight="1">
      <c r="B1427" s="107" t="s">
        <v>582</v>
      </c>
      <c r="C1427" s="107" t="s">
        <v>448</v>
      </c>
      <c r="D1427" s="107" t="s">
        <v>645</v>
      </c>
      <c r="E1427" s="107" t="str">
        <f t="shared" si="310"/>
        <v>natural gas peaker</v>
      </c>
      <c r="F1427" s="107">
        <f>F701/SUMIFS(F$3:F$722,$B$3:$B$722,$B1427)*SUMIFS(Calculations!$E$3:$E$53,Calculations!$A$3:$A$53,$B1427)</f>
        <v>4.7150513685572398E-5</v>
      </c>
      <c r="G1427" s="107">
        <f>G701/SUMIFS(G$3:G$722,$B$3:$B$722,$B1427)*SUMIFS(Calculations!$E$3:$E$53,Calculations!$A$3:$A$53,$B1427)</f>
        <v>4.9235315026385307E-5</v>
      </c>
      <c r="H1427" s="107">
        <f>H701/SUMIFS(H$3:H$722,$B$3:$B$722,$B1427)*SUMIFS(Calculations!$E$3:$E$53,Calculations!$A$3:$A$53,$B1427)</f>
        <v>5.1513007876264107E-5</v>
      </c>
      <c r="I1427" s="107">
        <f>I701/SUMIFS(I$3:I$722,$B$3:$B$722,$B1427)*SUMIFS(Calculations!$E$3:$E$53,Calculations!$A$3:$A$53,$B1427)</f>
        <v>5.3917943966600374E-5</v>
      </c>
      <c r="J1427" s="107">
        <f>J701/SUMIFS(J$3:J$722,$B$3:$B$722,$B1427)*SUMIFS(Calculations!$E$3:$E$53,Calculations!$A$3:$A$53,$B1427)</f>
        <v>5.6558430645190809E-5</v>
      </c>
      <c r="K1427" s="107">
        <f>K701/SUMIFS(K$3:K$722,$B$3:$B$722,$B1427)*SUMIFS(Calculations!$E$3:$E$53,Calculations!$A$3:$A$53,$B1427)</f>
        <v>5.7577091081133474E-5</v>
      </c>
      <c r="L1427" s="107">
        <f>L701/SUMIFS(L$3:L$722,$B$3:$B$722,$B1427)*SUMIFS(Calculations!$E$3:$E$53,Calculations!$A$3:$A$53,$B1427)</f>
        <v>5.8633118221325923E-5</v>
      </c>
      <c r="M1427" s="107">
        <f>M701/SUMIFS(M$3:M$722,$B$3:$B$722,$B1427)*SUMIFS(Calculations!$E$3:$E$53,Calculations!$A$3:$A$53,$B1427)</f>
        <v>5.6680446234508559E-5</v>
      </c>
      <c r="N1427" s="107">
        <f>N701/SUMIFS(N$3:N$722,$B$3:$B$722,$B1427)*SUMIFS(Calculations!$E$3:$E$53,Calculations!$A$3:$A$53,$B1427)</f>
        <v>5.4853642966247218E-5</v>
      </c>
      <c r="O1427" s="107">
        <f>O701/SUMIFS(O$3:O$722,$B$3:$B$722,$B1427)*SUMIFS(Calculations!$E$3:$E$53,Calculations!$A$3:$A$53,$B1427)</f>
        <v>5.4856527557170534E-5</v>
      </c>
      <c r="P1427" s="107">
        <f>P701/SUMIFS(P$3:P$722,$B$3:$B$722,$B1427)*SUMIFS(Calculations!$E$3:$E$53,Calculations!$A$3:$A$53,$B1427)</f>
        <v>5.4859412451494044E-5</v>
      </c>
      <c r="Q1427" s="107">
        <f>Q701/SUMIFS(Q$3:Q$722,$B$3:$B$722,$B1427)*SUMIFS(Calculations!$E$3:$E$53,Calculations!$A$3:$A$53,$B1427)</f>
        <v>5.4220956440817211E-5</v>
      </c>
      <c r="R1427" s="107">
        <f>R701/SUMIFS(R$3:R$722,$B$3:$B$722,$B1427)*SUMIFS(Calculations!$E$3:$E$53,Calculations!$A$3:$A$53,$B1427)</f>
        <v>5.3597190222338351E-5</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1.5864419511613222E-5</v>
      </c>
      <c r="G1430" s="107">
        <f>G704/SUMIFS(G$3:G$722,$B$3:$B$722,$B1430)*SUMIFS(Calculations!$E$3:$E$53,Calculations!$A$3:$A$53,$B1430)</f>
        <v>1.656587874256854E-5</v>
      </c>
      <c r="H1430" s="107">
        <f>H704/SUMIFS(H$3:H$722,$B$3:$B$722,$B1430)*SUMIFS(Calculations!$E$3:$E$53,Calculations!$A$3:$A$53,$B1430)</f>
        <v>1.7332238895716475E-5</v>
      </c>
      <c r="I1430" s="107">
        <f>I704/SUMIFS(I$3:I$722,$B$3:$B$722,$B1430)*SUMIFS(Calculations!$E$3:$E$53,Calculations!$A$3:$A$53,$B1430)</f>
        <v>1.8141411735065368E-5</v>
      </c>
      <c r="J1430" s="107">
        <f>J704/SUMIFS(J$3:J$722,$B$3:$B$722,$B1430)*SUMIFS(Calculations!$E$3:$E$53,Calculations!$A$3:$A$53,$B1430)</f>
        <v>1.9029838713047642E-5</v>
      </c>
      <c r="K1430" s="107">
        <f>K704/SUMIFS(K$3:K$722,$B$3:$B$722,$B1430)*SUMIFS(Calculations!$E$3:$E$53,Calculations!$A$3:$A$53,$B1430)</f>
        <v>1.9372580609847425E-5</v>
      </c>
      <c r="L1430" s="107">
        <f>L704/SUMIFS(L$3:L$722,$B$3:$B$722,$B1430)*SUMIFS(Calculations!$E$3:$E$53,Calculations!$A$3:$A$53,$B1430)</f>
        <v>1.9727895032917829E-5</v>
      </c>
      <c r="M1430" s="107">
        <f>M704/SUMIFS(M$3:M$722,$B$3:$B$722,$B1430)*SUMIFS(Calculations!$E$3:$E$53,Calculations!$A$3:$A$53,$B1430)</f>
        <v>1.9070892486264239E-5</v>
      </c>
      <c r="N1430" s="107">
        <f>N704/SUMIFS(N$3:N$722,$B$3:$B$722,$B1430)*SUMIFS(Calculations!$E$3:$E$53,Calculations!$A$3:$A$53,$B1430)</f>
        <v>1.8456240149576082E-5</v>
      </c>
      <c r="O1430" s="107">
        <f>O704/SUMIFS(O$3:O$722,$B$3:$B$722,$B1430)*SUMIFS(Calculations!$E$3:$E$53,Calculations!$A$3:$A$53,$B1430)</f>
        <v>1.845721070868456E-5</v>
      </c>
      <c r="P1430" s="107">
        <f>P704/SUMIFS(P$3:P$722,$B$3:$B$722,$B1430)*SUMIFS(Calculations!$E$3:$E$53,Calculations!$A$3:$A$53,$B1430)</f>
        <v>1.845818136987608E-5</v>
      </c>
      <c r="Q1430" s="107">
        <f>Q704/SUMIFS(Q$3:Q$722,$B$3:$B$722,$B1430)*SUMIFS(Calculations!$E$3:$E$53,Calculations!$A$3:$A$53,$B1430)</f>
        <v>1.8243364325450374E-5</v>
      </c>
      <c r="R1430" s="107">
        <f>R704/SUMIFS(R$3:R$722,$B$3:$B$722,$B1430)*SUMIFS(Calculations!$E$3:$E$53,Calculations!$A$3:$A$53,$B1430)</f>
        <v>1.8033489857632032E-5</v>
      </c>
    </row>
    <row r="1431" spans="2:18" ht="15.75" customHeight="1">
      <c r="B1431" s="107" t="s">
        <v>582</v>
      </c>
      <c r="C1431" s="107" t="s">
        <v>448</v>
      </c>
      <c r="D1431" s="107" t="s">
        <v>649</v>
      </c>
      <c r="E1431" s="107" t="str">
        <f t="shared" si="310"/>
        <v>solar PV</v>
      </c>
      <c r="F1431" s="107">
        <f>F705/SUMIFS(F$3:F$722,$B$3:$B$722,$B1431)*SUMIFS(Calculations!$E$3:$E$53,Calculations!$A$3:$A$53,$B1431)</f>
        <v>1.1101075652400347E-4</v>
      </c>
      <c r="G1431" s="107">
        <f>G705/SUMIFS(G$3:G$722,$B$3:$B$722,$B1431)*SUMIFS(Calculations!$E$3:$E$53,Calculations!$A$3:$A$53,$B1431)</f>
        <v>1.1662195044298529E-4</v>
      </c>
      <c r="H1431" s="107">
        <f>H705/SUMIFS(H$3:H$722,$B$3:$B$722,$B1431)*SUMIFS(Calculations!$E$3:$E$53,Calculations!$A$3:$A$53,$B1431)</f>
        <v>1.2275230733519875E-4</v>
      </c>
      <c r="I1431" s="107">
        <f>I705/SUMIFS(I$3:I$722,$B$3:$B$722,$B1431)*SUMIFS(Calculations!$E$3:$E$53,Calculations!$A$3:$A$53,$B1431)</f>
        <v>1.2914455284144575E-4</v>
      </c>
      <c r="J1431" s="107">
        <f>J705/SUMIFS(J$3:J$722,$B$3:$B$722,$B1431)*SUMIFS(Calculations!$E$3:$E$53,Calculations!$A$3:$A$53,$B1431)</f>
        <v>1.3616288450246083E-4</v>
      </c>
      <c r="K1431" s="107">
        <f>K705/SUMIFS(K$3:K$722,$B$3:$B$722,$B1431)*SUMIFS(Calculations!$E$3:$E$53,Calculations!$A$3:$A$53,$B1431)</f>
        <v>1.3956963547448085E-4</v>
      </c>
      <c r="L1431" s="107">
        <f>L705/SUMIFS(L$3:L$722,$B$3:$B$722,$B1431)*SUMIFS(Calculations!$E$3:$E$53,Calculations!$A$3:$A$53,$B1431)</f>
        <v>1.431013535616773E-4</v>
      </c>
      <c r="M1431" s="107">
        <f>M705/SUMIFS(M$3:M$722,$B$3:$B$722,$B1431)*SUMIFS(Calculations!$E$3:$E$53,Calculations!$A$3:$A$53,$B1431)</f>
        <v>1.3994654530831134E-4</v>
      </c>
      <c r="N1431" s="107">
        <f>N705/SUMIFS(N$3:N$722,$B$3:$B$722,$B1431)*SUMIFS(Calculations!$E$3:$E$53,Calculations!$A$3:$A$53,$B1431)</f>
        <v>1.3699509515851936E-4</v>
      </c>
      <c r="O1431" s="107">
        <f>O705/SUMIFS(O$3:O$722,$B$3:$B$722,$B1431)*SUMIFS(Calculations!$E$3:$E$53,Calculations!$A$3:$A$53,$B1431)</f>
        <v>1.3963619095030191E-4</v>
      </c>
      <c r="P1431" s="107">
        <f>P705/SUMIFS(P$3:P$722,$B$3:$B$722,$B1431)*SUMIFS(Calculations!$E$3:$E$53,Calculations!$A$3:$A$53,$B1431)</f>
        <v>1.4227756453153258E-4</v>
      </c>
      <c r="Q1431" s="107">
        <f>Q705/SUMIFS(Q$3:Q$722,$B$3:$B$722,$B1431)*SUMIFS(Calculations!$E$3:$E$53,Calculations!$A$3:$A$53,$B1431)</f>
        <v>1.450066690270242E-4</v>
      </c>
      <c r="R1431" s="107">
        <f>R705/SUMIFS(R$3:R$722,$B$3:$B$722,$B1431)*SUMIFS(Calculations!$E$3:$E$53,Calculations!$A$3:$A$53,$B1431)</f>
        <v>1.476729814471734E-4</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0.99999999999999967</v>
      </c>
      <c r="G1449" s="95">
        <f t="shared" si="312"/>
        <v>0.99999999999999989</v>
      </c>
      <c r="H1449" s="95">
        <f t="shared" si="312"/>
        <v>0.99999999999999967</v>
      </c>
      <c r="I1449" s="95">
        <f t="shared" si="312"/>
        <v>0.99999999999999967</v>
      </c>
      <c r="J1449" s="95">
        <f t="shared" si="312"/>
        <v>1</v>
      </c>
      <c r="K1449" s="95">
        <f t="shared" si="312"/>
        <v>0.99999999999999978</v>
      </c>
      <c r="L1449" s="95">
        <f t="shared" si="312"/>
        <v>1.0000000000000002</v>
      </c>
      <c r="M1449" s="95">
        <f t="shared" si="312"/>
        <v>1</v>
      </c>
      <c r="N1449" s="95">
        <f t="shared" si="312"/>
        <v>0.99999999999999989</v>
      </c>
      <c r="O1449" s="95">
        <f t="shared" si="312"/>
        <v>0.99999999999999989</v>
      </c>
      <c r="P1449" s="95">
        <f t="shared" si="312"/>
        <v>1.0000000000000002</v>
      </c>
      <c r="Q1449" s="95">
        <f t="shared" si="312"/>
        <v>1</v>
      </c>
      <c r="R1449" s="95">
        <f t="shared" si="312"/>
        <v>0.99999999999999978</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2578125" defaultRowHeight="15" customHeight="1"/>
  <cols>
    <col min="1" max="10" width="8.7109375" style="92" customWidth="1"/>
    <col min="11" max="11" width="17.5703125" style="92" customWidth="1"/>
    <col min="12" max="16" width="8.7109375" style="92" customWidth="1"/>
    <col min="17" max="17" width="34.140625" style="92" customWidth="1"/>
    <col min="18" max="18" width="14.85546875" style="92" customWidth="1"/>
    <col min="19" max="33" width="8.7109375" style="92" customWidth="1"/>
    <col min="34" max="16384" width="14.425781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NC</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0</v>
      </c>
      <c r="R11" s="91">
        <f t="shared" si="2"/>
        <v>0</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47.066437010000001</v>
      </c>
      <c r="R13" s="91">
        <f t="shared" si="2"/>
        <v>2.2177628236342132E-3</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4698.3848766000001</v>
      </c>
      <c r="R23" s="91">
        <f t="shared" si="2"/>
        <v>0.22138712790676782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0</v>
      </c>
      <c r="R33" s="91">
        <f t="shared" si="2"/>
        <v>0</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0</v>
      </c>
      <c r="R35" s="91">
        <f t="shared" si="2"/>
        <v>0</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0</v>
      </c>
      <c r="R38" s="91">
        <f t="shared" si="2"/>
        <v>0</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8675.4179999999997</v>
      </c>
      <c r="R43" s="91">
        <f t="shared" si="2"/>
        <v>0.40878427903516973</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3600</v>
      </c>
      <c r="R45" s="91">
        <f t="shared" si="2"/>
        <v>0.16963141194195033</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3611.0856200999997</v>
      </c>
      <c r="R49" s="91">
        <f t="shared" si="2"/>
        <v>0.17015376455023229</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590.52950350000003</v>
      </c>
      <c r="R51" s="91">
        <f t="shared" si="2"/>
        <v>2.7825653742245531E-2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21222.484437210001</v>
      </c>
      <c r="R54" s="149">
        <f>SUM(R3:R53)</f>
        <v>0.99999999999999989</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f t="shared" si="8"/>
        <v>3600</v>
      </c>
      <c r="M227" s="91" t="str">
        <f t="shared" si="9"/>
        <v>TN</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f t="shared" si="8"/>
        <v>47.066437010000001</v>
      </c>
      <c r="M235" s="91" t="str">
        <f t="shared" si="9"/>
        <v>GA</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f t="shared" si="8"/>
        <v>5283.2219999999998</v>
      </c>
      <c r="M238" s="91" t="str">
        <f t="shared" si="9"/>
        <v>SC</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f t="shared" si="8"/>
        <v>1401.4939999999999</v>
      </c>
      <c r="M239" s="91" t="str">
        <f t="shared" si="9"/>
        <v>SC</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f t="shared" si="8"/>
        <v>1990.702</v>
      </c>
      <c r="M240" s="91" t="str">
        <f t="shared" si="9"/>
        <v>SC</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f t="shared" si="8"/>
        <v>902.08314210000003</v>
      </c>
      <c r="M242" s="91" t="str">
        <f t="shared" si="9"/>
        <v>VA</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f t="shared" si="8"/>
        <v>1057.171699</v>
      </c>
      <c r="M244" s="91" t="str">
        <f t="shared" si="9"/>
        <v>VA</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f t="shared" si="8"/>
        <v>590.52950350000003</v>
      </c>
      <c r="M245" s="91" t="str">
        <f t="shared" si="9"/>
        <v>WV</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f t="shared" si="8"/>
        <v>1651.8307789999999</v>
      </c>
      <c r="M246" s="91" t="str">
        <f t="shared" si="9"/>
        <v>VA</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f t="shared" si="8"/>
        <v>798.38487659999998</v>
      </c>
      <c r="M247" s="91" t="str">
        <f t="shared" si="9"/>
        <v>MD</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f t="shared" si="8"/>
        <v>3900</v>
      </c>
      <c r="M248" s="91" t="str">
        <f t="shared" si="9"/>
        <v>MD</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t="str">
        <f t="shared" si="10"/>
        <v/>
      </c>
      <c r="M272" s="91" t="str">
        <f t="shared" si="11"/>
        <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t="str">
        <f t="shared" si="10"/>
        <v/>
      </c>
      <c r="M274" s="91" t="str">
        <f t="shared" si="11"/>
        <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t="str">
        <f t="shared" si="10"/>
        <v/>
      </c>
      <c r="M277" s="91" t="str">
        <f t="shared" si="11"/>
        <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t="str">
        <f t="shared" si="10"/>
        <v/>
      </c>
      <c r="M281" s="91" t="str">
        <f t="shared" si="11"/>
        <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t="str">
        <f t="shared" si="10"/>
        <v/>
      </c>
      <c r="M285" s="91" t="str">
        <f t="shared" si="11"/>
        <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t="str">
        <f t="shared" si="10"/>
        <v/>
      </c>
      <c r="M289" s="91" t="str">
        <f t="shared" si="11"/>
        <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t="str">
        <f t="shared" si="10"/>
        <v/>
      </c>
      <c r="M291" s="91" t="str">
        <f t="shared" si="11"/>
        <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t="str">
        <f t="shared" si="10"/>
        <v/>
      </c>
      <c r="M293" s="91" t="str">
        <f t="shared" si="11"/>
        <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t="str">
        <f t="shared" si="10"/>
        <v/>
      </c>
      <c r="M294" s="91" t="str">
        <f t="shared" si="11"/>
        <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t="str">
        <f t="shared" si="10"/>
        <v/>
      </c>
      <c r="M295" s="91" t="str">
        <f t="shared" si="11"/>
        <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t="str">
        <f t="shared" si="10"/>
        <v/>
      </c>
      <c r="M296" s="91" t="str">
        <f t="shared" si="11"/>
        <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21222.484437210001</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2578125" defaultRowHeight="15" customHeight="1"/>
  <cols>
    <col min="1" max="1" width="9.85546875" style="92" customWidth="1"/>
    <col min="2" max="2" width="42.7109375" style="92" customWidth="1"/>
    <col min="3" max="35" width="8.7109375" style="92" customWidth="1"/>
    <col min="36" max="16384" width="14.425781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10" t="s">
        <v>677</v>
      </c>
      <c r="C146" s="211"/>
      <c r="D146" s="211"/>
      <c r="E146" s="211"/>
      <c r="F146" s="211"/>
      <c r="G146" s="211"/>
      <c r="H146" s="211"/>
      <c r="I146" s="211"/>
      <c r="J146" s="211"/>
      <c r="K146" s="211"/>
      <c r="L146" s="211"/>
      <c r="M146" s="211"/>
      <c r="N146" s="211"/>
      <c r="O146" s="211"/>
      <c r="P146" s="211"/>
      <c r="Q146" s="211"/>
      <c r="R146" s="211"/>
      <c r="S146" s="211"/>
      <c r="T146" s="211"/>
      <c r="U146" s="211"/>
      <c r="V146" s="211"/>
      <c r="W146" s="211"/>
      <c r="X146" s="211"/>
      <c r="Y146" s="211"/>
      <c r="Z146" s="211"/>
      <c r="AA146" s="211"/>
      <c r="AB146" s="211"/>
      <c r="AC146" s="211"/>
      <c r="AD146" s="211"/>
      <c r="AE146" s="211"/>
      <c r="AF146" s="211"/>
      <c r="AG146" s="211"/>
      <c r="AH146" s="211"/>
      <c r="AI146" s="211"/>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2578125" defaultRowHeight="15" customHeight="1"/>
  <cols>
    <col min="1" max="1" width="27.5703125" style="92" customWidth="1"/>
    <col min="2" max="2" width="16.7109375" style="92" customWidth="1"/>
    <col min="3" max="3" width="21.85546875" style="92" customWidth="1"/>
    <col min="4" max="4" width="15" style="92" customWidth="1"/>
    <col min="5" max="5" width="14.42578125" style="92"/>
    <col min="6" max="52" width="8.7109375" style="92" customWidth="1"/>
    <col min="53" max="53" width="9.85546875" style="92" customWidth="1"/>
    <col min="54" max="54" width="15.5703125" style="92" customWidth="1"/>
    <col min="55" max="16384" width="14.42578125" style="92"/>
  </cols>
  <sheetData>
    <row r="2" spans="1:5">
      <c r="A2" s="112" t="s">
        <v>654</v>
      </c>
      <c r="B2" s="91" t="s">
        <v>655</v>
      </c>
      <c r="C2" s="91" t="s">
        <v>656</v>
      </c>
      <c r="D2" s="91" t="s">
        <v>657</v>
      </c>
      <c r="E2" s="91" t="s">
        <v>658</v>
      </c>
    </row>
    <row r="3" spans="1: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c r="A11" s="111" t="s">
        <v>542</v>
      </c>
      <c r="B11" s="91">
        <f>IF(SUMIFS('EIA SEDS data'!$AE$20:$AE$119,'EIA SEDS data'!$B$20:$B$119,A11,'EIA SEDS data'!$A$20:$A$119,"exports")&gt;0, 1, 0)</f>
        <v>0</v>
      </c>
      <c r="C11" s="91">
        <f>SUMIFS('Cross border connections'!$R$4:$R$53,'Cross border connections'!$P$4:$P$53,Calculations!A11)</f>
        <v>0</v>
      </c>
      <c r="D11" s="91">
        <f t="shared" si="0"/>
        <v>0</v>
      </c>
      <c r="E11" s="91">
        <f t="shared" si="1"/>
        <v>0</v>
      </c>
    </row>
    <row r="12" spans="1: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c r="A13" s="111" t="s">
        <v>544</v>
      </c>
      <c r="B13" s="91">
        <f>IF(SUMIFS('EIA SEDS data'!$AE$20:$AE$119,'EIA SEDS data'!$B$20:$B$119,A13,'EIA SEDS data'!$A$20:$A$119,"exports")&gt;0, 1, 0)</f>
        <v>0</v>
      </c>
      <c r="C13" s="91">
        <f>SUMIFS('Cross border connections'!$R$4:$R$53,'Cross border connections'!$P$4:$P$53,Calculations!A13)</f>
        <v>2.2177628236342132E-3</v>
      </c>
      <c r="D13" s="91">
        <f t="shared" si="0"/>
        <v>0</v>
      </c>
      <c r="E13" s="91">
        <f t="shared" si="1"/>
        <v>0</v>
      </c>
    </row>
    <row r="14" spans="1: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0.22138712790676782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0</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0.40878427903516973</v>
      </c>
      <c r="D43" s="91">
        <f t="shared" si="0"/>
        <v>0.40878427903516973</v>
      </c>
      <c r="E43" s="91">
        <f t="shared" si="1"/>
        <v>0.93626884856870374</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0.16963141194195033</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0.17015376455023229</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2.7825653742245531E-2</v>
      </c>
      <c r="D52" s="91">
        <f t="shared" si="0"/>
        <v>2.7825653742245531E-2</v>
      </c>
      <c r="E52" s="91">
        <f t="shared" si="1"/>
        <v>6.3731151431296248E-2</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0.99999999999999989</v>
      </c>
      <c r="D54" s="95">
        <f>SUM(D3:D53)</f>
        <v>0.43660993277741528</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0.27685387457845223</v>
      </c>
      <c r="C60" s="91">
        <f>SUMIFS('ReEDs Generation Data'!H$729:H$1448,'ReEDs Generation Data'!$E$729:$E$1448,Calculations!$A60)</f>
        <v>0.25810868944433912</v>
      </c>
      <c r="D60" s="91">
        <f>SUMIFS('ReEDs Generation Data'!I$729:I$1448,'ReEDs Generation Data'!$E$729:$E$1448,Calculations!$A60)</f>
        <v>0.25138179821540707</v>
      </c>
      <c r="E60" s="91">
        <f>SUMIFS('ReEDs Generation Data'!J$729:J$1448,'ReEDs Generation Data'!$E$729:$E$1448,Calculations!$A60)</f>
        <v>0.24449565655396474</v>
      </c>
      <c r="F60" s="91">
        <f>SUMIFS('ReEDs Generation Data'!K$729:K$1448,'ReEDs Generation Data'!$E$729:$E$1448,Calculations!$A60)</f>
        <v>0.25517517945443818</v>
      </c>
      <c r="G60" s="91">
        <f>SUMIFS('ReEDs Generation Data'!L$729:L$1448,'ReEDs Generation Data'!$E$729:$E$1448,Calculations!$A60)</f>
        <v>0.26517945024881873</v>
      </c>
      <c r="H60" s="91">
        <f>SUMIFS('ReEDs Generation Data'!M$729:M$1448,'ReEDs Generation Data'!$E$729:$E$1448,Calculations!$A60)</f>
        <v>0.25865618435934101</v>
      </c>
      <c r="I60" s="91">
        <f>SUMIFS('ReEDs Generation Data'!N$729:N$1448,'ReEDs Generation Data'!$E$729:$E$1448,Calculations!$A60)</f>
        <v>0.25248227514171062</v>
      </c>
      <c r="J60" s="91">
        <f>SUMIFS('ReEDs Generation Data'!O$729:O$1448,'ReEDs Generation Data'!$E$729:$E$1448,Calculations!$A60)</f>
        <v>0.2397415462226874</v>
      </c>
      <c r="K60" s="91">
        <f>SUMIFS('ReEDs Generation Data'!P$729:P$1448,'ReEDs Generation Data'!$E$729:$E$1448,Calculations!$A60)</f>
        <v>0.2282543631473537</v>
      </c>
      <c r="L60" s="91">
        <f>SUMIFS('ReEDs Generation Data'!Q$729:Q$1448,'ReEDs Generation Data'!$E$729:$E$1448,Calculations!$A60)</f>
        <v>0.23067601752641775</v>
      </c>
      <c r="M60" s="91">
        <f>SUMIFS('ReEDs Generation Data'!R$729:R$1448,'ReEDs Generation Data'!$E$729:$E$1448,Calculations!$A60)</f>
        <v>0.23312077488380062</v>
      </c>
    </row>
    <row r="61" spans="1:33" ht="15.75" customHeight="1">
      <c r="A61" s="111" t="s">
        <v>633</v>
      </c>
      <c r="B61" s="91">
        <f>SUMIFS('ReEDs Generation Data'!G$729:G$1448,'ReEDs Generation Data'!$E$729:$E$1448,Calculations!$A61)</f>
        <v>0.18549635551217769</v>
      </c>
      <c r="C61" s="91">
        <f>SUMIFS('ReEDs Generation Data'!H$729:H$1448,'ReEDs Generation Data'!$E$729:$E$1448,Calculations!$A61)</f>
        <v>0.19303491666473047</v>
      </c>
      <c r="D61" s="91">
        <f>SUMIFS('ReEDs Generation Data'!I$729:I$1448,'ReEDs Generation Data'!$E$729:$E$1448,Calculations!$A61)</f>
        <v>0.19532475034057939</v>
      </c>
      <c r="E61" s="91">
        <f>SUMIFS('ReEDs Generation Data'!J$729:J$1448,'ReEDs Generation Data'!$E$729:$E$1448,Calculations!$A61)</f>
        <v>0.19769580948626789</v>
      </c>
      <c r="F61" s="91">
        <f>SUMIFS('ReEDs Generation Data'!K$729:K$1448,'ReEDs Generation Data'!$E$729:$E$1448,Calculations!$A61)</f>
        <v>0.20273026907166211</v>
      </c>
      <c r="G61" s="91">
        <f>SUMIFS('ReEDs Generation Data'!L$729:L$1448,'ReEDs Generation Data'!$E$729:$E$1448,Calculations!$A61)</f>
        <v>0.20749119204886771</v>
      </c>
      <c r="H61" s="91">
        <f>SUMIFS('ReEDs Generation Data'!M$729:M$1448,'ReEDs Generation Data'!$E$729:$E$1448,Calculations!$A61)</f>
        <v>0.22505908673983346</v>
      </c>
      <c r="I61" s="91">
        <f>SUMIFS('ReEDs Generation Data'!N$729:N$1448,'ReEDs Generation Data'!$E$729:$E$1448,Calculations!$A61)</f>
        <v>0.24167061566140263</v>
      </c>
      <c r="J61" s="91">
        <f>SUMIFS('ReEDs Generation Data'!O$729:O$1448,'ReEDs Generation Data'!$E$729:$E$1448,Calculations!$A61)</f>
        <v>0.22714466732319746</v>
      </c>
      <c r="K61" s="91">
        <f>SUMIFS('ReEDs Generation Data'!P$729:P$1448,'ReEDs Generation Data'!$E$729:$E$1448,Calculations!$A61)</f>
        <v>0.21404841273246555</v>
      </c>
      <c r="L61" s="91">
        <f>SUMIFS('ReEDs Generation Data'!Q$729:Q$1448,'ReEDs Generation Data'!$E$729:$E$1448,Calculations!$A61)</f>
        <v>0.20863337192051862</v>
      </c>
      <c r="M61" s="91">
        <f>SUMIFS('ReEDs Generation Data'!R$729:R$1448,'ReEDs Generation Data'!$E$729:$E$1448,Calculations!$A61)</f>
        <v>0.20317362832875163</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0.49729526023069481</v>
      </c>
      <c r="C62" s="91">
        <f>SUMIFS('ReEDs Generation Data'!H$729:H$1448,'ReEDs Generation Data'!$E$729:$E$1448,Calculations!$A62)</f>
        <v>0.50388620383845739</v>
      </c>
      <c r="D62" s="91">
        <f>SUMIFS('ReEDs Generation Data'!I$729:I$1448,'ReEDs Generation Data'!$E$729:$E$1448,Calculations!$A62)</f>
        <v>0.50668468190120663</v>
      </c>
      <c r="E62" s="91">
        <f>SUMIFS('ReEDs Generation Data'!J$729:J$1448,'ReEDs Generation Data'!$E$729:$E$1448,Calculations!$A62)</f>
        <v>0.50951441788174101</v>
      </c>
      <c r="F62" s="91">
        <f>SUMIFS('ReEDs Generation Data'!K$729:K$1448,'ReEDs Generation Data'!$E$729:$E$1448,Calculations!$A62)</f>
        <v>0.49388517298495649</v>
      </c>
      <c r="G62" s="91">
        <f>SUMIFS('ReEDs Generation Data'!L$729:L$1448,'ReEDs Generation Data'!$E$729:$E$1448,Calculations!$A62)</f>
        <v>0.47918623845220149</v>
      </c>
      <c r="H62" s="91">
        <f>SUMIFS('ReEDs Generation Data'!M$729:M$1448,'ReEDs Generation Data'!$E$729:$E$1448,Calculations!$A62)</f>
        <v>0.46570519960061207</v>
      </c>
      <c r="I62" s="91">
        <f>SUMIFS('ReEDs Generation Data'!N$729:N$1448,'ReEDs Generation Data'!$E$729:$E$1448,Calculations!$A62)</f>
        <v>0.45296193415874719</v>
      </c>
      <c r="J62" s="91">
        <f>SUMIFS('ReEDs Generation Data'!O$729:O$1448,'ReEDs Generation Data'!$E$729:$E$1448,Calculations!$A62)</f>
        <v>0.42951844768183461</v>
      </c>
      <c r="K62" s="91">
        <f>SUMIFS('ReEDs Generation Data'!P$729:P$1448,'ReEDs Generation Data'!$E$729:$E$1448,Calculations!$A62)</f>
        <v>0.40838222738782937</v>
      </c>
      <c r="L62" s="91">
        <f>SUMIFS('ReEDs Generation Data'!Q$729:Q$1448,'ReEDs Generation Data'!$E$729:$E$1448,Calculations!$A62)</f>
        <v>0.41026637551909212</v>
      </c>
      <c r="M62" s="91">
        <f>SUMIFS('ReEDs Generation Data'!R$729:R$1448,'ReEDs Generation Data'!$E$729:$E$1448,Calculations!$A62)</f>
        <v>0.41216798997731524</v>
      </c>
    </row>
    <row r="63" spans="1:33" ht="15.75" customHeight="1">
      <c r="A63" s="111" t="s">
        <v>101</v>
      </c>
      <c r="B63" s="91">
        <f>SUMIFS('ReEDs Generation Data'!G$729:G$1448,'ReEDs Generation Data'!$E$729:$E$1448,Calculations!$A63)</f>
        <v>2.1214124697817024E-2</v>
      </c>
      <c r="C63" s="91">
        <f>SUMIFS('ReEDs Generation Data'!H$729:H$1448,'ReEDs Generation Data'!$E$729:$E$1448,Calculations!$A63)</f>
        <v>2.1926982655564222E-2</v>
      </c>
      <c r="D63" s="91">
        <f>SUMIFS('ReEDs Generation Data'!I$729:I$1448,'ReEDs Generation Data'!$E$729:$E$1448,Calculations!$A63)</f>
        <v>2.2151973071713245E-2</v>
      </c>
      <c r="E63" s="91">
        <f>SUMIFS('ReEDs Generation Data'!J$729:J$1448,'ReEDs Generation Data'!$E$729:$E$1448,Calculations!$A63)</f>
        <v>2.2392527456260108E-2</v>
      </c>
      <c r="F63" s="91">
        <f>SUMIFS('ReEDs Generation Data'!K$729:K$1448,'ReEDs Generation Data'!$E$729:$E$1448,Calculations!$A63)</f>
        <v>2.1906399447620153E-2</v>
      </c>
      <c r="G63" s="91">
        <f>SUMIFS('ReEDs Generation Data'!L$729:L$1448,'ReEDs Generation Data'!$E$729:$E$1448,Calculations!$A63)</f>
        <v>2.1455336348407624E-2</v>
      </c>
      <c r="H63" s="91">
        <f>SUMIFS('ReEDs Generation Data'!M$729:M$1448,'ReEDs Generation Data'!$E$729:$E$1448,Calculations!$A63)</f>
        <v>2.083277182696458E-2</v>
      </c>
      <c r="I63" s="91">
        <f>SUMIFS('ReEDs Generation Data'!N$729:N$1448,'ReEDs Generation Data'!$E$729:$E$1448,Calculations!$A63)</f>
        <v>2.0245466788557619E-2</v>
      </c>
      <c r="J63" s="91">
        <f>SUMIFS('ReEDs Generation Data'!O$729:O$1448,'ReEDs Generation Data'!$E$729:$E$1448,Calculations!$A63)</f>
        <v>1.9375368366175053E-2</v>
      </c>
      <c r="K63" s="91">
        <f>SUMIFS('ReEDs Generation Data'!P$729:P$1448,'ReEDs Generation Data'!$E$729:$E$1448,Calculations!$A63)</f>
        <v>1.8590921253979834E-2</v>
      </c>
      <c r="L63" s="91">
        <f>SUMIFS('ReEDs Generation Data'!Q$729:Q$1448,'ReEDs Generation Data'!$E$729:$E$1448,Calculations!$A63)</f>
        <v>1.8620937746804563E-2</v>
      </c>
      <c r="M63" s="91">
        <f>SUMIFS('ReEDs Generation Data'!R$729:R$1448,'ReEDs Generation Data'!$E$729:$E$1448,Calculations!$A63)</f>
        <v>1.8652521299152666E-2</v>
      </c>
    </row>
    <row r="64" spans="1:33" ht="15.75" customHeight="1">
      <c r="A64" s="111" t="s">
        <v>100</v>
      </c>
      <c r="B64" s="91">
        <f>SUMIFS('ReEDs Generation Data'!G$729:G$1448,'ReEDs Generation Data'!$E$729:$E$1448,Calculations!$A64)</f>
        <v>3.4398790126394844E-3</v>
      </c>
      <c r="C64" s="91">
        <f>SUMIFS('ReEDs Generation Data'!H$729:H$1448,'ReEDs Generation Data'!$E$729:$E$1448,Calculations!$A64)</f>
        <v>3.5990125091417066E-3</v>
      </c>
      <c r="D64" s="91">
        <f>SUMIFS('ReEDs Generation Data'!I$729:I$1448,'ReEDs Generation Data'!$E$729:$E$1448,Calculations!$A64)</f>
        <v>3.7670359934934088E-3</v>
      </c>
      <c r="E64" s="91">
        <f>SUMIFS('ReEDs Generation Data'!J$729:J$1448,'ReEDs Generation Data'!$E$729:$E$1448,Calculations!$A64)</f>
        <v>3.9515164767394244E-3</v>
      </c>
      <c r="F64" s="91">
        <f>SUMIFS('ReEDs Generation Data'!K$729:K$1448,'ReEDs Generation Data'!$E$729:$E$1448,Calculations!$A64)</f>
        <v>4.0226862997156266E-3</v>
      </c>
      <c r="G64" s="91">
        <f>SUMIFS('ReEDs Generation Data'!L$729:L$1448,'ReEDs Generation Data'!$E$729:$E$1448,Calculations!$A64)</f>
        <v>4.0964667882608698E-3</v>
      </c>
      <c r="H64" s="91">
        <f>SUMIFS('ReEDs Generation Data'!M$729:M$1448,'ReEDs Generation Data'!$E$729:$E$1448,Calculations!$A64)</f>
        <v>3.9600412290373239E-3</v>
      </c>
      <c r="I64" s="91">
        <f>SUMIFS('ReEDs Generation Data'!N$729:N$1448,'ReEDs Generation Data'!$E$729:$E$1448,Calculations!$A64)</f>
        <v>3.8324096251906581E-3</v>
      </c>
      <c r="J64" s="91">
        <f>SUMIFS('ReEDs Generation Data'!O$729:O$1448,'ReEDs Generation Data'!$E$729:$E$1448,Calculations!$A64)</f>
        <v>3.8326111602833422E-3</v>
      </c>
      <c r="K64" s="91">
        <f>SUMIFS('ReEDs Generation Data'!P$729:P$1448,'ReEDs Generation Data'!$E$729:$E$1448,Calculations!$A64)</f>
        <v>3.8328127165734114E-3</v>
      </c>
      <c r="L64" s="91">
        <f>SUMIFS('ReEDs Generation Data'!Q$729:Q$1448,'ReEDs Generation Data'!$E$729:$E$1448,Calculations!$A64)</f>
        <v>4.3836588599409036E-3</v>
      </c>
      <c r="M64" s="91">
        <f>SUMIFS('ReEDs Generation Data'!R$729:R$1448,'ReEDs Generation Data'!$E$729:$E$1448,Calculations!$A64)</f>
        <v>4.932233848066298E-3</v>
      </c>
    </row>
    <row r="65" spans="1:37" ht="15.75" customHeight="1">
      <c r="A65" s="111" t="s">
        <v>102</v>
      </c>
      <c r="B65" s="91">
        <f>SUMIFS('ReEDs Generation Data'!G$729:G$1448,'ReEDs Generation Data'!$E$729:$E$1448,Calculations!$A65)</f>
        <v>1.2656338671986934E-2</v>
      </c>
      <c r="C65" s="91">
        <f>SUMIFS('ReEDs Generation Data'!H$729:H$1448,'ReEDs Generation Data'!$E$729:$E$1448,Calculations!$A65)</f>
        <v>1.6364655065922225E-2</v>
      </c>
      <c r="D65" s="91">
        <f>SUMIFS('ReEDs Generation Data'!I$729:I$1448,'ReEDs Generation Data'!$E$729:$E$1448,Calculations!$A65)</f>
        <v>1.7590285781982785E-2</v>
      </c>
      <c r="E65" s="91">
        <f>SUMIFS('ReEDs Generation Data'!J$729:J$1448,'ReEDs Generation Data'!$E$729:$E$1448,Calculations!$A65)</f>
        <v>1.8830161006432759E-2</v>
      </c>
      <c r="F65" s="91">
        <f>SUMIFS('ReEDs Generation Data'!K$729:K$1448,'ReEDs Generation Data'!$E$729:$E$1448,Calculations!$A65)</f>
        <v>1.9252404148216249E-2</v>
      </c>
      <c r="G65" s="91">
        <f>SUMIFS('ReEDs Generation Data'!L$729:L$1448,'ReEDs Generation Data'!$E$729:$E$1448,Calculations!$A65)</f>
        <v>1.964984156866657E-2</v>
      </c>
      <c r="H65" s="91">
        <f>SUMIFS('ReEDs Generation Data'!M$729:M$1448,'ReEDs Generation Data'!$E$729:$E$1448,Calculations!$A65)</f>
        <v>2.2928399899066719E-2</v>
      </c>
      <c r="I65" s="91">
        <f>SUMIFS('ReEDs Generation Data'!N$729:N$1448,'ReEDs Generation Data'!$E$729:$E$1448,Calculations!$A65)</f>
        <v>2.6027564101152933E-2</v>
      </c>
      <c r="J65" s="91">
        <f>SUMIFS('ReEDs Generation Data'!O$729:O$1448,'ReEDs Generation Data'!$E$729:$E$1448,Calculations!$A65)</f>
        <v>7.7772378879163301E-2</v>
      </c>
      <c r="K65" s="91">
        <f>SUMIFS('ReEDs Generation Data'!P$729:P$1448,'ReEDs Generation Data'!$E$729:$E$1448,Calculations!$A65)</f>
        <v>0.12442482136125628</v>
      </c>
      <c r="L65" s="91">
        <f>SUMIFS('ReEDs Generation Data'!Q$729:Q$1448,'ReEDs Generation Data'!$E$729:$E$1448,Calculations!$A65)</f>
        <v>0.1251535039963258</v>
      </c>
      <c r="M65" s="91">
        <f>SUMIFS('ReEDs Generation Data'!R$729:R$1448,'ReEDs Generation Data'!$E$729:$E$1448,Calculations!$A65)</f>
        <v>0.12588885353403595</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1.447047332185156E-3</v>
      </c>
      <c r="C70" s="91">
        <f>SUMIFS('ReEDs Generation Data'!H$729:H$1448,'ReEDs Generation Data'!$E$729:$E$1448,Calculations!$A70)</f>
        <v>1.4607054941581756E-3</v>
      </c>
      <c r="D70" s="91">
        <f>SUMIFS('ReEDs Generation Data'!I$729:I$1448,'ReEDs Generation Data'!$E$729:$E$1448,Calculations!$A70)</f>
        <v>1.4709367891148784E-3</v>
      </c>
      <c r="E70" s="91">
        <f>SUMIFS('ReEDs Generation Data'!J$729:J$1448,'ReEDs Generation Data'!$E$729:$E$1448,Calculations!$A70)</f>
        <v>1.4814910520619081E-3</v>
      </c>
      <c r="F70" s="91">
        <f>SUMIFS('ReEDs Generation Data'!K$729:K$1448,'ReEDs Generation Data'!$E$729:$E$1448,Calculations!$A70)</f>
        <v>1.4388002116084999E-3</v>
      </c>
      <c r="G70" s="91">
        <f>SUMIFS('ReEDs Generation Data'!L$729:L$1448,'ReEDs Generation Data'!$E$729:$E$1448,Calculations!$A70)</f>
        <v>1.3987484887406196E-3</v>
      </c>
      <c r="H70" s="91">
        <f>SUMIFS('ReEDs Generation Data'!M$729:M$1448,'ReEDs Generation Data'!$E$729:$E$1448,Calculations!$A70)</f>
        <v>1.3590940926101009E-3</v>
      </c>
      <c r="I70" s="91">
        <f>SUMIFS('ReEDs Generation Data'!N$729:N$1448,'ReEDs Generation Data'!$E$729:$E$1448,Calculations!$A70)</f>
        <v>1.3216288579369405E-3</v>
      </c>
      <c r="J70" s="91">
        <f>SUMIFS('ReEDs Generation Data'!O$729:O$1448,'ReEDs Generation Data'!$E$729:$E$1448,Calculations!$A70)</f>
        <v>1.2313841902538234E-3</v>
      </c>
      <c r="K70" s="91">
        <f>SUMIFS('ReEDs Generation Data'!P$729:P$1448,'ReEDs Generation Data'!$E$729:$E$1448,Calculations!$A70)</f>
        <v>1.1500215262253194E-3</v>
      </c>
      <c r="L70" s="91">
        <f>SUMIFS('ReEDs Generation Data'!Q$729:Q$1448,'ReEDs Generation Data'!$E$729:$E$1448,Calculations!$A70)</f>
        <v>9.4394098350182934E-4</v>
      </c>
      <c r="M70" s="91">
        <f>SUMIFS('ReEDs Generation Data'!R$729:R$1448,'ReEDs Generation Data'!$E$729:$E$1448,Calculations!$A70)</f>
        <v>7.3597065257413141E-4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1.5971199640465994E-3</v>
      </c>
      <c r="C73" s="91">
        <f>SUMIFS('ReEDs Generation Data'!H$729:H$1448,'ReEDs Generation Data'!$E$729:$E$1448,Calculations!$A73)</f>
        <v>1.6188343276864992E-3</v>
      </c>
      <c r="D73" s="91">
        <f>SUMIFS('ReEDs Generation Data'!I$729:I$1448,'ReEDs Generation Data'!$E$729:$E$1448,Calculations!$A73)</f>
        <v>1.6285379065024102E-3</v>
      </c>
      <c r="E73" s="91">
        <f>SUMIFS('ReEDs Generation Data'!J$729:J$1448,'ReEDs Generation Data'!$E$729:$E$1448,Calculations!$A73)</f>
        <v>1.6384200865322326E-3</v>
      </c>
      <c r="F73" s="91">
        <f>SUMIFS('ReEDs Generation Data'!K$729:K$1448,'ReEDs Generation Data'!$E$729:$E$1448,Calculations!$A73)</f>
        <v>1.5890883817826472E-3</v>
      </c>
      <c r="G73" s="91">
        <f>SUMIFS('ReEDs Generation Data'!L$729:L$1448,'ReEDs Generation Data'!$E$729:$E$1448,Calculations!$A73)</f>
        <v>1.5427260560364046E-3</v>
      </c>
      <c r="H73" s="91">
        <f>SUMIFS('ReEDs Generation Data'!M$729:M$1448,'ReEDs Generation Data'!$E$729:$E$1448,Calculations!$A73)</f>
        <v>1.4992222525346455E-3</v>
      </c>
      <c r="I73" s="91">
        <f>SUMIFS('ReEDs Generation Data'!N$729:N$1448,'ReEDs Generation Data'!$E$729:$E$1448,Calculations!$A73)</f>
        <v>1.4581056653013536E-3</v>
      </c>
      <c r="J73" s="91">
        <f>SUMIFS('ReEDs Generation Data'!O$729:O$1448,'ReEDs Generation Data'!$E$729:$E$1448,Calculations!$A73)</f>
        <v>1.3835961764049169E-3</v>
      </c>
      <c r="K73" s="91">
        <f>SUMIFS('ReEDs Generation Data'!P$729:P$1448,'ReEDs Generation Data'!$E$729:$E$1448,Calculations!$A73)</f>
        <v>1.3164198743165581E-3</v>
      </c>
      <c r="L73" s="91">
        <f>SUMIFS('ReEDs Generation Data'!Q$729:Q$1448,'ReEDs Generation Data'!$E$729:$E$1448,Calculations!$A73)</f>
        <v>1.3221934473983598E-3</v>
      </c>
      <c r="M73" s="91">
        <f>SUMIFS('ReEDs Generation Data'!R$729:R$1448,'ReEDs Generation Data'!$E$729:$E$1448,Calculations!$A73)</f>
        <v>1.3280274763034063E-3</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5"/>
  <cols>
    <col min="1" max="1" width="15.28515625" customWidth="1"/>
    <col min="2" max="2" width="46.710937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5"/>
  <cols>
    <col min="10" max="10" width="13.28515625" style="156" bestFit="1" customWidth="1"/>
    <col min="11" max="11" width="14.28515625" style="168" bestFit="1" customWidth="1"/>
    <col min="12" max="77" width="0" hidden="1" customWidth="1"/>
    <col min="78" max="78" width="14.285156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C26" workbookViewId="0">
      <selection activeCell="P61" sqref="P61"/>
    </sheetView>
  </sheetViews>
  <sheetFormatPr defaultRowHeight="15"/>
  <cols>
    <col min="3" max="5" width="13.42578125" customWidth="1"/>
    <col min="6" max="7" width="13.42578125" style="174" customWidth="1"/>
    <col min="8" max="9" width="13.42578125" customWidth="1"/>
    <col min="10" max="10" width="12.140625" bestFit="1" customWidth="1"/>
    <col min="11" max="13" width="13.42578125" customWidth="1"/>
    <col min="14" max="15" width="13.42578125" style="163" customWidth="1"/>
    <col min="17" max="17" width="9.710937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6">
        <f>G38</f>
        <v>21752698</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4A3394-EFFD-4CEC-A40A-4F908632B4D8}">
  <dimension ref="A1:AG5"/>
  <sheetViews>
    <sheetView tabSelected="1" topLeftCell="E1" workbookViewId="0">
      <selection activeCell="L9" sqref="L9"/>
    </sheetView>
  </sheetViews>
  <sheetFormatPr defaultRowHeight="15"/>
  <sheetData>
    <row r="1" spans="1:33">
      <c r="A1" t="s">
        <v>1081</v>
      </c>
    </row>
    <row r="2" spans="1:33">
      <c r="A2" t="s">
        <v>1083</v>
      </c>
    </row>
    <row r="3" spans="1:33">
      <c r="C3">
        <v>2020</v>
      </c>
      <c r="D3">
        <v>2021</v>
      </c>
      <c r="E3">
        <v>2022</v>
      </c>
      <c r="F3">
        <v>2023</v>
      </c>
      <c r="G3">
        <v>2024</v>
      </c>
      <c r="H3">
        <v>2025</v>
      </c>
      <c r="I3">
        <v>2026</v>
      </c>
      <c r="J3">
        <v>2027</v>
      </c>
      <c r="K3">
        <v>2028</v>
      </c>
      <c r="L3">
        <v>2029</v>
      </c>
      <c r="M3">
        <v>2030</v>
      </c>
      <c r="N3">
        <v>2031</v>
      </c>
      <c r="O3">
        <v>2032</v>
      </c>
      <c r="P3">
        <v>2033</v>
      </c>
      <c r="Q3">
        <v>2034</v>
      </c>
      <c r="R3">
        <v>2035</v>
      </c>
      <c r="S3">
        <v>2036</v>
      </c>
      <c r="T3">
        <v>2037</v>
      </c>
      <c r="U3">
        <v>2038</v>
      </c>
      <c r="V3">
        <v>2039</v>
      </c>
      <c r="W3">
        <v>2040</v>
      </c>
      <c r="X3">
        <v>2041</v>
      </c>
      <c r="Y3">
        <v>2042</v>
      </c>
      <c r="Z3">
        <v>2043</v>
      </c>
      <c r="AA3">
        <v>2044</v>
      </c>
      <c r="AB3">
        <v>2045</v>
      </c>
      <c r="AC3">
        <v>2046</v>
      </c>
      <c r="AD3">
        <v>2047</v>
      </c>
      <c r="AE3">
        <v>2048</v>
      </c>
      <c r="AF3">
        <v>2049</v>
      </c>
      <c r="AG3">
        <v>2050</v>
      </c>
    </row>
    <row r="4" spans="1:33">
      <c r="B4" t="s">
        <v>568</v>
      </c>
      <c r="C4">
        <v>1</v>
      </c>
      <c r="D4">
        <v>1</v>
      </c>
      <c r="E4">
        <v>0.97371215745283646</v>
      </c>
      <c r="F4">
        <v>0.97387942360069535</v>
      </c>
      <c r="G4">
        <v>0.94159127571209789</v>
      </c>
      <c r="H4">
        <v>0.92514851169266454</v>
      </c>
      <c r="I4">
        <v>0.91130687099135921</v>
      </c>
      <c r="J4">
        <v>0.89094784150453421</v>
      </c>
      <c r="K4">
        <v>0.67426258802471306</v>
      </c>
      <c r="L4">
        <v>0.66195850510129817</v>
      </c>
      <c r="M4">
        <v>0.55402151034322267</v>
      </c>
      <c r="N4">
        <v>0.52338297667719191</v>
      </c>
      <c r="O4">
        <v>0.51956701049221565</v>
      </c>
      <c r="P4">
        <v>0.51379867361740605</v>
      </c>
      <c r="Q4">
        <v>0.50899095091560598</v>
      </c>
      <c r="R4">
        <v>0.49829056331311183</v>
      </c>
      <c r="S4">
        <v>0.49171290614157376</v>
      </c>
      <c r="T4">
        <v>0.48384110881326076</v>
      </c>
      <c r="U4">
        <v>0.47507624755329203</v>
      </c>
      <c r="V4">
        <v>0.46607341397375168</v>
      </c>
      <c r="W4">
        <v>0.45719090339966106</v>
      </c>
      <c r="X4">
        <v>0.44890733397760585</v>
      </c>
      <c r="Y4">
        <v>0.56201629287548605</v>
      </c>
      <c r="Z4">
        <v>0.7241501858757935</v>
      </c>
      <c r="AA4">
        <v>0.80472460979323113</v>
      </c>
      <c r="AB4">
        <v>0.81242715317428682</v>
      </c>
      <c r="AC4">
        <v>0.80538718875240212</v>
      </c>
      <c r="AD4">
        <v>0.80005474125554454</v>
      </c>
      <c r="AE4">
        <v>0.79423832758584711</v>
      </c>
      <c r="AF4">
        <v>0.78966953018885289</v>
      </c>
      <c r="AG4">
        <v>0.78329936360078189</v>
      </c>
    </row>
    <row r="5" spans="1:33">
      <c r="B5" t="s">
        <v>582</v>
      </c>
      <c r="C5">
        <v>1</v>
      </c>
      <c r="D5">
        <v>1</v>
      </c>
      <c r="E5">
        <v>1</v>
      </c>
      <c r="F5">
        <v>1</v>
      </c>
      <c r="G5">
        <v>1</v>
      </c>
      <c r="H5">
        <v>1</v>
      </c>
      <c r="I5">
        <v>1</v>
      </c>
      <c r="J5">
        <v>1</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5"/>
  <cols>
    <col min="1" max="1" width="22.5703125" customWidth="1"/>
    <col min="2" max="2" width="22.140625" customWidth="1"/>
    <col min="3" max="32" width="14.28515625" bestFit="1" customWidth="1"/>
  </cols>
  <sheetData>
    <row r="1" spans="1:32">
      <c r="B1" t="s">
        <v>908</v>
      </c>
      <c r="C1" t="s">
        <v>39</v>
      </c>
      <c r="E1">
        <f>IF(B2=TRUE,SUMIFS($B$147:$B$162,$A$147:$A$162,$A10),SUMIFS(E$125:E$140,$A$125:$A$140,$A10))</f>
        <v>4.2820318634287188E-2</v>
      </c>
    </row>
    <row r="2" spans="1:32">
      <c r="A2" t="str">
        <f>About!B1</f>
        <v>North Carolina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15014573</v>
      </c>
      <c r="C5" s="172">
        <f>SUMIFS(calcs!N:N,calcs!A:A,A2)</f>
        <v>15014573</v>
      </c>
      <c r="D5" s="174">
        <f>C5</f>
        <v>15014573</v>
      </c>
      <c r="E5" s="174">
        <f t="shared" ref="E5:AF5" si="0">D5</f>
        <v>15014573</v>
      </c>
      <c r="F5" s="174">
        <f t="shared" si="0"/>
        <v>15014573</v>
      </c>
      <c r="G5" s="174">
        <f t="shared" si="0"/>
        <v>15014573</v>
      </c>
      <c r="H5" s="174">
        <f t="shared" si="0"/>
        <v>15014573</v>
      </c>
      <c r="I5" s="174">
        <f t="shared" si="0"/>
        <v>15014573</v>
      </c>
      <c r="J5" s="174">
        <f t="shared" si="0"/>
        <v>15014573</v>
      </c>
      <c r="K5" s="174">
        <f t="shared" si="0"/>
        <v>15014573</v>
      </c>
      <c r="L5" s="174">
        <f t="shared" si="0"/>
        <v>15014573</v>
      </c>
      <c r="M5" s="174">
        <f t="shared" si="0"/>
        <v>15014573</v>
      </c>
      <c r="N5" s="174">
        <f t="shared" si="0"/>
        <v>15014573</v>
      </c>
      <c r="O5" s="174">
        <f t="shared" si="0"/>
        <v>15014573</v>
      </c>
      <c r="P5" s="174">
        <f t="shared" si="0"/>
        <v>15014573</v>
      </c>
      <c r="Q5" s="174">
        <f t="shared" si="0"/>
        <v>15014573</v>
      </c>
      <c r="R5" s="174">
        <f t="shared" si="0"/>
        <v>15014573</v>
      </c>
      <c r="S5" s="174">
        <f t="shared" si="0"/>
        <v>15014573</v>
      </c>
      <c r="T5" s="174">
        <f t="shared" si="0"/>
        <v>15014573</v>
      </c>
      <c r="U5" s="174">
        <f t="shared" si="0"/>
        <v>15014573</v>
      </c>
      <c r="V5" s="174">
        <f t="shared" si="0"/>
        <v>15014573</v>
      </c>
      <c r="W5" s="174">
        <f t="shared" si="0"/>
        <v>15014573</v>
      </c>
      <c r="X5" s="174">
        <f t="shared" si="0"/>
        <v>15014573</v>
      </c>
      <c r="Y5" s="174">
        <f t="shared" si="0"/>
        <v>15014573</v>
      </c>
      <c r="Z5" s="174">
        <f t="shared" si="0"/>
        <v>15014573</v>
      </c>
      <c r="AA5" s="174">
        <f t="shared" si="0"/>
        <v>15014573</v>
      </c>
      <c r="AB5" s="174">
        <f t="shared" si="0"/>
        <v>15014573</v>
      </c>
      <c r="AC5" s="174">
        <f t="shared" si="0"/>
        <v>15014573</v>
      </c>
      <c r="AD5" s="174">
        <f t="shared" si="0"/>
        <v>15014573</v>
      </c>
      <c r="AE5" s="174">
        <f t="shared" si="0"/>
        <v>15014573</v>
      </c>
      <c r="AF5" s="174">
        <f t="shared" si="0"/>
        <v>15014573</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2979779.819047336</v>
      </c>
      <c r="C10">
        <f>D10</f>
        <v>2979779.819047336</v>
      </c>
      <c r="D10" s="170">
        <f>SUM(D$5*SUMIFS(C$39:C$48,$B$39:$B$48,$A10),D$6*IF($B$2=TRUE,SUMIFS($B$147:$B$162,$A$147:$A$162,$A10),SUMIFS(E$125:E$140,$A$125:$A$140,$A10)))</f>
        <v>2979779.819047336</v>
      </c>
      <c r="E10">
        <f t="shared" ref="E10:N10" si="1">SUM(E$5*SUMIFS(D$39:D$48,$B$39:$B$48,$A10),E$6*IF($B$2=TRUE,SUMIFS($B$147:$B$162,$A$147:$A$162,$A10),SUMIFS(F$125:F$140,$A$125:$A$140,$A10)))</f>
        <v>2262860.095373136</v>
      </c>
      <c r="F10">
        <f t="shared" si="1"/>
        <v>1785696.8164139676</v>
      </c>
      <c r="G10">
        <f t="shared" si="1"/>
        <v>1747875.3451014641</v>
      </c>
      <c r="H10">
        <f t="shared" si="1"/>
        <v>1408916.6483208125</v>
      </c>
      <c r="I10">
        <f t="shared" si="1"/>
        <v>1057393.2047538545</v>
      </c>
      <c r="J10">
        <f t="shared" si="1"/>
        <v>253869.80187663931</v>
      </c>
      <c r="K10">
        <f t="shared" si="1"/>
        <v>145718.73106066237</v>
      </c>
      <c r="L10">
        <f t="shared" si="1"/>
        <v>93213.652943182838</v>
      </c>
      <c r="M10">
        <f t="shared" si="1"/>
        <v>93213.652943182838</v>
      </c>
      <c r="N10">
        <f t="shared" si="1"/>
        <v>93213.652943182838</v>
      </c>
      <c r="O10">
        <f t="shared" ref="O10:AE10" si="2">SUM(O$5*SUMIFS(N$39:N$48,$B$39:$B$48,$A10),O$6*IF($B$2=TRUE,SUMIFS($B$147:$B$162,$A$147:$A$162,$A10),SUMIFS(P$125:P$140,$A$125:$A$140,$A10)))</f>
        <v>93213.652943182838</v>
      </c>
      <c r="P10">
        <f t="shared" si="2"/>
        <v>93213.652943182838</v>
      </c>
      <c r="Q10">
        <f t="shared" si="2"/>
        <v>93213.652943182838</v>
      </c>
      <c r="R10">
        <f t="shared" si="2"/>
        <v>93213.652943182838</v>
      </c>
      <c r="S10">
        <f t="shared" si="2"/>
        <v>93213.652943182838</v>
      </c>
      <c r="T10">
        <f t="shared" si="2"/>
        <v>93213.652943182838</v>
      </c>
      <c r="U10">
        <f t="shared" si="2"/>
        <v>93213.652943182838</v>
      </c>
      <c r="V10">
        <f t="shared" si="2"/>
        <v>93213.652943182838</v>
      </c>
      <c r="W10">
        <f t="shared" si="2"/>
        <v>93213.652943182838</v>
      </c>
      <c r="X10">
        <f t="shared" si="2"/>
        <v>93213.652943182838</v>
      </c>
      <c r="Y10">
        <f t="shared" si="2"/>
        <v>93213.652943182838</v>
      </c>
      <c r="Z10">
        <f t="shared" si="2"/>
        <v>93213.652943182838</v>
      </c>
      <c r="AA10">
        <f t="shared" si="2"/>
        <v>93213.652943182838</v>
      </c>
      <c r="AB10">
        <f t="shared" si="2"/>
        <v>93213.652943182838</v>
      </c>
      <c r="AC10">
        <f t="shared" si="2"/>
        <v>93213.652943182838</v>
      </c>
      <c r="AD10">
        <f t="shared" si="2"/>
        <v>93213.652943182838</v>
      </c>
      <c r="AE10">
        <f t="shared" si="2"/>
        <v>93213.652943182838</v>
      </c>
      <c r="AF10">
        <f>SUM(AF$5*SUMIFS(AE$39:AE$48,$B$39:$B$48,$A10),AF$6*IF($B$2=TRUE,SUMIFS($B$147:$B$162,$A$147:$A$162,$A10),SUMIFS(AG$125:AG$140,$A$125:$A$140,$A10)))</f>
        <v>93213.652943182838</v>
      </c>
    </row>
    <row r="11" spans="1:32">
      <c r="A11" s="100" t="s">
        <v>346</v>
      </c>
      <c r="B11">
        <f t="shared" ref="B11:B33" si="3">D11</f>
        <v>4043710.0124981017</v>
      </c>
      <c r="C11">
        <f t="shared" ref="C11:C33" si="4">D11</f>
        <v>4043710.0124981017</v>
      </c>
      <c r="D11" s="170">
        <f t="shared" ref="D11:D33" si="5">SUM(D$5*SUMIFS(C$39:C$48,$B$39:$B$48,$A11),D$6*IF($B$2=TRUE,SUMIFS($B$147:$B$162,$A$147:$A$162,$A11),SUMIFS(E$125:E$140,$A$125:$A$140,$A11)))</f>
        <v>4043710.0124981017</v>
      </c>
      <c r="E11">
        <f t="shared" ref="E11:N11" si="6">SUM(E$5*SUMIFS(D$39:D$48,$B$39:$B$48,$A11),E$6*IF($B$2=TRUE,SUMIFS($B$147:$B$162,$A$147:$A$162,$A11),SUMIFS(F$125:F$140,$A$125:$A$140,$A11)))</f>
        <v>4171983.7413179534</v>
      </c>
      <c r="F11">
        <f t="shared" si="6"/>
        <v>4251557.0448937593</v>
      </c>
      <c r="G11">
        <f t="shared" si="6"/>
        <v>4117251.1257453887</v>
      </c>
      <c r="H11">
        <f t="shared" si="6"/>
        <v>4054556.5038426737</v>
      </c>
      <c r="I11">
        <f t="shared" si="6"/>
        <v>3846372.0396896689</v>
      </c>
      <c r="J11">
        <f t="shared" si="6"/>
        <v>3548708.5644959211</v>
      </c>
      <c r="K11">
        <f t="shared" si="6"/>
        <v>3250760.691470711</v>
      </c>
      <c r="L11">
        <f t="shared" si="6"/>
        <v>2799771.2546522422</v>
      </c>
      <c r="M11">
        <f t="shared" si="6"/>
        <v>2799771.2546522422</v>
      </c>
      <c r="N11">
        <f t="shared" si="6"/>
        <v>2799771.2546522422</v>
      </c>
      <c r="O11">
        <f t="shared" ref="O11:AF11" si="7">SUM(O$5*SUMIFS(N$39:N$48,$B$39:$B$48,$A11),O$6*IF($B$2=TRUE,SUMIFS($B$147:$B$162,$A$147:$A$162,$A11),SUMIFS(P$125:P$140,$A$125:$A$140,$A11)))</f>
        <v>2799771.2546522422</v>
      </c>
      <c r="P11">
        <f t="shared" si="7"/>
        <v>2799771.2546522422</v>
      </c>
      <c r="Q11">
        <f t="shared" si="7"/>
        <v>2799771.2546522422</v>
      </c>
      <c r="R11">
        <f t="shared" si="7"/>
        <v>2799771.2546522422</v>
      </c>
      <c r="S11">
        <f t="shared" si="7"/>
        <v>2799771.2546522422</v>
      </c>
      <c r="T11">
        <f t="shared" si="7"/>
        <v>2799771.2546522422</v>
      </c>
      <c r="U11">
        <f t="shared" si="7"/>
        <v>2799771.2546522422</v>
      </c>
      <c r="V11">
        <f t="shared" si="7"/>
        <v>2799771.2546522422</v>
      </c>
      <c r="W11">
        <f t="shared" si="7"/>
        <v>2799771.2546522422</v>
      </c>
      <c r="X11">
        <f t="shared" si="7"/>
        <v>2799771.2546522422</v>
      </c>
      <c r="Y11">
        <f t="shared" si="7"/>
        <v>2799771.2546522422</v>
      </c>
      <c r="Z11">
        <f t="shared" si="7"/>
        <v>2799771.2546522422</v>
      </c>
      <c r="AA11">
        <f t="shared" si="7"/>
        <v>2799771.2546522422</v>
      </c>
      <c r="AB11">
        <f t="shared" si="7"/>
        <v>2799771.2546522422</v>
      </c>
      <c r="AC11">
        <f t="shared" si="7"/>
        <v>2799771.2546522422</v>
      </c>
      <c r="AD11">
        <f t="shared" si="7"/>
        <v>2799771.2546522422</v>
      </c>
      <c r="AE11">
        <f t="shared" si="7"/>
        <v>2799771.2546522422</v>
      </c>
      <c r="AF11">
        <f t="shared" si="7"/>
        <v>2799771.2546522422</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6101374.0941665415</v>
      </c>
      <c r="C13">
        <f t="shared" si="4"/>
        <v>6101374.0941665415</v>
      </c>
      <c r="D13" s="170">
        <f t="shared" si="5"/>
        <v>6101374.0941665415</v>
      </c>
      <c r="E13">
        <f t="shared" ref="E13:N13" si="10">SUM(E$5*SUMIFS(D$39:D$48,$B$39:$B$48,$A13),E$6*IF($B$2=TRUE,SUMIFS($B$147:$B$162,$A$147:$A$162,$A13),SUMIFS(F$125:F$140,$A$125:$A$140,$A13)))</f>
        <v>6140073.3463744279</v>
      </c>
      <c r="F13">
        <f t="shared" si="10"/>
        <v>6336741.1533066947</v>
      </c>
      <c r="G13">
        <f t="shared" si="10"/>
        <v>6350481.9250798523</v>
      </c>
      <c r="H13">
        <f t="shared" si="10"/>
        <v>6382922.844171132</v>
      </c>
      <c r="I13">
        <f t="shared" si="10"/>
        <v>6352728.0532734906</v>
      </c>
      <c r="J13">
        <f t="shared" si="10"/>
        <v>6730319.3441869132</v>
      </c>
      <c r="K13">
        <f t="shared" si="10"/>
        <v>5999351.9087352976</v>
      </c>
      <c r="L13">
        <f t="shared" si="10"/>
        <v>5621371.0391167253</v>
      </c>
      <c r="M13">
        <f t="shared" si="10"/>
        <v>5621371.0391167253</v>
      </c>
      <c r="N13">
        <f t="shared" si="10"/>
        <v>5621371.0391167253</v>
      </c>
      <c r="O13">
        <f t="shared" ref="O13:AF13" si="11">SUM(O$5*SUMIFS(N$39:N$48,$B$39:$B$48,$A13),O$6*IF($B$2=TRUE,SUMIFS($B$147:$B$162,$A$147:$A$162,$A13),SUMIFS(P$125:P$140,$A$125:$A$140,$A13)))</f>
        <v>5621371.0391167253</v>
      </c>
      <c r="P13">
        <f t="shared" si="11"/>
        <v>5621371.0391167253</v>
      </c>
      <c r="Q13">
        <f t="shared" si="11"/>
        <v>5621371.0391167253</v>
      </c>
      <c r="R13">
        <f t="shared" si="11"/>
        <v>5621371.0391167253</v>
      </c>
      <c r="S13">
        <f t="shared" si="11"/>
        <v>5621371.0391167253</v>
      </c>
      <c r="T13">
        <f t="shared" si="11"/>
        <v>5621371.0391167253</v>
      </c>
      <c r="U13">
        <f t="shared" si="11"/>
        <v>5621371.0391167253</v>
      </c>
      <c r="V13">
        <f t="shared" si="11"/>
        <v>5621371.0391167253</v>
      </c>
      <c r="W13">
        <f t="shared" si="11"/>
        <v>5621371.0391167253</v>
      </c>
      <c r="X13">
        <f t="shared" si="11"/>
        <v>5621371.0391167253</v>
      </c>
      <c r="Y13">
        <f t="shared" si="11"/>
        <v>5621371.0391167253</v>
      </c>
      <c r="Z13">
        <f t="shared" si="11"/>
        <v>5621371.0391167253</v>
      </c>
      <c r="AA13">
        <f t="shared" si="11"/>
        <v>5621371.0391167253</v>
      </c>
      <c r="AB13">
        <f t="shared" si="11"/>
        <v>5621371.0391167253</v>
      </c>
      <c r="AC13">
        <f t="shared" si="11"/>
        <v>5621371.0391167253</v>
      </c>
      <c r="AD13">
        <f t="shared" si="11"/>
        <v>5621371.0391167253</v>
      </c>
      <c r="AE13">
        <f t="shared" si="11"/>
        <v>5621371.0391167253</v>
      </c>
      <c r="AF13">
        <f t="shared" si="11"/>
        <v>5621371.0391167253</v>
      </c>
    </row>
    <row r="14" spans="1:32">
      <c r="A14" s="100" t="s">
        <v>101</v>
      </c>
      <c r="B14">
        <f t="shared" si="3"/>
        <v>619809.1578313635</v>
      </c>
      <c r="C14">
        <f t="shared" si="4"/>
        <v>619809.1578313635</v>
      </c>
      <c r="D14" s="170">
        <f t="shared" si="5"/>
        <v>619809.1578313635</v>
      </c>
      <c r="E14">
        <f t="shared" ref="E14:N14" si="12">SUM(E$5*SUMIFS(D$39:D$48,$B$39:$B$48,$A14),E$6*IF($B$2=TRUE,SUMIFS($B$147:$B$162,$A$147:$A$162,$A14),SUMIFS(F$125:F$140,$A$125:$A$140,$A14)))</f>
        <v>618078.36094747938</v>
      </c>
      <c r="F14">
        <f t="shared" si="12"/>
        <v>635160.64633296197</v>
      </c>
      <c r="G14">
        <f t="shared" si="12"/>
        <v>653568.21059244161</v>
      </c>
      <c r="H14">
        <f t="shared" si="12"/>
        <v>657567.92062033282</v>
      </c>
      <c r="I14">
        <f t="shared" si="12"/>
        <v>665841.95203739242</v>
      </c>
      <c r="J14">
        <f t="shared" si="12"/>
        <v>713997.31423188921</v>
      </c>
      <c r="K14">
        <f t="shared" si="12"/>
        <v>684195.58955026802</v>
      </c>
      <c r="L14">
        <f t="shared" si="12"/>
        <v>665807.30407515063</v>
      </c>
      <c r="M14">
        <f t="shared" si="12"/>
        <v>665807.30407515063</v>
      </c>
      <c r="N14">
        <f t="shared" si="12"/>
        <v>665807.30407515063</v>
      </c>
      <c r="O14">
        <f t="shared" ref="O14:AF14" si="13">SUM(O$5*SUMIFS(N$39:N$48,$B$39:$B$48,$A14),O$6*IF($B$2=TRUE,SUMIFS($B$147:$B$162,$A$147:$A$162,$A14),SUMIFS(P$125:P$140,$A$125:$A$140,$A14)))</f>
        <v>665807.30407515063</v>
      </c>
      <c r="P14">
        <f t="shared" si="13"/>
        <v>665807.30407515063</v>
      </c>
      <c r="Q14">
        <f t="shared" si="13"/>
        <v>665807.30407515063</v>
      </c>
      <c r="R14">
        <f t="shared" si="13"/>
        <v>665807.30407515063</v>
      </c>
      <c r="S14">
        <f t="shared" si="13"/>
        <v>665807.30407515063</v>
      </c>
      <c r="T14">
        <f t="shared" si="13"/>
        <v>665807.30407515063</v>
      </c>
      <c r="U14">
        <f t="shared" si="13"/>
        <v>665807.30407515063</v>
      </c>
      <c r="V14">
        <f t="shared" si="13"/>
        <v>665807.30407515063</v>
      </c>
      <c r="W14">
        <f t="shared" si="13"/>
        <v>665807.30407515063</v>
      </c>
      <c r="X14">
        <f t="shared" si="13"/>
        <v>665807.30407515063</v>
      </c>
      <c r="Y14">
        <f t="shared" si="13"/>
        <v>665807.30407515063</v>
      </c>
      <c r="Z14">
        <f t="shared" si="13"/>
        <v>665807.30407515063</v>
      </c>
      <c r="AA14">
        <f t="shared" si="13"/>
        <v>665807.30407515063</v>
      </c>
      <c r="AB14">
        <f t="shared" si="13"/>
        <v>665807.30407515063</v>
      </c>
      <c r="AC14">
        <f t="shared" si="13"/>
        <v>665807.30407515063</v>
      </c>
      <c r="AD14">
        <f t="shared" si="13"/>
        <v>665807.30407515063</v>
      </c>
      <c r="AE14">
        <f t="shared" si="13"/>
        <v>665807.30407515063</v>
      </c>
      <c r="AF14">
        <f t="shared" si="13"/>
        <v>665807.30407515063</v>
      </c>
    </row>
    <row r="15" spans="1:32">
      <c r="A15" s="100" t="s">
        <v>100</v>
      </c>
      <c r="B15">
        <f t="shared" si="3"/>
        <v>78803.691585381195</v>
      </c>
      <c r="C15">
        <f t="shared" si="4"/>
        <v>78803.691585381195</v>
      </c>
      <c r="D15" s="170">
        <f t="shared" si="5"/>
        <v>78803.691585381195</v>
      </c>
      <c r="E15">
        <f t="shared" ref="E15:N15" si="14">SUM(E$5*SUMIFS(D$39:D$48,$B$39:$B$48,$A15),E$6*IF($B$2=TRUE,SUMIFS($B$147:$B$162,$A$147:$A$162,$A15),SUMIFS(F$125:F$140,$A$125:$A$140,$A15)))</f>
        <v>90296.195460350602</v>
      </c>
      <c r="F15">
        <f t="shared" si="14"/>
        <v>101299.79963375688</v>
      </c>
      <c r="G15">
        <f t="shared" si="14"/>
        <v>99315.262122406231</v>
      </c>
      <c r="H15">
        <f t="shared" si="14"/>
        <v>102579.04119773544</v>
      </c>
      <c r="I15">
        <f t="shared" si="14"/>
        <v>116103.13035572016</v>
      </c>
      <c r="J15">
        <f t="shared" si="14"/>
        <v>171567.04251183267</v>
      </c>
      <c r="K15">
        <f t="shared" si="14"/>
        <v>203471.89873205597</v>
      </c>
      <c r="L15">
        <f t="shared" si="14"/>
        <v>231340.3522760511</v>
      </c>
      <c r="M15">
        <f t="shared" si="14"/>
        <v>231340.3522760511</v>
      </c>
      <c r="N15">
        <f t="shared" si="14"/>
        <v>231340.3522760511</v>
      </c>
      <c r="O15">
        <f t="shared" ref="O15:AF15" si="15">SUM(O$5*SUMIFS(N$39:N$48,$B$39:$B$48,$A15),O$6*IF($B$2=TRUE,SUMIFS($B$147:$B$162,$A$147:$A$162,$A15),SUMIFS(P$125:P$140,$A$125:$A$140,$A15)))</f>
        <v>231340.3522760511</v>
      </c>
      <c r="P15">
        <f t="shared" si="15"/>
        <v>231340.3522760511</v>
      </c>
      <c r="Q15">
        <f t="shared" si="15"/>
        <v>231340.3522760511</v>
      </c>
      <c r="R15">
        <f t="shared" si="15"/>
        <v>231340.3522760511</v>
      </c>
      <c r="S15">
        <f t="shared" si="15"/>
        <v>231340.3522760511</v>
      </c>
      <c r="T15">
        <f t="shared" si="15"/>
        <v>231340.3522760511</v>
      </c>
      <c r="U15">
        <f t="shared" si="15"/>
        <v>231340.3522760511</v>
      </c>
      <c r="V15">
        <f t="shared" si="15"/>
        <v>231340.3522760511</v>
      </c>
      <c r="W15">
        <f t="shared" si="15"/>
        <v>231340.3522760511</v>
      </c>
      <c r="X15">
        <f t="shared" si="15"/>
        <v>231340.3522760511</v>
      </c>
      <c r="Y15">
        <f t="shared" si="15"/>
        <v>231340.3522760511</v>
      </c>
      <c r="Z15">
        <f t="shared" si="15"/>
        <v>231340.3522760511</v>
      </c>
      <c r="AA15">
        <f t="shared" si="15"/>
        <v>231340.3522760511</v>
      </c>
      <c r="AB15">
        <f t="shared" si="15"/>
        <v>231340.3522760511</v>
      </c>
      <c r="AC15">
        <f t="shared" si="15"/>
        <v>231340.3522760511</v>
      </c>
      <c r="AD15">
        <f t="shared" si="15"/>
        <v>231340.3522760511</v>
      </c>
      <c r="AE15">
        <f t="shared" si="15"/>
        <v>231340.3522760511</v>
      </c>
      <c r="AF15">
        <f t="shared" si="15"/>
        <v>231340.3522760511</v>
      </c>
    </row>
    <row r="16" spans="1:32">
      <c r="A16" s="100" t="s">
        <v>102</v>
      </c>
      <c r="B16">
        <f t="shared" si="3"/>
        <v>997954.40857062128</v>
      </c>
      <c r="C16">
        <f t="shared" si="4"/>
        <v>997954.40857062128</v>
      </c>
      <c r="D16" s="170">
        <f t="shared" si="5"/>
        <v>997954.40857062128</v>
      </c>
      <c r="E16">
        <f t="shared" ref="E16:N16" si="16">SUM(E$5*SUMIFS(D$39:D$48,$B$39:$B$48,$A16),E$6*IF($B$2=TRUE,SUMIFS($B$147:$B$162,$A$147:$A$162,$A16),SUMIFS(F$125:F$140,$A$125:$A$140,$A16)))</f>
        <v>1579586.9020873124</v>
      </c>
      <c r="F16">
        <f t="shared" si="16"/>
        <v>1587266.7885081228</v>
      </c>
      <c r="G16">
        <f t="shared" si="16"/>
        <v>1599957.2344561256</v>
      </c>
      <c r="H16">
        <f t="shared" si="16"/>
        <v>1742023.4538642536</v>
      </c>
      <c r="I16">
        <f t="shared" si="16"/>
        <v>2213853.4431311185</v>
      </c>
      <c r="J16">
        <f t="shared" si="16"/>
        <v>2817828.8928053845</v>
      </c>
      <c r="K16">
        <f t="shared" si="16"/>
        <v>3957784.6096521555</v>
      </c>
      <c r="L16">
        <f t="shared" si="16"/>
        <v>4814418.3688423913</v>
      </c>
      <c r="M16">
        <f t="shared" si="16"/>
        <v>4814418.3688423913</v>
      </c>
      <c r="N16">
        <f t="shared" si="16"/>
        <v>4814418.3688423913</v>
      </c>
      <c r="O16">
        <f t="shared" ref="O16:AF16" si="17">SUM(O$5*SUMIFS(N$39:N$48,$B$39:$B$48,$A16),O$6*IF($B$2=TRUE,SUMIFS($B$147:$B$162,$A$147:$A$162,$A16),SUMIFS(P$125:P$140,$A$125:$A$140,$A16)))</f>
        <v>4814418.3688423913</v>
      </c>
      <c r="P16">
        <f t="shared" si="17"/>
        <v>4814418.3688423913</v>
      </c>
      <c r="Q16">
        <f t="shared" si="17"/>
        <v>4814418.3688423913</v>
      </c>
      <c r="R16">
        <f t="shared" si="17"/>
        <v>4814418.3688423913</v>
      </c>
      <c r="S16">
        <f t="shared" si="17"/>
        <v>4814418.3688423913</v>
      </c>
      <c r="T16">
        <f t="shared" si="17"/>
        <v>4814418.3688423913</v>
      </c>
      <c r="U16">
        <f t="shared" si="17"/>
        <v>4814418.3688423913</v>
      </c>
      <c r="V16">
        <f t="shared" si="17"/>
        <v>4814418.3688423913</v>
      </c>
      <c r="W16">
        <f t="shared" si="17"/>
        <v>4814418.3688423913</v>
      </c>
      <c r="X16">
        <f t="shared" si="17"/>
        <v>4814418.3688423913</v>
      </c>
      <c r="Y16">
        <f t="shared" si="17"/>
        <v>4814418.3688423913</v>
      </c>
      <c r="Z16">
        <f t="shared" si="17"/>
        <v>4814418.3688423913</v>
      </c>
      <c r="AA16">
        <f t="shared" si="17"/>
        <v>4814418.3688423913</v>
      </c>
      <c r="AB16">
        <f t="shared" si="17"/>
        <v>4814418.3688423913</v>
      </c>
      <c r="AC16">
        <f t="shared" si="17"/>
        <v>4814418.3688423913</v>
      </c>
      <c r="AD16">
        <f t="shared" si="17"/>
        <v>4814418.3688423913</v>
      </c>
      <c r="AE16">
        <f t="shared" si="17"/>
        <v>4814418.3688423913</v>
      </c>
      <c r="AF16">
        <f t="shared" si="17"/>
        <v>4814418.3688423913</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132832.53435714662</v>
      </c>
      <c r="C18">
        <f t="shared" si="4"/>
        <v>132832.53435714662</v>
      </c>
      <c r="D18" s="170">
        <f t="shared" si="5"/>
        <v>132832.53435714662</v>
      </c>
      <c r="E18">
        <f t="shared" ref="E18:N18" si="20">SUM(E$5*SUMIFS(D$39:D$48,$B$39:$B$48,$A18),E$6*IF($B$2=TRUE,SUMIFS($B$147:$B$162,$A$147:$A$162,$A18),SUMIFS(F$125:F$140,$A$125:$A$140,$A18)))</f>
        <v>99077.957066459858</v>
      </c>
      <c r="F18">
        <f t="shared" si="20"/>
        <v>88248.696287292405</v>
      </c>
      <c r="G18">
        <f t="shared" si="20"/>
        <v>74328.057250347454</v>
      </c>
      <c r="H18">
        <f t="shared" si="20"/>
        <v>71903.953191703898</v>
      </c>
      <c r="I18">
        <f t="shared" si="20"/>
        <v>70772.958710702282</v>
      </c>
      <c r="J18">
        <f t="shared" si="20"/>
        <v>68198.425033730455</v>
      </c>
      <c r="K18">
        <f t="shared" si="20"/>
        <v>65515.569730391566</v>
      </c>
      <c r="L18">
        <f t="shared" si="20"/>
        <v>66304.142644593041</v>
      </c>
      <c r="M18">
        <f t="shared" si="20"/>
        <v>66304.142644593041</v>
      </c>
      <c r="N18">
        <f t="shared" si="20"/>
        <v>66304.142644593041</v>
      </c>
      <c r="O18">
        <f t="shared" ref="O18:AF18" si="21">SUM(O$5*SUMIFS(N$39:N$48,$B$39:$B$48,$A18),O$6*IF($B$2=TRUE,SUMIFS($B$147:$B$162,$A$147:$A$162,$A18),SUMIFS(P$125:P$140,$A$125:$A$140,$A18)))</f>
        <v>66304.142644593041</v>
      </c>
      <c r="P18">
        <f t="shared" si="21"/>
        <v>66304.142644593041</v>
      </c>
      <c r="Q18">
        <f t="shared" si="21"/>
        <v>66304.142644593041</v>
      </c>
      <c r="R18">
        <f t="shared" si="21"/>
        <v>66304.142644593041</v>
      </c>
      <c r="S18">
        <f t="shared" si="21"/>
        <v>66304.142644593041</v>
      </c>
      <c r="T18">
        <f t="shared" si="21"/>
        <v>66304.142644593041</v>
      </c>
      <c r="U18">
        <f t="shared" si="21"/>
        <v>66304.142644593041</v>
      </c>
      <c r="V18">
        <f t="shared" si="21"/>
        <v>66304.142644593041</v>
      </c>
      <c r="W18">
        <f t="shared" si="21"/>
        <v>66304.142644593041</v>
      </c>
      <c r="X18">
        <f t="shared" si="21"/>
        <v>66304.142644593041</v>
      </c>
      <c r="Y18">
        <f t="shared" si="21"/>
        <v>66304.142644593041</v>
      </c>
      <c r="Z18">
        <f t="shared" si="21"/>
        <v>66304.142644593041</v>
      </c>
      <c r="AA18">
        <f t="shared" si="21"/>
        <v>66304.142644593041</v>
      </c>
      <c r="AB18">
        <f t="shared" si="21"/>
        <v>66304.142644593041</v>
      </c>
      <c r="AC18">
        <f t="shared" si="21"/>
        <v>66304.142644593041</v>
      </c>
      <c r="AD18">
        <f t="shared" si="21"/>
        <v>66304.142644593041</v>
      </c>
      <c r="AE18">
        <f t="shared" si="21"/>
        <v>66304.142644593041</v>
      </c>
      <c r="AF18">
        <f t="shared" si="21"/>
        <v>66304.142644593041</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59718.407216403844</v>
      </c>
      <c r="C20">
        <f t="shared" si="4"/>
        <v>59718.407216403844</v>
      </c>
      <c r="D20" s="170">
        <f t="shared" si="5"/>
        <v>59718.407216403844</v>
      </c>
      <c r="E20">
        <f t="shared" ref="E20:N20" si="24">SUM(E$5*SUMIFS(D$39:D$48,$B$39:$B$48,$A20),E$6*IF($B$2=TRUE,SUMIFS($B$147:$B$162,$A$147:$A$162,$A20),SUMIFS(F$125:F$140,$A$125:$A$140,$A20)))</f>
        <v>50922.766861545184</v>
      </c>
      <c r="F20">
        <f t="shared" si="24"/>
        <v>56244.766517620497</v>
      </c>
      <c r="G20">
        <f t="shared" si="24"/>
        <v>52084.900727686327</v>
      </c>
      <c r="H20">
        <f t="shared" si="24"/>
        <v>50138.179725496811</v>
      </c>
      <c r="I20">
        <f t="shared" si="24"/>
        <v>49404.078199283125</v>
      </c>
      <c r="J20">
        <f t="shared" si="24"/>
        <v>21100.522713063652</v>
      </c>
      <c r="K20">
        <f t="shared" si="24"/>
        <v>19410.940420593895</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590.87472710309748</v>
      </c>
      <c r="C23">
        <f t="shared" si="4"/>
        <v>590.87472710309748</v>
      </c>
      <c r="D23" s="170">
        <f t="shared" si="5"/>
        <v>590.87472710309748</v>
      </c>
      <c r="E23">
        <f t="shared" ref="E23:N23" si="30">SUM(E$5*SUMIFS(D$39:D$48,$B$39:$B$48,$A23),E$6*IF($B$2=TRUE,SUMIFS($B$147:$B$162,$A$147:$A$162,$A23),SUMIFS(F$125:F$140,$A$125:$A$140,$A23)))</f>
        <v>1693.6345113353514</v>
      </c>
      <c r="F23">
        <f t="shared" si="30"/>
        <v>172357.28810582243</v>
      </c>
      <c r="G23">
        <f t="shared" si="30"/>
        <v>319710.93892428558</v>
      </c>
      <c r="H23">
        <f t="shared" si="30"/>
        <v>543964.45506585762</v>
      </c>
      <c r="I23">
        <f t="shared" si="30"/>
        <v>642104.13984876848</v>
      </c>
      <c r="J23">
        <f t="shared" si="30"/>
        <v>688983.09214462491</v>
      </c>
      <c r="K23">
        <f t="shared" si="30"/>
        <v>688363.06064786378</v>
      </c>
      <c r="L23">
        <f t="shared" si="30"/>
        <v>722346.88544966211</v>
      </c>
      <c r="M23">
        <f t="shared" si="30"/>
        <v>722346.88544966211</v>
      </c>
      <c r="N23">
        <f t="shared" si="30"/>
        <v>722346.88544966211</v>
      </c>
      <c r="O23">
        <f t="shared" ref="O23:AF23" si="31">SUM(O$5*SUMIFS(N$39:N$48,$B$39:$B$48,$A23),O$6*IF($B$2=TRUE,SUMIFS($B$147:$B$162,$A$147:$A$162,$A23),SUMIFS(P$125:P$140,$A$125:$A$140,$A23)))</f>
        <v>722346.88544966211</v>
      </c>
      <c r="P23">
        <f t="shared" si="31"/>
        <v>722346.88544966211</v>
      </c>
      <c r="Q23">
        <f t="shared" si="31"/>
        <v>722346.88544966211</v>
      </c>
      <c r="R23">
        <f t="shared" si="31"/>
        <v>722346.88544966211</v>
      </c>
      <c r="S23">
        <f t="shared" si="31"/>
        <v>722346.88544966211</v>
      </c>
      <c r="T23">
        <f t="shared" si="31"/>
        <v>722346.88544966211</v>
      </c>
      <c r="U23">
        <f t="shared" si="31"/>
        <v>722346.88544966211</v>
      </c>
      <c r="V23">
        <f t="shared" si="31"/>
        <v>722346.88544966211</v>
      </c>
      <c r="W23">
        <f t="shared" si="31"/>
        <v>722346.88544966211</v>
      </c>
      <c r="X23">
        <f t="shared" si="31"/>
        <v>722346.88544966211</v>
      </c>
      <c r="Y23">
        <f t="shared" si="31"/>
        <v>722346.88544966211</v>
      </c>
      <c r="Z23">
        <f t="shared" si="31"/>
        <v>722346.88544966211</v>
      </c>
      <c r="AA23">
        <f t="shared" si="31"/>
        <v>722346.88544966211</v>
      </c>
      <c r="AB23">
        <f t="shared" si="31"/>
        <v>722346.88544966211</v>
      </c>
      <c r="AC23">
        <f t="shared" si="31"/>
        <v>722346.88544966211</v>
      </c>
      <c r="AD23">
        <f t="shared" si="31"/>
        <v>722346.88544966211</v>
      </c>
      <c r="AE23">
        <f t="shared" si="31"/>
        <v>722346.88544966211</v>
      </c>
      <c r="AF23">
        <f t="shared" si="31"/>
        <v>722346.88544966211</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8.8469072252102422E-3</v>
      </c>
      <c r="D39">
        <f>SUMPRODUCT(P$57:P$106,$B$57:$B$106)</f>
        <v>6.5987861970140515E-3</v>
      </c>
      <c r="E39">
        <f>SUMPRODUCT(AB$57:AB$106,$B$57:$B$106)</f>
        <v>5.8775361968197437E-3</v>
      </c>
      <c r="F39">
        <f>SUMPRODUCT(AN$57:AN$106,$B$57:$B$106)</f>
        <v>4.9503943435719056E-3</v>
      </c>
      <c r="G39">
        <f>SUMPRODUCT(AZ$57:AZ$106,$B$57:$B$106)</f>
        <v>4.7889442604664078E-3</v>
      </c>
      <c r="H39">
        <f>SUMPRODUCT(BL$57:BL$106,$B$57:$B$106)</f>
        <v>4.7136178105566025E-3</v>
      </c>
      <c r="I39">
        <f>SUMPRODUCT(BX$57:BX$106,$B$57:$B$106)</f>
        <v>4.5421488199318388E-3</v>
      </c>
      <c r="J39">
        <f>SUMPRODUCT(CJ$57:CJ$106,$B$57:$B$106)</f>
        <v>4.3634653966111167E-3</v>
      </c>
      <c r="K39">
        <f>SUMPRODUCT(CV$57:CV$106,$B$57:$B$106)</f>
        <v>4.4159858988059826E-3</v>
      </c>
      <c r="L39" s="156">
        <f>K39</f>
        <v>4.4159858988059826E-3</v>
      </c>
      <c r="M39" s="156">
        <f t="shared" ref="M39:AE50" si="53">L39</f>
        <v>4.4159858988059826E-3</v>
      </c>
      <c r="N39" s="156">
        <f t="shared" si="53"/>
        <v>4.4159858988059826E-3</v>
      </c>
      <c r="O39" s="156">
        <f t="shared" si="53"/>
        <v>4.4159858988059826E-3</v>
      </c>
      <c r="P39" s="156">
        <f t="shared" si="53"/>
        <v>4.4159858988059826E-3</v>
      </c>
      <c r="Q39" s="156">
        <f t="shared" si="53"/>
        <v>4.4159858988059826E-3</v>
      </c>
      <c r="R39" s="156">
        <f t="shared" si="53"/>
        <v>4.4159858988059826E-3</v>
      </c>
      <c r="S39" s="156">
        <f t="shared" si="53"/>
        <v>4.4159858988059826E-3</v>
      </c>
      <c r="T39" s="156">
        <f t="shared" si="53"/>
        <v>4.4159858988059826E-3</v>
      </c>
      <c r="U39" s="156">
        <f t="shared" si="53"/>
        <v>4.4159858988059826E-3</v>
      </c>
      <c r="V39" s="156">
        <f t="shared" si="53"/>
        <v>4.4159858988059826E-3</v>
      </c>
      <c r="W39" s="156">
        <f t="shared" si="53"/>
        <v>4.4159858988059826E-3</v>
      </c>
      <c r="X39" s="156">
        <f t="shared" si="53"/>
        <v>4.4159858988059826E-3</v>
      </c>
      <c r="Y39" s="156">
        <f t="shared" si="53"/>
        <v>4.4159858988059826E-3</v>
      </c>
      <c r="Z39" s="156">
        <f t="shared" si="53"/>
        <v>4.4159858988059826E-3</v>
      </c>
      <c r="AA39" s="156">
        <f t="shared" si="53"/>
        <v>4.4159858988059826E-3</v>
      </c>
      <c r="AB39" s="156">
        <f t="shared" si="53"/>
        <v>4.4159858988059826E-3</v>
      </c>
      <c r="AC39" s="156">
        <f t="shared" si="53"/>
        <v>4.4159858988059826E-3</v>
      </c>
      <c r="AD39" s="156">
        <f t="shared" si="53"/>
        <v>4.4159858988059826E-3</v>
      </c>
      <c r="AE39" s="156">
        <f t="shared" si="53"/>
        <v>4.4159858988059826E-3</v>
      </c>
    </row>
    <row r="40" spans="1:32">
      <c r="B40" s="2" t="s">
        <v>98</v>
      </c>
      <c r="C40">
        <f>SUMPRODUCT(E57:E106,$B$57:$B$106)</f>
        <v>0.19845917822953313</v>
      </c>
      <c r="D40">
        <f>SUMPRODUCT(Q$57:Q$106,$B$57:$B$106)</f>
        <v>0.15071091901002687</v>
      </c>
      <c r="E40">
        <f>SUMPRODUCT(AC$57:AC$106,$B$57:$B$106)</f>
        <v>0.11893090908505807</v>
      </c>
      <c r="F40">
        <f>SUMPRODUCT(AO$57:AO$106,$B$57:$B$106)</f>
        <v>0.11641192494128631</v>
      </c>
      <c r="G40">
        <f>SUMPRODUCT(BA$57:BA$106,$B$57:$B$106)</f>
        <v>9.3836611159092739E-2</v>
      </c>
      <c r="H40">
        <f>SUMPRODUCT(BM$57:BM$106,$B$57:$B$106)</f>
        <v>7.0424460605962927E-2</v>
      </c>
      <c r="I40">
        <f>SUMPRODUCT(BY$57:BY$106,$B$57:$B$106)</f>
        <v>1.6908226552739082E-2</v>
      </c>
      <c r="J40">
        <f>SUMPRODUCT(CK$57:CK$106,$B$57:$B$106)</f>
        <v>9.7051531908807775E-3</v>
      </c>
      <c r="K40">
        <f>SUMPRODUCT(CW$57:CW$106,$B$57:$B$106)</f>
        <v>6.2082120446037888E-3</v>
      </c>
      <c r="L40" s="156">
        <f t="shared" ref="L40:AA50" si="54">K40</f>
        <v>6.2082120446037888E-3</v>
      </c>
      <c r="M40" s="156">
        <f t="shared" si="54"/>
        <v>6.2082120446037888E-3</v>
      </c>
      <c r="N40" s="156">
        <f t="shared" si="54"/>
        <v>6.2082120446037888E-3</v>
      </c>
      <c r="O40" s="156">
        <f t="shared" si="54"/>
        <v>6.2082120446037888E-3</v>
      </c>
      <c r="P40" s="156">
        <f t="shared" si="54"/>
        <v>6.2082120446037888E-3</v>
      </c>
      <c r="Q40" s="156">
        <f t="shared" si="54"/>
        <v>6.2082120446037888E-3</v>
      </c>
      <c r="R40" s="156">
        <f t="shared" si="54"/>
        <v>6.2082120446037888E-3</v>
      </c>
      <c r="S40" s="156">
        <f t="shared" si="54"/>
        <v>6.2082120446037888E-3</v>
      </c>
      <c r="T40" s="156">
        <f t="shared" si="54"/>
        <v>6.2082120446037888E-3</v>
      </c>
      <c r="U40" s="156">
        <f t="shared" si="54"/>
        <v>6.2082120446037888E-3</v>
      </c>
      <c r="V40" s="156">
        <f t="shared" si="54"/>
        <v>6.2082120446037888E-3</v>
      </c>
      <c r="W40" s="156">
        <f t="shared" si="54"/>
        <v>6.2082120446037888E-3</v>
      </c>
      <c r="X40" s="156">
        <f t="shared" si="54"/>
        <v>6.2082120446037888E-3</v>
      </c>
      <c r="Y40" s="156">
        <f t="shared" si="54"/>
        <v>6.2082120446037888E-3</v>
      </c>
      <c r="Z40" s="156">
        <f t="shared" si="54"/>
        <v>6.2082120446037888E-3</v>
      </c>
      <c r="AA40" s="156">
        <f t="shared" si="54"/>
        <v>6.2082120446037888E-3</v>
      </c>
      <c r="AB40" s="156">
        <f t="shared" si="53"/>
        <v>6.2082120446037888E-3</v>
      </c>
      <c r="AC40" s="156">
        <f t="shared" si="53"/>
        <v>6.2082120446037888E-3</v>
      </c>
      <c r="AD40" s="156">
        <f t="shared" si="53"/>
        <v>6.2082120446037888E-3</v>
      </c>
      <c r="AE40" s="156">
        <f t="shared" si="53"/>
        <v>6.2082120446037888E-3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4.1280505135335085E-2</v>
      </c>
      <c r="D42">
        <f>SUMPRODUCT(S$57:S$106,$B$57:$B$106)</f>
        <v>4.1165230669395619E-2</v>
      </c>
      <c r="E42">
        <f>SUMPRODUCT(AE$57:AE$106,$B$57:$B$106)</f>
        <v>4.2302944368312168E-2</v>
      </c>
      <c r="F42">
        <f>SUMPRODUCT(AQ$57:AQ$106,$B$57:$B$106)</f>
        <v>4.352892423863413E-2</v>
      </c>
      <c r="G42">
        <f>SUMPRODUCT(BC$57:BC$106,$B$57:$B$106)</f>
        <v>4.379531276849051E-2</v>
      </c>
      <c r="H42">
        <f>SUMPRODUCT(BO$57:BO$106,$B$57:$B$106)</f>
        <v>4.4346379483278839E-2</v>
      </c>
      <c r="I42">
        <f>SUMPRODUCT(CA$57:CA$106,$B$57:$B$106)</f>
        <v>4.7553621020850159E-2</v>
      </c>
      <c r="J42">
        <f>SUMPRODUCT(CM$57:CM$106,$B$57:$B$106)</f>
        <v>4.5568767726545938E-2</v>
      </c>
      <c r="K42">
        <f>SUMPRODUCT(CY$57:CY$106,$B$57:$B$106)</f>
        <v>4.4344071861061291E-2</v>
      </c>
      <c r="L42" s="156">
        <f t="shared" si="54"/>
        <v>4.4344071861061291E-2</v>
      </c>
      <c r="M42" s="156">
        <f t="shared" si="53"/>
        <v>4.4344071861061291E-2</v>
      </c>
      <c r="N42" s="156">
        <f t="shared" si="53"/>
        <v>4.4344071861061291E-2</v>
      </c>
      <c r="O42" s="156">
        <f t="shared" si="53"/>
        <v>4.4344071861061291E-2</v>
      </c>
      <c r="P42" s="156">
        <f t="shared" si="53"/>
        <v>4.4344071861061291E-2</v>
      </c>
      <c r="Q42" s="156">
        <f t="shared" si="53"/>
        <v>4.4344071861061291E-2</v>
      </c>
      <c r="R42" s="156">
        <f t="shared" si="53"/>
        <v>4.4344071861061291E-2</v>
      </c>
      <c r="S42" s="156">
        <f t="shared" si="53"/>
        <v>4.4344071861061291E-2</v>
      </c>
      <c r="T42" s="156">
        <f t="shared" si="53"/>
        <v>4.4344071861061291E-2</v>
      </c>
      <c r="U42" s="156">
        <f t="shared" si="53"/>
        <v>4.4344071861061291E-2</v>
      </c>
      <c r="V42" s="156">
        <f t="shared" si="53"/>
        <v>4.4344071861061291E-2</v>
      </c>
      <c r="W42" s="156">
        <f t="shared" si="53"/>
        <v>4.4344071861061291E-2</v>
      </c>
      <c r="X42" s="156">
        <f t="shared" si="53"/>
        <v>4.4344071861061291E-2</v>
      </c>
      <c r="Y42" s="156">
        <f t="shared" si="53"/>
        <v>4.4344071861061291E-2</v>
      </c>
      <c r="Z42" s="156">
        <f t="shared" si="53"/>
        <v>4.4344071861061291E-2</v>
      </c>
      <c r="AA42" s="156">
        <f t="shared" si="53"/>
        <v>4.4344071861061291E-2</v>
      </c>
      <c r="AB42" s="156">
        <f t="shared" si="53"/>
        <v>4.4344071861061291E-2</v>
      </c>
      <c r="AC42" s="156">
        <f t="shared" si="53"/>
        <v>4.4344071861061291E-2</v>
      </c>
      <c r="AD42" s="156">
        <f t="shared" si="53"/>
        <v>4.4344071861061291E-2</v>
      </c>
      <c r="AE42" s="156">
        <f t="shared" si="53"/>
        <v>4.4344071861061291E-2</v>
      </c>
    </row>
    <row r="43" spans="1:32">
      <c r="B43" s="2" t="s">
        <v>346</v>
      </c>
      <c r="C43">
        <f>SUMPRODUCT(H57:H106,$B$57:$B$106)</f>
        <v>0.26931901509940387</v>
      </c>
      <c r="D43">
        <f>SUMPRODUCT(T$57:T$106,$B$57:$B$106)</f>
        <v>0.27786229693764541</v>
      </c>
      <c r="E43">
        <f>SUMPRODUCT(AF$57:AF$106,$B$57:$B$106)</f>
        <v>0.28316203497054221</v>
      </c>
      <c r="F43">
        <f>SUMPRODUCT(AR$57:AR$106,$B$57:$B$106)</f>
        <v>0.2742169974294566</v>
      </c>
      <c r="G43">
        <f>SUMPRODUCT(BD$57:BD$106,$B$57:$B$106)</f>
        <v>0.27004141268903709</v>
      </c>
      <c r="H43">
        <f>SUMPRODUCT(BP$57:BP$106,$B$57:$B$106)</f>
        <v>0.25617591920127658</v>
      </c>
      <c r="I43">
        <f>SUMPRODUCT(CB$57:CB$106,$B$57:$B$106)</f>
        <v>0.23635094814190993</v>
      </c>
      <c r="J43">
        <f>SUMPRODUCT(CN$57:CN$106,$B$57:$B$106)</f>
        <v>0.21650703562936563</v>
      </c>
      <c r="K43">
        <f>SUMPRODUCT(CZ$57:CZ$106,$B$57:$B$106)</f>
        <v>0.18647025490849736</v>
      </c>
      <c r="L43" s="156">
        <f t="shared" si="54"/>
        <v>0.18647025490849736</v>
      </c>
      <c r="M43" s="156">
        <f t="shared" si="53"/>
        <v>0.18647025490849736</v>
      </c>
      <c r="N43" s="156">
        <f t="shared" si="53"/>
        <v>0.18647025490849736</v>
      </c>
      <c r="O43" s="156">
        <f t="shared" si="53"/>
        <v>0.18647025490849736</v>
      </c>
      <c r="P43" s="156">
        <f t="shared" si="53"/>
        <v>0.18647025490849736</v>
      </c>
      <c r="Q43" s="156">
        <f t="shared" si="53"/>
        <v>0.18647025490849736</v>
      </c>
      <c r="R43" s="156">
        <f t="shared" si="53"/>
        <v>0.18647025490849736</v>
      </c>
      <c r="S43" s="156">
        <f t="shared" si="53"/>
        <v>0.18647025490849736</v>
      </c>
      <c r="T43" s="156">
        <f t="shared" si="53"/>
        <v>0.18647025490849736</v>
      </c>
      <c r="U43" s="156">
        <f t="shared" si="53"/>
        <v>0.18647025490849736</v>
      </c>
      <c r="V43" s="156">
        <f t="shared" si="53"/>
        <v>0.18647025490849736</v>
      </c>
      <c r="W43" s="156">
        <f t="shared" si="53"/>
        <v>0.18647025490849736</v>
      </c>
      <c r="X43" s="156">
        <f t="shared" si="53"/>
        <v>0.18647025490849736</v>
      </c>
      <c r="Y43" s="156">
        <f t="shared" si="53"/>
        <v>0.18647025490849736</v>
      </c>
      <c r="Z43" s="156">
        <f t="shared" si="53"/>
        <v>0.18647025490849736</v>
      </c>
      <c r="AA43" s="156">
        <f t="shared" si="53"/>
        <v>0.18647025490849736</v>
      </c>
      <c r="AB43" s="156">
        <f t="shared" si="53"/>
        <v>0.18647025490849736</v>
      </c>
      <c r="AC43" s="156">
        <f t="shared" si="53"/>
        <v>0.18647025490849736</v>
      </c>
      <c r="AD43" s="156">
        <f t="shared" si="53"/>
        <v>0.18647025490849736</v>
      </c>
      <c r="AE43" s="156">
        <f t="shared" si="53"/>
        <v>0.18647025490849736</v>
      </c>
    </row>
    <row r="44" spans="1:32">
      <c r="B44" s="2" t="s">
        <v>99</v>
      </c>
      <c r="C44">
        <f>SUMPRODUCT(I57:I106,$B$57:$B$106)</f>
        <v>0.40636347728080857</v>
      </c>
      <c r="D44">
        <f>SUMPRODUCT(U$57:U$106,$B$57:$B$106)</f>
        <v>0.40894092335322674</v>
      </c>
      <c r="E44">
        <f>SUMPRODUCT(AG$57:AG$106,$B$57:$B$106)</f>
        <v>0.42203938489004611</v>
      </c>
      <c r="F44">
        <f>SUMPRODUCT(AS$57:AS$106,$B$57:$B$106)</f>
        <v>0.42295454723087045</v>
      </c>
      <c r="G44">
        <f>SUMPRODUCT(BE$57:BE$106,$B$57:$B$106)</f>
        <v>0.42511517604737292</v>
      </c>
      <c r="H44">
        <f>SUMPRODUCT(BQ$57:BQ$106,$B$57:$B$106)</f>
        <v>0.42310414377241967</v>
      </c>
      <c r="I44">
        <f>SUMPRODUCT(CC$57:CC$106,$B$57:$B$106)</f>
        <v>0.44825246406853619</v>
      </c>
      <c r="J44">
        <f>SUMPRODUCT(CO$57:CO$106,$B$57:$B$106)</f>
        <v>0.39956859970212255</v>
      </c>
      <c r="K44">
        <f>SUMPRODUCT(DA$57:DA$106,$B$57:$B$106)</f>
        <v>0.37439433270041883</v>
      </c>
      <c r="L44" s="156">
        <f t="shared" si="54"/>
        <v>0.37439433270041883</v>
      </c>
      <c r="M44" s="156">
        <f t="shared" si="53"/>
        <v>0.37439433270041883</v>
      </c>
      <c r="N44" s="156">
        <f t="shared" si="53"/>
        <v>0.37439433270041883</v>
      </c>
      <c r="O44" s="156">
        <f t="shared" si="53"/>
        <v>0.37439433270041883</v>
      </c>
      <c r="P44" s="156">
        <f t="shared" si="53"/>
        <v>0.37439433270041883</v>
      </c>
      <c r="Q44" s="156">
        <f t="shared" si="53"/>
        <v>0.37439433270041883</v>
      </c>
      <c r="R44" s="156">
        <f t="shared" si="53"/>
        <v>0.37439433270041883</v>
      </c>
      <c r="S44" s="156">
        <f t="shared" si="53"/>
        <v>0.37439433270041883</v>
      </c>
      <c r="T44" s="156">
        <f t="shared" si="53"/>
        <v>0.37439433270041883</v>
      </c>
      <c r="U44" s="156">
        <f t="shared" si="53"/>
        <v>0.37439433270041883</v>
      </c>
      <c r="V44" s="156">
        <f t="shared" si="53"/>
        <v>0.37439433270041883</v>
      </c>
      <c r="W44" s="156">
        <f t="shared" si="53"/>
        <v>0.37439433270041883</v>
      </c>
      <c r="X44" s="156">
        <f t="shared" si="53"/>
        <v>0.37439433270041883</v>
      </c>
      <c r="Y44" s="156">
        <f t="shared" si="53"/>
        <v>0.37439433270041883</v>
      </c>
      <c r="Z44" s="156">
        <f t="shared" si="53"/>
        <v>0.37439433270041883</v>
      </c>
      <c r="AA44" s="156">
        <f t="shared" si="53"/>
        <v>0.37439433270041883</v>
      </c>
      <c r="AB44" s="156">
        <f t="shared" si="53"/>
        <v>0.37439433270041883</v>
      </c>
      <c r="AC44" s="156">
        <f t="shared" si="53"/>
        <v>0.37439433270041883</v>
      </c>
      <c r="AD44" s="156">
        <f t="shared" si="53"/>
        <v>0.37439433270041883</v>
      </c>
      <c r="AE44" s="156">
        <f t="shared" si="53"/>
        <v>0.37439433270041883</v>
      </c>
    </row>
    <row r="45" spans="1:32">
      <c r="B45" s="2" t="s">
        <v>109</v>
      </c>
      <c r="C45">
        <f>SUMPRODUCT(J57:J106,$B$57:$B$106)</f>
        <v>3.9353415318777132E-5</v>
      </c>
      <c r="D45">
        <f>SUMPRODUCT(V$57:V$106,$B$57:$B$106)</f>
        <v>1.127993790656152E-4</v>
      </c>
      <c r="E45">
        <f>SUMPRODUCT(AH$57:AH$106,$B$57:$B$106)</f>
        <v>1.1479333318757877E-2</v>
      </c>
      <c r="F45">
        <f>SUMPRODUCT(AT$57:AT$106,$B$57:$B$106)</f>
        <v>2.1293375371000265E-2</v>
      </c>
      <c r="G45">
        <f>SUMPRODUCT(BF$57:BF$106,$B$57:$B$106)</f>
        <v>3.622909922685498E-2</v>
      </c>
      <c r="H45">
        <f>SUMPRODUCT(BR$57:BR$106,$B$57:$B$106)</f>
        <v>4.2765394650168771E-2</v>
      </c>
      <c r="I45">
        <f>SUMPRODUCT(CD$57:CD$106,$B$57:$B$106)</f>
        <v>4.5887624785907993E-2</v>
      </c>
      <c r="J45">
        <f>SUMPRODUCT(CP$57:CP$106,$B$57:$B$106)</f>
        <v>4.5846329472564007E-2</v>
      </c>
      <c r="K45">
        <f>SUMPRODUCT(DB$57:DB$106,$B$57:$B$106)</f>
        <v>4.8109718834472487E-2</v>
      </c>
      <c r="L45" s="156">
        <f t="shared" si="54"/>
        <v>4.8109718834472487E-2</v>
      </c>
      <c r="M45" s="156">
        <f t="shared" si="53"/>
        <v>4.8109718834472487E-2</v>
      </c>
      <c r="N45" s="156">
        <f t="shared" si="53"/>
        <v>4.8109718834472487E-2</v>
      </c>
      <c r="O45" s="156">
        <f t="shared" si="53"/>
        <v>4.8109718834472487E-2</v>
      </c>
      <c r="P45" s="156">
        <f t="shared" si="53"/>
        <v>4.8109718834472487E-2</v>
      </c>
      <c r="Q45" s="156">
        <f t="shared" si="53"/>
        <v>4.8109718834472487E-2</v>
      </c>
      <c r="R45" s="156">
        <f t="shared" si="53"/>
        <v>4.8109718834472487E-2</v>
      </c>
      <c r="S45" s="156">
        <f t="shared" si="53"/>
        <v>4.8109718834472487E-2</v>
      </c>
      <c r="T45" s="156">
        <f t="shared" si="53"/>
        <v>4.8109718834472487E-2</v>
      </c>
      <c r="U45" s="156">
        <f t="shared" si="53"/>
        <v>4.8109718834472487E-2</v>
      </c>
      <c r="V45" s="156">
        <f t="shared" si="53"/>
        <v>4.8109718834472487E-2</v>
      </c>
      <c r="W45" s="156">
        <f t="shared" si="53"/>
        <v>4.8109718834472487E-2</v>
      </c>
      <c r="X45" s="156">
        <f t="shared" si="53"/>
        <v>4.8109718834472487E-2</v>
      </c>
      <c r="Y45" s="156">
        <f t="shared" si="53"/>
        <v>4.8109718834472487E-2</v>
      </c>
      <c r="Z45" s="156">
        <f t="shared" si="53"/>
        <v>4.8109718834472487E-2</v>
      </c>
      <c r="AA45" s="156">
        <f t="shared" si="53"/>
        <v>4.8109718834472487E-2</v>
      </c>
      <c r="AB45" s="156">
        <f t="shared" si="53"/>
        <v>4.8109718834472487E-2</v>
      </c>
      <c r="AC45" s="156">
        <f t="shared" si="53"/>
        <v>4.8109718834472487E-2</v>
      </c>
      <c r="AD45" s="156">
        <f t="shared" si="53"/>
        <v>4.8109718834472487E-2</v>
      </c>
      <c r="AE45" s="156">
        <f t="shared" si="53"/>
        <v>4.8109718834472487E-2</v>
      </c>
    </row>
    <row r="46" spans="1:32">
      <c r="B46" s="2" t="s">
        <v>106</v>
      </c>
      <c r="C46">
        <f>SUMPRODUCT(K57:K106,$B$57:$B$106)</f>
        <v>3.9773630070201694E-3</v>
      </c>
      <c r="D46">
        <f>SUMPRODUCT(W$57:W$106,$B$57:$B$106)</f>
        <v>3.3915561142861127E-3</v>
      </c>
      <c r="E46">
        <f>SUMPRODUCT(AI$57:AI$106,$B$57:$B$106)</f>
        <v>3.7460117259159151E-3</v>
      </c>
      <c r="F46">
        <f>SUMPRODUCT(AU$57:AU$106,$B$57:$B$106)</f>
        <v>3.4689565082993922E-3</v>
      </c>
      <c r="G46">
        <f>SUMPRODUCT(BG$57:BG$106,$B$57:$B$106)</f>
        <v>3.339301072730927E-3</v>
      </c>
      <c r="H46">
        <f>SUMPRODUCT(BS$57:BS$106,$B$57:$B$106)</f>
        <v>3.2904084717749298E-3</v>
      </c>
      <c r="I46">
        <f>SUMPRODUCT(CE$57:CE$106,$B$57:$B$106)</f>
        <v>1.4053361832576691E-3</v>
      </c>
      <c r="J46">
        <f>SUMPRODUCT(CQ$57:CQ$106,$B$57:$B$106)</f>
        <v>1.2928066899134524E-3</v>
      </c>
      <c r="K46">
        <f>SUMPRODUCT(DC$57:DC$106,$B$57:$B$106)</f>
        <v>0</v>
      </c>
      <c r="L46" s="156">
        <f t="shared" si="54"/>
        <v>0</v>
      </c>
      <c r="M46" s="156">
        <f t="shared" si="53"/>
        <v>0</v>
      </c>
      <c r="N46" s="156">
        <f t="shared" si="53"/>
        <v>0</v>
      </c>
      <c r="O46" s="156">
        <f t="shared" si="53"/>
        <v>0</v>
      </c>
      <c r="P46" s="156">
        <f t="shared" si="53"/>
        <v>0</v>
      </c>
      <c r="Q46" s="156">
        <f t="shared" si="53"/>
        <v>0</v>
      </c>
      <c r="R46" s="156">
        <f t="shared" si="53"/>
        <v>0</v>
      </c>
      <c r="S46" s="156">
        <f t="shared" si="53"/>
        <v>0</v>
      </c>
      <c r="T46" s="156">
        <f t="shared" si="53"/>
        <v>0</v>
      </c>
      <c r="U46" s="156">
        <f t="shared" si="53"/>
        <v>0</v>
      </c>
      <c r="V46" s="156">
        <f t="shared" si="53"/>
        <v>0</v>
      </c>
      <c r="W46" s="156">
        <f t="shared" si="53"/>
        <v>0</v>
      </c>
      <c r="X46" s="156">
        <f t="shared" si="53"/>
        <v>0</v>
      </c>
      <c r="Y46" s="156">
        <f t="shared" si="53"/>
        <v>0</v>
      </c>
      <c r="Z46" s="156">
        <f t="shared" si="53"/>
        <v>0</v>
      </c>
      <c r="AA46" s="156">
        <f t="shared" si="53"/>
        <v>0</v>
      </c>
      <c r="AB46" s="156">
        <f t="shared" si="53"/>
        <v>0</v>
      </c>
      <c r="AC46" s="156">
        <f t="shared" si="53"/>
        <v>0</v>
      </c>
      <c r="AD46" s="156">
        <f t="shared" si="53"/>
        <v>0</v>
      </c>
      <c r="AE46" s="156">
        <f t="shared" si="53"/>
        <v>0</v>
      </c>
    </row>
    <row r="47" spans="1:32">
      <c r="B47" s="2" t="s">
        <v>100</v>
      </c>
      <c r="C47">
        <f>SUMPRODUCT(L57:L106,$B$57:$B$106)</f>
        <v>5.2484803654010807E-3</v>
      </c>
      <c r="D47">
        <f>SUMPRODUCT(X$57:X$106,$B$57:$B$106)</f>
        <v>6.0139036561579606E-3</v>
      </c>
      <c r="E47">
        <f>SUMPRODUCT(AJ$57:AJ$106,$B$57:$B$106)</f>
        <v>6.7467652682335275E-3</v>
      </c>
      <c r="F47">
        <f>SUMPRODUCT(AV$57:AV$106,$B$57:$B$106)</f>
        <v>6.6145911790103009E-3</v>
      </c>
      <c r="G47">
        <f>SUMPRODUCT(BH$57:BH$106,$B$57:$B$106)</f>
        <v>6.8319652645290304E-3</v>
      </c>
      <c r="H47">
        <f>SUMPRODUCT(BT$57:BT$106,$B$57:$B$106)</f>
        <v>7.7326961183458338E-3</v>
      </c>
      <c r="I47">
        <f>SUMPRODUCT(CF$57:CF$106,$B$57:$B$106)</f>
        <v>1.1426701412809586E-2</v>
      </c>
      <c r="J47">
        <f>SUMPRODUCT(CR$57:CR$106,$B$57:$B$106)</f>
        <v>1.3551627391072392E-2</v>
      </c>
      <c r="K47">
        <f>SUMPRODUCT(DD$57:DD$106,$B$57:$B$106)</f>
        <v>1.5407721037158439E-2</v>
      </c>
      <c r="L47" s="156">
        <f t="shared" si="54"/>
        <v>1.5407721037158439E-2</v>
      </c>
      <c r="M47" s="156">
        <f t="shared" si="53"/>
        <v>1.5407721037158439E-2</v>
      </c>
      <c r="N47" s="156">
        <f t="shared" si="53"/>
        <v>1.5407721037158439E-2</v>
      </c>
      <c r="O47" s="156">
        <f t="shared" si="53"/>
        <v>1.5407721037158439E-2</v>
      </c>
      <c r="P47" s="156">
        <f t="shared" si="53"/>
        <v>1.5407721037158439E-2</v>
      </c>
      <c r="Q47" s="156">
        <f t="shared" si="53"/>
        <v>1.5407721037158439E-2</v>
      </c>
      <c r="R47" s="156">
        <f t="shared" si="53"/>
        <v>1.5407721037158439E-2</v>
      </c>
      <c r="S47" s="156">
        <f t="shared" si="53"/>
        <v>1.5407721037158439E-2</v>
      </c>
      <c r="T47" s="156">
        <f t="shared" si="53"/>
        <v>1.5407721037158439E-2</v>
      </c>
      <c r="U47" s="156">
        <f t="shared" si="53"/>
        <v>1.5407721037158439E-2</v>
      </c>
      <c r="V47" s="156">
        <f t="shared" si="53"/>
        <v>1.5407721037158439E-2</v>
      </c>
      <c r="W47" s="156">
        <f t="shared" si="53"/>
        <v>1.5407721037158439E-2</v>
      </c>
      <c r="X47" s="156">
        <f t="shared" si="53"/>
        <v>1.5407721037158439E-2</v>
      </c>
      <c r="Y47" s="156">
        <f t="shared" si="53"/>
        <v>1.5407721037158439E-2</v>
      </c>
      <c r="Z47" s="156">
        <f t="shared" si="53"/>
        <v>1.5407721037158439E-2</v>
      </c>
      <c r="AA47" s="156">
        <f t="shared" si="53"/>
        <v>1.5407721037158439E-2</v>
      </c>
      <c r="AB47" s="156">
        <f t="shared" si="53"/>
        <v>1.5407721037158439E-2</v>
      </c>
      <c r="AC47" s="156">
        <f t="shared" si="53"/>
        <v>1.5407721037158439E-2</v>
      </c>
      <c r="AD47" s="156">
        <f t="shared" si="53"/>
        <v>1.5407721037158439E-2</v>
      </c>
      <c r="AE47" s="156">
        <f t="shared" si="53"/>
        <v>1.5407721037158439E-2</v>
      </c>
    </row>
    <row r="48" spans="1:32">
      <c r="B48" s="2" t="s">
        <v>102</v>
      </c>
      <c r="C48">
        <f>SUMPRODUCT(N57:N106,$B$57:$B$106)</f>
        <v>6.6465720241969006E-2</v>
      </c>
      <c r="D48">
        <f>SUMPRODUCT(Z$57:Z$106,$B$57:$B$106)</f>
        <v>0.10520358468318163</v>
      </c>
      <c r="E48">
        <f>SUMPRODUCT(AL$57:AL$106,$B$57:$B$106)</f>
        <v>0.10571508017631423</v>
      </c>
      <c r="F48">
        <f>SUMPRODUCT(AX$57:AX$106,$B$57:$B$106)</f>
        <v>0.10656028875787048</v>
      </c>
      <c r="G48">
        <f>SUMPRODUCT(BJ$57:BJ$106,$B$57:$B$106)</f>
        <v>0.11602217751142531</v>
      </c>
      <c r="H48">
        <f>SUMPRODUCT(BV$57:BV$106,$B$57:$B$106)</f>
        <v>0.14744697988621577</v>
      </c>
      <c r="I48">
        <f>SUMPRODUCT(CH$57:CH$106,$B$57:$B$106)</f>
        <v>0.18767292901405749</v>
      </c>
      <c r="J48">
        <f>SUMPRODUCT(CT$57:CT$106,$B$57:$B$106)</f>
        <v>0.2635962148009241</v>
      </c>
      <c r="K48">
        <f>SUMPRODUCT(DF$57:DF$106,$B$57:$B$106)</f>
        <v>0.32064970271498172</v>
      </c>
      <c r="L48" s="156">
        <f t="shared" si="54"/>
        <v>0.32064970271498172</v>
      </c>
      <c r="M48" s="156">
        <f t="shared" si="53"/>
        <v>0.32064970271498172</v>
      </c>
      <c r="N48" s="156">
        <f t="shared" si="53"/>
        <v>0.32064970271498172</v>
      </c>
      <c r="O48" s="156">
        <f t="shared" si="53"/>
        <v>0.32064970271498172</v>
      </c>
      <c r="P48" s="156">
        <f t="shared" si="53"/>
        <v>0.32064970271498172</v>
      </c>
      <c r="Q48" s="156">
        <f t="shared" si="53"/>
        <v>0.32064970271498172</v>
      </c>
      <c r="R48" s="156">
        <f t="shared" si="53"/>
        <v>0.32064970271498172</v>
      </c>
      <c r="S48" s="156">
        <f t="shared" si="53"/>
        <v>0.32064970271498172</v>
      </c>
      <c r="T48" s="156">
        <f t="shared" si="53"/>
        <v>0.32064970271498172</v>
      </c>
      <c r="U48" s="156">
        <f t="shared" si="53"/>
        <v>0.32064970271498172</v>
      </c>
      <c r="V48" s="156">
        <f t="shared" si="53"/>
        <v>0.32064970271498172</v>
      </c>
      <c r="W48" s="156">
        <f t="shared" si="53"/>
        <v>0.32064970271498172</v>
      </c>
      <c r="X48" s="156">
        <f t="shared" si="53"/>
        <v>0.32064970271498172</v>
      </c>
      <c r="Y48" s="156">
        <f t="shared" si="53"/>
        <v>0.32064970271498172</v>
      </c>
      <c r="Z48" s="156">
        <f t="shared" si="53"/>
        <v>0.32064970271498172</v>
      </c>
      <c r="AA48" s="156">
        <f t="shared" si="53"/>
        <v>0.32064970271498172</v>
      </c>
      <c r="AB48" s="156">
        <f t="shared" si="53"/>
        <v>0.32064970271498172</v>
      </c>
      <c r="AC48" s="156">
        <f t="shared" si="53"/>
        <v>0.32064970271498172</v>
      </c>
      <c r="AD48" s="156">
        <f t="shared" si="53"/>
        <v>0.32064970271498172</v>
      </c>
      <c r="AE48" s="156">
        <f t="shared" si="53"/>
        <v>0.32064970271498172</v>
      </c>
    </row>
    <row r="49" spans="1:110">
      <c r="B49" s="1"/>
    </row>
    <row r="50" spans="1:110">
      <c r="B50" s="1"/>
      <c r="C50" s="160">
        <f>SUM(C39:C48)</f>
        <v>1</v>
      </c>
      <c r="D50" s="160">
        <f>SUM(D39:D48)</f>
        <v>0.99999999999999989</v>
      </c>
      <c r="E50" s="160">
        <f>SUM(E39:E48)</f>
        <v>0.99999999999999978</v>
      </c>
      <c r="F50" s="160">
        <f>SUM(F39:F48)</f>
        <v>0.99999999999999989</v>
      </c>
      <c r="G50" s="160">
        <f t="shared" ref="G50:K50" si="55">SUM(G39:G48)</f>
        <v>0.99999999999999989</v>
      </c>
      <c r="H50" s="160">
        <f t="shared" si="55"/>
        <v>1</v>
      </c>
      <c r="I50" s="160">
        <f t="shared" si="55"/>
        <v>1</v>
      </c>
      <c r="J50" s="160">
        <f t="shared" si="55"/>
        <v>1</v>
      </c>
      <c r="K50" s="160">
        <f t="shared" si="55"/>
        <v>0.99999999999999989</v>
      </c>
      <c r="L50" s="160">
        <f t="shared" si="54"/>
        <v>0.99999999999999989</v>
      </c>
      <c r="M50" s="160">
        <f t="shared" si="53"/>
        <v>0.99999999999999989</v>
      </c>
      <c r="N50" s="160">
        <f t="shared" si="53"/>
        <v>0.99999999999999989</v>
      </c>
      <c r="O50" s="160">
        <f t="shared" si="53"/>
        <v>0.99999999999999989</v>
      </c>
      <c r="P50" s="160">
        <f t="shared" si="53"/>
        <v>0.99999999999999989</v>
      </c>
      <c r="Q50" s="160">
        <f t="shared" si="53"/>
        <v>0.99999999999999989</v>
      </c>
      <c r="R50" s="160">
        <f t="shared" si="53"/>
        <v>0.99999999999999989</v>
      </c>
      <c r="S50" s="160">
        <f t="shared" si="53"/>
        <v>0.99999999999999989</v>
      </c>
      <c r="T50" s="160">
        <f t="shared" si="53"/>
        <v>0.99999999999999989</v>
      </c>
      <c r="U50" s="160">
        <f t="shared" si="53"/>
        <v>0.99999999999999989</v>
      </c>
      <c r="V50" s="160">
        <f t="shared" si="53"/>
        <v>0.99999999999999989</v>
      </c>
      <c r="W50" s="160">
        <f t="shared" si="53"/>
        <v>0.99999999999999989</v>
      </c>
      <c r="X50" s="160">
        <f t="shared" si="53"/>
        <v>0.99999999999999989</v>
      </c>
      <c r="Y50" s="160">
        <f t="shared" si="53"/>
        <v>0.99999999999999989</v>
      </c>
      <c r="Z50" s="160">
        <f t="shared" si="53"/>
        <v>0.99999999999999989</v>
      </c>
      <c r="AA50" s="160">
        <f t="shared" si="53"/>
        <v>0.99999999999999989</v>
      </c>
      <c r="AB50" s="160">
        <f t="shared" si="53"/>
        <v>0.99999999999999989</v>
      </c>
      <c r="AC50" s="160">
        <f t="shared" si="53"/>
        <v>0.99999999999999989</v>
      </c>
      <c r="AD50" s="160">
        <f t="shared" si="53"/>
        <v>0.99999999999999989</v>
      </c>
      <c r="AE50" s="160">
        <f t="shared" si="53"/>
        <v>0.99999999999999989</v>
      </c>
    </row>
    <row r="54" spans="1:110" s="166" customFormat="1">
      <c r="A54" s="165" t="s">
        <v>907</v>
      </c>
    </row>
    <row r="55" spans="1:110" ht="30">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0</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2.2177628236342132E-3</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0.22138712790676782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0</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0.40878427903516973</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0.16963141194195033</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0.17015376455023229</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2.7825653742245531E-2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B4" sqref="B4"/>
    </sheetView>
  </sheetViews>
  <sheetFormatPr defaultColWidth="9.140625" defaultRowHeight="14.25"/>
  <cols>
    <col min="1" max="1" width="20.85546875" style="92" bestFit="1" customWidth="1"/>
    <col min="2" max="2" width="23.5703125" style="92" bestFit="1" customWidth="1"/>
    <col min="3" max="16384" width="9.140625" style="92"/>
  </cols>
  <sheetData>
    <row r="1" spans="1:34" ht="30">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5">
      <c r="A2" s="100" t="s">
        <v>426</v>
      </c>
      <c r="B2" s="91" t="s">
        <v>29</v>
      </c>
      <c r="C2" s="91">
        <f>SUMIFS(calcs!O:O,calcs!A:A,About!B1)</f>
        <v>0</v>
      </c>
      <c r="D2" s="91">
        <f>C2</f>
        <v>0</v>
      </c>
      <c r="E2" s="91">
        <f t="shared" ref="E2:AH2" si="0">D2</f>
        <v>0</v>
      </c>
      <c r="F2" s="91">
        <f t="shared" si="0"/>
        <v>0</v>
      </c>
      <c r="G2" s="91">
        <f t="shared" si="0"/>
        <v>0</v>
      </c>
      <c r="H2" s="91">
        <f t="shared" si="0"/>
        <v>0</v>
      </c>
      <c r="I2" s="91">
        <f t="shared" si="0"/>
        <v>0</v>
      </c>
      <c r="J2" s="91">
        <f t="shared" si="0"/>
        <v>0</v>
      </c>
      <c r="K2" s="91">
        <f t="shared" si="0"/>
        <v>0</v>
      </c>
      <c r="L2" s="91">
        <f t="shared" si="0"/>
        <v>0</v>
      </c>
      <c r="M2" s="91">
        <f t="shared" si="0"/>
        <v>0</v>
      </c>
      <c r="N2" s="91">
        <f t="shared" si="0"/>
        <v>0</v>
      </c>
      <c r="O2" s="91">
        <f t="shared" si="0"/>
        <v>0</v>
      </c>
      <c r="P2" s="91">
        <f t="shared" si="0"/>
        <v>0</v>
      </c>
      <c r="Q2" s="91">
        <f t="shared" si="0"/>
        <v>0</v>
      </c>
      <c r="R2" s="91">
        <f t="shared" si="0"/>
        <v>0</v>
      </c>
      <c r="S2" s="91">
        <f t="shared" si="0"/>
        <v>0</v>
      </c>
      <c r="T2" s="91">
        <f t="shared" si="0"/>
        <v>0</v>
      </c>
      <c r="U2" s="91">
        <f t="shared" si="0"/>
        <v>0</v>
      </c>
      <c r="V2" s="91">
        <f t="shared" si="0"/>
        <v>0</v>
      </c>
      <c r="W2" s="91">
        <f t="shared" si="0"/>
        <v>0</v>
      </c>
      <c r="X2" s="91">
        <f t="shared" si="0"/>
        <v>0</v>
      </c>
      <c r="Y2" s="91">
        <f t="shared" si="0"/>
        <v>0</v>
      </c>
      <c r="Z2" s="91">
        <f t="shared" si="0"/>
        <v>0</v>
      </c>
      <c r="AA2" s="91">
        <f t="shared" si="0"/>
        <v>0</v>
      </c>
      <c r="AB2" s="91">
        <f t="shared" si="0"/>
        <v>0</v>
      </c>
      <c r="AC2" s="91">
        <f t="shared" si="0"/>
        <v>0</v>
      </c>
      <c r="AD2" s="91">
        <f t="shared" si="0"/>
        <v>0</v>
      </c>
      <c r="AE2" s="91">
        <f t="shared" si="0"/>
        <v>0</v>
      </c>
      <c r="AF2" s="91">
        <f t="shared" si="0"/>
        <v>0</v>
      </c>
      <c r="AG2" s="91">
        <f t="shared" si="0"/>
        <v>0</v>
      </c>
      <c r="AH2" s="91">
        <f t="shared" si="0"/>
        <v>0</v>
      </c>
    </row>
    <row r="3" spans="1:34" ht="15">
      <c r="A3" s="100"/>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5"/>
  <cols>
    <col min="1" max="1" width="26.140625" style="2" customWidth="1"/>
    <col min="2" max="32" width="11.5703125" bestFit="1" customWidth="1"/>
  </cols>
  <sheetData>
    <row r="1" spans="1:32" ht="30">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2979779.819047336</v>
      </c>
      <c r="C2" s="5">
        <f>SUMIFS(Imports_new!C$10:C$33,Imports_new!$A$10:$A$33,$A2)</f>
        <v>2979779.819047336</v>
      </c>
      <c r="D2" s="5">
        <f>SUMIFS(Imports_new!D$10:D$33,Imports_new!$A$10:$A$33,$A2)</f>
        <v>2979779.819047336</v>
      </c>
      <c r="E2" s="5">
        <f>SUMIFS(Imports_new!E$10:E$33,Imports_new!$A$10:$A$33,$A2)</f>
        <v>2262860.095373136</v>
      </c>
      <c r="F2" s="5">
        <f>SUMIFS(Imports_new!F$10:F$33,Imports_new!$A$10:$A$33,$A2)</f>
        <v>1785696.8164139676</v>
      </c>
      <c r="G2" s="5">
        <f>SUMIFS(Imports_new!G$10:G$33,Imports_new!$A$10:$A$33,$A2)</f>
        <v>1747875.3451014641</v>
      </c>
      <c r="H2" s="5">
        <f>SUMIFS(Imports_new!H$10:H$33,Imports_new!$A$10:$A$33,$A2)</f>
        <v>1408916.6483208125</v>
      </c>
      <c r="I2" s="5">
        <f>SUMIFS(Imports_new!I$10:I$33,Imports_new!$A$10:$A$33,$A2)</f>
        <v>1057393.2047538545</v>
      </c>
      <c r="J2" s="5">
        <f>SUMIFS(Imports_new!J$10:J$33,Imports_new!$A$10:$A$33,$A2)</f>
        <v>253869.80187663931</v>
      </c>
      <c r="K2" s="5">
        <f>SUMIFS(Imports_new!K$10:K$33,Imports_new!$A$10:$A$33,$A2)</f>
        <v>145718.73106066237</v>
      </c>
      <c r="L2" s="5">
        <f>SUMIFS(Imports_new!L$10:L$33,Imports_new!$A$10:$A$33,$A2)</f>
        <v>93213.652943182838</v>
      </c>
      <c r="M2" s="5">
        <f>SUMIFS(Imports_new!M$10:M$33,Imports_new!$A$10:$A$33,$A2)</f>
        <v>93213.652943182838</v>
      </c>
      <c r="N2" s="5">
        <f>SUMIFS(Imports_new!N$10:N$33,Imports_new!$A$10:$A$33,$A2)</f>
        <v>93213.652943182838</v>
      </c>
      <c r="O2" s="5">
        <f>SUMIFS(Imports_new!O$10:O$33,Imports_new!$A$10:$A$33,$A2)</f>
        <v>93213.652943182838</v>
      </c>
      <c r="P2" s="5">
        <f>SUMIFS(Imports_new!P$10:P$33,Imports_new!$A$10:$A$33,$A2)</f>
        <v>93213.652943182838</v>
      </c>
      <c r="Q2" s="5">
        <f>SUMIFS(Imports_new!Q$10:Q$33,Imports_new!$A$10:$A$33,$A2)</f>
        <v>93213.652943182838</v>
      </c>
      <c r="R2" s="5">
        <f>SUMIFS(Imports_new!R$10:R$33,Imports_new!$A$10:$A$33,$A2)</f>
        <v>93213.652943182838</v>
      </c>
      <c r="S2" s="5">
        <f>SUMIFS(Imports_new!S$10:S$33,Imports_new!$A$10:$A$33,$A2)</f>
        <v>93213.652943182838</v>
      </c>
      <c r="T2" s="5">
        <f>SUMIFS(Imports_new!T$10:T$33,Imports_new!$A$10:$A$33,$A2)</f>
        <v>93213.652943182838</v>
      </c>
      <c r="U2" s="5">
        <f>SUMIFS(Imports_new!U$10:U$33,Imports_new!$A$10:$A$33,$A2)</f>
        <v>93213.652943182838</v>
      </c>
      <c r="V2" s="5">
        <f>SUMIFS(Imports_new!V$10:V$33,Imports_new!$A$10:$A$33,$A2)</f>
        <v>93213.652943182838</v>
      </c>
      <c r="W2" s="5">
        <f>SUMIFS(Imports_new!W$10:W$33,Imports_new!$A$10:$A$33,$A2)</f>
        <v>93213.652943182838</v>
      </c>
      <c r="X2" s="5">
        <f>SUMIFS(Imports_new!X$10:X$33,Imports_new!$A$10:$A$33,$A2)</f>
        <v>93213.652943182838</v>
      </c>
      <c r="Y2" s="5">
        <f>SUMIFS(Imports_new!Y$10:Y$33,Imports_new!$A$10:$A$33,$A2)</f>
        <v>93213.652943182838</v>
      </c>
      <c r="Z2" s="5">
        <f>SUMIFS(Imports_new!Z$10:Z$33,Imports_new!$A$10:$A$33,$A2)</f>
        <v>93213.652943182838</v>
      </c>
      <c r="AA2" s="5">
        <f>SUMIFS(Imports_new!AA$10:AA$33,Imports_new!$A$10:$A$33,$A2)</f>
        <v>93213.652943182838</v>
      </c>
      <c r="AB2" s="5">
        <f>SUMIFS(Imports_new!AB$10:AB$33,Imports_new!$A$10:$A$33,$A2)</f>
        <v>93213.652943182838</v>
      </c>
      <c r="AC2" s="5">
        <f>SUMIFS(Imports_new!AC$10:AC$33,Imports_new!$A$10:$A$33,$A2)</f>
        <v>93213.652943182838</v>
      </c>
      <c r="AD2" s="5">
        <f>SUMIFS(Imports_new!AD$10:AD$33,Imports_new!$A$10:$A$33,$A2)</f>
        <v>93213.652943182838</v>
      </c>
      <c r="AE2" s="5">
        <f>SUMIFS(Imports_new!AE$10:AE$33,Imports_new!$A$10:$A$33,$A2)</f>
        <v>93213.652943182838</v>
      </c>
      <c r="AF2" s="5">
        <f>SUMIFS(Imports_new!AF$10:AF$33,Imports_new!$A$10:$A$33,$A2)</f>
        <v>93213.652943182838</v>
      </c>
    </row>
    <row r="3" spans="1:32">
      <c r="A3" s="2" t="s">
        <v>346</v>
      </c>
      <c r="B3" s="5">
        <f>SUMIFS(Imports_new!B$10:B$33,Imports_new!$A$10:$A$33,$A3)</f>
        <v>4043710.0124981017</v>
      </c>
      <c r="C3" s="5">
        <f>SUMIFS(Imports_new!C$10:C$33,Imports_new!$A$10:$A$33,$A3)</f>
        <v>4043710.0124981017</v>
      </c>
      <c r="D3" s="5">
        <f>SUMIFS(Imports_new!D$10:D$33,Imports_new!$A$10:$A$33,$A3)</f>
        <v>4043710.0124981017</v>
      </c>
      <c r="E3" s="5">
        <f>SUMIFS(Imports_new!E$10:E$33,Imports_new!$A$10:$A$33,$A3)</f>
        <v>4171983.7413179534</v>
      </c>
      <c r="F3" s="5">
        <f>SUMIFS(Imports_new!F$10:F$33,Imports_new!$A$10:$A$33,$A3)</f>
        <v>4251557.0448937593</v>
      </c>
      <c r="G3" s="5">
        <f>SUMIFS(Imports_new!G$10:G$33,Imports_new!$A$10:$A$33,$A3)</f>
        <v>4117251.1257453887</v>
      </c>
      <c r="H3" s="5">
        <f>SUMIFS(Imports_new!H$10:H$33,Imports_new!$A$10:$A$33,$A3)</f>
        <v>4054556.5038426737</v>
      </c>
      <c r="I3" s="5">
        <f>SUMIFS(Imports_new!I$10:I$33,Imports_new!$A$10:$A$33,$A3)</f>
        <v>3846372.0396896689</v>
      </c>
      <c r="J3" s="5">
        <f>SUMIFS(Imports_new!J$10:J$33,Imports_new!$A$10:$A$33,$A3)</f>
        <v>3548708.5644959211</v>
      </c>
      <c r="K3" s="5">
        <f>SUMIFS(Imports_new!K$10:K$33,Imports_new!$A$10:$A$33,$A3)</f>
        <v>3250760.691470711</v>
      </c>
      <c r="L3" s="5">
        <f>SUMIFS(Imports_new!L$10:L$33,Imports_new!$A$10:$A$33,$A3)</f>
        <v>2799771.2546522422</v>
      </c>
      <c r="M3" s="5">
        <f>SUMIFS(Imports_new!M$10:M$33,Imports_new!$A$10:$A$33,$A3)</f>
        <v>2799771.2546522422</v>
      </c>
      <c r="N3" s="5">
        <f>SUMIFS(Imports_new!N$10:N$33,Imports_new!$A$10:$A$33,$A3)</f>
        <v>2799771.2546522422</v>
      </c>
      <c r="O3" s="5">
        <f>SUMIFS(Imports_new!O$10:O$33,Imports_new!$A$10:$A$33,$A3)</f>
        <v>2799771.2546522422</v>
      </c>
      <c r="P3" s="5">
        <f>SUMIFS(Imports_new!P$10:P$33,Imports_new!$A$10:$A$33,$A3)</f>
        <v>2799771.2546522422</v>
      </c>
      <c r="Q3" s="5">
        <f>SUMIFS(Imports_new!Q$10:Q$33,Imports_new!$A$10:$A$33,$A3)</f>
        <v>2799771.2546522422</v>
      </c>
      <c r="R3" s="5">
        <f>SUMIFS(Imports_new!R$10:R$33,Imports_new!$A$10:$A$33,$A3)</f>
        <v>2799771.2546522422</v>
      </c>
      <c r="S3" s="5">
        <f>SUMIFS(Imports_new!S$10:S$33,Imports_new!$A$10:$A$33,$A3)</f>
        <v>2799771.2546522422</v>
      </c>
      <c r="T3" s="5">
        <f>SUMIFS(Imports_new!T$10:T$33,Imports_new!$A$10:$A$33,$A3)</f>
        <v>2799771.2546522422</v>
      </c>
      <c r="U3" s="5">
        <f>SUMIFS(Imports_new!U$10:U$33,Imports_new!$A$10:$A$33,$A3)</f>
        <v>2799771.2546522422</v>
      </c>
      <c r="V3" s="5">
        <f>SUMIFS(Imports_new!V$10:V$33,Imports_new!$A$10:$A$33,$A3)</f>
        <v>2799771.2546522422</v>
      </c>
      <c r="W3" s="5">
        <f>SUMIFS(Imports_new!W$10:W$33,Imports_new!$A$10:$A$33,$A3)</f>
        <v>2799771.2546522422</v>
      </c>
      <c r="X3" s="5">
        <f>SUMIFS(Imports_new!X$10:X$33,Imports_new!$A$10:$A$33,$A3)</f>
        <v>2799771.2546522422</v>
      </c>
      <c r="Y3" s="5">
        <f>SUMIFS(Imports_new!Y$10:Y$33,Imports_new!$A$10:$A$33,$A3)</f>
        <v>2799771.2546522422</v>
      </c>
      <c r="Z3" s="5">
        <f>SUMIFS(Imports_new!Z$10:Z$33,Imports_new!$A$10:$A$33,$A3)</f>
        <v>2799771.2546522422</v>
      </c>
      <c r="AA3" s="5">
        <f>SUMIFS(Imports_new!AA$10:AA$33,Imports_new!$A$10:$A$33,$A3)</f>
        <v>2799771.2546522422</v>
      </c>
      <c r="AB3" s="5">
        <f>SUMIFS(Imports_new!AB$10:AB$33,Imports_new!$A$10:$A$33,$A3)</f>
        <v>2799771.2546522422</v>
      </c>
      <c r="AC3" s="5">
        <f>SUMIFS(Imports_new!AC$10:AC$33,Imports_new!$A$10:$A$33,$A3)</f>
        <v>2799771.2546522422</v>
      </c>
      <c r="AD3" s="5">
        <f>SUMIFS(Imports_new!AD$10:AD$33,Imports_new!$A$10:$A$33,$A3)</f>
        <v>2799771.2546522422</v>
      </c>
      <c r="AE3" s="5">
        <f>SUMIFS(Imports_new!AE$10:AE$33,Imports_new!$A$10:$A$33,$A3)</f>
        <v>2799771.2546522422</v>
      </c>
      <c r="AF3" s="5">
        <f>SUMIFS(Imports_new!AF$10:AF$33,Imports_new!$A$10:$A$33,$A3)</f>
        <v>2799771.2546522422</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6101374.0941665415</v>
      </c>
      <c r="C5" s="5">
        <f>SUMIFS(Imports_new!C$10:C$33,Imports_new!$A$10:$A$33,$A5)</f>
        <v>6101374.0941665415</v>
      </c>
      <c r="D5" s="5">
        <f>SUMIFS(Imports_new!D$10:D$33,Imports_new!$A$10:$A$33,$A5)</f>
        <v>6101374.0941665415</v>
      </c>
      <c r="E5" s="5">
        <f>SUMIFS(Imports_new!E$10:E$33,Imports_new!$A$10:$A$33,$A5)</f>
        <v>6140073.3463744279</v>
      </c>
      <c r="F5" s="5">
        <f>SUMIFS(Imports_new!F$10:F$33,Imports_new!$A$10:$A$33,$A5)</f>
        <v>6336741.1533066947</v>
      </c>
      <c r="G5" s="5">
        <f>SUMIFS(Imports_new!G$10:G$33,Imports_new!$A$10:$A$33,$A5)</f>
        <v>6350481.9250798523</v>
      </c>
      <c r="H5" s="5">
        <f>SUMIFS(Imports_new!H$10:H$33,Imports_new!$A$10:$A$33,$A5)</f>
        <v>6382922.844171132</v>
      </c>
      <c r="I5" s="5">
        <f>SUMIFS(Imports_new!I$10:I$33,Imports_new!$A$10:$A$33,$A5)</f>
        <v>6352728.0532734906</v>
      </c>
      <c r="J5" s="5">
        <f>SUMIFS(Imports_new!J$10:J$33,Imports_new!$A$10:$A$33,$A5)</f>
        <v>6730319.3441869132</v>
      </c>
      <c r="K5" s="5">
        <f>SUMIFS(Imports_new!K$10:K$33,Imports_new!$A$10:$A$33,$A5)</f>
        <v>5999351.9087352976</v>
      </c>
      <c r="L5" s="5">
        <f>SUMIFS(Imports_new!L$10:L$33,Imports_new!$A$10:$A$33,$A5)</f>
        <v>5621371.0391167253</v>
      </c>
      <c r="M5" s="5">
        <f>SUMIFS(Imports_new!M$10:M$33,Imports_new!$A$10:$A$33,$A5)</f>
        <v>5621371.0391167253</v>
      </c>
      <c r="N5" s="5">
        <f>SUMIFS(Imports_new!N$10:N$33,Imports_new!$A$10:$A$33,$A5)</f>
        <v>5621371.0391167253</v>
      </c>
      <c r="O5" s="5">
        <f>SUMIFS(Imports_new!O$10:O$33,Imports_new!$A$10:$A$33,$A5)</f>
        <v>5621371.0391167253</v>
      </c>
      <c r="P5" s="5">
        <f>SUMIFS(Imports_new!P$10:P$33,Imports_new!$A$10:$A$33,$A5)</f>
        <v>5621371.0391167253</v>
      </c>
      <c r="Q5" s="5">
        <f>SUMIFS(Imports_new!Q$10:Q$33,Imports_new!$A$10:$A$33,$A5)</f>
        <v>5621371.0391167253</v>
      </c>
      <c r="R5" s="5">
        <f>SUMIFS(Imports_new!R$10:R$33,Imports_new!$A$10:$A$33,$A5)</f>
        <v>5621371.0391167253</v>
      </c>
      <c r="S5" s="5">
        <f>SUMIFS(Imports_new!S$10:S$33,Imports_new!$A$10:$A$33,$A5)</f>
        <v>5621371.0391167253</v>
      </c>
      <c r="T5" s="5">
        <f>SUMIFS(Imports_new!T$10:T$33,Imports_new!$A$10:$A$33,$A5)</f>
        <v>5621371.0391167253</v>
      </c>
      <c r="U5" s="5">
        <f>SUMIFS(Imports_new!U$10:U$33,Imports_new!$A$10:$A$33,$A5)</f>
        <v>5621371.0391167253</v>
      </c>
      <c r="V5" s="5">
        <f>SUMIFS(Imports_new!V$10:V$33,Imports_new!$A$10:$A$33,$A5)</f>
        <v>5621371.0391167253</v>
      </c>
      <c r="W5" s="5">
        <f>SUMIFS(Imports_new!W$10:W$33,Imports_new!$A$10:$A$33,$A5)</f>
        <v>5621371.0391167253</v>
      </c>
      <c r="X5" s="5">
        <f>SUMIFS(Imports_new!X$10:X$33,Imports_new!$A$10:$A$33,$A5)</f>
        <v>5621371.0391167253</v>
      </c>
      <c r="Y5" s="5">
        <f>SUMIFS(Imports_new!Y$10:Y$33,Imports_new!$A$10:$A$33,$A5)</f>
        <v>5621371.0391167253</v>
      </c>
      <c r="Z5" s="5">
        <f>SUMIFS(Imports_new!Z$10:Z$33,Imports_new!$A$10:$A$33,$A5)</f>
        <v>5621371.0391167253</v>
      </c>
      <c r="AA5" s="5">
        <f>SUMIFS(Imports_new!AA$10:AA$33,Imports_new!$A$10:$A$33,$A5)</f>
        <v>5621371.0391167253</v>
      </c>
      <c r="AB5" s="5">
        <f>SUMIFS(Imports_new!AB$10:AB$33,Imports_new!$A$10:$A$33,$A5)</f>
        <v>5621371.0391167253</v>
      </c>
      <c r="AC5" s="5">
        <f>SUMIFS(Imports_new!AC$10:AC$33,Imports_new!$A$10:$A$33,$A5)</f>
        <v>5621371.0391167253</v>
      </c>
      <c r="AD5" s="5">
        <f>SUMIFS(Imports_new!AD$10:AD$33,Imports_new!$A$10:$A$33,$A5)</f>
        <v>5621371.0391167253</v>
      </c>
      <c r="AE5" s="5">
        <f>SUMIFS(Imports_new!AE$10:AE$33,Imports_new!$A$10:$A$33,$A5)</f>
        <v>5621371.0391167253</v>
      </c>
      <c r="AF5" s="5">
        <f>SUMIFS(Imports_new!AF$10:AF$33,Imports_new!$A$10:$A$33,$A5)</f>
        <v>5621371.0391167253</v>
      </c>
    </row>
    <row r="6" spans="1:32">
      <c r="A6" s="2" t="s">
        <v>101</v>
      </c>
      <c r="B6" s="5">
        <f>SUMIFS(Imports_new!B$10:B$33,Imports_new!$A$10:$A$33,$A6)</f>
        <v>619809.1578313635</v>
      </c>
      <c r="C6" s="5">
        <f>SUMIFS(Imports_new!C$10:C$33,Imports_new!$A$10:$A$33,$A6)</f>
        <v>619809.1578313635</v>
      </c>
      <c r="D6" s="5">
        <f>SUMIFS(Imports_new!D$10:D$33,Imports_new!$A$10:$A$33,$A6)</f>
        <v>619809.1578313635</v>
      </c>
      <c r="E6" s="5">
        <f>SUMIFS(Imports_new!E$10:E$33,Imports_new!$A$10:$A$33,$A6)</f>
        <v>618078.36094747938</v>
      </c>
      <c r="F6" s="5">
        <f>SUMIFS(Imports_new!F$10:F$33,Imports_new!$A$10:$A$33,$A6)</f>
        <v>635160.64633296197</v>
      </c>
      <c r="G6" s="5">
        <f>SUMIFS(Imports_new!G$10:G$33,Imports_new!$A$10:$A$33,$A6)</f>
        <v>653568.21059244161</v>
      </c>
      <c r="H6" s="5">
        <f>SUMIFS(Imports_new!H$10:H$33,Imports_new!$A$10:$A$33,$A6)</f>
        <v>657567.92062033282</v>
      </c>
      <c r="I6" s="5">
        <f>SUMIFS(Imports_new!I$10:I$33,Imports_new!$A$10:$A$33,$A6)</f>
        <v>665841.95203739242</v>
      </c>
      <c r="J6" s="5">
        <f>SUMIFS(Imports_new!J$10:J$33,Imports_new!$A$10:$A$33,$A6)</f>
        <v>713997.31423188921</v>
      </c>
      <c r="K6" s="5">
        <f>SUMIFS(Imports_new!K$10:K$33,Imports_new!$A$10:$A$33,$A6)</f>
        <v>684195.58955026802</v>
      </c>
      <c r="L6" s="5">
        <f>SUMIFS(Imports_new!L$10:L$33,Imports_new!$A$10:$A$33,$A6)</f>
        <v>665807.30407515063</v>
      </c>
      <c r="M6" s="5">
        <f>SUMIFS(Imports_new!M$10:M$33,Imports_new!$A$10:$A$33,$A6)</f>
        <v>665807.30407515063</v>
      </c>
      <c r="N6" s="5">
        <f>SUMIFS(Imports_new!N$10:N$33,Imports_new!$A$10:$A$33,$A6)</f>
        <v>665807.30407515063</v>
      </c>
      <c r="O6" s="5">
        <f>SUMIFS(Imports_new!O$10:O$33,Imports_new!$A$10:$A$33,$A6)</f>
        <v>665807.30407515063</v>
      </c>
      <c r="P6" s="5">
        <f>SUMIFS(Imports_new!P$10:P$33,Imports_new!$A$10:$A$33,$A6)</f>
        <v>665807.30407515063</v>
      </c>
      <c r="Q6" s="5">
        <f>SUMIFS(Imports_new!Q$10:Q$33,Imports_new!$A$10:$A$33,$A6)</f>
        <v>665807.30407515063</v>
      </c>
      <c r="R6" s="5">
        <f>SUMIFS(Imports_new!R$10:R$33,Imports_new!$A$10:$A$33,$A6)</f>
        <v>665807.30407515063</v>
      </c>
      <c r="S6" s="5">
        <f>SUMIFS(Imports_new!S$10:S$33,Imports_new!$A$10:$A$33,$A6)</f>
        <v>665807.30407515063</v>
      </c>
      <c r="T6" s="5">
        <f>SUMIFS(Imports_new!T$10:T$33,Imports_new!$A$10:$A$33,$A6)</f>
        <v>665807.30407515063</v>
      </c>
      <c r="U6" s="5">
        <f>SUMIFS(Imports_new!U$10:U$33,Imports_new!$A$10:$A$33,$A6)</f>
        <v>665807.30407515063</v>
      </c>
      <c r="V6" s="5">
        <f>SUMIFS(Imports_new!V$10:V$33,Imports_new!$A$10:$A$33,$A6)</f>
        <v>665807.30407515063</v>
      </c>
      <c r="W6" s="5">
        <f>SUMIFS(Imports_new!W$10:W$33,Imports_new!$A$10:$A$33,$A6)</f>
        <v>665807.30407515063</v>
      </c>
      <c r="X6" s="5">
        <f>SUMIFS(Imports_new!X$10:X$33,Imports_new!$A$10:$A$33,$A6)</f>
        <v>665807.30407515063</v>
      </c>
      <c r="Y6" s="5">
        <f>SUMIFS(Imports_new!Y$10:Y$33,Imports_new!$A$10:$A$33,$A6)</f>
        <v>665807.30407515063</v>
      </c>
      <c r="Z6" s="5">
        <f>SUMIFS(Imports_new!Z$10:Z$33,Imports_new!$A$10:$A$33,$A6)</f>
        <v>665807.30407515063</v>
      </c>
      <c r="AA6" s="5">
        <f>SUMIFS(Imports_new!AA$10:AA$33,Imports_new!$A$10:$A$33,$A6)</f>
        <v>665807.30407515063</v>
      </c>
      <c r="AB6" s="5">
        <f>SUMIFS(Imports_new!AB$10:AB$33,Imports_new!$A$10:$A$33,$A6)</f>
        <v>665807.30407515063</v>
      </c>
      <c r="AC6" s="5">
        <f>SUMIFS(Imports_new!AC$10:AC$33,Imports_new!$A$10:$A$33,$A6)</f>
        <v>665807.30407515063</v>
      </c>
      <c r="AD6" s="5">
        <f>SUMIFS(Imports_new!AD$10:AD$33,Imports_new!$A$10:$A$33,$A6)</f>
        <v>665807.30407515063</v>
      </c>
      <c r="AE6" s="5">
        <f>SUMIFS(Imports_new!AE$10:AE$33,Imports_new!$A$10:$A$33,$A6)</f>
        <v>665807.30407515063</v>
      </c>
      <c r="AF6" s="5">
        <f>SUMIFS(Imports_new!AF$10:AF$33,Imports_new!$A$10:$A$33,$A6)</f>
        <v>665807.30407515063</v>
      </c>
    </row>
    <row r="7" spans="1:32">
      <c r="A7" s="2" t="s">
        <v>100</v>
      </c>
      <c r="B7" s="5">
        <f>SUMIFS(Imports_new!B$10:B$33,Imports_new!$A$10:$A$33,$A7)</f>
        <v>78803.691585381195</v>
      </c>
      <c r="C7" s="5">
        <f>SUMIFS(Imports_new!C$10:C$33,Imports_new!$A$10:$A$33,$A7)</f>
        <v>78803.691585381195</v>
      </c>
      <c r="D7" s="5">
        <f>SUMIFS(Imports_new!D$10:D$33,Imports_new!$A$10:$A$33,$A7)</f>
        <v>78803.691585381195</v>
      </c>
      <c r="E7" s="5">
        <f>SUMIFS(Imports_new!E$10:E$33,Imports_new!$A$10:$A$33,$A7)</f>
        <v>90296.195460350602</v>
      </c>
      <c r="F7" s="5">
        <f>SUMIFS(Imports_new!F$10:F$33,Imports_new!$A$10:$A$33,$A7)</f>
        <v>101299.79963375688</v>
      </c>
      <c r="G7" s="5">
        <f>SUMIFS(Imports_new!G$10:G$33,Imports_new!$A$10:$A$33,$A7)</f>
        <v>99315.262122406231</v>
      </c>
      <c r="H7" s="5">
        <f>SUMIFS(Imports_new!H$10:H$33,Imports_new!$A$10:$A$33,$A7)</f>
        <v>102579.04119773544</v>
      </c>
      <c r="I7" s="5">
        <f>SUMIFS(Imports_new!I$10:I$33,Imports_new!$A$10:$A$33,$A7)</f>
        <v>116103.13035572016</v>
      </c>
      <c r="J7" s="5">
        <f>SUMIFS(Imports_new!J$10:J$33,Imports_new!$A$10:$A$33,$A7)</f>
        <v>171567.04251183267</v>
      </c>
      <c r="K7" s="5">
        <f>SUMIFS(Imports_new!K$10:K$33,Imports_new!$A$10:$A$33,$A7)</f>
        <v>203471.89873205597</v>
      </c>
      <c r="L7" s="5">
        <f>SUMIFS(Imports_new!L$10:L$33,Imports_new!$A$10:$A$33,$A7)</f>
        <v>231340.3522760511</v>
      </c>
      <c r="M7" s="5">
        <f>SUMIFS(Imports_new!M$10:M$33,Imports_new!$A$10:$A$33,$A7)</f>
        <v>231340.3522760511</v>
      </c>
      <c r="N7" s="5">
        <f>SUMIFS(Imports_new!N$10:N$33,Imports_new!$A$10:$A$33,$A7)</f>
        <v>231340.3522760511</v>
      </c>
      <c r="O7" s="5">
        <f>SUMIFS(Imports_new!O$10:O$33,Imports_new!$A$10:$A$33,$A7)</f>
        <v>231340.3522760511</v>
      </c>
      <c r="P7" s="5">
        <f>SUMIFS(Imports_new!P$10:P$33,Imports_new!$A$10:$A$33,$A7)</f>
        <v>231340.3522760511</v>
      </c>
      <c r="Q7" s="5">
        <f>SUMIFS(Imports_new!Q$10:Q$33,Imports_new!$A$10:$A$33,$A7)</f>
        <v>231340.3522760511</v>
      </c>
      <c r="R7" s="5">
        <f>SUMIFS(Imports_new!R$10:R$33,Imports_new!$A$10:$A$33,$A7)</f>
        <v>231340.3522760511</v>
      </c>
      <c r="S7" s="5">
        <f>SUMIFS(Imports_new!S$10:S$33,Imports_new!$A$10:$A$33,$A7)</f>
        <v>231340.3522760511</v>
      </c>
      <c r="T7" s="5">
        <f>SUMIFS(Imports_new!T$10:T$33,Imports_new!$A$10:$A$33,$A7)</f>
        <v>231340.3522760511</v>
      </c>
      <c r="U7" s="5">
        <f>SUMIFS(Imports_new!U$10:U$33,Imports_new!$A$10:$A$33,$A7)</f>
        <v>231340.3522760511</v>
      </c>
      <c r="V7" s="5">
        <f>SUMIFS(Imports_new!V$10:V$33,Imports_new!$A$10:$A$33,$A7)</f>
        <v>231340.3522760511</v>
      </c>
      <c r="W7" s="5">
        <f>SUMIFS(Imports_new!W$10:W$33,Imports_new!$A$10:$A$33,$A7)</f>
        <v>231340.3522760511</v>
      </c>
      <c r="X7" s="5">
        <f>SUMIFS(Imports_new!X$10:X$33,Imports_new!$A$10:$A$33,$A7)</f>
        <v>231340.3522760511</v>
      </c>
      <c r="Y7" s="5">
        <f>SUMIFS(Imports_new!Y$10:Y$33,Imports_new!$A$10:$A$33,$A7)</f>
        <v>231340.3522760511</v>
      </c>
      <c r="Z7" s="5">
        <f>SUMIFS(Imports_new!Z$10:Z$33,Imports_new!$A$10:$A$33,$A7)</f>
        <v>231340.3522760511</v>
      </c>
      <c r="AA7" s="5">
        <f>SUMIFS(Imports_new!AA$10:AA$33,Imports_new!$A$10:$A$33,$A7)</f>
        <v>231340.3522760511</v>
      </c>
      <c r="AB7" s="5">
        <f>SUMIFS(Imports_new!AB$10:AB$33,Imports_new!$A$10:$A$33,$A7)</f>
        <v>231340.3522760511</v>
      </c>
      <c r="AC7" s="5">
        <f>SUMIFS(Imports_new!AC$10:AC$33,Imports_new!$A$10:$A$33,$A7)</f>
        <v>231340.3522760511</v>
      </c>
      <c r="AD7" s="5">
        <f>SUMIFS(Imports_new!AD$10:AD$33,Imports_new!$A$10:$A$33,$A7)</f>
        <v>231340.3522760511</v>
      </c>
      <c r="AE7" s="5">
        <f>SUMIFS(Imports_new!AE$10:AE$33,Imports_new!$A$10:$A$33,$A7)</f>
        <v>231340.3522760511</v>
      </c>
      <c r="AF7" s="5">
        <f>SUMIFS(Imports_new!AF$10:AF$33,Imports_new!$A$10:$A$33,$A7)</f>
        <v>231340.3522760511</v>
      </c>
    </row>
    <row r="8" spans="1:32">
      <c r="A8" s="2" t="s">
        <v>102</v>
      </c>
      <c r="B8" s="5">
        <f>SUMIFS(Imports_new!B$10:B$33,Imports_new!$A$10:$A$33,$A8)</f>
        <v>997954.40857062128</v>
      </c>
      <c r="C8" s="5">
        <f>SUMIFS(Imports_new!C$10:C$33,Imports_new!$A$10:$A$33,$A8)</f>
        <v>997954.40857062128</v>
      </c>
      <c r="D8" s="5">
        <f>SUMIFS(Imports_new!D$10:D$33,Imports_new!$A$10:$A$33,$A8)</f>
        <v>997954.40857062128</v>
      </c>
      <c r="E8" s="5">
        <f>SUMIFS(Imports_new!E$10:E$33,Imports_new!$A$10:$A$33,$A8)</f>
        <v>1579586.9020873124</v>
      </c>
      <c r="F8" s="5">
        <f>SUMIFS(Imports_new!F$10:F$33,Imports_new!$A$10:$A$33,$A8)</f>
        <v>1587266.7885081228</v>
      </c>
      <c r="G8" s="5">
        <f>SUMIFS(Imports_new!G$10:G$33,Imports_new!$A$10:$A$33,$A8)</f>
        <v>1599957.2344561256</v>
      </c>
      <c r="H8" s="5">
        <f>SUMIFS(Imports_new!H$10:H$33,Imports_new!$A$10:$A$33,$A8)</f>
        <v>1742023.4538642536</v>
      </c>
      <c r="I8" s="5">
        <f>SUMIFS(Imports_new!I$10:I$33,Imports_new!$A$10:$A$33,$A8)</f>
        <v>2213853.4431311185</v>
      </c>
      <c r="J8" s="5">
        <f>SUMIFS(Imports_new!J$10:J$33,Imports_new!$A$10:$A$33,$A8)</f>
        <v>2817828.8928053845</v>
      </c>
      <c r="K8" s="5">
        <f>SUMIFS(Imports_new!K$10:K$33,Imports_new!$A$10:$A$33,$A8)</f>
        <v>3957784.6096521555</v>
      </c>
      <c r="L8" s="5">
        <f>SUMIFS(Imports_new!L$10:L$33,Imports_new!$A$10:$A$33,$A8)</f>
        <v>4814418.3688423913</v>
      </c>
      <c r="M8" s="5">
        <f>SUMIFS(Imports_new!M$10:M$33,Imports_new!$A$10:$A$33,$A8)</f>
        <v>4814418.3688423913</v>
      </c>
      <c r="N8" s="5">
        <f>SUMIFS(Imports_new!N$10:N$33,Imports_new!$A$10:$A$33,$A8)</f>
        <v>4814418.3688423913</v>
      </c>
      <c r="O8" s="5">
        <f>SUMIFS(Imports_new!O$10:O$33,Imports_new!$A$10:$A$33,$A8)</f>
        <v>4814418.3688423913</v>
      </c>
      <c r="P8" s="5">
        <f>SUMIFS(Imports_new!P$10:P$33,Imports_new!$A$10:$A$33,$A8)</f>
        <v>4814418.3688423913</v>
      </c>
      <c r="Q8" s="5">
        <f>SUMIFS(Imports_new!Q$10:Q$33,Imports_new!$A$10:$A$33,$A8)</f>
        <v>4814418.3688423913</v>
      </c>
      <c r="R8" s="5">
        <f>SUMIFS(Imports_new!R$10:R$33,Imports_new!$A$10:$A$33,$A8)</f>
        <v>4814418.3688423913</v>
      </c>
      <c r="S8" s="5">
        <f>SUMIFS(Imports_new!S$10:S$33,Imports_new!$A$10:$A$33,$A8)</f>
        <v>4814418.3688423913</v>
      </c>
      <c r="T8" s="5">
        <f>SUMIFS(Imports_new!T$10:T$33,Imports_new!$A$10:$A$33,$A8)</f>
        <v>4814418.3688423913</v>
      </c>
      <c r="U8" s="5">
        <f>SUMIFS(Imports_new!U$10:U$33,Imports_new!$A$10:$A$33,$A8)</f>
        <v>4814418.3688423913</v>
      </c>
      <c r="V8" s="5">
        <f>SUMIFS(Imports_new!V$10:V$33,Imports_new!$A$10:$A$33,$A8)</f>
        <v>4814418.3688423913</v>
      </c>
      <c r="W8" s="5">
        <f>SUMIFS(Imports_new!W$10:W$33,Imports_new!$A$10:$A$33,$A8)</f>
        <v>4814418.3688423913</v>
      </c>
      <c r="X8" s="5">
        <f>SUMIFS(Imports_new!X$10:X$33,Imports_new!$A$10:$A$33,$A8)</f>
        <v>4814418.3688423913</v>
      </c>
      <c r="Y8" s="5">
        <f>SUMIFS(Imports_new!Y$10:Y$33,Imports_new!$A$10:$A$33,$A8)</f>
        <v>4814418.3688423913</v>
      </c>
      <c r="Z8" s="5">
        <f>SUMIFS(Imports_new!Z$10:Z$33,Imports_new!$A$10:$A$33,$A8)</f>
        <v>4814418.3688423913</v>
      </c>
      <c r="AA8" s="5">
        <f>SUMIFS(Imports_new!AA$10:AA$33,Imports_new!$A$10:$A$33,$A8)</f>
        <v>4814418.3688423913</v>
      </c>
      <c r="AB8" s="5">
        <f>SUMIFS(Imports_new!AB$10:AB$33,Imports_new!$A$10:$A$33,$A8)</f>
        <v>4814418.3688423913</v>
      </c>
      <c r="AC8" s="5">
        <f>SUMIFS(Imports_new!AC$10:AC$33,Imports_new!$A$10:$A$33,$A8)</f>
        <v>4814418.3688423913</v>
      </c>
      <c r="AD8" s="5">
        <f>SUMIFS(Imports_new!AD$10:AD$33,Imports_new!$A$10:$A$33,$A8)</f>
        <v>4814418.3688423913</v>
      </c>
      <c r="AE8" s="5">
        <f>SUMIFS(Imports_new!AE$10:AE$33,Imports_new!$A$10:$A$33,$A8)</f>
        <v>4814418.3688423913</v>
      </c>
      <c r="AF8" s="5">
        <f>SUMIFS(Imports_new!AF$10:AF$33,Imports_new!$A$10:$A$33,$A8)</f>
        <v>4814418.3688423913</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132832.53435714662</v>
      </c>
      <c r="C10" s="5">
        <f>SUMIFS(Imports_new!C$10:C$33,Imports_new!$A$10:$A$33,$A10)</f>
        <v>132832.53435714662</v>
      </c>
      <c r="D10" s="5">
        <f>SUMIFS(Imports_new!D$10:D$33,Imports_new!$A$10:$A$33,$A10)</f>
        <v>132832.53435714662</v>
      </c>
      <c r="E10" s="5">
        <f>SUMIFS(Imports_new!E$10:E$33,Imports_new!$A$10:$A$33,$A10)</f>
        <v>99077.957066459858</v>
      </c>
      <c r="F10" s="5">
        <f>SUMIFS(Imports_new!F$10:F$33,Imports_new!$A$10:$A$33,$A10)</f>
        <v>88248.696287292405</v>
      </c>
      <c r="G10" s="5">
        <f>SUMIFS(Imports_new!G$10:G$33,Imports_new!$A$10:$A$33,$A10)</f>
        <v>74328.057250347454</v>
      </c>
      <c r="H10" s="5">
        <f>SUMIFS(Imports_new!H$10:H$33,Imports_new!$A$10:$A$33,$A10)</f>
        <v>71903.953191703898</v>
      </c>
      <c r="I10" s="5">
        <f>SUMIFS(Imports_new!I$10:I$33,Imports_new!$A$10:$A$33,$A10)</f>
        <v>70772.958710702282</v>
      </c>
      <c r="J10" s="5">
        <f>SUMIFS(Imports_new!J$10:J$33,Imports_new!$A$10:$A$33,$A10)</f>
        <v>68198.425033730455</v>
      </c>
      <c r="K10" s="5">
        <f>SUMIFS(Imports_new!K$10:K$33,Imports_new!$A$10:$A$33,$A10)</f>
        <v>65515.569730391566</v>
      </c>
      <c r="L10" s="5">
        <f>SUMIFS(Imports_new!L$10:L$33,Imports_new!$A$10:$A$33,$A10)</f>
        <v>66304.142644593041</v>
      </c>
      <c r="M10" s="5">
        <f>SUMIFS(Imports_new!M$10:M$33,Imports_new!$A$10:$A$33,$A10)</f>
        <v>66304.142644593041</v>
      </c>
      <c r="N10" s="5">
        <f>SUMIFS(Imports_new!N$10:N$33,Imports_new!$A$10:$A$33,$A10)</f>
        <v>66304.142644593041</v>
      </c>
      <c r="O10" s="5">
        <f>SUMIFS(Imports_new!O$10:O$33,Imports_new!$A$10:$A$33,$A10)</f>
        <v>66304.142644593041</v>
      </c>
      <c r="P10" s="5">
        <f>SUMIFS(Imports_new!P$10:P$33,Imports_new!$A$10:$A$33,$A10)</f>
        <v>66304.142644593041</v>
      </c>
      <c r="Q10" s="5">
        <f>SUMIFS(Imports_new!Q$10:Q$33,Imports_new!$A$10:$A$33,$A10)</f>
        <v>66304.142644593041</v>
      </c>
      <c r="R10" s="5">
        <f>SUMIFS(Imports_new!R$10:R$33,Imports_new!$A$10:$A$33,$A10)</f>
        <v>66304.142644593041</v>
      </c>
      <c r="S10" s="5">
        <f>SUMIFS(Imports_new!S$10:S$33,Imports_new!$A$10:$A$33,$A10)</f>
        <v>66304.142644593041</v>
      </c>
      <c r="T10" s="5">
        <f>SUMIFS(Imports_new!T$10:T$33,Imports_new!$A$10:$A$33,$A10)</f>
        <v>66304.142644593041</v>
      </c>
      <c r="U10" s="5">
        <f>SUMIFS(Imports_new!U$10:U$33,Imports_new!$A$10:$A$33,$A10)</f>
        <v>66304.142644593041</v>
      </c>
      <c r="V10" s="5">
        <f>SUMIFS(Imports_new!V$10:V$33,Imports_new!$A$10:$A$33,$A10)</f>
        <v>66304.142644593041</v>
      </c>
      <c r="W10" s="5">
        <f>SUMIFS(Imports_new!W$10:W$33,Imports_new!$A$10:$A$33,$A10)</f>
        <v>66304.142644593041</v>
      </c>
      <c r="X10" s="5">
        <f>SUMIFS(Imports_new!X$10:X$33,Imports_new!$A$10:$A$33,$A10)</f>
        <v>66304.142644593041</v>
      </c>
      <c r="Y10" s="5">
        <f>SUMIFS(Imports_new!Y$10:Y$33,Imports_new!$A$10:$A$33,$A10)</f>
        <v>66304.142644593041</v>
      </c>
      <c r="Z10" s="5">
        <f>SUMIFS(Imports_new!Z$10:Z$33,Imports_new!$A$10:$A$33,$A10)</f>
        <v>66304.142644593041</v>
      </c>
      <c r="AA10" s="5">
        <f>SUMIFS(Imports_new!AA$10:AA$33,Imports_new!$A$10:$A$33,$A10)</f>
        <v>66304.142644593041</v>
      </c>
      <c r="AB10" s="5">
        <f>SUMIFS(Imports_new!AB$10:AB$33,Imports_new!$A$10:$A$33,$A10)</f>
        <v>66304.142644593041</v>
      </c>
      <c r="AC10" s="5">
        <f>SUMIFS(Imports_new!AC$10:AC$33,Imports_new!$A$10:$A$33,$A10)</f>
        <v>66304.142644593041</v>
      </c>
      <c r="AD10" s="5">
        <f>SUMIFS(Imports_new!AD$10:AD$33,Imports_new!$A$10:$A$33,$A10)</f>
        <v>66304.142644593041</v>
      </c>
      <c r="AE10" s="5">
        <f>SUMIFS(Imports_new!AE$10:AE$33,Imports_new!$A$10:$A$33,$A10)</f>
        <v>66304.142644593041</v>
      </c>
      <c r="AF10" s="5">
        <f>SUMIFS(Imports_new!AF$10:AF$33,Imports_new!$A$10:$A$33,$A10)</f>
        <v>66304.142644593041</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59718.407216403844</v>
      </c>
      <c r="C12" s="5">
        <f>SUMIFS(Imports_new!C$10:C$33,Imports_new!$A$10:$A$33,$A12)</f>
        <v>59718.407216403844</v>
      </c>
      <c r="D12" s="5">
        <f>SUMIFS(Imports_new!D$10:D$33,Imports_new!$A$10:$A$33,$A12)</f>
        <v>59718.407216403844</v>
      </c>
      <c r="E12" s="5">
        <f>SUMIFS(Imports_new!E$10:E$33,Imports_new!$A$10:$A$33,$A12)</f>
        <v>50922.766861545184</v>
      </c>
      <c r="F12" s="5">
        <f>SUMIFS(Imports_new!F$10:F$33,Imports_new!$A$10:$A$33,$A12)</f>
        <v>56244.766517620497</v>
      </c>
      <c r="G12" s="5">
        <f>SUMIFS(Imports_new!G$10:G$33,Imports_new!$A$10:$A$33,$A12)</f>
        <v>52084.900727686327</v>
      </c>
      <c r="H12" s="5">
        <f>SUMIFS(Imports_new!H$10:H$33,Imports_new!$A$10:$A$33,$A12)</f>
        <v>50138.179725496811</v>
      </c>
      <c r="I12" s="5">
        <f>SUMIFS(Imports_new!I$10:I$33,Imports_new!$A$10:$A$33,$A12)</f>
        <v>49404.078199283125</v>
      </c>
      <c r="J12" s="5">
        <f>SUMIFS(Imports_new!J$10:J$33,Imports_new!$A$10:$A$33,$A12)</f>
        <v>21100.522713063652</v>
      </c>
      <c r="K12" s="5">
        <f>SUMIFS(Imports_new!K$10:K$33,Imports_new!$A$10:$A$33,$A12)</f>
        <v>19410.940420593895</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590.87472710309748</v>
      </c>
      <c r="C15" s="5">
        <f>SUMIFS(Imports_new!C$10:C$33,Imports_new!$A$10:$A$33,$A15)</f>
        <v>590.87472710309748</v>
      </c>
      <c r="D15" s="5">
        <f>SUMIFS(Imports_new!D$10:D$33,Imports_new!$A$10:$A$33,$A15)</f>
        <v>590.87472710309748</v>
      </c>
      <c r="E15" s="5">
        <f>SUMIFS(Imports_new!E$10:E$33,Imports_new!$A$10:$A$33,$A15)</f>
        <v>1693.6345113353514</v>
      </c>
      <c r="F15" s="5">
        <f>SUMIFS(Imports_new!F$10:F$33,Imports_new!$A$10:$A$33,$A15)</f>
        <v>172357.28810582243</v>
      </c>
      <c r="G15" s="5">
        <f>SUMIFS(Imports_new!G$10:G$33,Imports_new!$A$10:$A$33,$A15)</f>
        <v>319710.93892428558</v>
      </c>
      <c r="H15" s="5">
        <f>SUMIFS(Imports_new!H$10:H$33,Imports_new!$A$10:$A$33,$A15)</f>
        <v>543964.45506585762</v>
      </c>
      <c r="I15" s="5">
        <f>SUMIFS(Imports_new!I$10:I$33,Imports_new!$A$10:$A$33,$A15)</f>
        <v>642104.13984876848</v>
      </c>
      <c r="J15" s="5">
        <f>SUMIFS(Imports_new!J$10:J$33,Imports_new!$A$10:$A$33,$A15)</f>
        <v>688983.09214462491</v>
      </c>
      <c r="K15" s="5">
        <f>SUMIFS(Imports_new!K$10:K$33,Imports_new!$A$10:$A$33,$A15)</f>
        <v>688363.06064786378</v>
      </c>
      <c r="L15" s="5">
        <f>SUMIFS(Imports_new!L$10:L$33,Imports_new!$A$10:$A$33,$A15)</f>
        <v>722346.88544966211</v>
      </c>
      <c r="M15" s="5">
        <f>SUMIFS(Imports_new!M$10:M$33,Imports_new!$A$10:$A$33,$A15)</f>
        <v>722346.88544966211</v>
      </c>
      <c r="N15" s="5">
        <f>SUMIFS(Imports_new!N$10:N$33,Imports_new!$A$10:$A$33,$A15)</f>
        <v>722346.88544966211</v>
      </c>
      <c r="O15" s="5">
        <f>SUMIFS(Imports_new!O$10:O$33,Imports_new!$A$10:$A$33,$A15)</f>
        <v>722346.88544966211</v>
      </c>
      <c r="P15" s="5">
        <f>SUMIFS(Imports_new!P$10:P$33,Imports_new!$A$10:$A$33,$A15)</f>
        <v>722346.88544966211</v>
      </c>
      <c r="Q15" s="5">
        <f>SUMIFS(Imports_new!Q$10:Q$33,Imports_new!$A$10:$A$33,$A15)</f>
        <v>722346.88544966211</v>
      </c>
      <c r="R15" s="5">
        <f>SUMIFS(Imports_new!R$10:R$33,Imports_new!$A$10:$A$33,$A15)</f>
        <v>722346.88544966211</v>
      </c>
      <c r="S15" s="5">
        <f>SUMIFS(Imports_new!S$10:S$33,Imports_new!$A$10:$A$33,$A15)</f>
        <v>722346.88544966211</v>
      </c>
      <c r="T15" s="5">
        <f>SUMIFS(Imports_new!T$10:T$33,Imports_new!$A$10:$A$33,$A15)</f>
        <v>722346.88544966211</v>
      </c>
      <c r="U15" s="5">
        <f>SUMIFS(Imports_new!U$10:U$33,Imports_new!$A$10:$A$33,$A15)</f>
        <v>722346.88544966211</v>
      </c>
      <c r="V15" s="5">
        <f>SUMIFS(Imports_new!V$10:V$33,Imports_new!$A$10:$A$33,$A15)</f>
        <v>722346.88544966211</v>
      </c>
      <c r="W15" s="5">
        <f>SUMIFS(Imports_new!W$10:W$33,Imports_new!$A$10:$A$33,$A15)</f>
        <v>722346.88544966211</v>
      </c>
      <c r="X15" s="5">
        <f>SUMIFS(Imports_new!X$10:X$33,Imports_new!$A$10:$A$33,$A15)</f>
        <v>722346.88544966211</v>
      </c>
      <c r="Y15" s="5">
        <f>SUMIFS(Imports_new!Y$10:Y$33,Imports_new!$A$10:$A$33,$A15)</f>
        <v>722346.88544966211</v>
      </c>
      <c r="Z15" s="5">
        <f>SUMIFS(Imports_new!Z$10:Z$33,Imports_new!$A$10:$A$33,$A15)</f>
        <v>722346.88544966211</v>
      </c>
      <c r="AA15" s="5">
        <f>SUMIFS(Imports_new!AA$10:AA$33,Imports_new!$A$10:$A$33,$A15)</f>
        <v>722346.88544966211</v>
      </c>
      <c r="AB15" s="5">
        <f>SUMIFS(Imports_new!AB$10:AB$33,Imports_new!$A$10:$A$33,$A15)</f>
        <v>722346.88544966211</v>
      </c>
      <c r="AC15" s="5">
        <f>SUMIFS(Imports_new!AC$10:AC$33,Imports_new!$A$10:$A$33,$A15)</f>
        <v>722346.88544966211</v>
      </c>
      <c r="AD15" s="5">
        <f>SUMIFS(Imports_new!AD$10:AD$33,Imports_new!$A$10:$A$33,$A15)</f>
        <v>722346.88544966211</v>
      </c>
      <c r="AE15" s="5">
        <f>SUMIFS(Imports_new!AE$10:AE$33,Imports_new!$A$10:$A$33,$A15)</f>
        <v>722346.88544966211</v>
      </c>
      <c r="AF15" s="5">
        <f>SUMIFS(Imports_new!AF$10:AF$33,Imports_new!$A$10:$A$33,$A15)</f>
        <v>722346.88544966211</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AF2"/>
    </sheetView>
  </sheetViews>
  <sheetFormatPr defaultRowHeight="15"/>
  <cols>
    <col min="1" max="1" width="26.140625" customWidth="1"/>
    <col min="2" max="2" width="13.42578125" bestFit="1" customWidth="1"/>
  </cols>
  <sheetData>
    <row r="1" spans="1:32" ht="30">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s="195">
        <f>exports!D2*IFERROR(INDEX('state specific adjustments'!$C$4:$AG$5,MATCH(About!$B$2,'state specific adjustments'!$B$4:$B$5,0),MATCH('EIaE-BEE'!B$1,'state specific adjustments'!$C$3:$AG$3,0)),1)</f>
        <v>0</v>
      </c>
      <c r="C2">
        <f>exports!E2*IFERROR(INDEX('state specific adjustments'!$C$4:$AG$5,MATCH(About!$B$2,'state specific adjustments'!$B$4:$B$5,0),MATCH('EIaE-BEE'!C$1,'state specific adjustments'!$C$3:$AG$3,0)),1)</f>
        <v>0</v>
      </c>
      <c r="D2">
        <f>exports!F2*IFERROR(INDEX('state specific adjustments'!$C$4:$AG$5,MATCH(About!$B$2,'state specific adjustments'!$B$4:$B$5,0),MATCH('EIaE-BEE'!D$1,'state specific adjustments'!$C$3:$AG$3,0)),1)</f>
        <v>0</v>
      </c>
      <c r="E2">
        <f>exports!G2*IFERROR(INDEX('state specific adjustments'!$C$4:$AG$5,MATCH(About!$B$2,'state specific adjustments'!$B$4:$B$5,0),MATCH('EIaE-BEE'!E$1,'state specific adjustments'!$C$3:$AG$3,0)),1)</f>
        <v>0</v>
      </c>
      <c r="F2">
        <f>exports!H2*IFERROR(INDEX('state specific adjustments'!$C$4:$AG$5,MATCH(About!$B$2,'state specific adjustments'!$B$4:$B$5,0),MATCH('EIaE-BEE'!F$1,'state specific adjustments'!$C$3:$AG$3,0)),1)</f>
        <v>0</v>
      </c>
      <c r="G2">
        <f>exports!I2*IFERROR(INDEX('state specific adjustments'!$C$4:$AG$5,MATCH(About!$B$2,'state specific adjustments'!$B$4:$B$5,0),MATCH('EIaE-BEE'!G$1,'state specific adjustments'!$C$3:$AG$3,0)),1)</f>
        <v>0</v>
      </c>
      <c r="H2">
        <f>exports!J2*IFERROR(INDEX('state specific adjustments'!$C$4:$AG$5,MATCH(About!$B$2,'state specific adjustments'!$B$4:$B$5,0),MATCH('EIaE-BEE'!H$1,'state specific adjustments'!$C$3:$AG$3,0)),1)</f>
        <v>0</v>
      </c>
      <c r="I2">
        <f>exports!K2*IFERROR(INDEX('state specific adjustments'!$C$4:$AG$5,MATCH(About!$B$2,'state specific adjustments'!$B$4:$B$5,0),MATCH('EIaE-BEE'!I$1,'state specific adjustments'!$C$3:$AG$3,0)),1)</f>
        <v>0</v>
      </c>
      <c r="J2">
        <f>exports!L2*IFERROR(INDEX('state specific adjustments'!$C$4:$AG$5,MATCH(About!$B$2,'state specific adjustments'!$B$4:$B$5,0),MATCH('EIaE-BEE'!J$1,'state specific adjustments'!$C$3:$AG$3,0)),1)</f>
        <v>0</v>
      </c>
      <c r="K2">
        <f>exports!M2*IFERROR(INDEX('state specific adjustments'!$C$4:$AG$5,MATCH(About!$B$2,'state specific adjustments'!$B$4:$B$5,0),MATCH('EIaE-BEE'!K$1,'state specific adjustments'!$C$3:$AG$3,0)),1)</f>
        <v>0</v>
      </c>
      <c r="L2">
        <f>exports!N2*IFERROR(INDEX('state specific adjustments'!$C$4:$AG$5,MATCH(About!$B$2,'state specific adjustments'!$B$4:$B$5,0),MATCH('EIaE-BEE'!L$1,'state specific adjustments'!$C$3:$AG$3,0)),1)</f>
        <v>0</v>
      </c>
      <c r="M2">
        <f>exports!O2*IFERROR(INDEX('state specific adjustments'!$C$4:$AG$5,MATCH(About!$B$2,'state specific adjustments'!$B$4:$B$5,0),MATCH('EIaE-BEE'!M$1,'state specific adjustments'!$C$3:$AG$3,0)),1)</f>
        <v>0</v>
      </c>
      <c r="N2">
        <f>exports!P2*IFERROR(INDEX('state specific adjustments'!$C$4:$AG$5,MATCH(About!$B$2,'state specific adjustments'!$B$4:$B$5,0),MATCH('EIaE-BEE'!N$1,'state specific adjustments'!$C$3:$AG$3,0)),1)</f>
        <v>0</v>
      </c>
      <c r="O2">
        <f>exports!Q2*IFERROR(INDEX('state specific adjustments'!$C$4:$AG$5,MATCH(About!$B$2,'state specific adjustments'!$B$4:$B$5,0),MATCH('EIaE-BEE'!O$1,'state specific adjustments'!$C$3:$AG$3,0)),1)</f>
        <v>0</v>
      </c>
      <c r="P2">
        <f>exports!R2*IFERROR(INDEX('state specific adjustments'!$C$4:$AG$5,MATCH(About!$B$2,'state specific adjustments'!$B$4:$B$5,0),MATCH('EIaE-BEE'!P$1,'state specific adjustments'!$C$3:$AG$3,0)),1)</f>
        <v>0</v>
      </c>
      <c r="Q2">
        <f>exports!S2*IFERROR(INDEX('state specific adjustments'!$C$4:$AG$5,MATCH(About!$B$2,'state specific adjustments'!$B$4:$B$5,0),MATCH('EIaE-BEE'!Q$1,'state specific adjustments'!$C$3:$AG$3,0)),1)</f>
        <v>0</v>
      </c>
      <c r="R2">
        <f>exports!T2*IFERROR(INDEX('state specific adjustments'!$C$4:$AG$5,MATCH(About!$B$2,'state specific adjustments'!$B$4:$B$5,0),MATCH('EIaE-BEE'!R$1,'state specific adjustments'!$C$3:$AG$3,0)),1)</f>
        <v>0</v>
      </c>
      <c r="S2">
        <f>exports!U2*IFERROR(INDEX('state specific adjustments'!$C$4:$AG$5,MATCH(About!$B$2,'state specific adjustments'!$B$4:$B$5,0),MATCH('EIaE-BEE'!S$1,'state specific adjustments'!$C$3:$AG$3,0)),1)</f>
        <v>0</v>
      </c>
      <c r="T2">
        <f>exports!V2*IFERROR(INDEX('state specific adjustments'!$C$4:$AG$5,MATCH(About!$B$2,'state specific adjustments'!$B$4:$B$5,0),MATCH('EIaE-BEE'!T$1,'state specific adjustments'!$C$3:$AG$3,0)),1)</f>
        <v>0</v>
      </c>
      <c r="U2">
        <f>exports!W2*IFERROR(INDEX('state specific adjustments'!$C$4:$AG$5,MATCH(About!$B$2,'state specific adjustments'!$B$4:$B$5,0),MATCH('EIaE-BEE'!U$1,'state specific adjustments'!$C$3:$AG$3,0)),1)</f>
        <v>0</v>
      </c>
      <c r="V2">
        <f>exports!X2*IFERROR(INDEX('state specific adjustments'!$C$4:$AG$5,MATCH(About!$B$2,'state specific adjustments'!$B$4:$B$5,0),MATCH('EIaE-BEE'!V$1,'state specific adjustments'!$C$3:$AG$3,0)),1)</f>
        <v>0</v>
      </c>
      <c r="W2">
        <f>exports!Y2*IFERROR(INDEX('state specific adjustments'!$C$4:$AG$5,MATCH(About!$B$2,'state specific adjustments'!$B$4:$B$5,0),MATCH('EIaE-BEE'!W$1,'state specific adjustments'!$C$3:$AG$3,0)),1)</f>
        <v>0</v>
      </c>
      <c r="X2">
        <f>exports!Z2*IFERROR(INDEX('state specific adjustments'!$C$4:$AG$5,MATCH(About!$B$2,'state specific adjustments'!$B$4:$B$5,0),MATCH('EIaE-BEE'!X$1,'state specific adjustments'!$C$3:$AG$3,0)),1)</f>
        <v>0</v>
      </c>
      <c r="Y2">
        <f>exports!AA2*IFERROR(INDEX('state specific adjustments'!$C$4:$AG$5,MATCH(About!$B$2,'state specific adjustments'!$B$4:$B$5,0),MATCH('EIaE-BEE'!Y$1,'state specific adjustments'!$C$3:$AG$3,0)),1)</f>
        <v>0</v>
      </c>
      <c r="Z2">
        <f>exports!AB2*IFERROR(INDEX('state specific adjustments'!$C$4:$AG$5,MATCH(About!$B$2,'state specific adjustments'!$B$4:$B$5,0),MATCH('EIaE-BEE'!Z$1,'state specific adjustments'!$C$3:$AG$3,0)),1)</f>
        <v>0</v>
      </c>
      <c r="AA2">
        <f>exports!AC2*IFERROR(INDEX('state specific adjustments'!$C$4:$AG$5,MATCH(About!$B$2,'state specific adjustments'!$B$4:$B$5,0),MATCH('EIaE-BEE'!AA$1,'state specific adjustments'!$C$3:$AG$3,0)),1)</f>
        <v>0</v>
      </c>
      <c r="AB2">
        <f>exports!AD2*IFERROR(INDEX('state specific adjustments'!$C$4:$AG$5,MATCH(About!$B$2,'state specific adjustments'!$B$4:$B$5,0),MATCH('EIaE-BEE'!AB$1,'state specific adjustments'!$C$3:$AG$3,0)),1)</f>
        <v>0</v>
      </c>
      <c r="AC2">
        <f>exports!AE2*IFERROR(INDEX('state specific adjustments'!$C$4:$AG$5,MATCH(About!$B$2,'state specific adjustments'!$B$4:$B$5,0),MATCH('EIaE-BEE'!AC$1,'state specific adjustments'!$C$3:$AG$3,0)),1)</f>
        <v>0</v>
      </c>
      <c r="AD2">
        <f>exports!AF2*IFERROR(INDEX('state specific adjustments'!$C$4:$AG$5,MATCH(About!$B$2,'state specific adjustments'!$B$4:$B$5,0),MATCH('EIaE-BEE'!AD$1,'state specific adjustments'!$C$3:$AG$3,0)),1)</f>
        <v>0</v>
      </c>
      <c r="AE2">
        <f>exports!AG2*IFERROR(INDEX('state specific adjustments'!$C$4:$AG$5,MATCH(About!$B$2,'state specific adjustments'!$B$4:$B$5,0),MATCH('EIaE-BEE'!AE$1,'state specific adjustments'!$C$3:$AG$3,0)),1)</f>
        <v>0</v>
      </c>
      <c r="AF2">
        <f>exports!AH2*IFERROR(INDEX('state specific adjustments'!$C$4:$AG$5,MATCH(About!$B$2,'state specific adjustments'!$B$4:$B$5,0),MATCH('EIaE-BEE'!AF$1,'state specific adjustments'!$C$3:$AG$3,0)),1)</f>
        <v>0</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workbookViewId="0">
      <selection activeCell="F2" sqref="F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workbookViewId="0">
      <selection activeCell="A2" sqref="A2"/>
    </sheetView>
  </sheetViews>
  <sheetFormatPr defaultRowHeight="15"/>
  <cols>
    <col min="1" max="1" width="26.285156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29.642824661472524</v>
      </c>
      <c r="C2" s="12">
        <f t="shared" si="0"/>
        <v>29.642824661472524</v>
      </c>
      <c r="D2" s="12">
        <f>E2</f>
        <v>29.642824661472524</v>
      </c>
      <c r="E2" s="194">
        <f>SUMIFS('Table 7_Wholesale prices'!D$18:D$65,'Table 7_Wholesale prices'!$B$18:$B$65,About!$B$2)</f>
        <v>29.642824661472524</v>
      </c>
      <c r="F2" s="194">
        <f>SUMIFS('Table 7_Wholesale prices'!E$18:E$65,'Table 7_Wholesale prices'!$B$18:$B$65,About!$B$2)</f>
        <v>29.243467847273731</v>
      </c>
      <c r="G2" s="194">
        <f>SUMIFS('Table 7_Wholesale prices'!F$18:F$65,'Table 7_Wholesale prices'!$B$18:$B$65,About!$B$2)</f>
        <v>32.679443456229365</v>
      </c>
      <c r="H2" s="12">
        <f>G2</f>
        <v>32.679443456229365</v>
      </c>
      <c r="I2" s="12">
        <f t="shared" ref="I2:AF2" si="1">H2</f>
        <v>32.679443456229365</v>
      </c>
      <c r="J2" s="12">
        <f t="shared" si="1"/>
        <v>32.679443456229365</v>
      </c>
      <c r="K2" s="12">
        <f t="shared" si="1"/>
        <v>32.679443456229365</v>
      </c>
      <c r="L2" s="12">
        <f t="shared" si="1"/>
        <v>32.679443456229365</v>
      </c>
      <c r="M2" s="12">
        <f t="shared" si="1"/>
        <v>32.679443456229365</v>
      </c>
      <c r="N2" s="12">
        <f t="shared" si="1"/>
        <v>32.679443456229365</v>
      </c>
      <c r="O2" s="12">
        <f t="shared" si="1"/>
        <v>32.679443456229365</v>
      </c>
      <c r="P2" s="12">
        <f t="shared" si="1"/>
        <v>32.679443456229365</v>
      </c>
      <c r="Q2" s="12">
        <f t="shared" si="1"/>
        <v>32.679443456229365</v>
      </c>
      <c r="R2" s="12">
        <f t="shared" si="1"/>
        <v>32.679443456229365</v>
      </c>
      <c r="S2" s="12">
        <f t="shared" si="1"/>
        <v>32.679443456229365</v>
      </c>
      <c r="T2" s="12">
        <f t="shared" si="1"/>
        <v>32.679443456229365</v>
      </c>
      <c r="U2" s="12">
        <f t="shared" si="1"/>
        <v>32.679443456229365</v>
      </c>
      <c r="V2" s="12">
        <f t="shared" si="1"/>
        <v>32.679443456229365</v>
      </c>
      <c r="W2" s="12">
        <f t="shared" si="1"/>
        <v>32.679443456229365</v>
      </c>
      <c r="X2" s="12">
        <f t="shared" si="1"/>
        <v>32.679443456229365</v>
      </c>
      <c r="Y2" s="12">
        <f t="shared" si="1"/>
        <v>32.679443456229365</v>
      </c>
      <c r="Z2" s="12">
        <f t="shared" si="1"/>
        <v>32.679443456229365</v>
      </c>
      <c r="AA2" s="12">
        <f t="shared" si="1"/>
        <v>32.679443456229365</v>
      </c>
      <c r="AB2" s="12">
        <f t="shared" si="1"/>
        <v>32.679443456229365</v>
      </c>
      <c r="AC2" s="12">
        <f t="shared" si="1"/>
        <v>32.679443456229365</v>
      </c>
      <c r="AD2" s="12">
        <f t="shared" si="1"/>
        <v>32.679443456229365</v>
      </c>
      <c r="AE2" s="12">
        <f t="shared" si="1"/>
        <v>32.679443456229365</v>
      </c>
      <c r="AF2" s="12">
        <f t="shared" si="1"/>
        <v>32.679443456229365</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About</vt:lpstr>
      <vt:lpstr>Table 7_Wholesale prices</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state specific adjustments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2025-03-19T17:03:22Z</dcterms:modified>
</cp:coreProperties>
</file>