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NC\elec\EIaE\"/>
    </mc:Choice>
  </mc:AlternateContent>
  <xr:revisionPtr revIDLastSave="0" documentId="8_{304842BD-9F4C-456B-8974-6454D7E2B517}"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Q2" i="12" l="1"/>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C11" i="6"/>
  <c r="AE7" i="6"/>
  <c r="AB11" i="6"/>
  <c r="AB15" i="6" s="1"/>
  <c r="X7" i="6"/>
  <c r="AA11" i="6"/>
  <c r="AA15" i="6" s="1"/>
  <c r="W7" i="6"/>
  <c r="T11" i="6"/>
  <c r="P7" i="6"/>
  <c r="S11" i="6"/>
  <c r="O7" i="6"/>
  <c r="X92" i="4"/>
  <c r="Q15" i="6" l="1"/>
  <c r="D15" i="6"/>
  <c r="C15" i="6"/>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3" i="8" l="1"/>
  <c r="C7" i="11" s="1"/>
  <c r="B7" i="11" s="1"/>
  <c r="C33" i="8"/>
  <c r="D7" i="11" s="1"/>
  <c r="C37" i="8"/>
  <c r="D11" i="11" s="1"/>
  <c r="B37" i="8"/>
  <c r="C11" i="11" s="1"/>
  <c r="B11" i="11" s="1"/>
  <c r="B40" i="8"/>
  <c r="C14" i="11" s="1"/>
  <c r="B14" i="11" s="1"/>
  <c r="C40" i="8"/>
  <c r="D14" i="11" s="1"/>
  <c r="C38" i="8"/>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38" i="8"/>
  <c r="C12" i="11" s="1"/>
  <c r="B12" i="11" s="1"/>
  <c r="B31" i="8"/>
  <c r="C5" i="11" s="1"/>
  <c r="B5" i="11" s="1"/>
  <c r="C31" i="8"/>
  <c r="D5" i="11" s="1"/>
  <c r="C42" i="8"/>
  <c r="D16" i="11" s="1"/>
  <c r="B42" i="8"/>
  <c r="C16" i="11" s="1"/>
  <c r="B16" i="11" s="1"/>
  <c r="C35" i="8"/>
  <c r="D9" i="11" s="1"/>
  <c r="B35" i="8"/>
  <c r="C9" i="11" s="1"/>
  <c r="B9" i="11" s="1"/>
  <c r="C32" i="8"/>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2" i="8"/>
  <c r="C6" i="11" s="1"/>
  <c r="B6" i="11" s="1"/>
  <c r="C30" i="8"/>
  <c r="D4" i="11" s="1"/>
  <c r="B30" i="8"/>
  <c r="C4" i="11" s="1"/>
  <c r="B4" i="11" s="1"/>
  <c r="C43" i="8"/>
  <c r="D17" i="11" s="1"/>
  <c r="B43" i="8"/>
  <c r="C17" i="11" s="1"/>
  <c r="B17" i="11" s="1"/>
  <c r="B34" i="8"/>
  <c r="C8" i="11" s="1"/>
  <c r="B8" i="11" s="1"/>
  <c r="C34" i="8"/>
  <c r="D8" i="11" s="1"/>
  <c r="B41" i="8"/>
  <c r="C15" i="11" s="1"/>
  <c r="B15" i="11" s="1"/>
  <c r="C41" i="8"/>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29" i="8"/>
  <c r="C3" i="11" s="1"/>
  <c r="B3" i="11" s="1"/>
  <c r="C29" i="8"/>
  <c r="D3" i="11" s="1"/>
  <c r="B36" i="8"/>
  <c r="C10" i="11" s="1"/>
  <c r="B10" i="11" s="1"/>
  <c r="C36" i="8"/>
  <c r="D10" i="11" s="1"/>
  <c r="C39" i="8"/>
  <c r="D13" i="11" s="1"/>
  <c r="B39" i="8"/>
  <c r="C13" i="11" s="1"/>
  <c r="B13" i="11" s="1"/>
  <c r="B28" i="8"/>
  <c r="C2" i="11" s="1"/>
  <c r="B2" i="11" s="1"/>
  <c r="C28" i="8"/>
  <c r="D2" i="11" s="1"/>
  <c r="E7" i="1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<sst xmlns="http://schemas.openxmlformats.org/spreadsheetml/2006/main" count="18126" uniqueCount="751">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</sst>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103</v>
      </c>
      <c r="C1" s="77">
        <v>44909</v>
      </c>
      <c r="K1" s="44" t="s">
        <v>2</v>
      </c>
      <c r="L1" s="44" t="s">
        <v>3</v>
      </c>
    </row>
    <row r="2" spans="1:15">
      <c r="A2" s="70" t="s">
        <v>4</v>
      </c>
      <c r="B2" s="1" t="str">
        <f>LOOKUP(B1,K1:L50,L1:L50)</f>
        <v>NC</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NC</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47.066437010000001</v>
      </c>
      <c r="R13" s="1">
        <f t="shared" si="3"/>
        <v>2.2177628236342132E-3</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4698.3848766000001</v>
      </c>
      <c r="R23" s="1">
        <f t="shared" si="3"/>
        <v>0.22138712790676782</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8675.4179999999997</v>
      </c>
      <c r="R43" s="1">
        <f t="shared" si="5"/>
        <v>0.40878427903516973</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3600</v>
      </c>
      <c r="R45" s="1">
        <f t="shared" si="5"/>
        <v>0.16963141194195033</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3611.0856200999997</v>
      </c>
      <c r="R49" s="1">
        <f t="shared" si="5"/>
        <v>0.17015376455023229</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590.52950350000003</v>
      </c>
      <c r="R51" s="1">
        <f t="shared" si="5"/>
        <v>2.7825653742245531E-2</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21222.484437210001</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f t="shared" si="10"/>
        <v>3600</v>
      </c>
      <c r="M227" s="1" t="str">
        <f t="shared" si="11"/>
        <v>TN</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f t="shared" si="10"/>
        <v>47.066437010000001</v>
      </c>
      <c r="M235" s="1" t="str">
        <f t="shared" si="11"/>
        <v>GA</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f t="shared" si="10"/>
        <v>5283.2219999999998</v>
      </c>
      <c r="M238" s="1" t="str">
        <f t="shared" si="11"/>
        <v>SC</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f t="shared" si="10"/>
        <v>1401.4939999999999</v>
      </c>
      <c r="M239" s="1" t="str">
        <f t="shared" si="11"/>
        <v>SC</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f t="shared" si="10"/>
        <v>1990.702</v>
      </c>
      <c r="M240" s="1" t="str">
        <f t="shared" si="11"/>
        <v>SC</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f t="shared" si="10"/>
        <v>902.08314210000003</v>
      </c>
      <c r="M242" s="1" t="str">
        <f t="shared" si="11"/>
        <v>VA</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f t="shared" si="10"/>
        <v>1057.171699</v>
      </c>
      <c r="M244" s="1" t="str">
        <f t="shared" si="11"/>
        <v>VA</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f t="shared" si="10"/>
        <v>590.52950350000003</v>
      </c>
      <c r="M245" s="1" t="str">
        <f t="shared" si="11"/>
        <v>WV</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f t="shared" si="10"/>
        <v>1651.8307789999999</v>
      </c>
      <c r="M246" s="1" t="str">
        <f t="shared" si="11"/>
        <v>VA</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f t="shared" si="10"/>
        <v>798.38487659999998</v>
      </c>
      <c r="M247" s="1" t="str">
        <f t="shared" si="11"/>
        <v>MD</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f t="shared" si="10"/>
        <v>3900</v>
      </c>
      <c r="M248" s="1" t="str">
        <f t="shared" si="11"/>
        <v>MD</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21222.484437210001</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2.2177628236342132E-3</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0.22138712790676782</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0.40878427903516973</v>
      </c>
      <c r="D43" s="1">
        <f t="shared" si="2"/>
        <v>0.40878427903516973</v>
      </c>
      <c r="E43" s="1">
        <f t="shared" si="3"/>
        <v>0.93626884856870374</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0.16963141194195033</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0.17015376455023229</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2.7825653742245531E-2</v>
      </c>
      <c r="D52" s="1">
        <f t="shared" si="2"/>
        <v>2.7825653742245531E-2</v>
      </c>
      <c r="E52" s="1">
        <f t="shared" si="3"/>
        <v>6.3731151431296248E-2</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0.99999999999999989</v>
      </c>
      <c r="D54" s="70">
        <f>SUM(D3:D53)</f>
        <v>0.43660993277741528</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0.27685387457845223</v>
      </c>
      <c r="C60" s="1">
        <f>SUMIFS('ReEDs Generation Data'!H$729:H$1448,'ReEDs Generation Data'!$E$729:$E$1448,Calculations!$A60)</f>
        <v>0.25810868944433912</v>
      </c>
      <c r="D60" s="1">
        <f>SUMIFS('ReEDs Generation Data'!I$729:I$1448,'ReEDs Generation Data'!$E$729:$E$1448,Calculations!$A60)</f>
        <v>0.25138179821540707</v>
      </c>
      <c r="E60" s="1">
        <f>SUMIFS('ReEDs Generation Data'!J$729:J$1448,'ReEDs Generation Data'!$E$729:$E$1448,Calculations!$A60)</f>
        <v>0.24449565655396474</v>
      </c>
      <c r="F60" s="1">
        <f>SUMIFS('ReEDs Generation Data'!K$729:K$1448,'ReEDs Generation Data'!$E$729:$E$1448,Calculations!$A60)</f>
        <v>0.25517517945443818</v>
      </c>
      <c r="G60" s="1">
        <f>SUMIFS('ReEDs Generation Data'!L$729:L$1448,'ReEDs Generation Data'!$E$729:$E$1448,Calculations!$A60)</f>
        <v>0.26517945024881873</v>
      </c>
      <c r="H60" s="1">
        <f>SUMIFS('ReEDs Generation Data'!M$729:M$1448,'ReEDs Generation Data'!$E$729:$E$1448,Calculations!$A60)</f>
        <v>0.25865618435934101</v>
      </c>
      <c r="I60" s="1">
        <f>SUMIFS('ReEDs Generation Data'!N$729:N$1448,'ReEDs Generation Data'!$E$729:$E$1448,Calculations!$A60)</f>
        <v>0.25248227514171062</v>
      </c>
      <c r="J60" s="1">
        <f>SUMIFS('ReEDs Generation Data'!O$729:O$1448,'ReEDs Generation Data'!$E$729:$E$1448,Calculations!$A60)</f>
        <v>0.2397415462226874</v>
      </c>
      <c r="K60" s="1">
        <f>SUMIFS('ReEDs Generation Data'!P$729:P$1448,'ReEDs Generation Data'!$E$729:$E$1448,Calculations!$A60)</f>
        <v>0.2282543631473537</v>
      </c>
      <c r="L60" s="1">
        <f>SUMIFS('ReEDs Generation Data'!Q$729:Q$1448,'ReEDs Generation Data'!$E$729:$E$1448,Calculations!$A60)</f>
        <v>0.23067601752641775</v>
      </c>
      <c r="M60" s="1">
        <f>SUMIFS('ReEDs Generation Data'!R$729:R$1448,'ReEDs Generation Data'!$E$729:$E$1448,Calculations!$A60)</f>
        <v>0.23312077488380062</v>
      </c>
    </row>
    <row r="61" spans="1:33" ht="15.75" customHeight="1">
      <c r="A61" s="4" t="s">
        <v>488</v>
      </c>
      <c r="B61" s="1">
        <f>SUMIFS('ReEDs Generation Data'!G$729:G$1448,'ReEDs Generation Data'!$E$729:$E$1448,Calculations!$A61)</f>
        <v>0.18549635551217769</v>
      </c>
      <c r="C61" s="1">
        <f>SUMIFS('ReEDs Generation Data'!H$729:H$1448,'ReEDs Generation Data'!$E$729:$E$1448,Calculations!$A61)</f>
        <v>0.19303491666473047</v>
      </c>
      <c r="D61" s="1">
        <f>SUMIFS('ReEDs Generation Data'!I$729:I$1448,'ReEDs Generation Data'!$E$729:$E$1448,Calculations!$A61)</f>
        <v>0.19532475034057939</v>
      </c>
      <c r="E61" s="1">
        <f>SUMIFS('ReEDs Generation Data'!J$729:J$1448,'ReEDs Generation Data'!$E$729:$E$1448,Calculations!$A61)</f>
        <v>0.19769580948626789</v>
      </c>
      <c r="F61" s="1">
        <f>SUMIFS('ReEDs Generation Data'!K$729:K$1448,'ReEDs Generation Data'!$E$729:$E$1448,Calculations!$A61)</f>
        <v>0.20273026907166211</v>
      </c>
      <c r="G61" s="1">
        <f>SUMIFS('ReEDs Generation Data'!L$729:L$1448,'ReEDs Generation Data'!$E$729:$E$1448,Calculations!$A61)</f>
        <v>0.20749119204886771</v>
      </c>
      <c r="H61" s="1">
        <f>SUMIFS('ReEDs Generation Data'!M$729:M$1448,'ReEDs Generation Data'!$E$729:$E$1448,Calculations!$A61)</f>
        <v>0.22505908673983346</v>
      </c>
      <c r="I61" s="1">
        <f>SUMIFS('ReEDs Generation Data'!N$729:N$1448,'ReEDs Generation Data'!$E$729:$E$1448,Calculations!$A61)</f>
        <v>0.24167061566140263</v>
      </c>
      <c r="J61" s="1">
        <f>SUMIFS('ReEDs Generation Data'!O$729:O$1448,'ReEDs Generation Data'!$E$729:$E$1448,Calculations!$A61)</f>
        <v>0.22714466732319746</v>
      </c>
      <c r="K61" s="1">
        <f>SUMIFS('ReEDs Generation Data'!P$729:P$1448,'ReEDs Generation Data'!$E$729:$E$1448,Calculations!$A61)</f>
        <v>0.21404841273246555</v>
      </c>
      <c r="L61" s="1">
        <f>SUMIFS('ReEDs Generation Data'!Q$729:Q$1448,'ReEDs Generation Data'!$E$729:$E$1448,Calculations!$A61)</f>
        <v>0.20863337192051862</v>
      </c>
      <c r="M61" s="1">
        <f>SUMIFS('ReEDs Generation Data'!R$729:R$1448,'ReEDs Generation Data'!$E$729:$E$1448,Calculations!$A61)</f>
        <v>0.20317362832875163</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0.49729526023069481</v>
      </c>
      <c r="C62" s="1">
        <f>SUMIFS('ReEDs Generation Data'!H$729:H$1448,'ReEDs Generation Data'!$E$729:$E$1448,Calculations!$A62)</f>
        <v>0.50388620383845739</v>
      </c>
      <c r="D62" s="1">
        <f>SUMIFS('ReEDs Generation Data'!I$729:I$1448,'ReEDs Generation Data'!$E$729:$E$1448,Calculations!$A62)</f>
        <v>0.50668468190120663</v>
      </c>
      <c r="E62" s="1">
        <f>SUMIFS('ReEDs Generation Data'!J$729:J$1448,'ReEDs Generation Data'!$E$729:$E$1448,Calculations!$A62)</f>
        <v>0.50951441788174101</v>
      </c>
      <c r="F62" s="1">
        <f>SUMIFS('ReEDs Generation Data'!K$729:K$1448,'ReEDs Generation Data'!$E$729:$E$1448,Calculations!$A62)</f>
        <v>0.49388517298495649</v>
      </c>
      <c r="G62" s="1">
        <f>SUMIFS('ReEDs Generation Data'!L$729:L$1448,'ReEDs Generation Data'!$E$729:$E$1448,Calculations!$A62)</f>
        <v>0.47918623845220149</v>
      </c>
      <c r="H62" s="1">
        <f>SUMIFS('ReEDs Generation Data'!M$729:M$1448,'ReEDs Generation Data'!$E$729:$E$1448,Calculations!$A62)</f>
        <v>0.46570519960061207</v>
      </c>
      <c r="I62" s="1">
        <f>SUMIFS('ReEDs Generation Data'!N$729:N$1448,'ReEDs Generation Data'!$E$729:$E$1448,Calculations!$A62)</f>
        <v>0.45296193415874719</v>
      </c>
      <c r="J62" s="1">
        <f>SUMIFS('ReEDs Generation Data'!O$729:O$1448,'ReEDs Generation Data'!$E$729:$E$1448,Calculations!$A62)</f>
        <v>0.42951844768183461</v>
      </c>
      <c r="K62" s="1">
        <f>SUMIFS('ReEDs Generation Data'!P$729:P$1448,'ReEDs Generation Data'!$E$729:$E$1448,Calculations!$A62)</f>
        <v>0.40838222738782937</v>
      </c>
      <c r="L62" s="1">
        <f>SUMIFS('ReEDs Generation Data'!Q$729:Q$1448,'ReEDs Generation Data'!$E$729:$E$1448,Calculations!$A62)</f>
        <v>0.41026637551909212</v>
      </c>
      <c r="M62" s="1">
        <f>SUMIFS('ReEDs Generation Data'!R$729:R$1448,'ReEDs Generation Data'!$E$729:$E$1448,Calculations!$A62)</f>
        <v>0.41216798997731524</v>
      </c>
    </row>
    <row r="63" spans="1:33" ht="15.75" customHeight="1">
      <c r="A63" s="4" t="s">
        <v>490</v>
      </c>
      <c r="B63" s="1">
        <f>SUMIFS('ReEDs Generation Data'!G$729:G$1448,'ReEDs Generation Data'!$E$729:$E$1448,Calculations!$A63)</f>
        <v>2.1214124697817024E-2</v>
      </c>
      <c r="C63" s="1">
        <f>SUMIFS('ReEDs Generation Data'!H$729:H$1448,'ReEDs Generation Data'!$E$729:$E$1448,Calculations!$A63)</f>
        <v>2.1926982655564222E-2</v>
      </c>
      <c r="D63" s="1">
        <f>SUMIFS('ReEDs Generation Data'!I$729:I$1448,'ReEDs Generation Data'!$E$729:$E$1448,Calculations!$A63)</f>
        <v>2.2151973071713245E-2</v>
      </c>
      <c r="E63" s="1">
        <f>SUMIFS('ReEDs Generation Data'!J$729:J$1448,'ReEDs Generation Data'!$E$729:$E$1448,Calculations!$A63)</f>
        <v>2.2392527456260108E-2</v>
      </c>
      <c r="F63" s="1">
        <f>SUMIFS('ReEDs Generation Data'!K$729:K$1448,'ReEDs Generation Data'!$E$729:$E$1448,Calculations!$A63)</f>
        <v>2.1906399447620153E-2</v>
      </c>
      <c r="G63" s="1">
        <f>SUMIFS('ReEDs Generation Data'!L$729:L$1448,'ReEDs Generation Data'!$E$729:$E$1448,Calculations!$A63)</f>
        <v>2.1455336348407624E-2</v>
      </c>
      <c r="H63" s="1">
        <f>SUMIFS('ReEDs Generation Data'!M$729:M$1448,'ReEDs Generation Data'!$E$729:$E$1448,Calculations!$A63)</f>
        <v>2.083277182696458E-2</v>
      </c>
      <c r="I63" s="1">
        <f>SUMIFS('ReEDs Generation Data'!N$729:N$1448,'ReEDs Generation Data'!$E$729:$E$1448,Calculations!$A63)</f>
        <v>2.0245466788557619E-2</v>
      </c>
      <c r="J63" s="1">
        <f>SUMIFS('ReEDs Generation Data'!O$729:O$1448,'ReEDs Generation Data'!$E$729:$E$1448,Calculations!$A63)</f>
        <v>1.9375368366175053E-2</v>
      </c>
      <c r="K63" s="1">
        <f>SUMIFS('ReEDs Generation Data'!P$729:P$1448,'ReEDs Generation Data'!$E$729:$E$1448,Calculations!$A63)</f>
        <v>1.8590921253979834E-2</v>
      </c>
      <c r="L63" s="1">
        <f>SUMIFS('ReEDs Generation Data'!Q$729:Q$1448,'ReEDs Generation Data'!$E$729:$E$1448,Calculations!$A63)</f>
        <v>1.8620937746804563E-2</v>
      </c>
      <c r="M63" s="1">
        <f>SUMIFS('ReEDs Generation Data'!R$729:R$1448,'ReEDs Generation Data'!$E$729:$E$1448,Calculations!$A63)</f>
        <v>1.8652521299152666E-2</v>
      </c>
    </row>
    <row r="64" spans="1:33" ht="15.75" customHeight="1">
      <c r="A64" s="4" t="s">
        <v>491</v>
      </c>
      <c r="B64" s="1">
        <f>SUMIFS('ReEDs Generation Data'!G$729:G$1448,'ReEDs Generation Data'!$E$729:$E$1448,Calculations!$A64)</f>
        <v>3.4398790126394844E-3</v>
      </c>
      <c r="C64" s="1">
        <f>SUMIFS('ReEDs Generation Data'!H$729:H$1448,'ReEDs Generation Data'!$E$729:$E$1448,Calculations!$A64)</f>
        <v>3.5990125091417066E-3</v>
      </c>
      <c r="D64" s="1">
        <f>SUMIFS('ReEDs Generation Data'!I$729:I$1448,'ReEDs Generation Data'!$E$729:$E$1448,Calculations!$A64)</f>
        <v>3.7670359934934088E-3</v>
      </c>
      <c r="E64" s="1">
        <f>SUMIFS('ReEDs Generation Data'!J$729:J$1448,'ReEDs Generation Data'!$E$729:$E$1448,Calculations!$A64)</f>
        <v>3.9515164767394244E-3</v>
      </c>
      <c r="F64" s="1">
        <f>SUMIFS('ReEDs Generation Data'!K$729:K$1448,'ReEDs Generation Data'!$E$729:$E$1448,Calculations!$A64)</f>
        <v>4.0226862997156266E-3</v>
      </c>
      <c r="G64" s="1">
        <f>SUMIFS('ReEDs Generation Data'!L$729:L$1448,'ReEDs Generation Data'!$E$729:$E$1448,Calculations!$A64)</f>
        <v>4.0964667882608698E-3</v>
      </c>
      <c r="H64" s="1">
        <f>SUMIFS('ReEDs Generation Data'!M$729:M$1448,'ReEDs Generation Data'!$E$729:$E$1448,Calculations!$A64)</f>
        <v>3.9600412290373239E-3</v>
      </c>
      <c r="I64" s="1">
        <f>SUMIFS('ReEDs Generation Data'!N$729:N$1448,'ReEDs Generation Data'!$E$729:$E$1448,Calculations!$A64)</f>
        <v>3.8324096251906581E-3</v>
      </c>
      <c r="J64" s="1">
        <f>SUMIFS('ReEDs Generation Data'!O$729:O$1448,'ReEDs Generation Data'!$E$729:$E$1448,Calculations!$A64)</f>
        <v>3.8326111602833422E-3</v>
      </c>
      <c r="K64" s="1">
        <f>SUMIFS('ReEDs Generation Data'!P$729:P$1448,'ReEDs Generation Data'!$E$729:$E$1448,Calculations!$A64)</f>
        <v>3.8328127165734114E-3</v>
      </c>
      <c r="L64" s="1">
        <f>SUMIFS('ReEDs Generation Data'!Q$729:Q$1448,'ReEDs Generation Data'!$E$729:$E$1448,Calculations!$A64)</f>
        <v>4.3836588599409036E-3</v>
      </c>
      <c r="M64" s="1">
        <f>SUMIFS('ReEDs Generation Data'!R$729:R$1448,'ReEDs Generation Data'!$E$729:$E$1448,Calculations!$A64)</f>
        <v>4.932233848066298E-3</v>
      </c>
    </row>
    <row r="65" spans="1:37" ht="15.75" customHeight="1">
      <c r="A65" s="4" t="s">
        <v>492</v>
      </c>
      <c r="B65" s="1">
        <f>SUMIFS('ReEDs Generation Data'!G$729:G$1448,'ReEDs Generation Data'!$E$729:$E$1448,Calculations!$A65)</f>
        <v>1.2656338671986934E-2</v>
      </c>
      <c r="C65" s="1">
        <f>SUMIFS('ReEDs Generation Data'!H$729:H$1448,'ReEDs Generation Data'!$E$729:$E$1448,Calculations!$A65)</f>
        <v>1.6364655065922225E-2</v>
      </c>
      <c r="D65" s="1">
        <f>SUMIFS('ReEDs Generation Data'!I$729:I$1448,'ReEDs Generation Data'!$E$729:$E$1448,Calculations!$A65)</f>
        <v>1.7590285781982785E-2</v>
      </c>
      <c r="E65" s="1">
        <f>SUMIFS('ReEDs Generation Data'!J$729:J$1448,'ReEDs Generation Data'!$E$729:$E$1448,Calculations!$A65)</f>
        <v>1.8830161006432759E-2</v>
      </c>
      <c r="F65" s="1">
        <f>SUMIFS('ReEDs Generation Data'!K$729:K$1448,'ReEDs Generation Data'!$E$729:$E$1448,Calculations!$A65)</f>
        <v>1.9252404148216249E-2</v>
      </c>
      <c r="G65" s="1">
        <f>SUMIFS('ReEDs Generation Data'!L$729:L$1448,'ReEDs Generation Data'!$E$729:$E$1448,Calculations!$A65)</f>
        <v>1.964984156866657E-2</v>
      </c>
      <c r="H65" s="1">
        <f>SUMIFS('ReEDs Generation Data'!M$729:M$1448,'ReEDs Generation Data'!$E$729:$E$1448,Calculations!$A65)</f>
        <v>2.2928399899066719E-2</v>
      </c>
      <c r="I65" s="1">
        <f>SUMIFS('ReEDs Generation Data'!N$729:N$1448,'ReEDs Generation Data'!$E$729:$E$1448,Calculations!$A65)</f>
        <v>2.6027564101152933E-2</v>
      </c>
      <c r="J65" s="1">
        <f>SUMIFS('ReEDs Generation Data'!O$729:O$1448,'ReEDs Generation Data'!$E$729:$E$1448,Calculations!$A65)</f>
        <v>7.7772378879163301E-2</v>
      </c>
      <c r="K65" s="1">
        <f>SUMIFS('ReEDs Generation Data'!P$729:P$1448,'ReEDs Generation Data'!$E$729:$E$1448,Calculations!$A65)</f>
        <v>0.12442482136125628</v>
      </c>
      <c r="L65" s="1">
        <f>SUMIFS('ReEDs Generation Data'!Q$729:Q$1448,'ReEDs Generation Data'!$E$729:$E$1448,Calculations!$A65)</f>
        <v>0.1251535039963258</v>
      </c>
      <c r="M65" s="1">
        <f>SUMIFS('ReEDs Generation Data'!R$729:R$1448,'ReEDs Generation Data'!$E$729:$E$1448,Calculations!$A65)</f>
        <v>0.12588885353403595</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1.447047332185156E-3</v>
      </c>
      <c r="C70" s="1">
        <f>SUMIFS('ReEDs Generation Data'!H$729:H$1448,'ReEDs Generation Data'!$E$729:$E$1448,Calculations!$A70)</f>
        <v>1.4607054941581756E-3</v>
      </c>
      <c r="D70" s="1">
        <f>SUMIFS('ReEDs Generation Data'!I$729:I$1448,'ReEDs Generation Data'!$E$729:$E$1448,Calculations!$A70)</f>
        <v>1.4709367891148784E-3</v>
      </c>
      <c r="E70" s="1">
        <f>SUMIFS('ReEDs Generation Data'!J$729:J$1448,'ReEDs Generation Data'!$E$729:$E$1448,Calculations!$A70)</f>
        <v>1.4814910520619081E-3</v>
      </c>
      <c r="F70" s="1">
        <f>SUMIFS('ReEDs Generation Data'!K$729:K$1448,'ReEDs Generation Data'!$E$729:$E$1448,Calculations!$A70)</f>
        <v>1.4388002116084999E-3</v>
      </c>
      <c r="G70" s="1">
        <f>SUMIFS('ReEDs Generation Data'!L$729:L$1448,'ReEDs Generation Data'!$E$729:$E$1448,Calculations!$A70)</f>
        <v>1.3987484887406196E-3</v>
      </c>
      <c r="H70" s="1">
        <f>SUMIFS('ReEDs Generation Data'!M$729:M$1448,'ReEDs Generation Data'!$E$729:$E$1448,Calculations!$A70)</f>
        <v>1.3590940926101009E-3</v>
      </c>
      <c r="I70" s="1">
        <f>SUMIFS('ReEDs Generation Data'!N$729:N$1448,'ReEDs Generation Data'!$E$729:$E$1448,Calculations!$A70)</f>
        <v>1.3216288579369405E-3</v>
      </c>
      <c r="J70" s="1">
        <f>SUMIFS('ReEDs Generation Data'!O$729:O$1448,'ReEDs Generation Data'!$E$729:$E$1448,Calculations!$A70)</f>
        <v>1.2313841902538234E-3</v>
      </c>
      <c r="K70" s="1">
        <f>SUMIFS('ReEDs Generation Data'!P$729:P$1448,'ReEDs Generation Data'!$E$729:$E$1448,Calculations!$A70)</f>
        <v>1.1500215262253194E-3</v>
      </c>
      <c r="L70" s="1">
        <f>SUMIFS('ReEDs Generation Data'!Q$729:Q$1448,'ReEDs Generation Data'!$E$729:$E$1448,Calculations!$A70)</f>
        <v>9.4394098350182934E-4</v>
      </c>
      <c r="M70" s="1">
        <f>SUMIFS('ReEDs Generation Data'!R$729:R$1448,'ReEDs Generation Data'!$E$729:$E$1448,Calculations!$A70)</f>
        <v>7.3597065257413141E-4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1.5971199640465994E-3</v>
      </c>
      <c r="C73" s="1">
        <f>SUMIFS('ReEDs Generation Data'!H$729:H$1448,'ReEDs Generation Data'!$E$729:$E$1448,Calculations!$A73)</f>
        <v>1.6188343276864992E-3</v>
      </c>
      <c r="D73" s="1">
        <f>SUMIFS('ReEDs Generation Data'!I$729:I$1448,'ReEDs Generation Data'!$E$729:$E$1448,Calculations!$A73)</f>
        <v>1.6285379065024102E-3</v>
      </c>
      <c r="E73" s="1">
        <f>SUMIFS('ReEDs Generation Data'!J$729:J$1448,'ReEDs Generation Data'!$E$729:$E$1448,Calculations!$A73)</f>
        <v>1.6384200865322326E-3</v>
      </c>
      <c r="F73" s="1">
        <f>SUMIFS('ReEDs Generation Data'!K$729:K$1448,'ReEDs Generation Data'!$E$729:$E$1448,Calculations!$A73)</f>
        <v>1.5890883817826472E-3</v>
      </c>
      <c r="G73" s="1">
        <f>SUMIFS('ReEDs Generation Data'!L$729:L$1448,'ReEDs Generation Data'!$E$729:$E$1448,Calculations!$A73)</f>
        <v>1.5427260560364046E-3</v>
      </c>
      <c r="H73" s="1">
        <f>SUMIFS('ReEDs Generation Data'!M$729:M$1448,'ReEDs Generation Data'!$E$729:$E$1448,Calculations!$A73)</f>
        <v>1.4992222525346455E-3</v>
      </c>
      <c r="I73" s="1">
        <f>SUMIFS('ReEDs Generation Data'!N$729:N$1448,'ReEDs Generation Data'!$E$729:$E$1448,Calculations!$A73)</f>
        <v>1.4581056653013536E-3</v>
      </c>
      <c r="J73" s="1">
        <f>SUMIFS('ReEDs Generation Data'!O$729:O$1448,'ReEDs Generation Data'!$E$729:$E$1448,Calculations!$A73)</f>
        <v>1.3835961764049169E-3</v>
      </c>
      <c r="K73" s="1">
        <f>SUMIFS('ReEDs Generation Data'!P$729:P$1448,'ReEDs Generation Data'!$E$729:$E$1448,Calculations!$A73)</f>
        <v>1.3164198743165581E-3</v>
      </c>
      <c r="L73" s="1">
        <f>SUMIFS('ReEDs Generation Data'!Q$729:Q$1448,'ReEDs Generation Data'!$E$729:$E$1448,Calculations!$A73)</f>
        <v>1.3221934473983598E-3</v>
      </c>
      <c r="M73" s="1">
        <f>SUMIFS('ReEDs Generation Data'!R$729:R$1448,'ReEDs Generation Data'!$E$729:$E$1448,Calculations!$A73)</f>
        <v>1.3280274763034063E-3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0.23679376540483482</v>
      </c>
      <c r="G1285" s="44">
        <f>G559/SUMIFS(G$3:G$722,$B$3:$B$722,$B1285)*SUMIFS(Calculations!$E$3:$E$53,Calculations!$A$3:$A$53,$B1285)</f>
        <v>0.22610165844878302</v>
      </c>
      <c r="H1285" s="44">
        <f>H559/SUMIFS(H$3:H$722,$B$3:$B$722,$B1285)*SUMIFS(Calculations!$E$3:$E$53,Calculations!$A$3:$A$53,$B1285)</f>
        <v>0.2151261340559239</v>
      </c>
      <c r="I1285" s="44">
        <f>I559/SUMIFS(I$3:I$722,$B$3:$B$722,$B1285)*SUMIFS(Calculations!$E$3:$E$53,Calculations!$A$3:$A$53,$B1285)</f>
        <v>0.20936857313490748</v>
      </c>
      <c r="J1285" s="44">
        <f>J559/SUMIFS(J$3:J$722,$B$3:$B$722,$B1285)*SUMIFS(Calculations!$E$3:$E$53,Calculations!$A$3:$A$53,$B1285)</f>
        <v>0.20354670248486129</v>
      </c>
      <c r="K1285" s="44">
        <f>K559/SUMIFS(K$3:K$722,$B$3:$B$722,$B1285)*SUMIFS(Calculations!$E$3:$E$53,Calculations!$A$3:$A$53,$B1285)</f>
        <v>0.2146375044745287</v>
      </c>
      <c r="L1285" s="44">
        <f>L559/SUMIFS(L$3:L$722,$B$3:$B$722,$B1285)*SUMIFS(Calculations!$E$3:$E$53,Calculations!$A$3:$A$53,$B1285)</f>
        <v>0.22506814097926539</v>
      </c>
      <c r="M1285" s="44">
        <f>M559/SUMIFS(M$3:M$722,$B$3:$B$722,$B1285)*SUMIFS(Calculations!$E$3:$E$53,Calculations!$A$3:$A$53,$B1285)</f>
        <v>0.21775986907681311</v>
      </c>
      <c r="N1285" s="44">
        <f>N559/SUMIFS(N$3:N$722,$B$3:$B$722,$B1285)*SUMIFS(Calculations!$E$3:$E$53,Calculations!$A$3:$A$53,$B1285)</f>
        <v>0.21085155512567483</v>
      </c>
      <c r="O1285" s="44">
        <f>O559/SUMIFS(O$3:O$722,$B$3:$B$722,$B1285)*SUMIFS(Calculations!$E$3:$E$53,Calculations!$A$3:$A$53,$B1285)</f>
        <v>0.19811462229463039</v>
      </c>
      <c r="P1285" s="44">
        <f>P559/SUMIFS(P$3:P$722,$B$3:$B$722,$B1285)*SUMIFS(Calculations!$E$3:$E$53,Calculations!$A$3:$A$53,$B1285)</f>
        <v>0.18663123570654655</v>
      </c>
      <c r="Q1285" s="44">
        <f>Q559/SUMIFS(Q$3:Q$722,$B$3:$B$722,$B1285)*SUMIFS(Calculations!$E$3:$E$53,Calculations!$A$3:$A$53,$B1285)</f>
        <v>0.18907314788239105</v>
      </c>
      <c r="R1285" s="44">
        <f>R559/SUMIFS(R$3:R$722,$B$3:$B$722,$B1285)*SUMIFS(Calculations!$E$3:$E$53,Calculations!$A$3:$A$53,$B1285)</f>
        <v>0.19153769693893741</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1.8145934974091713E-2</v>
      </c>
      <c r="G1288" s="44">
        <f>G562/SUMIFS(G$3:G$722,$B$3:$B$722,$B1288)*SUMIFS(Calculations!$E$3:$E$53,Calculations!$A$3:$A$53,$B1288)</f>
        <v>1.8422044267073182E-2</v>
      </c>
      <c r="H1288" s="44">
        <f>H562/SUMIFS(H$3:H$722,$B$3:$B$722,$B1288)*SUMIFS(Calculations!$E$3:$E$53,Calculations!$A$3:$A$53,$B1288)</f>
        <v>1.8705472434474544E-2</v>
      </c>
      <c r="I1288" s="44">
        <f>I562/SUMIFS(I$3:I$722,$B$3:$B$722,$B1288)*SUMIFS(Calculations!$E$3:$E$53,Calculations!$A$3:$A$53,$B1288)</f>
        <v>1.8780063436660097E-2</v>
      </c>
      <c r="J1288" s="44">
        <f>J562/SUMIFS(J$3:J$722,$B$3:$B$722,$B1288)*SUMIFS(Calculations!$E$3:$E$53,Calculations!$A$3:$A$53,$B1288)</f>
        <v>1.8855487591495607E-2</v>
      </c>
      <c r="K1288" s="44">
        <f>K562/SUMIFS(K$3:K$722,$B$3:$B$722,$B1288)*SUMIFS(Calculations!$E$3:$E$53,Calculations!$A$3:$A$53,$B1288)</f>
        <v>1.8305654799510605E-2</v>
      </c>
      <c r="L1288" s="44">
        <f>L562/SUMIFS(L$3:L$722,$B$3:$B$722,$B1288)*SUMIFS(Calculations!$E$3:$E$53,Calculations!$A$3:$A$53,$B1288)</f>
        <v>1.7788550085449072E-2</v>
      </c>
      <c r="M1288" s="44">
        <f>M562/SUMIFS(M$3:M$722,$B$3:$B$722,$B1288)*SUMIFS(Calculations!$E$3:$E$53,Calculations!$A$3:$A$53,$B1288)</f>
        <v>1.7288101375590507E-2</v>
      </c>
      <c r="N1288" s="44">
        <f>N562/SUMIFS(N$3:N$722,$B$3:$B$722,$B1288)*SUMIFS(Calculations!$E$3:$E$53,Calculations!$A$3:$A$53,$B1288)</f>
        <v>1.6815040595929996E-2</v>
      </c>
      <c r="O1288" s="44">
        <f>O562/SUMIFS(O$3:O$722,$B$3:$B$722,$B1288)*SUMIFS(Calculations!$E$3:$E$53,Calculations!$A$3:$A$53,$B1288)</f>
        <v>1.5944761777575107E-2</v>
      </c>
      <c r="P1288" s="44">
        <f>P562/SUMIFS(P$3:P$722,$B$3:$B$722,$B1288)*SUMIFS(Calculations!$E$3:$E$53,Calculations!$A$3:$A$53,$B1288)</f>
        <v>1.5160134250433582E-2</v>
      </c>
      <c r="Q1288" s="44">
        <f>Q562/SUMIFS(Q$3:Q$722,$B$3:$B$722,$B1288)*SUMIFS(Calculations!$E$3:$E$53,Calculations!$A$3:$A$53,$B1288)</f>
        <v>1.5230078378022956E-2</v>
      </c>
      <c r="R1288" s="44">
        <f>R562/SUMIFS(R$3:R$722,$B$3:$B$722,$B1288)*SUMIFS(Calculations!$E$3:$E$53,Calculations!$A$3:$A$53,$B1288)</f>
        <v>1.5300670897838594E-2</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3.2228565178653144E-4</v>
      </c>
      <c r="R1290" s="44">
        <f>R564/SUMIFS(R$3:R$722,$B$3:$B$722,$B1290)*SUMIFS(Calculations!$E$3:$E$53,Calculations!$A$3:$A$53,$B1290)</f>
        <v>6.4755893839612004E-4</v>
      </c>
    </row>
    <row r="1291" spans="2:18" ht="15.75" customHeight="1">
      <c r="B1291" s="44" t="s">
        <v>123</v>
      </c>
      <c r="C1291" s="44" t="s">
        <v>522</v>
      </c>
      <c r="D1291" s="44" t="s">
        <v>532</v>
      </c>
      <c r="E1291" s="44" t="str">
        <f t="shared" si="308"/>
        <v>natural gas nonpeaker</v>
      </c>
      <c r="F1291" s="44">
        <f>F565/SUMIFS(F$3:F$722,$B$3:$B$722,$B1291)*SUMIFS(Calculations!$E$3:$E$53,Calculations!$A$3:$A$53,$B1291)</f>
        <v>0.17857463226806161</v>
      </c>
      <c r="G1291" s="44">
        <f>G565/SUMIFS(G$3:G$722,$B$3:$B$722,$B1291)*SUMIFS(Calculations!$E$3:$E$53,Calculations!$A$3:$A$53,$B1291)</f>
        <v>0.17893180279814588</v>
      </c>
      <c r="H1291" s="44">
        <f>H565/SUMIFS(H$3:H$722,$B$3:$B$722,$B1291)*SUMIFS(Calculations!$E$3:$E$53,Calculations!$A$3:$A$53,$B1291)</f>
        <v>0.17929844090618802</v>
      </c>
      <c r="I1291" s="44">
        <f>I565/SUMIFS(I$3:I$722,$B$3:$B$722,$B1291)*SUMIFS(Calculations!$E$3:$E$53,Calculations!$A$3:$A$53,$B1291)</f>
        <v>0.18094697352687239</v>
      </c>
      <c r="J1291" s="44">
        <f>J565/SUMIFS(J$3:J$722,$B$3:$B$722,$B1291)*SUMIFS(Calculations!$E$3:$E$53,Calculations!$A$3:$A$53,$B1291)</f>
        <v>0.18261391961943971</v>
      </c>
      <c r="K1291" s="44">
        <f>K565/SUMIFS(K$3:K$722,$B$3:$B$722,$B1291)*SUMIFS(Calculations!$E$3:$E$53,Calculations!$A$3:$A$53,$B1291)</f>
        <v>0.18737674287526601</v>
      </c>
      <c r="L1291" s="44">
        <f>L565/SUMIFS(L$3:L$722,$B$3:$B$722,$B1291)*SUMIFS(Calculations!$E$3:$E$53,Calculations!$A$3:$A$53,$B1291)</f>
        <v>0.19185606530516011</v>
      </c>
      <c r="M1291" s="44">
        <f>M565/SUMIFS(M$3:M$722,$B$3:$B$722,$B1291)*SUMIFS(Calculations!$E$3:$E$53,Calculations!$A$3:$A$53,$B1291)</f>
        <v>0.20994466015550564</v>
      </c>
      <c r="N1291" s="44">
        <f>N565/SUMIFS(N$3:N$722,$B$3:$B$722,$B1291)*SUMIFS(Calculations!$E$3:$E$53,Calculations!$A$3:$A$53,$B1291)</f>
        <v>0.22704332504223479</v>
      </c>
      <c r="O1291" s="44">
        <f>O565/SUMIFS(O$3:O$722,$B$3:$B$722,$B1291)*SUMIFS(Calculations!$E$3:$E$53,Calculations!$A$3:$A$53,$B1291)</f>
        <v>0.21251660749805767</v>
      </c>
      <c r="P1291" s="44">
        <f>P565/SUMIFS(P$3:P$722,$B$3:$B$722,$B1291)*SUMIFS(Calculations!$E$3:$E$53,Calculations!$A$3:$A$53,$B1291)</f>
        <v>0.19941958362044901</v>
      </c>
      <c r="Q1291" s="44">
        <f>Q565/SUMIFS(Q$3:Q$722,$B$3:$B$722,$B1291)*SUMIFS(Calculations!$E$3:$E$53,Calculations!$A$3:$A$53,$B1291)</f>
        <v>0.19417479369997837</v>
      </c>
      <c r="R1291" s="44">
        <f>R565/SUMIFS(R$3:R$722,$B$3:$B$722,$B1291)*SUMIFS(Calculations!$E$3:$E$53,Calculations!$A$3:$A$53,$B1291)</f>
        <v>0.18888138381482997</v>
      </c>
    </row>
    <row r="1292" spans="2:18" ht="15.75" customHeight="1">
      <c r="B1292" s="44" t="s">
        <v>123</v>
      </c>
      <c r="C1292" s="44" t="s">
        <v>522</v>
      </c>
      <c r="D1292" s="44" t="s">
        <v>533</v>
      </c>
      <c r="E1292" s="44" t="str">
        <f t="shared" si="308"/>
        <v>natural gas peaker</v>
      </c>
      <c r="F1292" s="44">
        <f>F566/SUMIFS(F$3:F$722,$B$3:$B$722,$B1292)*SUMIFS(Calculations!$E$3:$E$53,Calculations!$A$3:$A$53,$B1292)</f>
        <v>1.3867254222299826E-3</v>
      </c>
      <c r="G1292" s="44">
        <f>G566/SUMIFS(G$3:G$722,$B$3:$B$722,$B1292)*SUMIFS(Calculations!$E$3:$E$53,Calculations!$A$3:$A$53,$B1292)</f>
        <v>1.3978120171587707E-3</v>
      </c>
      <c r="H1292" s="44">
        <f>H566/SUMIFS(H$3:H$722,$B$3:$B$722,$B1292)*SUMIFS(Calculations!$E$3:$E$53,Calculations!$A$3:$A$53,$B1292)</f>
        <v>1.4091924862819115E-3</v>
      </c>
      <c r="I1292" s="44">
        <f>I566/SUMIFS(I$3:I$722,$B$3:$B$722,$B1292)*SUMIFS(Calculations!$E$3:$E$53,Calculations!$A$3:$A$53,$B1292)</f>
        <v>1.4170188451482781E-3</v>
      </c>
      <c r="J1292" s="44">
        <f>J566/SUMIFS(J$3:J$722,$B$3:$B$722,$B1292)*SUMIFS(Calculations!$E$3:$E$53,Calculations!$A$3:$A$53,$B1292)</f>
        <v>1.4249326214167172E-3</v>
      </c>
      <c r="K1292" s="44">
        <f>K566/SUMIFS(K$3:K$722,$B$3:$B$722,$B1292)*SUMIFS(Calculations!$E$3:$E$53,Calculations!$A$3:$A$53,$B1292)</f>
        <v>1.3812231205273663E-3</v>
      </c>
      <c r="L1292" s="44">
        <f>L566/SUMIFS(L$3:L$722,$B$3:$B$722,$B1292)*SUMIFS(Calculations!$E$3:$E$53,Calculations!$A$3:$A$53,$B1292)</f>
        <v>1.3401153705192936E-3</v>
      </c>
      <c r="M1292" s="44">
        <f>M566/SUMIFS(M$3:M$722,$B$3:$B$722,$B1292)*SUMIFS(Calculations!$E$3:$E$53,Calculations!$A$3:$A$53,$B1292)</f>
        <v>1.3024136463755925E-3</v>
      </c>
      <c r="N1292" s="44">
        <f>N566/SUMIFS(N$3:N$722,$B$3:$B$722,$B1292)*SUMIFS(Calculations!$E$3:$E$53,Calculations!$A$3:$A$53,$B1292)</f>
        <v>1.2667752149706933E-3</v>
      </c>
      <c r="O1292" s="44">
        <f>O566/SUMIFS(O$3:O$722,$B$3:$B$722,$B1292)*SUMIFS(Calculations!$E$3:$E$53,Calculations!$A$3:$A$53,$B1292)</f>
        <v>1.1765276626966529E-3</v>
      </c>
      <c r="P1292" s="44">
        <f>P566/SUMIFS(P$3:P$722,$B$3:$B$722,$B1292)*SUMIFS(Calculations!$E$3:$E$53,Calculations!$A$3:$A$53,$B1292)</f>
        <v>1.0951621137738254E-3</v>
      </c>
      <c r="Q1292" s="44">
        <f>Q566/SUMIFS(Q$3:Q$722,$B$3:$B$722,$B1292)*SUMIFS(Calculations!$E$3:$E$53,Calculations!$A$3:$A$53,$B1292)</f>
        <v>8.8972002706101216E-4</v>
      </c>
      <c r="R1292" s="44">
        <f>R566/SUMIFS(R$3:R$722,$B$3:$B$722,$B1292)*SUMIFS(Calculations!$E$3:$E$53,Calculations!$A$3:$A$53,$B1292)</f>
        <v>6.8237346235179303E-4</v>
      </c>
    </row>
    <row r="1293" spans="2:18" ht="15.75" customHeight="1">
      <c r="B1293" s="44" t="s">
        <v>123</v>
      </c>
      <c r="C1293" s="44" t="s">
        <v>522</v>
      </c>
      <c r="D1293" s="44" t="s">
        <v>534</v>
      </c>
      <c r="E1293" s="44" t="str">
        <f t="shared" si="308"/>
        <v>nuclear</v>
      </c>
      <c r="F1293" s="44">
        <f>F567/SUMIFS(F$3:F$722,$B$3:$B$722,$B1293)*SUMIFS(Calculations!$E$3:$E$53,Calculations!$A$3:$A$53,$B1293)</f>
        <v>0.49087451244015146</v>
      </c>
      <c r="G1293" s="44">
        <f>G567/SUMIFS(G$3:G$722,$B$3:$B$722,$B1293)*SUMIFS(Calculations!$E$3:$E$53,Calculations!$A$3:$A$53,$B1293)</f>
        <v>0.49729526023069481</v>
      </c>
      <c r="H1293" s="44">
        <f>H567/SUMIFS(H$3:H$722,$B$3:$B$722,$B1293)*SUMIFS(Calculations!$E$3:$E$53,Calculations!$A$3:$A$53,$B1293)</f>
        <v>0.50388620383845739</v>
      </c>
      <c r="I1293" s="44">
        <f>I567/SUMIFS(I$3:I$722,$B$3:$B$722,$B1293)*SUMIFS(Calculations!$E$3:$E$53,Calculations!$A$3:$A$53,$B1293)</f>
        <v>0.50668468190120663</v>
      </c>
      <c r="J1293" s="44">
        <f>J567/SUMIFS(J$3:J$722,$B$3:$B$722,$B1293)*SUMIFS(Calculations!$E$3:$E$53,Calculations!$A$3:$A$53,$B1293)</f>
        <v>0.50951441788174101</v>
      </c>
      <c r="K1293" s="44">
        <f>K567/SUMIFS(K$3:K$722,$B$3:$B$722,$B1293)*SUMIFS(Calculations!$E$3:$E$53,Calculations!$A$3:$A$53,$B1293)</f>
        <v>0.49388517298495649</v>
      </c>
      <c r="L1293" s="44">
        <f>L567/SUMIFS(L$3:L$722,$B$3:$B$722,$B1293)*SUMIFS(Calculations!$E$3:$E$53,Calculations!$A$3:$A$53,$B1293)</f>
        <v>0.47918623845220149</v>
      </c>
      <c r="M1293" s="44">
        <f>M567/SUMIFS(M$3:M$722,$B$3:$B$722,$B1293)*SUMIFS(Calculations!$E$3:$E$53,Calculations!$A$3:$A$53,$B1293)</f>
        <v>0.46570519960061207</v>
      </c>
      <c r="N1293" s="44">
        <f>N567/SUMIFS(N$3:N$722,$B$3:$B$722,$B1293)*SUMIFS(Calculations!$E$3:$E$53,Calculations!$A$3:$A$53,$B1293)</f>
        <v>0.45296193415874719</v>
      </c>
      <c r="O1293" s="44">
        <f>O567/SUMIFS(O$3:O$722,$B$3:$B$722,$B1293)*SUMIFS(Calculations!$E$3:$E$53,Calculations!$A$3:$A$53,$B1293)</f>
        <v>0.42951844768183461</v>
      </c>
      <c r="P1293" s="44">
        <f>P567/SUMIFS(P$3:P$722,$B$3:$B$722,$B1293)*SUMIFS(Calculations!$E$3:$E$53,Calculations!$A$3:$A$53,$B1293)</f>
        <v>0.40838222738782937</v>
      </c>
      <c r="Q1293" s="44">
        <f>Q567/SUMIFS(Q$3:Q$722,$B$3:$B$722,$B1293)*SUMIFS(Calculations!$E$3:$E$53,Calculations!$A$3:$A$53,$B1293)</f>
        <v>0.41026637551909212</v>
      </c>
      <c r="R1293" s="44">
        <f>R567/SUMIFS(R$3:R$722,$B$3:$B$722,$B1293)*SUMIFS(Calculations!$E$3:$E$53,Calculations!$A$3:$A$53,$B1293)</f>
        <v>0.41216798997731524</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1.560147015374705E-3</v>
      </c>
      <c r="G1295" s="44">
        <f>G569/SUMIFS(G$3:G$722,$B$3:$B$722,$B1295)*SUMIFS(Calculations!$E$3:$E$53,Calculations!$A$3:$A$53,$B1295)</f>
        <v>1.5805540853040308E-3</v>
      </c>
      <c r="H1295" s="44">
        <f>H569/SUMIFS(H$3:H$722,$B$3:$B$722,$B1295)*SUMIFS(Calculations!$E$3:$E$53,Calculations!$A$3:$A$53,$B1295)</f>
        <v>1.6015020887907828E-3</v>
      </c>
      <c r="I1295" s="44">
        <f>I569/SUMIFS(I$3:I$722,$B$3:$B$722,$B1295)*SUMIFS(Calculations!$E$3:$E$53,Calculations!$A$3:$A$53,$B1295)</f>
        <v>1.610396494767345E-3</v>
      </c>
      <c r="J1295" s="44">
        <f>J569/SUMIFS(J$3:J$722,$B$3:$B$722,$B1295)*SUMIFS(Calculations!$E$3:$E$53,Calculations!$A$3:$A$53,$B1295)</f>
        <v>1.6193902478191849E-3</v>
      </c>
      <c r="K1295" s="44">
        <f>K569/SUMIFS(K$3:K$722,$B$3:$B$722,$B1295)*SUMIFS(Calculations!$E$3:$E$53,Calculations!$A$3:$A$53,$B1295)</f>
        <v>1.5697158011727997E-3</v>
      </c>
      <c r="L1295" s="44">
        <f>L569/SUMIFS(L$3:L$722,$B$3:$B$722,$B1295)*SUMIFS(Calculations!$E$3:$E$53,Calculations!$A$3:$A$53,$B1295)</f>
        <v>1.5229981610034868E-3</v>
      </c>
      <c r="M1295" s="44">
        <f>M569/SUMIFS(M$3:M$722,$B$3:$B$722,$B1295)*SUMIFS(Calculations!$E$3:$E$53,Calculations!$A$3:$A$53,$B1295)</f>
        <v>1.4801513600483812E-3</v>
      </c>
      <c r="N1295" s="44">
        <f>N569/SUMIFS(N$3:N$722,$B$3:$B$722,$B1295)*SUMIFS(Calculations!$E$3:$E$53,Calculations!$A$3:$A$53,$B1295)</f>
        <v>1.4396494251517776E-3</v>
      </c>
      <c r="O1295" s="44">
        <f>O569/SUMIFS(O$3:O$722,$B$3:$B$722,$B1295)*SUMIFS(Calculations!$E$3:$E$53,Calculations!$A$3:$A$53,$B1295)</f>
        <v>1.3651389656962323E-3</v>
      </c>
      <c r="P1295" s="44">
        <f>P569/SUMIFS(P$3:P$722,$B$3:$B$722,$B1295)*SUMIFS(Calculations!$E$3:$E$53,Calculations!$A$3:$A$53,$B1295)</f>
        <v>1.2979616929466821E-3</v>
      </c>
      <c r="Q1295" s="44">
        <f>Q569/SUMIFS(Q$3:Q$722,$B$3:$B$722,$B1295)*SUMIFS(Calculations!$E$3:$E$53,Calculations!$A$3:$A$53,$B1295)</f>
        <v>1.3039500830729096E-3</v>
      </c>
      <c r="R1295" s="44">
        <f>R569/SUMIFS(R$3:R$722,$B$3:$B$722,$B1295)*SUMIFS(Calculations!$E$3:$E$53,Calculations!$A$3:$A$53,$B1295)</f>
        <v>1.3099939864457742E-3</v>
      </c>
    </row>
    <row r="1296" spans="2:18" ht="15.75" customHeight="1">
      <c r="B1296" s="44" t="s">
        <v>123</v>
      </c>
      <c r="C1296" s="44" t="s">
        <v>522</v>
      </c>
      <c r="D1296" s="44" t="s">
        <v>537</v>
      </c>
      <c r="E1296" s="44" t="str">
        <f t="shared" si="308"/>
        <v>solar PV</v>
      </c>
      <c r="F1296" s="44">
        <f>F570/SUMIFS(F$3:F$722,$B$3:$B$722,$B1296)*SUMIFS(Calculations!$E$3:$E$53,Calculations!$A$3:$A$53,$B1296)</f>
        <v>2.8465199434503344E-3</v>
      </c>
      <c r="G1296" s="44">
        <f>G570/SUMIFS(G$3:G$722,$B$3:$B$722,$B1296)*SUMIFS(Calculations!$E$3:$E$53,Calculations!$A$3:$A$53,$B1296)</f>
        <v>4.0095956172557425E-3</v>
      </c>
      <c r="H1296" s="44">
        <f>H570/SUMIFS(H$3:H$722,$B$3:$B$722,$B1296)*SUMIFS(Calculations!$E$3:$E$53,Calculations!$A$3:$A$53,$B1296)</f>
        <v>5.2035011291499175E-3</v>
      </c>
      <c r="I1296" s="44">
        <f>I570/SUMIFS(I$3:I$722,$B$3:$B$722,$B1296)*SUMIFS(Calculations!$E$3:$E$53,Calculations!$A$3:$A$53,$B1296)</f>
        <v>6.3614346372494555E-3</v>
      </c>
      <c r="J1296" s="44">
        <f>J570/SUMIFS(J$3:J$722,$B$3:$B$722,$B1296)*SUMIFS(Calculations!$E$3:$E$53,Calculations!$A$3:$A$53,$B1296)</f>
        <v>7.5323018148597473E-3</v>
      </c>
      <c r="K1296" s="44">
        <f>K570/SUMIFS(K$3:K$722,$B$3:$B$722,$B1296)*SUMIFS(Calculations!$E$3:$E$53,Calculations!$A$3:$A$53,$B1296)</f>
        <v>8.3473266668890825E-3</v>
      </c>
      <c r="L1296" s="44">
        <f>L570/SUMIFS(L$3:L$722,$B$3:$B$722,$B1296)*SUMIFS(Calculations!$E$3:$E$53,Calculations!$A$3:$A$53,$B1296)</f>
        <v>9.1138382304139579E-3</v>
      </c>
      <c r="M1296" s="44">
        <f>M570/SUMIFS(M$3:M$722,$B$3:$B$722,$B1296)*SUMIFS(Calculations!$E$3:$E$53,Calculations!$A$3:$A$53,$B1296)</f>
        <v>1.0154265121350845E-2</v>
      </c>
      <c r="N1296" s="44">
        <f>N570/SUMIFS(N$3:N$722,$B$3:$B$722,$B1296)*SUMIFS(Calculations!$E$3:$E$53,Calculations!$A$3:$A$53,$B1296)</f>
        <v>1.1137752832500033E-2</v>
      </c>
      <c r="O1296" s="44">
        <f>O570/SUMIFS(O$3:O$722,$B$3:$B$722,$B1296)*SUMIFS(Calculations!$E$3:$E$53,Calculations!$A$3:$A$53,$B1296)</f>
        <v>1.1114831488537879E-2</v>
      </c>
      <c r="P1296" s="44">
        <f>P570/SUMIFS(P$3:P$722,$B$3:$B$722,$B1296)*SUMIFS(Calculations!$E$3:$E$53,Calculations!$A$3:$A$53,$B1296)</f>
        <v>1.1094166022422341E-2</v>
      </c>
      <c r="Q1296" s="44">
        <f>Q570/SUMIFS(Q$3:Q$722,$B$3:$B$722,$B1296)*SUMIFS(Calculations!$E$3:$E$53,Calculations!$A$3:$A$53,$B1296)</f>
        <v>1.1866413740748155E-2</v>
      </c>
      <c r="R1296" s="44">
        <f>R570/SUMIFS(R$3:R$722,$B$3:$B$722,$B1296)*SUMIFS(Calculations!$E$3:$E$53,Calculations!$A$3:$A$53,$B1296)</f>
        <v>1.2645820307637371E-2</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6.0866111005090122E-3</v>
      </c>
      <c r="G1298" s="44">
        <f>G572/SUMIFS(G$3:G$722,$B$3:$B$722,$B1298)*SUMIFS(Calculations!$E$3:$E$53,Calculations!$A$3:$A$53,$B1298)</f>
        <v>8.5301211042882064E-3</v>
      </c>
      <c r="H1298" s="44">
        <f>H572/SUMIFS(H$3:H$722,$B$3:$B$722,$B1298)*SUMIFS(Calculations!$E$3:$E$53,Calculations!$A$3:$A$53,$B1298)</f>
        <v>1.1038401629437108E-2</v>
      </c>
      <c r="I1298" s="44">
        <f>I572/SUMIFS(I$3:I$722,$B$3:$B$722,$B1298)*SUMIFS(Calculations!$E$3:$E$53,Calculations!$A$3:$A$53,$B1298)</f>
        <v>1.109970659189188E-2</v>
      </c>
      <c r="J1298" s="44">
        <f>J572/SUMIFS(J$3:J$722,$B$3:$B$722,$B1298)*SUMIFS(Calculations!$E$3:$E$53,Calculations!$A$3:$A$53,$B1298)</f>
        <v>1.1161696307070552E-2</v>
      </c>
      <c r="K1298" s="44">
        <f>K572/SUMIFS(K$3:K$722,$B$3:$B$722,$B1298)*SUMIFS(Calculations!$E$3:$E$53,Calculations!$A$3:$A$53,$B1298)</f>
        <v>1.0765507845852685E-2</v>
      </c>
      <c r="L1298" s="44">
        <f>L572/SUMIFS(L$3:L$722,$B$3:$B$722,$B1298)*SUMIFS(Calculations!$E$3:$E$53,Calculations!$A$3:$A$53,$B1298)</f>
        <v>1.0392901984690936E-2</v>
      </c>
      <c r="M1298" s="44">
        <f>M572/SUMIFS(M$3:M$722,$B$3:$B$722,$B1298)*SUMIFS(Calculations!$E$3:$E$53,Calculations!$A$3:$A$53,$B1298)</f>
        <v>1.2634188232407563E-2</v>
      </c>
      <c r="N1298" s="44">
        <f>N572/SUMIFS(N$3:N$722,$B$3:$B$722,$B1298)*SUMIFS(Calculations!$E$3:$E$53,Calculations!$A$3:$A$53,$B1298)</f>
        <v>1.4752816173494379E-2</v>
      </c>
      <c r="O1298" s="44">
        <f>O572/SUMIFS(O$3:O$722,$B$3:$B$722,$B1298)*SUMIFS(Calculations!$E$3:$E$53,Calculations!$A$3:$A$53,$B1298)</f>
        <v>6.6517911199675123E-2</v>
      </c>
      <c r="P1298" s="44">
        <f>P572/SUMIFS(P$3:P$722,$B$3:$B$722,$B1298)*SUMIFS(Calculations!$E$3:$E$53,Calculations!$A$3:$A$53,$B1298)</f>
        <v>0.11318837777430241</v>
      </c>
      <c r="Q1298" s="44">
        <f>Q572/SUMIFS(Q$3:Q$722,$B$3:$B$722,$B1298)*SUMIFS(Calculations!$E$3:$E$53,Calculations!$A$3:$A$53,$B1298)</f>
        <v>0.11314208358655062</v>
      </c>
      <c r="R1298" s="44">
        <f>R572/SUMIFS(R$3:R$722,$B$3:$B$722,$B1298)*SUMIFS(Calculations!$E$3:$E$53,Calculations!$A$3:$A$53,$B1298)</f>
        <v>0.11309536024495143</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5.78638857878013E-2</v>
      </c>
      <c r="G1420" s="44">
        <f>G694/SUMIFS(G$3:G$722,$B$3:$B$722,$B1420)*SUMIFS(Calculations!$E$3:$E$53,Calculations!$A$3:$A$53,$B1420)</f>
        <v>5.0752216129669188E-2</v>
      </c>
      <c r="H1420" s="44">
        <f>H694/SUMIFS(H$3:H$722,$B$3:$B$722,$B1420)*SUMIFS(Calculations!$E$3:$E$53,Calculations!$A$3:$A$53,$B1420)</f>
        <v>4.2982555388415236E-2</v>
      </c>
      <c r="I1420" s="44">
        <f>I694/SUMIFS(I$3:I$722,$B$3:$B$722,$B1420)*SUMIFS(Calculations!$E$3:$E$53,Calculations!$A$3:$A$53,$B1420)</f>
        <v>4.2013225080499594E-2</v>
      </c>
      <c r="J1420" s="44">
        <f>J694/SUMIFS(J$3:J$722,$B$3:$B$722,$B1420)*SUMIFS(Calculations!$E$3:$E$53,Calculations!$A$3:$A$53,$B1420)</f>
        <v>4.0948954069103455E-2</v>
      </c>
      <c r="K1420" s="44">
        <f>K694/SUMIFS(K$3:K$722,$B$3:$B$722,$B1420)*SUMIFS(Calculations!$E$3:$E$53,Calculations!$A$3:$A$53,$B1420)</f>
        <v>4.0537674979909497E-2</v>
      </c>
      <c r="L1420" s="44">
        <f>L694/SUMIFS(L$3:L$722,$B$3:$B$722,$B1420)*SUMIFS(Calculations!$E$3:$E$53,Calculations!$A$3:$A$53,$B1420)</f>
        <v>4.0111309269553308E-2</v>
      </c>
      <c r="M1420" s="44">
        <f>M694/SUMIFS(M$3:M$722,$B$3:$B$722,$B1420)*SUMIFS(Calculations!$E$3:$E$53,Calculations!$A$3:$A$53,$B1420)</f>
        <v>4.0896315282527927E-2</v>
      </c>
      <c r="N1420" s="44">
        <f>N694/SUMIFS(N$3:N$722,$B$3:$B$722,$B1420)*SUMIFS(Calculations!$E$3:$E$53,Calculations!$A$3:$A$53,$B1420)</f>
        <v>4.1630720016035787E-2</v>
      </c>
      <c r="O1420" s="44">
        <f>O694/SUMIFS(O$3:O$722,$B$3:$B$722,$B1420)*SUMIFS(Calculations!$E$3:$E$53,Calculations!$A$3:$A$53,$B1420)</f>
        <v>4.1626923928057002E-2</v>
      </c>
      <c r="P1420" s="44">
        <f>P694/SUMIFS(P$3:P$722,$B$3:$B$722,$B1420)*SUMIFS(Calculations!$E$3:$E$53,Calculations!$A$3:$A$53,$B1420)</f>
        <v>4.1623127440807151E-2</v>
      </c>
      <c r="Q1420" s="44">
        <f>Q694/SUMIFS(Q$3:Q$722,$B$3:$B$722,$B1420)*SUMIFS(Calculations!$E$3:$E$53,Calculations!$A$3:$A$53,$B1420)</f>
        <v>4.1602869644026708E-2</v>
      </c>
      <c r="R1420" s="44">
        <f>R694/SUMIFS(R$3:R$722,$B$3:$B$722,$B1420)*SUMIFS(Calculations!$E$3:$E$53,Calculations!$A$3:$A$53,$B1420)</f>
        <v>4.1583077944863198E-2</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2.3990178618616314E-3</v>
      </c>
      <c r="G1423" s="44">
        <f>G697/SUMIFS(G$3:G$722,$B$3:$B$722,$B1423)*SUMIFS(Calculations!$E$3:$E$53,Calculations!$A$3:$A$53,$B1423)</f>
        <v>2.7920804307438418E-3</v>
      </c>
      <c r="H1423" s="44">
        <f>H697/SUMIFS(H$3:H$722,$B$3:$B$722,$B1423)*SUMIFS(Calculations!$E$3:$E$53,Calculations!$A$3:$A$53,$B1423)</f>
        <v>3.2215102210896795E-3</v>
      </c>
      <c r="I1423" s="44">
        <f>I697/SUMIFS(I$3:I$722,$B$3:$B$722,$B1423)*SUMIFS(Calculations!$E$3:$E$53,Calculations!$A$3:$A$53,$B1423)</f>
        <v>3.3719096350531496E-3</v>
      </c>
      <c r="J1423" s="44">
        <f>J697/SUMIFS(J$3:J$722,$B$3:$B$722,$B1423)*SUMIFS(Calculations!$E$3:$E$53,Calculations!$A$3:$A$53,$B1423)</f>
        <v>3.5370398647645023E-3</v>
      </c>
      <c r="K1423" s="44">
        <f>K697/SUMIFS(K$3:K$722,$B$3:$B$722,$B1423)*SUMIFS(Calculations!$E$3:$E$53,Calculations!$A$3:$A$53,$B1423)</f>
        <v>3.6007446481095468E-3</v>
      </c>
      <c r="L1423" s="44">
        <f>L697/SUMIFS(L$3:L$722,$B$3:$B$722,$B1423)*SUMIFS(Calculations!$E$3:$E$53,Calculations!$A$3:$A$53,$B1423)</f>
        <v>3.6667862629585534E-3</v>
      </c>
      <c r="M1423" s="44">
        <f>M697/SUMIFS(M$3:M$722,$B$3:$B$722,$B1423)*SUMIFS(Calculations!$E$3:$E$53,Calculations!$A$3:$A$53,$B1423)</f>
        <v>3.5446704513740746E-3</v>
      </c>
      <c r="N1423" s="44">
        <f>N697/SUMIFS(N$3:N$722,$B$3:$B$722,$B1423)*SUMIFS(Calculations!$E$3:$E$53,Calculations!$A$3:$A$53,$B1423)</f>
        <v>3.4304261926276225E-3</v>
      </c>
      <c r="O1423" s="44">
        <f>O697/SUMIFS(O$3:O$722,$B$3:$B$722,$B1423)*SUMIFS(Calculations!$E$3:$E$53,Calculations!$A$3:$A$53,$B1423)</f>
        <v>3.4306065885999462E-3</v>
      </c>
      <c r="P1423" s="44">
        <f>P697/SUMIFS(P$3:P$722,$B$3:$B$722,$B1423)*SUMIFS(Calculations!$E$3:$E$53,Calculations!$A$3:$A$53,$B1423)</f>
        <v>3.4307870035462499E-3</v>
      </c>
      <c r="Q1423" s="44">
        <f>Q697/SUMIFS(Q$3:Q$722,$B$3:$B$722,$B1423)*SUMIFS(Calculations!$E$3:$E$53,Calculations!$A$3:$A$53,$B1423)</f>
        <v>3.3908593687816085E-3</v>
      </c>
      <c r="R1423" s="44">
        <f>R697/SUMIFS(R$3:R$722,$B$3:$B$722,$B1423)*SUMIFS(Calculations!$E$3:$E$53,Calculations!$A$3:$A$53,$B1423)</f>
        <v>3.3518504013140731E-3</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3.2942220919121206E-3</v>
      </c>
      <c r="G1425" s="44">
        <f>G699/SUMIFS(G$3:G$722,$B$3:$B$722,$B1425)*SUMIFS(Calculations!$E$3:$E$53,Calculations!$A$3:$A$53,$B1425)</f>
        <v>3.4398790126394844E-3</v>
      </c>
      <c r="H1425" s="44">
        <f>H699/SUMIFS(H$3:H$722,$B$3:$B$722,$B1425)*SUMIFS(Calculations!$E$3:$E$53,Calculations!$A$3:$A$53,$B1425)</f>
        <v>3.5990125091417066E-3</v>
      </c>
      <c r="I1425" s="44">
        <f>I699/SUMIFS(I$3:I$722,$B$3:$B$722,$B1425)*SUMIFS(Calculations!$E$3:$E$53,Calculations!$A$3:$A$53,$B1425)</f>
        <v>3.7670359934934088E-3</v>
      </c>
      <c r="J1425" s="44">
        <f>J699/SUMIFS(J$3:J$722,$B$3:$B$722,$B1425)*SUMIFS(Calculations!$E$3:$E$53,Calculations!$A$3:$A$53,$B1425)</f>
        <v>3.9515164767394244E-3</v>
      </c>
      <c r="K1425" s="44">
        <f>K699/SUMIFS(K$3:K$722,$B$3:$B$722,$B1425)*SUMIFS(Calculations!$E$3:$E$53,Calculations!$A$3:$A$53,$B1425)</f>
        <v>4.0226862997156266E-3</v>
      </c>
      <c r="L1425" s="44">
        <f>L699/SUMIFS(L$3:L$722,$B$3:$B$722,$B1425)*SUMIFS(Calculations!$E$3:$E$53,Calculations!$A$3:$A$53,$B1425)</f>
        <v>4.0964667882608698E-3</v>
      </c>
      <c r="M1425" s="44">
        <f>M699/SUMIFS(M$3:M$722,$B$3:$B$722,$B1425)*SUMIFS(Calculations!$E$3:$E$53,Calculations!$A$3:$A$53,$B1425)</f>
        <v>3.9600412290373239E-3</v>
      </c>
      <c r="N1425" s="44">
        <f>N699/SUMIFS(N$3:N$722,$B$3:$B$722,$B1425)*SUMIFS(Calculations!$E$3:$E$53,Calculations!$A$3:$A$53,$B1425)</f>
        <v>3.8324096251906581E-3</v>
      </c>
      <c r="O1425" s="44">
        <f>O699/SUMIFS(O$3:O$722,$B$3:$B$722,$B1425)*SUMIFS(Calculations!$E$3:$E$53,Calculations!$A$3:$A$53,$B1425)</f>
        <v>3.8326111602833422E-3</v>
      </c>
      <c r="P1425" s="44">
        <f>P699/SUMIFS(P$3:P$722,$B$3:$B$722,$B1425)*SUMIFS(Calculations!$E$3:$E$53,Calculations!$A$3:$A$53,$B1425)</f>
        <v>3.8328127165734114E-3</v>
      </c>
      <c r="Q1425" s="44">
        <f>Q699/SUMIFS(Q$3:Q$722,$B$3:$B$722,$B1425)*SUMIFS(Calculations!$E$3:$E$53,Calculations!$A$3:$A$53,$B1425)</f>
        <v>4.0613732081543723E-3</v>
      </c>
      <c r="R1425" s="44">
        <f>R699/SUMIFS(R$3:R$722,$B$3:$B$722,$B1425)*SUMIFS(Calculations!$E$3:$E$53,Calculations!$A$3:$A$53,$B1425)</f>
        <v>4.2846749096701782E-3</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6.5645527140318002E-3</v>
      </c>
      <c r="H1426" s="44">
        <f>H700/SUMIFS(H$3:H$722,$B$3:$B$722,$B1426)*SUMIFS(Calculations!$E$3:$E$53,Calculations!$A$3:$A$53,$B1426)</f>
        <v>1.373647575854244E-2</v>
      </c>
      <c r="I1426" s="44">
        <f>I700/SUMIFS(I$3:I$722,$B$3:$B$722,$B1426)*SUMIFS(Calculations!$E$3:$E$53,Calculations!$A$3:$A$53,$B1426)</f>
        <v>1.4377776813706991E-2</v>
      </c>
      <c r="J1426" s="44">
        <f>J700/SUMIFS(J$3:J$722,$B$3:$B$722,$B1426)*SUMIFS(Calculations!$E$3:$E$53,Calculations!$A$3:$A$53,$B1426)</f>
        <v>1.5081889866828169E-2</v>
      </c>
      <c r="K1426" s="44">
        <f>K700/SUMIFS(K$3:K$722,$B$3:$B$722,$B1426)*SUMIFS(Calculations!$E$3:$E$53,Calculations!$A$3:$A$53,$B1426)</f>
        <v>1.5353526196396109E-2</v>
      </c>
      <c r="L1426" s="44">
        <f>L700/SUMIFS(L$3:L$722,$B$3:$B$722,$B1426)*SUMIFS(Calculations!$E$3:$E$53,Calculations!$A$3:$A$53,$B1426)</f>
        <v>1.5635126743707588E-2</v>
      </c>
      <c r="M1426" s="44">
        <f>M700/SUMIFS(M$3:M$722,$B$3:$B$722,$B1426)*SUMIFS(Calculations!$E$3:$E$53,Calculations!$A$3:$A$53,$B1426)</f>
        <v>1.5114426584327828E-2</v>
      </c>
      <c r="N1426" s="44">
        <f>N700/SUMIFS(N$3:N$722,$B$3:$B$722,$B1426)*SUMIFS(Calculations!$E$3:$E$53,Calculations!$A$3:$A$53,$B1426)</f>
        <v>1.4627290619167838E-2</v>
      </c>
      <c r="O1426" s="44">
        <f>O700/SUMIFS(O$3:O$722,$B$3:$B$722,$B1426)*SUMIFS(Calculations!$E$3:$E$53,Calculations!$A$3:$A$53,$B1426)</f>
        <v>1.4628059825139789E-2</v>
      </c>
      <c r="P1426" s="44">
        <f>P700/SUMIFS(P$3:P$722,$B$3:$B$722,$B1426)*SUMIFS(Calculations!$E$3:$E$53,Calculations!$A$3:$A$53,$B1426)</f>
        <v>1.4628829112016531E-2</v>
      </c>
      <c r="Q1426" s="44">
        <f>Q700/SUMIFS(Q$3:Q$722,$B$3:$B$722,$B1426)*SUMIFS(Calculations!$E$3:$E$53,Calculations!$A$3:$A$53,$B1426)</f>
        <v>1.4458578220540263E-2</v>
      </c>
      <c r="R1426" s="44">
        <f>R700/SUMIFS(R$3:R$722,$B$3:$B$722,$B1426)*SUMIFS(Calculations!$E$3:$E$53,Calculations!$A$3:$A$53,$B1426)</f>
        <v>1.4292244513921654E-2</v>
      </c>
    </row>
    <row r="1427" spans="2:18" ht="15.75" customHeight="1">
      <c r="B1427" s="44" t="s">
        <v>146</v>
      </c>
      <c r="C1427" s="44" t="s">
        <v>522</v>
      </c>
      <c r="D1427" s="44" t="s">
        <v>533</v>
      </c>
      <c r="E1427" s="44" t="str">
        <f t="shared" si="310"/>
        <v>natural gas peaker</v>
      </c>
      <c r="F1427" s="44">
        <f>F701/SUMIFS(F$3:F$722,$B$3:$B$722,$B1427)*SUMIFS(Calculations!$E$3:$E$53,Calculations!$A$3:$A$53,$B1427)</f>
        <v>4.7150513685572398E-5</v>
      </c>
      <c r="G1427" s="44">
        <f>G701/SUMIFS(G$3:G$722,$B$3:$B$722,$B1427)*SUMIFS(Calculations!$E$3:$E$53,Calculations!$A$3:$A$53,$B1427)</f>
        <v>4.9235315026385307E-5</v>
      </c>
      <c r="H1427" s="44">
        <f>H701/SUMIFS(H$3:H$722,$B$3:$B$722,$B1427)*SUMIFS(Calculations!$E$3:$E$53,Calculations!$A$3:$A$53,$B1427)</f>
        <v>5.1513007876264107E-5</v>
      </c>
      <c r="I1427" s="44">
        <f>I701/SUMIFS(I$3:I$722,$B$3:$B$722,$B1427)*SUMIFS(Calculations!$E$3:$E$53,Calculations!$A$3:$A$53,$B1427)</f>
        <v>5.3917943966600374E-5</v>
      </c>
      <c r="J1427" s="44">
        <f>J701/SUMIFS(J$3:J$722,$B$3:$B$722,$B1427)*SUMIFS(Calculations!$E$3:$E$53,Calculations!$A$3:$A$53,$B1427)</f>
        <v>5.6558430645190809E-5</v>
      </c>
      <c r="K1427" s="44">
        <f>K701/SUMIFS(K$3:K$722,$B$3:$B$722,$B1427)*SUMIFS(Calculations!$E$3:$E$53,Calculations!$A$3:$A$53,$B1427)</f>
        <v>5.7577091081133474E-5</v>
      </c>
      <c r="L1427" s="44">
        <f>L701/SUMIFS(L$3:L$722,$B$3:$B$722,$B1427)*SUMIFS(Calculations!$E$3:$E$53,Calculations!$A$3:$A$53,$B1427)</f>
        <v>5.8633118221325923E-5</v>
      </c>
      <c r="M1427" s="44">
        <f>M701/SUMIFS(M$3:M$722,$B$3:$B$722,$B1427)*SUMIFS(Calculations!$E$3:$E$53,Calculations!$A$3:$A$53,$B1427)</f>
        <v>5.6680446234508559E-5</v>
      </c>
      <c r="N1427" s="44">
        <f>N701/SUMIFS(N$3:N$722,$B$3:$B$722,$B1427)*SUMIFS(Calculations!$E$3:$E$53,Calculations!$A$3:$A$53,$B1427)</f>
        <v>5.4853642966247218E-5</v>
      </c>
      <c r="O1427" s="44">
        <f>O701/SUMIFS(O$3:O$722,$B$3:$B$722,$B1427)*SUMIFS(Calculations!$E$3:$E$53,Calculations!$A$3:$A$53,$B1427)</f>
        <v>5.4856527557170534E-5</v>
      </c>
      <c r="P1427" s="44">
        <f>P701/SUMIFS(P$3:P$722,$B$3:$B$722,$B1427)*SUMIFS(Calculations!$E$3:$E$53,Calculations!$A$3:$A$53,$B1427)</f>
        <v>5.4859412451494044E-5</v>
      </c>
      <c r="Q1427" s="44">
        <f>Q701/SUMIFS(Q$3:Q$722,$B$3:$B$722,$B1427)*SUMIFS(Calculations!$E$3:$E$53,Calculations!$A$3:$A$53,$B1427)</f>
        <v>5.4220956440817211E-5</v>
      </c>
      <c r="R1427" s="44">
        <f>R701/SUMIFS(R$3:R$722,$B$3:$B$722,$B1427)*SUMIFS(Calculations!$E$3:$E$53,Calculations!$A$3:$A$53,$B1427)</f>
        <v>5.3597190222338351E-5</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1.5864419511613222E-5</v>
      </c>
      <c r="G1430" s="44">
        <f>G704/SUMIFS(G$3:G$722,$B$3:$B$722,$B1430)*SUMIFS(Calculations!$E$3:$E$53,Calculations!$A$3:$A$53,$B1430)</f>
        <v>1.656587874256854E-5</v>
      </c>
      <c r="H1430" s="44">
        <f>H704/SUMIFS(H$3:H$722,$B$3:$B$722,$B1430)*SUMIFS(Calculations!$E$3:$E$53,Calculations!$A$3:$A$53,$B1430)</f>
        <v>1.7332238895716475E-5</v>
      </c>
      <c r="I1430" s="44">
        <f>I704/SUMIFS(I$3:I$722,$B$3:$B$722,$B1430)*SUMIFS(Calculations!$E$3:$E$53,Calculations!$A$3:$A$53,$B1430)</f>
        <v>1.8141411735065368E-5</v>
      </c>
      <c r="J1430" s="44">
        <f>J704/SUMIFS(J$3:J$722,$B$3:$B$722,$B1430)*SUMIFS(Calculations!$E$3:$E$53,Calculations!$A$3:$A$53,$B1430)</f>
        <v>1.9029838713047642E-5</v>
      </c>
      <c r="K1430" s="44">
        <f>K704/SUMIFS(K$3:K$722,$B$3:$B$722,$B1430)*SUMIFS(Calculations!$E$3:$E$53,Calculations!$A$3:$A$53,$B1430)</f>
        <v>1.9372580609847425E-5</v>
      </c>
      <c r="L1430" s="44">
        <f>L704/SUMIFS(L$3:L$722,$B$3:$B$722,$B1430)*SUMIFS(Calculations!$E$3:$E$53,Calculations!$A$3:$A$53,$B1430)</f>
        <v>1.9727895032917829E-5</v>
      </c>
      <c r="M1430" s="44">
        <f>M704/SUMIFS(M$3:M$722,$B$3:$B$722,$B1430)*SUMIFS(Calculations!$E$3:$E$53,Calculations!$A$3:$A$53,$B1430)</f>
        <v>1.9070892486264239E-5</v>
      </c>
      <c r="N1430" s="44">
        <f>N704/SUMIFS(N$3:N$722,$B$3:$B$722,$B1430)*SUMIFS(Calculations!$E$3:$E$53,Calculations!$A$3:$A$53,$B1430)</f>
        <v>1.8456240149576082E-5</v>
      </c>
      <c r="O1430" s="44">
        <f>O704/SUMIFS(O$3:O$722,$B$3:$B$722,$B1430)*SUMIFS(Calculations!$E$3:$E$53,Calculations!$A$3:$A$53,$B1430)</f>
        <v>1.845721070868456E-5</v>
      </c>
      <c r="P1430" s="44">
        <f>P704/SUMIFS(P$3:P$722,$B$3:$B$722,$B1430)*SUMIFS(Calculations!$E$3:$E$53,Calculations!$A$3:$A$53,$B1430)</f>
        <v>1.845818136987608E-5</v>
      </c>
      <c r="Q1430" s="44">
        <f>Q704/SUMIFS(Q$3:Q$722,$B$3:$B$722,$B1430)*SUMIFS(Calculations!$E$3:$E$53,Calculations!$A$3:$A$53,$B1430)</f>
        <v>1.8243364325450374E-5</v>
      </c>
      <c r="R1430" s="44">
        <f>R704/SUMIFS(R$3:R$722,$B$3:$B$722,$B1430)*SUMIFS(Calculations!$E$3:$E$53,Calculations!$A$3:$A$53,$B1430)</f>
        <v>1.8033489857632032E-5</v>
      </c>
    </row>
    <row r="1431" spans="2:18" ht="15.75" customHeight="1">
      <c r="B1431" s="44" t="s">
        <v>146</v>
      </c>
      <c r="C1431" s="44" t="s">
        <v>522</v>
      </c>
      <c r="D1431" s="44" t="s">
        <v>537</v>
      </c>
      <c r="E1431" s="44" t="str">
        <f t="shared" si="310"/>
        <v>solar PV</v>
      </c>
      <c r="F1431" s="44">
        <f>F705/SUMIFS(F$3:F$722,$B$3:$B$722,$B1431)*SUMIFS(Calculations!$E$3:$E$53,Calculations!$A$3:$A$53,$B1431)</f>
        <v>1.1101075652400347E-4</v>
      </c>
      <c r="G1431" s="44">
        <f>G705/SUMIFS(G$3:G$722,$B$3:$B$722,$B1431)*SUMIFS(Calculations!$E$3:$E$53,Calculations!$A$3:$A$53,$B1431)</f>
        <v>1.1662195044298529E-4</v>
      </c>
      <c r="H1431" s="44">
        <f>H705/SUMIFS(H$3:H$722,$B$3:$B$722,$B1431)*SUMIFS(Calculations!$E$3:$E$53,Calculations!$A$3:$A$53,$B1431)</f>
        <v>1.2275230733519875E-4</v>
      </c>
      <c r="I1431" s="44">
        <f>I705/SUMIFS(I$3:I$722,$B$3:$B$722,$B1431)*SUMIFS(Calculations!$E$3:$E$53,Calculations!$A$3:$A$53,$B1431)</f>
        <v>1.2914455284144575E-4</v>
      </c>
      <c r="J1431" s="44">
        <f>J705/SUMIFS(J$3:J$722,$B$3:$B$722,$B1431)*SUMIFS(Calculations!$E$3:$E$53,Calculations!$A$3:$A$53,$B1431)</f>
        <v>1.3616288450246083E-4</v>
      </c>
      <c r="K1431" s="44">
        <f>K705/SUMIFS(K$3:K$722,$B$3:$B$722,$B1431)*SUMIFS(Calculations!$E$3:$E$53,Calculations!$A$3:$A$53,$B1431)</f>
        <v>1.3956963547448085E-4</v>
      </c>
      <c r="L1431" s="44">
        <f>L705/SUMIFS(L$3:L$722,$B$3:$B$722,$B1431)*SUMIFS(Calculations!$E$3:$E$53,Calculations!$A$3:$A$53,$B1431)</f>
        <v>1.431013535616773E-4</v>
      </c>
      <c r="M1431" s="44">
        <f>M705/SUMIFS(M$3:M$722,$B$3:$B$722,$B1431)*SUMIFS(Calculations!$E$3:$E$53,Calculations!$A$3:$A$53,$B1431)</f>
        <v>1.3994654530831134E-4</v>
      </c>
      <c r="N1431" s="44">
        <f>N705/SUMIFS(N$3:N$722,$B$3:$B$722,$B1431)*SUMIFS(Calculations!$E$3:$E$53,Calculations!$A$3:$A$53,$B1431)</f>
        <v>1.3699509515851936E-4</v>
      </c>
      <c r="O1431" s="44">
        <f>O705/SUMIFS(O$3:O$722,$B$3:$B$722,$B1431)*SUMIFS(Calculations!$E$3:$E$53,Calculations!$A$3:$A$53,$B1431)</f>
        <v>1.3963619095030191E-4</v>
      </c>
      <c r="P1431" s="44">
        <f>P705/SUMIFS(P$3:P$722,$B$3:$B$722,$B1431)*SUMIFS(Calculations!$E$3:$E$53,Calculations!$A$3:$A$53,$B1431)</f>
        <v>1.4227756453153258E-4</v>
      </c>
      <c r="Q1431" s="44">
        <f>Q705/SUMIFS(Q$3:Q$722,$B$3:$B$722,$B1431)*SUMIFS(Calculations!$E$3:$E$53,Calculations!$A$3:$A$53,$B1431)</f>
        <v>1.450066690270242E-4</v>
      </c>
      <c r="R1431" s="44">
        <f>R705/SUMIFS(R$3:R$722,$B$3:$B$722,$B1431)*SUMIFS(Calculations!$E$3:$E$53,Calculations!$A$3:$A$53,$B1431)</f>
        <v>1.476729814471734E-4</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0.99999999999999967</v>
      </c>
      <c r="G1449" s="70">
        <f t="shared" si="312"/>
        <v>0.99999999999999989</v>
      </c>
      <c r="H1449" s="70">
        <f t="shared" si="312"/>
        <v>0.99999999999999967</v>
      </c>
      <c r="I1449" s="70">
        <f t="shared" si="312"/>
        <v>0.99999999999999967</v>
      </c>
      <c r="J1449" s="70">
        <f t="shared" si="312"/>
        <v>1</v>
      </c>
      <c r="K1449" s="70">
        <f t="shared" si="312"/>
        <v>0.99999999999999978</v>
      </c>
      <c r="L1449" s="70">
        <f t="shared" si="312"/>
        <v>1.0000000000000002</v>
      </c>
      <c r="M1449" s="70">
        <f t="shared" si="312"/>
        <v>1</v>
      </c>
      <c r="N1449" s="70">
        <f t="shared" si="312"/>
        <v>0.99999999999999989</v>
      </c>
      <c r="O1449" s="70">
        <f t="shared" si="312"/>
        <v>0.99999999999999989</v>
      </c>
      <c r="P1449" s="70">
        <f t="shared" si="312"/>
        <v>1.0000000000000002</v>
      </c>
      <c r="Q1449" s="70">
        <f t="shared" si="312"/>
        <v>1</v>
      </c>
      <c r="R1449" s="70">
        <f t="shared" si="312"/>
        <v>0.99999999999999978</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NC</v>
      </c>
      <c r="C6" s="1">
        <f t="shared" ref="C6:AE6" si="1">SUMIFS(C$20:C$119,$B$20:$B$119,$B$6,$A$20:$A$119,$A$6)</f>
        <v>15816964</v>
      </c>
      <c r="D6" s="1">
        <f t="shared" si="1"/>
        <v>14024193</v>
      </c>
      <c r="E6" s="1">
        <f t="shared" si="1"/>
        <v>16466046</v>
      </c>
      <c r="F6" s="1">
        <f t="shared" si="1"/>
        <v>17103687</v>
      </c>
      <c r="G6" s="1">
        <f t="shared" si="1"/>
        <v>11094368</v>
      </c>
      <c r="H6" s="1">
        <f t="shared" si="1"/>
        <v>11531017</v>
      </c>
      <c r="I6" s="1">
        <f t="shared" si="1"/>
        <v>9452105</v>
      </c>
      <c r="J6" s="1">
        <f t="shared" si="1"/>
        <v>6730623</v>
      </c>
      <c r="K6" s="1">
        <f t="shared" si="1"/>
        <v>5506688</v>
      </c>
      <c r="L6" s="1">
        <f t="shared" si="1"/>
        <v>11962882</v>
      </c>
      <c r="M6" s="1">
        <f t="shared" si="1"/>
        <v>12099876</v>
      </c>
      <c r="N6" s="1">
        <f t="shared" si="1"/>
        <v>14235130</v>
      </c>
      <c r="O6" s="1">
        <f t="shared" si="1"/>
        <v>13131388</v>
      </c>
      <c r="P6" s="1">
        <f t="shared" si="1"/>
        <v>7514965</v>
      </c>
      <c r="Q6" s="1">
        <f t="shared" si="1"/>
        <v>14743847</v>
      </c>
      <c r="R6" s="1">
        <f t="shared" si="1"/>
        <v>13288950</v>
      </c>
      <c r="S6" s="1">
        <f t="shared" si="1"/>
        <v>15760685</v>
      </c>
      <c r="T6" s="1">
        <f t="shared" si="1"/>
        <v>14629639</v>
      </c>
      <c r="U6" s="1">
        <f t="shared" si="1"/>
        <v>17693787</v>
      </c>
      <c r="V6" s="1">
        <f t="shared" si="1"/>
        <v>20741069</v>
      </c>
      <c r="W6" s="1">
        <f t="shared" si="1"/>
        <v>19729808</v>
      </c>
      <c r="X6" s="1">
        <f t="shared" si="1"/>
        <v>23878900</v>
      </c>
      <c r="Y6" s="1">
        <f t="shared" si="1"/>
        <v>22692127</v>
      </c>
      <c r="Z6" s="1">
        <f t="shared" si="1"/>
        <v>15080537</v>
      </c>
      <c r="AA6" s="1">
        <f t="shared" si="1"/>
        <v>15948056</v>
      </c>
      <c r="AB6" s="1">
        <f t="shared" si="1"/>
        <v>16479278</v>
      </c>
      <c r="AC6" s="1">
        <f t="shared" si="1"/>
        <v>14215709</v>
      </c>
      <c r="AD6" s="1">
        <f t="shared" si="1"/>
        <v>13173259</v>
      </c>
      <c r="AE6" s="1">
        <f t="shared" si="1"/>
        <v>14040847</v>
      </c>
      <c r="AF6" s="48">
        <f t="shared" ref="AF6:BK6" si="2">AE6</f>
        <v>14040847</v>
      </c>
      <c r="AG6" s="48">
        <f t="shared" si="2"/>
        <v>14040847</v>
      </c>
      <c r="AH6" s="48">
        <f t="shared" si="2"/>
        <v>14040847</v>
      </c>
      <c r="AI6" s="48">
        <f t="shared" si="2"/>
        <v>14040847</v>
      </c>
      <c r="AJ6" s="48">
        <f t="shared" si="2"/>
        <v>14040847</v>
      </c>
      <c r="AK6" s="48">
        <f t="shared" si="2"/>
        <v>14040847</v>
      </c>
      <c r="AL6" s="48">
        <f t="shared" si="2"/>
        <v>14040847</v>
      </c>
      <c r="AM6" s="48">
        <f t="shared" si="2"/>
        <v>14040847</v>
      </c>
      <c r="AN6" s="48">
        <f t="shared" si="2"/>
        <v>14040847</v>
      </c>
      <c r="AO6" s="48">
        <f t="shared" si="2"/>
        <v>14040847</v>
      </c>
      <c r="AP6" s="48">
        <f t="shared" si="2"/>
        <v>14040847</v>
      </c>
      <c r="AQ6" s="48">
        <f t="shared" si="2"/>
        <v>14040847</v>
      </c>
      <c r="AR6" s="48">
        <f t="shared" si="2"/>
        <v>14040847</v>
      </c>
      <c r="AS6" s="48">
        <f t="shared" si="2"/>
        <v>14040847</v>
      </c>
      <c r="AT6" s="48">
        <f t="shared" si="2"/>
        <v>14040847</v>
      </c>
      <c r="AU6" s="48">
        <f t="shared" si="2"/>
        <v>14040847</v>
      </c>
      <c r="AV6" s="48">
        <f t="shared" si="2"/>
        <v>14040847</v>
      </c>
      <c r="AW6" s="48">
        <f t="shared" si="2"/>
        <v>14040847</v>
      </c>
      <c r="AX6" s="48">
        <f t="shared" si="2"/>
        <v>14040847</v>
      </c>
      <c r="AY6" s="48">
        <f t="shared" si="2"/>
        <v>14040847</v>
      </c>
      <c r="AZ6" s="48">
        <f t="shared" si="2"/>
        <v>14040847</v>
      </c>
      <c r="BA6" s="48">
        <f t="shared" si="2"/>
        <v>14040847</v>
      </c>
      <c r="BB6" s="48">
        <f t="shared" si="2"/>
        <v>14040847</v>
      </c>
      <c r="BC6" s="48">
        <f t="shared" si="2"/>
        <v>14040847</v>
      </c>
      <c r="BD6" s="48">
        <f t="shared" si="2"/>
        <v>14040847</v>
      </c>
      <c r="BE6" s="48">
        <f t="shared" si="2"/>
        <v>14040847</v>
      </c>
      <c r="BF6" s="48">
        <f t="shared" si="2"/>
        <v>14040847</v>
      </c>
      <c r="BG6" s="48">
        <f t="shared" si="2"/>
        <v>14040847</v>
      </c>
      <c r="BH6" s="48">
        <f t="shared" si="2"/>
        <v>14040847</v>
      </c>
      <c r="BI6" s="48">
        <f t="shared" si="2"/>
        <v>14040847</v>
      </c>
      <c r="BJ6" s="48">
        <f t="shared" si="2"/>
        <v>14040847</v>
      </c>
      <c r="BK6" s="48">
        <f t="shared" si="2"/>
        <v>14040847</v>
      </c>
    </row>
    <row r="7" spans="1:63">
      <c r="A7" s="1" t="s">
        <v>546</v>
      </c>
      <c r="B7" s="1" t="str">
        <f>About!B2</f>
        <v>NC</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NC</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1074</v>
      </c>
      <c r="AE10" s="29">
        <f t="shared" si="6"/>
        <v>1503</v>
      </c>
      <c r="AF10" s="35">
        <f t="shared" ref="AF10:BK10" si="7">AE10</f>
        <v>1503</v>
      </c>
      <c r="AG10" s="35">
        <f t="shared" si="7"/>
        <v>1503</v>
      </c>
      <c r="AH10" s="35">
        <f t="shared" si="7"/>
        <v>1503</v>
      </c>
      <c r="AI10" s="35">
        <f t="shared" si="7"/>
        <v>1503</v>
      </c>
      <c r="AJ10" s="35">
        <f t="shared" si="7"/>
        <v>1503</v>
      </c>
      <c r="AK10" s="35">
        <f t="shared" si="7"/>
        <v>1503</v>
      </c>
      <c r="AL10" s="35">
        <f t="shared" si="7"/>
        <v>1503</v>
      </c>
      <c r="AM10" s="35">
        <f t="shared" si="7"/>
        <v>1503</v>
      </c>
      <c r="AN10" s="35">
        <f t="shared" si="7"/>
        <v>1503</v>
      </c>
      <c r="AO10" s="35">
        <f t="shared" si="7"/>
        <v>1503</v>
      </c>
      <c r="AP10" s="35">
        <f t="shared" si="7"/>
        <v>1503</v>
      </c>
      <c r="AQ10" s="35">
        <f t="shared" si="7"/>
        <v>1503</v>
      </c>
      <c r="AR10" s="35">
        <f t="shared" si="7"/>
        <v>1503</v>
      </c>
      <c r="AS10" s="35">
        <f t="shared" si="7"/>
        <v>1503</v>
      </c>
      <c r="AT10" s="35">
        <f t="shared" si="7"/>
        <v>1503</v>
      </c>
      <c r="AU10" s="35">
        <f t="shared" si="7"/>
        <v>1503</v>
      </c>
      <c r="AV10" s="35">
        <f t="shared" si="7"/>
        <v>1503</v>
      </c>
      <c r="AW10" s="35">
        <f t="shared" si="7"/>
        <v>1503</v>
      </c>
      <c r="AX10" s="35">
        <f t="shared" si="7"/>
        <v>1503</v>
      </c>
      <c r="AY10" s="35">
        <f t="shared" si="7"/>
        <v>1503</v>
      </c>
      <c r="AZ10" s="35">
        <f t="shared" si="7"/>
        <v>1503</v>
      </c>
      <c r="BA10" s="35">
        <f t="shared" si="7"/>
        <v>1503</v>
      </c>
      <c r="BB10" s="35">
        <f t="shared" si="7"/>
        <v>1503</v>
      </c>
      <c r="BC10" s="35">
        <f t="shared" si="7"/>
        <v>1503</v>
      </c>
      <c r="BD10" s="35">
        <f t="shared" si="7"/>
        <v>1503</v>
      </c>
      <c r="BE10" s="35">
        <f t="shared" si="7"/>
        <v>1503</v>
      </c>
      <c r="BF10" s="35">
        <f t="shared" si="7"/>
        <v>1503</v>
      </c>
      <c r="BG10" s="35">
        <f t="shared" si="7"/>
        <v>1503</v>
      </c>
      <c r="BH10" s="35">
        <f t="shared" si="7"/>
        <v>1503</v>
      </c>
      <c r="BI10" s="35">
        <f t="shared" si="7"/>
        <v>1503</v>
      </c>
      <c r="BJ10" s="35">
        <f t="shared" si="7"/>
        <v>1503</v>
      </c>
      <c r="BK10" s="35">
        <f t="shared" si="7"/>
        <v>1503</v>
      </c>
    </row>
    <row r="11" spans="1:63">
      <c r="A11" s="1" t="s">
        <v>546</v>
      </c>
      <c r="B11" s="29" t="str">
        <f>About!B2</f>
        <v>NC</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2</v>
      </c>
      <c r="AE11" s="29">
        <f t="shared" si="8"/>
        <v>42</v>
      </c>
      <c r="AF11" s="35">
        <f>AVERAGE(W11:AE11)</f>
        <v>4.8888888888888893</v>
      </c>
      <c r="AG11" s="35">
        <f t="shared" ref="AG11:BK11" si="9">AF11</f>
        <v>4.8888888888888893</v>
      </c>
      <c r="AH11" s="35">
        <f t="shared" si="9"/>
        <v>4.8888888888888893</v>
      </c>
      <c r="AI11" s="35">
        <f t="shared" si="9"/>
        <v>4.8888888888888893</v>
      </c>
      <c r="AJ11" s="35">
        <f t="shared" si="9"/>
        <v>4.8888888888888893</v>
      </c>
      <c r="AK11" s="35">
        <f t="shared" si="9"/>
        <v>4.8888888888888893</v>
      </c>
      <c r="AL11" s="35">
        <f t="shared" si="9"/>
        <v>4.8888888888888893</v>
      </c>
      <c r="AM11" s="35">
        <f t="shared" si="9"/>
        <v>4.8888888888888893</v>
      </c>
      <c r="AN11" s="35">
        <f t="shared" si="9"/>
        <v>4.8888888888888893</v>
      </c>
      <c r="AO11" s="35">
        <f t="shared" si="9"/>
        <v>4.8888888888888893</v>
      </c>
      <c r="AP11" s="35">
        <f t="shared" si="9"/>
        <v>4.8888888888888893</v>
      </c>
      <c r="AQ11" s="35">
        <f t="shared" si="9"/>
        <v>4.8888888888888893</v>
      </c>
      <c r="AR11" s="35">
        <f t="shared" si="9"/>
        <v>4.8888888888888893</v>
      </c>
      <c r="AS11" s="35">
        <f t="shared" si="9"/>
        <v>4.8888888888888893</v>
      </c>
      <c r="AT11" s="35">
        <f t="shared" si="9"/>
        <v>4.8888888888888893</v>
      </c>
      <c r="AU11" s="35">
        <f t="shared" si="9"/>
        <v>4.8888888888888893</v>
      </c>
      <c r="AV11" s="35">
        <f t="shared" si="9"/>
        <v>4.8888888888888893</v>
      </c>
      <c r="AW11" s="35">
        <f t="shared" si="9"/>
        <v>4.8888888888888893</v>
      </c>
      <c r="AX11" s="35">
        <f t="shared" si="9"/>
        <v>4.8888888888888893</v>
      </c>
      <c r="AY11" s="35">
        <f t="shared" si="9"/>
        <v>4.8888888888888893</v>
      </c>
      <c r="AZ11" s="35">
        <f t="shared" si="9"/>
        <v>4.8888888888888893</v>
      </c>
      <c r="BA11" s="35">
        <f t="shared" si="9"/>
        <v>4.8888888888888893</v>
      </c>
      <c r="BB11" s="35">
        <f t="shared" si="9"/>
        <v>4.8888888888888893</v>
      </c>
      <c r="BC11" s="35">
        <f t="shared" si="9"/>
        <v>4.8888888888888893</v>
      </c>
      <c r="BD11" s="35">
        <f t="shared" si="9"/>
        <v>4.8888888888888893</v>
      </c>
      <c r="BE11" s="35">
        <f t="shared" si="9"/>
        <v>4.8888888888888893</v>
      </c>
      <c r="BF11" s="35">
        <f t="shared" si="9"/>
        <v>4.8888888888888893</v>
      </c>
      <c r="BG11" s="35">
        <f t="shared" si="9"/>
        <v>4.8888888888888893</v>
      </c>
      <c r="BH11" s="35">
        <f t="shared" si="9"/>
        <v>4.8888888888888893</v>
      </c>
      <c r="BI11" s="35">
        <f t="shared" si="9"/>
        <v>4.8888888888888893</v>
      </c>
      <c r="BJ11" s="35">
        <f t="shared" si="9"/>
        <v>4.8888888888888893</v>
      </c>
      <c r="BK11" s="35">
        <f t="shared" si="9"/>
        <v>4.8888888888888893</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NC</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1072</v>
      </c>
      <c r="AE14" s="29">
        <f t="shared" si="11"/>
        <v>1461</v>
      </c>
      <c r="AF14" s="29">
        <f t="shared" si="11"/>
        <v>1498.1111111111111</v>
      </c>
      <c r="AG14" s="29">
        <f t="shared" si="11"/>
        <v>1498.1111111111111</v>
      </c>
      <c r="AH14" s="29">
        <f t="shared" si="11"/>
        <v>1498.1111111111111</v>
      </c>
      <c r="AI14" s="29">
        <f t="shared" ref="AI14:BK14" si="12">IF(AI10&gt;AI11,AI10-AI11,0)</f>
        <v>1498.1111111111111</v>
      </c>
      <c r="AJ14" s="29">
        <f t="shared" si="12"/>
        <v>1498.1111111111111</v>
      </c>
      <c r="AK14" s="29">
        <f t="shared" si="12"/>
        <v>1498.1111111111111</v>
      </c>
      <c r="AL14" s="29">
        <f t="shared" si="12"/>
        <v>1498.1111111111111</v>
      </c>
      <c r="AM14" s="29">
        <f t="shared" si="12"/>
        <v>1498.1111111111111</v>
      </c>
      <c r="AN14" s="29">
        <f t="shared" si="12"/>
        <v>1498.1111111111111</v>
      </c>
      <c r="AO14" s="29">
        <f t="shared" si="12"/>
        <v>1498.1111111111111</v>
      </c>
      <c r="AP14" s="29">
        <f t="shared" si="12"/>
        <v>1498.1111111111111</v>
      </c>
      <c r="AQ14" s="29">
        <f t="shared" si="12"/>
        <v>1498.1111111111111</v>
      </c>
      <c r="AR14" s="29">
        <f t="shared" si="12"/>
        <v>1498.1111111111111</v>
      </c>
      <c r="AS14" s="29">
        <f t="shared" si="12"/>
        <v>1498.1111111111111</v>
      </c>
      <c r="AT14" s="29">
        <f t="shared" si="12"/>
        <v>1498.1111111111111</v>
      </c>
      <c r="AU14" s="29">
        <f t="shared" si="12"/>
        <v>1498.1111111111111</v>
      </c>
      <c r="AV14" s="29">
        <f t="shared" si="12"/>
        <v>1498.1111111111111</v>
      </c>
      <c r="AW14" s="29">
        <f t="shared" si="12"/>
        <v>1498.1111111111111</v>
      </c>
      <c r="AX14" s="29">
        <f t="shared" si="12"/>
        <v>1498.1111111111111</v>
      </c>
      <c r="AY14" s="29">
        <f t="shared" si="12"/>
        <v>1498.1111111111111</v>
      </c>
      <c r="AZ14" s="29">
        <f t="shared" si="12"/>
        <v>1498.1111111111111</v>
      </c>
      <c r="BA14" s="29">
        <f t="shared" si="12"/>
        <v>1498.1111111111111</v>
      </c>
      <c r="BB14" s="29">
        <f t="shared" si="12"/>
        <v>1498.1111111111111</v>
      </c>
      <c r="BC14" s="29">
        <f t="shared" si="12"/>
        <v>1498.1111111111111</v>
      </c>
      <c r="BD14" s="29">
        <f t="shared" si="12"/>
        <v>1498.1111111111111</v>
      </c>
      <c r="BE14" s="29">
        <f t="shared" si="12"/>
        <v>1498.1111111111111</v>
      </c>
      <c r="BF14" s="29">
        <f t="shared" si="12"/>
        <v>1498.1111111111111</v>
      </c>
      <c r="BG14" s="29">
        <f t="shared" si="12"/>
        <v>1498.1111111111111</v>
      </c>
      <c r="BH14" s="29">
        <f t="shared" si="12"/>
        <v>1498.1111111111111</v>
      </c>
      <c r="BI14" s="29">
        <f t="shared" si="12"/>
        <v>1498.1111111111111</v>
      </c>
      <c r="BJ14" s="29">
        <f t="shared" si="12"/>
        <v>1498.1111111111111</v>
      </c>
      <c r="BK14" s="29">
        <f t="shared" si="12"/>
        <v>1498.1111111111111</v>
      </c>
    </row>
    <row r="15" spans="1:63">
      <c r="A15" s="1" t="s">
        <v>546</v>
      </c>
      <c r="B15" s="29" t="str">
        <f>About!B2</f>
        <v>NC</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North Carolina</v>
      </c>
      <c r="B1" s="85">
        <v>2020</v>
      </c>
      <c r="C1" s="74">
        <v>2021</v>
      </c>
      <c r="D1" s="78"/>
      <c r="E1" s="78"/>
      <c r="F1" s="78"/>
      <c r="G1" s="78"/>
      <c r="H1" s="78"/>
      <c r="I1" s="78"/>
      <c r="J1" s="78"/>
      <c r="K1" s="78"/>
      <c r="L1" s="78"/>
    </row>
    <row r="2" spans="1:12" ht="15">
      <c r="A2" s="85" t="s">
        <v>744</v>
      </c>
      <c r="B2" s="91">
        <f>SUM(SUMIFS(all!$D:$D,all!$A:$A,About!$B$1,all!$B:$B,$E$2),SUMIFS(all!$D:$D,all!$A:$A,About!$B$1,all!$B:$B,$D$2))</f>
        <v>15132324</v>
      </c>
      <c r="C2" s="91">
        <f>SUM(SUMIFS(all!$C:$C,all!$A:$A,About!$B$1,all!$B:$B,$E$2),SUMIFS(all!$C:$C,all!$A:$A,About!$B$1,all!$B:$B,$D$2))</f>
        <v>15014573</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15132324</v>
      </c>
      <c r="C4" s="94">
        <f>SUM(C2:C3)</f>
        <v>15014573</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3887387.2604773776</v>
      </c>
      <c r="C9" s="104">
        <f>B9/SUM($B$9:$B$24)</f>
        <v>0.27683309848261711</v>
      </c>
      <c r="D9" s="82">
        <f>SUM(C9:C24)</f>
        <v>1</v>
      </c>
      <c r="E9" s="78"/>
      <c r="F9" s="78"/>
      <c r="G9" s="78"/>
      <c r="H9" s="78"/>
      <c r="I9" s="78"/>
      <c r="J9" s="78"/>
      <c r="K9" s="78"/>
      <c r="L9" s="78"/>
    </row>
    <row r="10" spans="1:12" ht="15" customHeight="1">
      <c r="A10" s="102" t="s">
        <v>488</v>
      </c>
      <c r="B10" s="103">
        <f>(Calculations!B61*'EIA SEDS data'!AF$6)+('EIA SEDS data'!AF$10*IF(About!$N$12,Calculations!$B115,Calculations!B93))</f>
        <v>2604664.6701412643</v>
      </c>
      <c r="C10" s="104">
        <f t="shared" ref="C10:C24" si="0">B10/SUM($B$9:$B$24)</f>
        <v>0.18548638013874208</v>
      </c>
      <c r="E10" s="78"/>
      <c r="F10" s="78"/>
      <c r="G10" s="78"/>
      <c r="H10" s="78"/>
      <c r="I10" s="78"/>
      <c r="J10" s="78"/>
      <c r="K10" s="78"/>
      <c r="L10" s="78"/>
    </row>
    <row r="11" spans="1:12" ht="15" customHeight="1">
      <c r="A11" s="102" t="s">
        <v>489</v>
      </c>
      <c r="B11" s="103">
        <f>(Calculations!B62*'EIA SEDS data'!AF$6)+('EIA SEDS data'!AF$10*IF(About!$N$12,Calculations!$B116,Calculations!B94))</f>
        <v>6982666.2760078777</v>
      </c>
      <c r="C11" s="104">
        <f t="shared" si="0"/>
        <v>0.49725767239869961</v>
      </c>
      <c r="E11" s="78"/>
      <c r="F11" s="78"/>
      <c r="G11" s="78"/>
      <c r="H11" s="78"/>
      <c r="I11" s="78"/>
      <c r="J11" s="78"/>
      <c r="K11" s="78"/>
      <c r="L11" s="78"/>
    </row>
    <row r="12" spans="1:12" ht="15" customHeight="1">
      <c r="A12" s="102" t="s">
        <v>490</v>
      </c>
      <c r="B12" s="103">
        <f>(Calculations!B63*'EIA SEDS data'!AF$6)+('EIA SEDS data'!AF$10*IF(About!$N$12,Calculations!$B117,Calculations!B95))</f>
        <v>298783.36994624097</v>
      </c>
      <c r="C12" s="104">
        <f t="shared" si="0"/>
        <v>2.1277305432939719E-2</v>
      </c>
      <c r="F12" s="78"/>
      <c r="G12" s="80"/>
      <c r="H12" s="81"/>
    </row>
    <row r="13" spans="1:12" ht="15" customHeight="1">
      <c r="A13" s="102" t="s">
        <v>491</v>
      </c>
      <c r="B13" s="103">
        <f>(Calculations!B64*'EIA SEDS data'!AF$6)+('EIA SEDS data'!AF$10*IF(About!$N$12,Calculations!$B118,Calculations!B96))</f>
        <v>48369.305892069729</v>
      </c>
      <c r="C13" s="104">
        <f t="shared" si="0"/>
        <v>3.4445307154478944E-3</v>
      </c>
      <c r="F13" s="78"/>
      <c r="G13" s="80"/>
      <c r="H13" s="81"/>
    </row>
    <row r="14" spans="1:12" ht="15" customHeight="1">
      <c r="A14" s="102" t="s">
        <v>492</v>
      </c>
      <c r="B14" s="103">
        <f>(Calculations!B65*'EIA SEDS data'!AF$6)+('EIA SEDS data'!AF$10*IF(About!$N$12,Calculations!$B119,Calculations!B97))</f>
        <v>177713.37264533114</v>
      </c>
      <c r="C14" s="104">
        <f t="shared" si="0"/>
        <v>1.2655529355508956E-2</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8.6628205466476214</v>
      </c>
      <c r="C16" s="104">
        <f t="shared" si="0"/>
        <v>6.1690675326050298E-7</v>
      </c>
      <c r="F16" s="78"/>
      <c r="G16" s="80"/>
      <c r="H16" s="81"/>
    </row>
    <row r="17" spans="1:8" ht="15" customHeight="1">
      <c r="A17" s="102" t="s">
        <v>495</v>
      </c>
      <c r="B17" s="103">
        <f>(Calculations!B68*'EIA SEDS data'!AF$6)+('EIA SEDS data'!AF$10*IF(About!$N$12,Calculations!$B122,Calculations!B100))</f>
        <v>8.6628205466476214</v>
      </c>
      <c r="C17" s="104">
        <f t="shared" si="0"/>
        <v>6.1690675326050298E-7</v>
      </c>
      <c r="F17" s="78"/>
      <c r="G17" s="80"/>
      <c r="H17" s="81"/>
    </row>
    <row r="18" spans="1:8" ht="15" customHeight="1">
      <c r="A18" s="102" t="s">
        <v>496</v>
      </c>
      <c r="B18" s="103">
        <f>(Calculations!B69*'EIA SEDS data'!AF$6)+('EIA SEDS data'!AF$10*IF(About!$N$12,Calculations!$B123,Calculations!B101))</f>
        <v>5.7319999497806364</v>
      </c>
      <c r="C18" s="104">
        <f t="shared" si="0"/>
        <v>4.0819378165197689E-7</v>
      </c>
      <c r="F18" s="78"/>
      <c r="G18" s="80"/>
      <c r="H18" s="81"/>
    </row>
    <row r="19" spans="1:8" ht="15" customHeight="1">
      <c r="A19" s="102" t="s">
        <v>497</v>
      </c>
      <c r="B19" s="103">
        <f>(Calculations!B70*'EIA SEDS data'!AF$6)+('EIA SEDS data'!AF$10*IF(About!$N$12,Calculations!$B124,Calculations!B102))</f>
        <v>20317.770192969951</v>
      </c>
      <c r="C19" s="104">
        <f t="shared" si="0"/>
        <v>1.4468924498370968E-3</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22424.917055823804</v>
      </c>
      <c r="C22" s="104">
        <f t="shared" si="0"/>
        <v>1.5969490189194694E-3</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4189128.1401628703</v>
      </c>
      <c r="C28" s="109">
        <f>IF(C$4&gt;0, C$4*$C9, 0)</f>
        <v>4156530.7659834437</v>
      </c>
      <c r="F28" s="78"/>
      <c r="G28" s="80"/>
      <c r="H28" s="81"/>
    </row>
    <row r="29" spans="1:8" ht="15" customHeight="1">
      <c r="A29" s="102" t="s">
        <v>488</v>
      </c>
      <c r="B29" s="109">
        <f t="shared" ref="B29:C43" si="1">IF(B$4&gt;0, B$4*$C10, 0)</f>
        <v>2806840.0018466101</v>
      </c>
      <c r="C29" s="109">
        <f t="shared" si="1"/>
        <v>2784998.7950988929</v>
      </c>
      <c r="F29" s="78"/>
      <c r="G29" s="80"/>
      <c r="H29" s="81"/>
    </row>
    <row r="30" spans="1:8" ht="15" customHeight="1">
      <c r="A30" s="102" t="s">
        <v>489</v>
      </c>
      <c r="B30" s="109">
        <f t="shared" si="1"/>
        <v>7524664.21022298</v>
      </c>
      <c r="C30" s="109">
        <f t="shared" si="1"/>
        <v>7466111.6220403602</v>
      </c>
      <c r="F30" s="78"/>
      <c r="G30" s="80"/>
      <c r="H30" s="81"/>
    </row>
    <row r="31" spans="1:8" ht="15" customHeight="1">
      <c r="A31" s="102" t="s">
        <v>490</v>
      </c>
      <c r="B31" s="109">
        <f t="shared" si="1"/>
        <v>321975.07965820411</v>
      </c>
      <c r="C31" s="109">
        <f t="shared" si="1"/>
        <v>319469.65566617</v>
      </c>
      <c r="F31" s="78"/>
      <c r="G31" s="80"/>
      <c r="H31" s="81"/>
    </row>
    <row r="32" spans="1:8" ht="15" customHeight="1">
      <c r="A32" s="102" t="s">
        <v>491</v>
      </c>
      <c r="B32" s="109">
        <f t="shared" si="1"/>
        <v>52123.754814109343</v>
      </c>
      <c r="C32" s="109">
        <f t="shared" si="1"/>
        <v>51718.157877834637</v>
      </c>
      <c r="F32" s="78"/>
      <c r="G32" s="80"/>
      <c r="H32" s="81"/>
    </row>
    <row r="33" spans="1:8" ht="15" customHeight="1">
      <c r="A33" s="102" t="s">
        <v>492</v>
      </c>
      <c r="B33" s="109">
        <f t="shared" si="1"/>
        <v>191507.5705990727</v>
      </c>
      <c r="C33" s="109">
        <f t="shared" si="1"/>
        <v>190017.36936193219</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9.3352328681259884</v>
      </c>
      <c r="C35" s="109">
        <f t="shared" si="1"/>
        <v>9.2625914810228096</v>
      </c>
      <c r="F35" s="78"/>
      <c r="G35" s="80"/>
      <c r="H35" s="81"/>
    </row>
    <row r="36" spans="1:8" ht="15" customHeight="1">
      <c r="A36" s="102" t="s">
        <v>495</v>
      </c>
      <c r="B36" s="109">
        <f t="shared" si="1"/>
        <v>9.3352328681259884</v>
      </c>
      <c r="C36" s="109">
        <f t="shared" si="1"/>
        <v>9.2625914810228096</v>
      </c>
      <c r="F36" s="78"/>
      <c r="G36" s="80"/>
      <c r="H36" s="81"/>
    </row>
    <row r="37" spans="1:8" ht="15" customHeight="1">
      <c r="A37" s="102" t="s">
        <v>496</v>
      </c>
      <c r="B37" s="109">
        <f t="shared" si="1"/>
        <v>6.1769205587429692</v>
      </c>
      <c r="C37" s="109">
        <f t="shared" si="1"/>
        <v>6.1288553327596675</v>
      </c>
      <c r="F37" s="78"/>
      <c r="G37" s="80"/>
      <c r="H37" s="81"/>
    </row>
    <row r="38" spans="1:8" ht="15" customHeight="1">
      <c r="A38" s="102" t="s">
        <v>497</v>
      </c>
      <c r="B38" s="109">
        <f t="shared" si="1"/>
        <v>21894.845344088695</v>
      </c>
      <c r="C38" s="109">
        <f t="shared" si="1"/>
        <v>21724.472311227928</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24165.549965771541</v>
      </c>
      <c r="C41" s="109">
        <f t="shared" si="1"/>
        <v>23977.507621844754</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0</v>
      </c>
      <c r="D2" s="1">
        <f>SUMIFS(all!$D:$D,all!$A:$A,About!$B$1,all!$B:$B,exports!$A$2)</f>
        <v>0</v>
      </c>
      <c r="E2" s="1">
        <f>SUMIFS(all!$C:$C,all!$A:$A,About!$B$1,all!$B:$B,exports!$A$2)</f>
        <v>0</v>
      </c>
      <c r="F2" s="1">
        <f>E2</f>
        <v>0</v>
      </c>
      <c r="G2" s="1">
        <f t="shared" ref="G2:AH2" si="0">F2</f>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c r="AH2" s="1">
        <f t="shared" si="0"/>
        <v>0</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122296440</v>
      </c>
    </row>
    <row r="4" spans="1:3" s="78" customFormat="1" ht="15">
      <c r="B4" s="93" t="s">
        <v>716</v>
      </c>
      <c r="C4">
        <f>SUMIFS(all!D:D,all!A:A,About!$B$1,all!B:B,B4)</f>
        <v>15132324</v>
      </c>
    </row>
    <row r="5" spans="1:3" ht="15">
      <c r="B5" s="89" t="s">
        <v>723</v>
      </c>
      <c r="C5">
        <f>SUMIFS(all!D:D,all!A:A,About!$B$1,all!B:B,B5)</f>
        <v>130390980</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4189128.1401628703</v>
      </c>
      <c r="C2" s="79">
        <f>imports!B28</f>
        <v>4189128.1401628703</v>
      </c>
      <c r="D2" s="79">
        <f>imports!C28</f>
        <v>4156530.7659834437</v>
      </c>
      <c r="E2" s="79">
        <f t="shared" ref="E2:AG10" si="0">D2</f>
        <v>4156530.7659834437</v>
      </c>
      <c r="F2" s="79">
        <f t="shared" si="0"/>
        <v>4156530.7659834437</v>
      </c>
      <c r="G2" s="79">
        <f t="shared" si="0"/>
        <v>4156530.7659834437</v>
      </c>
      <c r="H2" s="79">
        <f t="shared" si="0"/>
        <v>4156530.7659834437</v>
      </c>
      <c r="I2" s="79">
        <f t="shared" si="0"/>
        <v>4156530.7659834437</v>
      </c>
      <c r="J2" s="79">
        <f t="shared" si="0"/>
        <v>4156530.7659834437</v>
      </c>
      <c r="K2" s="79">
        <f t="shared" si="0"/>
        <v>4156530.7659834437</v>
      </c>
      <c r="L2" s="79">
        <f t="shared" si="0"/>
        <v>4156530.7659834437</v>
      </c>
      <c r="M2" s="79">
        <f t="shared" si="0"/>
        <v>4156530.7659834437</v>
      </c>
      <c r="N2" s="79">
        <f t="shared" si="0"/>
        <v>4156530.7659834437</v>
      </c>
      <c r="O2" s="79">
        <f t="shared" si="0"/>
        <v>4156530.7659834437</v>
      </c>
      <c r="P2" s="79">
        <f t="shared" si="0"/>
        <v>4156530.7659834437</v>
      </c>
      <c r="Q2" s="79">
        <f t="shared" si="0"/>
        <v>4156530.7659834437</v>
      </c>
      <c r="R2" s="79">
        <f t="shared" si="0"/>
        <v>4156530.7659834437</v>
      </c>
      <c r="S2" s="79">
        <f t="shared" si="0"/>
        <v>4156530.7659834437</v>
      </c>
      <c r="T2" s="79">
        <f t="shared" si="0"/>
        <v>4156530.7659834437</v>
      </c>
      <c r="U2" s="79">
        <f t="shared" si="0"/>
        <v>4156530.7659834437</v>
      </c>
      <c r="V2" s="79">
        <f t="shared" si="0"/>
        <v>4156530.7659834437</v>
      </c>
      <c r="W2" s="79">
        <f t="shared" si="0"/>
        <v>4156530.7659834437</v>
      </c>
      <c r="X2" s="79">
        <f t="shared" si="0"/>
        <v>4156530.7659834437</v>
      </c>
      <c r="Y2" s="79">
        <f t="shared" si="0"/>
        <v>4156530.7659834437</v>
      </c>
      <c r="Z2" s="79">
        <f t="shared" si="0"/>
        <v>4156530.7659834437</v>
      </c>
      <c r="AA2" s="79">
        <f t="shared" si="0"/>
        <v>4156530.7659834437</v>
      </c>
      <c r="AB2" s="79">
        <f t="shared" si="0"/>
        <v>4156530.7659834437</v>
      </c>
      <c r="AC2" s="79">
        <f t="shared" si="0"/>
        <v>4156530.7659834437</v>
      </c>
      <c r="AD2" s="79">
        <f t="shared" si="0"/>
        <v>4156530.7659834437</v>
      </c>
      <c r="AE2" s="79">
        <f t="shared" si="0"/>
        <v>4156530.7659834437</v>
      </c>
      <c r="AF2" s="79">
        <f t="shared" si="0"/>
        <v>4156530.7659834437</v>
      </c>
      <c r="AG2" s="79">
        <f t="shared" si="0"/>
        <v>4156530.7659834437</v>
      </c>
    </row>
    <row r="3" spans="1:33">
      <c r="A3" s="4" t="s">
        <v>488</v>
      </c>
      <c r="B3" s="79">
        <f t="shared" ref="B3:B17" si="1">C3</f>
        <v>2806840.0018466101</v>
      </c>
      <c r="C3" s="79">
        <f>imports!B29</f>
        <v>2806840.0018466101</v>
      </c>
      <c r="D3" s="79">
        <f>imports!C29</f>
        <v>2784998.7950988929</v>
      </c>
      <c r="E3" s="79">
        <f t="shared" ref="E3:R3" si="2">D3</f>
        <v>2784998.7950988929</v>
      </c>
      <c r="F3" s="79">
        <f t="shared" si="2"/>
        <v>2784998.7950988929</v>
      </c>
      <c r="G3" s="79">
        <f t="shared" si="2"/>
        <v>2784998.7950988929</v>
      </c>
      <c r="H3" s="79">
        <f t="shared" si="2"/>
        <v>2784998.7950988929</v>
      </c>
      <c r="I3" s="79">
        <f t="shared" si="2"/>
        <v>2784998.7950988929</v>
      </c>
      <c r="J3" s="79">
        <f t="shared" si="2"/>
        <v>2784998.7950988929</v>
      </c>
      <c r="K3" s="79">
        <f t="shared" si="2"/>
        <v>2784998.7950988929</v>
      </c>
      <c r="L3" s="79">
        <f t="shared" si="2"/>
        <v>2784998.7950988929</v>
      </c>
      <c r="M3" s="79">
        <f t="shared" si="2"/>
        <v>2784998.7950988929</v>
      </c>
      <c r="N3" s="79">
        <f t="shared" si="2"/>
        <v>2784998.7950988929</v>
      </c>
      <c r="O3" s="79">
        <f t="shared" si="2"/>
        <v>2784998.7950988929</v>
      </c>
      <c r="P3" s="79">
        <f t="shared" si="2"/>
        <v>2784998.7950988929</v>
      </c>
      <c r="Q3" s="79">
        <f t="shared" si="2"/>
        <v>2784998.7950988929</v>
      </c>
      <c r="R3" s="79">
        <f t="shared" si="2"/>
        <v>2784998.7950988929</v>
      </c>
      <c r="S3" s="79">
        <f t="shared" si="0"/>
        <v>2784998.7950988929</v>
      </c>
      <c r="T3" s="79">
        <f t="shared" si="0"/>
        <v>2784998.7950988929</v>
      </c>
      <c r="U3" s="79">
        <f t="shared" si="0"/>
        <v>2784998.7950988929</v>
      </c>
      <c r="V3" s="79">
        <f t="shared" si="0"/>
        <v>2784998.7950988929</v>
      </c>
      <c r="W3" s="79">
        <f t="shared" si="0"/>
        <v>2784998.7950988929</v>
      </c>
      <c r="X3" s="79">
        <f t="shared" si="0"/>
        <v>2784998.7950988929</v>
      </c>
      <c r="Y3" s="79">
        <f t="shared" si="0"/>
        <v>2784998.7950988929</v>
      </c>
      <c r="Z3" s="79">
        <f t="shared" si="0"/>
        <v>2784998.7950988929</v>
      </c>
      <c r="AA3" s="79">
        <f t="shared" si="0"/>
        <v>2784998.7950988929</v>
      </c>
      <c r="AB3" s="79">
        <f t="shared" si="0"/>
        <v>2784998.7950988929</v>
      </c>
      <c r="AC3" s="79">
        <f t="shared" si="0"/>
        <v>2784998.7950988929</v>
      </c>
      <c r="AD3" s="79">
        <f t="shared" si="0"/>
        <v>2784998.7950988929</v>
      </c>
      <c r="AE3" s="79">
        <f t="shared" si="0"/>
        <v>2784998.7950988929</v>
      </c>
      <c r="AF3" s="79">
        <f t="shared" si="0"/>
        <v>2784998.7950988929</v>
      </c>
      <c r="AG3" s="79">
        <f t="shared" si="0"/>
        <v>2784998.7950988929</v>
      </c>
    </row>
    <row r="4" spans="1:33">
      <c r="A4" s="4" t="s">
        <v>489</v>
      </c>
      <c r="B4" s="79">
        <f t="shared" si="1"/>
        <v>7524664.21022298</v>
      </c>
      <c r="C4" s="79">
        <f>imports!B30</f>
        <v>7524664.21022298</v>
      </c>
      <c r="D4" s="79">
        <f>imports!C30</f>
        <v>7466111.6220403602</v>
      </c>
      <c r="E4" s="79">
        <f t="shared" si="0"/>
        <v>7466111.6220403602</v>
      </c>
      <c r="F4" s="79">
        <f t="shared" si="0"/>
        <v>7466111.6220403602</v>
      </c>
      <c r="G4" s="79">
        <f t="shared" si="0"/>
        <v>7466111.6220403602</v>
      </c>
      <c r="H4" s="79">
        <f t="shared" si="0"/>
        <v>7466111.6220403602</v>
      </c>
      <c r="I4" s="79">
        <f t="shared" si="0"/>
        <v>7466111.6220403602</v>
      </c>
      <c r="J4" s="79">
        <f t="shared" si="0"/>
        <v>7466111.6220403602</v>
      </c>
      <c r="K4" s="79">
        <f t="shared" si="0"/>
        <v>7466111.6220403602</v>
      </c>
      <c r="L4" s="79">
        <f t="shared" si="0"/>
        <v>7466111.6220403602</v>
      </c>
      <c r="M4" s="79">
        <f t="shared" si="0"/>
        <v>7466111.6220403602</v>
      </c>
      <c r="N4" s="79">
        <f t="shared" si="0"/>
        <v>7466111.6220403602</v>
      </c>
      <c r="O4" s="79">
        <f t="shared" si="0"/>
        <v>7466111.6220403602</v>
      </c>
      <c r="P4" s="79">
        <f t="shared" si="0"/>
        <v>7466111.6220403602</v>
      </c>
      <c r="Q4" s="79">
        <f t="shared" si="0"/>
        <v>7466111.6220403602</v>
      </c>
      <c r="R4" s="79">
        <f t="shared" si="0"/>
        <v>7466111.6220403602</v>
      </c>
      <c r="S4" s="79">
        <f t="shared" si="0"/>
        <v>7466111.6220403602</v>
      </c>
      <c r="T4" s="79">
        <f t="shared" si="0"/>
        <v>7466111.6220403602</v>
      </c>
      <c r="U4" s="79">
        <f t="shared" si="0"/>
        <v>7466111.6220403602</v>
      </c>
      <c r="V4" s="79">
        <f t="shared" si="0"/>
        <v>7466111.6220403602</v>
      </c>
      <c r="W4" s="79">
        <f t="shared" si="0"/>
        <v>7466111.6220403602</v>
      </c>
      <c r="X4" s="79">
        <f t="shared" si="0"/>
        <v>7466111.6220403602</v>
      </c>
      <c r="Y4" s="79">
        <f t="shared" si="0"/>
        <v>7466111.6220403602</v>
      </c>
      <c r="Z4" s="79">
        <f t="shared" si="0"/>
        <v>7466111.6220403602</v>
      </c>
      <c r="AA4" s="79">
        <f t="shared" si="0"/>
        <v>7466111.6220403602</v>
      </c>
      <c r="AB4" s="79">
        <f t="shared" si="0"/>
        <v>7466111.6220403602</v>
      </c>
      <c r="AC4" s="79">
        <f t="shared" si="0"/>
        <v>7466111.6220403602</v>
      </c>
      <c r="AD4" s="79">
        <f t="shared" si="0"/>
        <v>7466111.6220403602</v>
      </c>
      <c r="AE4" s="79">
        <f t="shared" si="0"/>
        <v>7466111.6220403602</v>
      </c>
      <c r="AF4" s="79">
        <f t="shared" si="0"/>
        <v>7466111.6220403602</v>
      </c>
      <c r="AG4" s="79">
        <f t="shared" si="0"/>
        <v>7466111.6220403602</v>
      </c>
    </row>
    <row r="5" spans="1:33">
      <c r="A5" s="4" t="s">
        <v>490</v>
      </c>
      <c r="B5" s="79">
        <f t="shared" si="1"/>
        <v>321975.07965820411</v>
      </c>
      <c r="C5" s="79">
        <f>imports!B31</f>
        <v>321975.07965820411</v>
      </c>
      <c r="D5" s="79">
        <f>imports!C31</f>
        <v>319469.65566617</v>
      </c>
      <c r="E5" s="79">
        <f t="shared" si="0"/>
        <v>319469.65566617</v>
      </c>
      <c r="F5" s="79">
        <f t="shared" si="0"/>
        <v>319469.65566617</v>
      </c>
      <c r="G5" s="79">
        <f t="shared" si="0"/>
        <v>319469.65566617</v>
      </c>
      <c r="H5" s="79">
        <f t="shared" si="0"/>
        <v>319469.65566617</v>
      </c>
      <c r="I5" s="79">
        <f t="shared" si="0"/>
        <v>319469.65566617</v>
      </c>
      <c r="J5" s="79">
        <f t="shared" si="0"/>
        <v>319469.65566617</v>
      </c>
      <c r="K5" s="79">
        <f t="shared" si="0"/>
        <v>319469.65566617</v>
      </c>
      <c r="L5" s="79">
        <f t="shared" si="0"/>
        <v>319469.65566617</v>
      </c>
      <c r="M5" s="79">
        <f t="shared" si="0"/>
        <v>319469.65566617</v>
      </c>
      <c r="N5" s="79">
        <f t="shared" si="0"/>
        <v>319469.65566617</v>
      </c>
      <c r="O5" s="79">
        <f t="shared" si="0"/>
        <v>319469.65566617</v>
      </c>
      <c r="P5" s="79">
        <f t="shared" si="0"/>
        <v>319469.65566617</v>
      </c>
      <c r="Q5" s="79">
        <f t="shared" si="0"/>
        <v>319469.65566617</v>
      </c>
      <c r="R5" s="79">
        <f t="shared" si="0"/>
        <v>319469.65566617</v>
      </c>
      <c r="S5" s="79">
        <f t="shared" si="0"/>
        <v>319469.65566617</v>
      </c>
      <c r="T5" s="79">
        <f t="shared" si="0"/>
        <v>319469.65566617</v>
      </c>
      <c r="U5" s="79">
        <f t="shared" si="0"/>
        <v>319469.65566617</v>
      </c>
      <c r="V5" s="79">
        <f t="shared" si="0"/>
        <v>319469.65566617</v>
      </c>
      <c r="W5" s="79">
        <f t="shared" si="0"/>
        <v>319469.65566617</v>
      </c>
      <c r="X5" s="79">
        <f t="shared" si="0"/>
        <v>319469.65566617</v>
      </c>
      <c r="Y5" s="79">
        <f t="shared" si="0"/>
        <v>319469.65566617</v>
      </c>
      <c r="Z5" s="79">
        <f t="shared" si="0"/>
        <v>319469.65566617</v>
      </c>
      <c r="AA5" s="79">
        <f t="shared" si="0"/>
        <v>319469.65566617</v>
      </c>
      <c r="AB5" s="79">
        <f t="shared" si="0"/>
        <v>319469.65566617</v>
      </c>
      <c r="AC5" s="79">
        <f t="shared" si="0"/>
        <v>319469.65566617</v>
      </c>
      <c r="AD5" s="79">
        <f t="shared" si="0"/>
        <v>319469.65566617</v>
      </c>
      <c r="AE5" s="79">
        <f t="shared" si="0"/>
        <v>319469.65566617</v>
      </c>
      <c r="AF5" s="79">
        <f t="shared" si="0"/>
        <v>319469.65566617</v>
      </c>
      <c r="AG5" s="79">
        <f t="shared" si="0"/>
        <v>319469.65566617</v>
      </c>
    </row>
    <row r="6" spans="1:33">
      <c r="A6" s="4" t="s">
        <v>491</v>
      </c>
      <c r="B6" s="79">
        <f t="shared" si="1"/>
        <v>52123.754814109343</v>
      </c>
      <c r="C6" s="79">
        <f>imports!B32</f>
        <v>52123.754814109343</v>
      </c>
      <c r="D6" s="79">
        <f>imports!C32</f>
        <v>51718.157877834637</v>
      </c>
      <c r="E6" s="79">
        <f t="shared" si="0"/>
        <v>51718.157877834637</v>
      </c>
      <c r="F6" s="79">
        <f t="shared" si="0"/>
        <v>51718.157877834637</v>
      </c>
      <c r="G6" s="79">
        <f t="shared" si="0"/>
        <v>51718.157877834637</v>
      </c>
      <c r="H6" s="79">
        <f t="shared" si="0"/>
        <v>51718.157877834637</v>
      </c>
      <c r="I6" s="79">
        <f t="shared" si="0"/>
        <v>51718.157877834637</v>
      </c>
      <c r="J6" s="79">
        <f t="shared" si="0"/>
        <v>51718.157877834637</v>
      </c>
      <c r="K6" s="79">
        <f t="shared" si="0"/>
        <v>51718.157877834637</v>
      </c>
      <c r="L6" s="79">
        <f t="shared" si="0"/>
        <v>51718.157877834637</v>
      </c>
      <c r="M6" s="79">
        <f t="shared" si="0"/>
        <v>51718.157877834637</v>
      </c>
      <c r="N6" s="79">
        <f t="shared" si="0"/>
        <v>51718.157877834637</v>
      </c>
      <c r="O6" s="79">
        <f t="shared" si="0"/>
        <v>51718.157877834637</v>
      </c>
      <c r="P6" s="79">
        <f t="shared" si="0"/>
        <v>51718.157877834637</v>
      </c>
      <c r="Q6" s="79">
        <f t="shared" si="0"/>
        <v>51718.157877834637</v>
      </c>
      <c r="R6" s="79">
        <f t="shared" si="0"/>
        <v>51718.157877834637</v>
      </c>
      <c r="S6" s="79">
        <f t="shared" si="0"/>
        <v>51718.157877834637</v>
      </c>
      <c r="T6" s="79">
        <f t="shared" si="0"/>
        <v>51718.157877834637</v>
      </c>
      <c r="U6" s="79">
        <f t="shared" si="0"/>
        <v>51718.157877834637</v>
      </c>
      <c r="V6" s="79">
        <f t="shared" si="0"/>
        <v>51718.157877834637</v>
      </c>
      <c r="W6" s="79">
        <f t="shared" si="0"/>
        <v>51718.157877834637</v>
      </c>
      <c r="X6" s="79">
        <f t="shared" si="0"/>
        <v>51718.157877834637</v>
      </c>
      <c r="Y6" s="79">
        <f t="shared" si="0"/>
        <v>51718.157877834637</v>
      </c>
      <c r="Z6" s="79">
        <f t="shared" si="0"/>
        <v>51718.157877834637</v>
      </c>
      <c r="AA6" s="79">
        <f t="shared" si="0"/>
        <v>51718.157877834637</v>
      </c>
      <c r="AB6" s="79">
        <f t="shared" si="0"/>
        <v>51718.157877834637</v>
      </c>
      <c r="AC6" s="79">
        <f t="shared" si="0"/>
        <v>51718.157877834637</v>
      </c>
      <c r="AD6" s="79">
        <f t="shared" si="0"/>
        <v>51718.157877834637</v>
      </c>
      <c r="AE6" s="79">
        <f t="shared" si="0"/>
        <v>51718.157877834637</v>
      </c>
      <c r="AF6" s="79">
        <f t="shared" si="0"/>
        <v>51718.157877834637</v>
      </c>
      <c r="AG6" s="79">
        <f t="shared" si="0"/>
        <v>51718.157877834637</v>
      </c>
    </row>
    <row r="7" spans="1:33">
      <c r="A7" s="4" t="s">
        <v>492</v>
      </c>
      <c r="B7" s="79">
        <f t="shared" si="1"/>
        <v>191507.5705990727</v>
      </c>
      <c r="C7" s="79">
        <f>imports!B33</f>
        <v>191507.5705990727</v>
      </c>
      <c r="D7" s="79">
        <f>imports!C33</f>
        <v>190017.36936193219</v>
      </c>
      <c r="E7" s="79">
        <f t="shared" si="0"/>
        <v>190017.36936193219</v>
      </c>
      <c r="F7" s="79">
        <f t="shared" si="0"/>
        <v>190017.36936193219</v>
      </c>
      <c r="G7" s="79">
        <f t="shared" si="0"/>
        <v>190017.36936193219</v>
      </c>
      <c r="H7" s="79">
        <f t="shared" si="0"/>
        <v>190017.36936193219</v>
      </c>
      <c r="I7" s="79">
        <f t="shared" si="0"/>
        <v>190017.36936193219</v>
      </c>
      <c r="J7" s="79">
        <f t="shared" si="0"/>
        <v>190017.36936193219</v>
      </c>
      <c r="K7" s="79">
        <f t="shared" si="0"/>
        <v>190017.36936193219</v>
      </c>
      <c r="L7" s="79">
        <f t="shared" si="0"/>
        <v>190017.36936193219</v>
      </c>
      <c r="M7" s="79">
        <f t="shared" si="0"/>
        <v>190017.36936193219</v>
      </c>
      <c r="N7" s="79">
        <f t="shared" si="0"/>
        <v>190017.36936193219</v>
      </c>
      <c r="O7" s="79">
        <f t="shared" si="0"/>
        <v>190017.36936193219</v>
      </c>
      <c r="P7" s="79">
        <f t="shared" si="0"/>
        <v>190017.36936193219</v>
      </c>
      <c r="Q7" s="79">
        <f t="shared" si="0"/>
        <v>190017.36936193219</v>
      </c>
      <c r="R7" s="79">
        <f t="shared" si="0"/>
        <v>190017.36936193219</v>
      </c>
      <c r="S7" s="79">
        <f t="shared" si="0"/>
        <v>190017.36936193219</v>
      </c>
      <c r="T7" s="79">
        <f t="shared" si="0"/>
        <v>190017.36936193219</v>
      </c>
      <c r="U7" s="79">
        <f t="shared" si="0"/>
        <v>190017.36936193219</v>
      </c>
      <c r="V7" s="79">
        <f t="shared" si="0"/>
        <v>190017.36936193219</v>
      </c>
      <c r="W7" s="79">
        <f t="shared" si="0"/>
        <v>190017.36936193219</v>
      </c>
      <c r="X7" s="79">
        <f t="shared" si="0"/>
        <v>190017.36936193219</v>
      </c>
      <c r="Y7" s="79">
        <f t="shared" si="0"/>
        <v>190017.36936193219</v>
      </c>
      <c r="Z7" s="79">
        <f t="shared" si="0"/>
        <v>190017.36936193219</v>
      </c>
      <c r="AA7" s="79">
        <f t="shared" si="0"/>
        <v>190017.36936193219</v>
      </c>
      <c r="AB7" s="79">
        <f t="shared" si="0"/>
        <v>190017.36936193219</v>
      </c>
      <c r="AC7" s="79">
        <f t="shared" si="0"/>
        <v>190017.36936193219</v>
      </c>
      <c r="AD7" s="79">
        <f t="shared" si="0"/>
        <v>190017.36936193219</v>
      </c>
      <c r="AE7" s="79">
        <f t="shared" si="0"/>
        <v>190017.36936193219</v>
      </c>
      <c r="AF7" s="79">
        <f t="shared" si="0"/>
        <v>190017.36936193219</v>
      </c>
      <c r="AG7" s="79">
        <f t="shared" si="0"/>
        <v>190017.36936193219</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9.3352328681259884</v>
      </c>
      <c r="C9" s="79">
        <f>imports!B35</f>
        <v>9.3352328681259884</v>
      </c>
      <c r="D9" s="79">
        <f>imports!C35</f>
        <v>9.2625914810228096</v>
      </c>
      <c r="E9" s="79">
        <f t="shared" si="0"/>
        <v>9.2625914810228096</v>
      </c>
      <c r="F9" s="79">
        <f t="shared" si="0"/>
        <v>9.2625914810228096</v>
      </c>
      <c r="G9" s="79">
        <f t="shared" si="0"/>
        <v>9.2625914810228096</v>
      </c>
      <c r="H9" s="79">
        <f t="shared" si="0"/>
        <v>9.2625914810228096</v>
      </c>
      <c r="I9" s="79">
        <f t="shared" si="0"/>
        <v>9.2625914810228096</v>
      </c>
      <c r="J9" s="79">
        <f t="shared" si="0"/>
        <v>9.2625914810228096</v>
      </c>
      <c r="K9" s="79">
        <f t="shared" si="0"/>
        <v>9.2625914810228096</v>
      </c>
      <c r="L9" s="79">
        <f t="shared" si="0"/>
        <v>9.2625914810228096</v>
      </c>
      <c r="M9" s="79">
        <f t="shared" si="0"/>
        <v>9.2625914810228096</v>
      </c>
      <c r="N9" s="79">
        <f t="shared" si="0"/>
        <v>9.2625914810228096</v>
      </c>
      <c r="O9" s="79">
        <f t="shared" si="0"/>
        <v>9.2625914810228096</v>
      </c>
      <c r="P9" s="79">
        <f t="shared" si="0"/>
        <v>9.2625914810228096</v>
      </c>
      <c r="Q9" s="79">
        <f t="shared" si="0"/>
        <v>9.2625914810228096</v>
      </c>
      <c r="R9" s="79">
        <f t="shared" si="0"/>
        <v>9.2625914810228096</v>
      </c>
      <c r="S9" s="79">
        <f t="shared" si="0"/>
        <v>9.2625914810228096</v>
      </c>
      <c r="T9" s="79">
        <f t="shared" si="0"/>
        <v>9.2625914810228096</v>
      </c>
      <c r="U9" s="79">
        <f t="shared" si="0"/>
        <v>9.2625914810228096</v>
      </c>
      <c r="V9" s="79">
        <f t="shared" si="0"/>
        <v>9.2625914810228096</v>
      </c>
      <c r="W9" s="79">
        <f t="shared" si="0"/>
        <v>9.2625914810228096</v>
      </c>
      <c r="X9" s="79">
        <f t="shared" si="0"/>
        <v>9.2625914810228096</v>
      </c>
      <c r="Y9" s="79">
        <f t="shared" si="0"/>
        <v>9.2625914810228096</v>
      </c>
      <c r="Z9" s="79">
        <f t="shared" si="0"/>
        <v>9.2625914810228096</v>
      </c>
      <c r="AA9" s="79">
        <f t="shared" si="0"/>
        <v>9.2625914810228096</v>
      </c>
      <c r="AB9" s="79">
        <f t="shared" si="0"/>
        <v>9.2625914810228096</v>
      </c>
      <c r="AC9" s="79">
        <f t="shared" si="0"/>
        <v>9.2625914810228096</v>
      </c>
      <c r="AD9" s="79">
        <f t="shared" si="0"/>
        <v>9.2625914810228096</v>
      </c>
      <c r="AE9" s="79">
        <f t="shared" si="0"/>
        <v>9.2625914810228096</v>
      </c>
      <c r="AF9" s="79">
        <f t="shared" si="0"/>
        <v>9.2625914810228096</v>
      </c>
      <c r="AG9" s="79">
        <f t="shared" si="0"/>
        <v>9.2625914810228096</v>
      </c>
    </row>
    <row r="10" spans="1:33">
      <c r="A10" s="4" t="s">
        <v>495</v>
      </c>
      <c r="B10" s="79">
        <f t="shared" si="1"/>
        <v>9.3352328681259884</v>
      </c>
      <c r="C10" s="79">
        <f>imports!B36</f>
        <v>9.3352328681259884</v>
      </c>
      <c r="D10" s="79">
        <f>imports!C36</f>
        <v>9.2625914810228096</v>
      </c>
      <c r="E10" s="79">
        <f t="shared" si="0"/>
        <v>9.2625914810228096</v>
      </c>
      <c r="F10" s="79">
        <f t="shared" si="0"/>
        <v>9.2625914810228096</v>
      </c>
      <c r="G10" s="79">
        <f t="shared" si="0"/>
        <v>9.2625914810228096</v>
      </c>
      <c r="H10" s="79">
        <f t="shared" si="0"/>
        <v>9.2625914810228096</v>
      </c>
      <c r="I10" s="79">
        <f t="shared" si="0"/>
        <v>9.2625914810228096</v>
      </c>
      <c r="J10" s="79">
        <f t="shared" si="0"/>
        <v>9.2625914810228096</v>
      </c>
      <c r="K10" s="79">
        <f t="shared" si="0"/>
        <v>9.2625914810228096</v>
      </c>
      <c r="L10" s="79">
        <f t="shared" si="0"/>
        <v>9.2625914810228096</v>
      </c>
      <c r="M10" s="79">
        <f t="shared" si="0"/>
        <v>9.2625914810228096</v>
      </c>
      <c r="N10" s="79">
        <f t="shared" si="0"/>
        <v>9.2625914810228096</v>
      </c>
      <c r="O10" s="79">
        <f t="shared" si="0"/>
        <v>9.2625914810228096</v>
      </c>
      <c r="P10" s="79">
        <f t="shared" si="0"/>
        <v>9.2625914810228096</v>
      </c>
      <c r="Q10" s="79">
        <f t="shared" si="0"/>
        <v>9.2625914810228096</v>
      </c>
      <c r="R10" s="79">
        <f t="shared" si="0"/>
        <v>9.2625914810228096</v>
      </c>
      <c r="S10" s="79">
        <f t="shared" si="0"/>
        <v>9.2625914810228096</v>
      </c>
      <c r="T10" s="79">
        <f t="shared" si="0"/>
        <v>9.2625914810228096</v>
      </c>
      <c r="U10" s="79">
        <f t="shared" si="0"/>
        <v>9.2625914810228096</v>
      </c>
      <c r="V10" s="79">
        <f t="shared" si="0"/>
        <v>9.2625914810228096</v>
      </c>
      <c r="W10" s="79">
        <f t="shared" si="0"/>
        <v>9.2625914810228096</v>
      </c>
      <c r="X10" s="79">
        <f t="shared" si="0"/>
        <v>9.2625914810228096</v>
      </c>
      <c r="Y10" s="79">
        <f t="shared" si="0"/>
        <v>9.2625914810228096</v>
      </c>
      <c r="Z10" s="79">
        <f t="shared" si="0"/>
        <v>9.2625914810228096</v>
      </c>
      <c r="AA10" s="79">
        <f t="shared" si="0"/>
        <v>9.2625914810228096</v>
      </c>
      <c r="AB10" s="79">
        <f t="shared" si="0"/>
        <v>9.2625914810228096</v>
      </c>
      <c r="AC10" s="79">
        <f t="shared" si="0"/>
        <v>9.2625914810228096</v>
      </c>
      <c r="AD10" s="79">
        <f t="shared" si="0"/>
        <v>9.2625914810228096</v>
      </c>
      <c r="AE10" s="79">
        <f t="shared" si="0"/>
        <v>9.2625914810228096</v>
      </c>
      <c r="AF10" s="79">
        <f t="shared" si="0"/>
        <v>9.2625914810228096</v>
      </c>
      <c r="AG10" s="79">
        <f t="shared" si="0"/>
        <v>9.2625914810228096</v>
      </c>
    </row>
    <row r="11" spans="1:33">
      <c r="A11" s="4" t="s">
        <v>496</v>
      </c>
      <c r="B11" s="79">
        <f t="shared" si="1"/>
        <v>6.1769205587429692</v>
      </c>
      <c r="C11" s="79">
        <f>imports!B37</f>
        <v>6.1769205587429692</v>
      </c>
      <c r="D11" s="79">
        <f>imports!C37</f>
        <v>6.1288553327596675</v>
      </c>
      <c r="E11" s="79">
        <f t="shared" ref="E11:AG17" si="3">D11</f>
        <v>6.1288553327596675</v>
      </c>
      <c r="F11" s="79">
        <f t="shared" si="3"/>
        <v>6.1288553327596675</v>
      </c>
      <c r="G11" s="79">
        <f t="shared" si="3"/>
        <v>6.1288553327596675</v>
      </c>
      <c r="H11" s="79">
        <f t="shared" si="3"/>
        <v>6.1288553327596675</v>
      </c>
      <c r="I11" s="79">
        <f t="shared" si="3"/>
        <v>6.1288553327596675</v>
      </c>
      <c r="J11" s="79">
        <f t="shared" si="3"/>
        <v>6.1288553327596675</v>
      </c>
      <c r="K11" s="79">
        <f t="shared" si="3"/>
        <v>6.1288553327596675</v>
      </c>
      <c r="L11" s="79">
        <f t="shared" si="3"/>
        <v>6.1288553327596675</v>
      </c>
      <c r="M11" s="79">
        <f t="shared" si="3"/>
        <v>6.1288553327596675</v>
      </c>
      <c r="N11" s="79">
        <f t="shared" si="3"/>
        <v>6.1288553327596675</v>
      </c>
      <c r="O11" s="79">
        <f t="shared" si="3"/>
        <v>6.1288553327596675</v>
      </c>
      <c r="P11" s="79">
        <f t="shared" si="3"/>
        <v>6.1288553327596675</v>
      </c>
      <c r="Q11" s="79">
        <f t="shared" si="3"/>
        <v>6.1288553327596675</v>
      </c>
      <c r="R11" s="79">
        <f t="shared" si="3"/>
        <v>6.1288553327596675</v>
      </c>
      <c r="S11" s="79">
        <f t="shared" si="3"/>
        <v>6.1288553327596675</v>
      </c>
      <c r="T11" s="79">
        <f t="shared" si="3"/>
        <v>6.1288553327596675</v>
      </c>
      <c r="U11" s="79">
        <f t="shared" si="3"/>
        <v>6.1288553327596675</v>
      </c>
      <c r="V11" s="79">
        <f t="shared" si="3"/>
        <v>6.1288553327596675</v>
      </c>
      <c r="W11" s="79">
        <f t="shared" si="3"/>
        <v>6.1288553327596675</v>
      </c>
      <c r="X11" s="79">
        <f t="shared" si="3"/>
        <v>6.1288553327596675</v>
      </c>
      <c r="Y11" s="79">
        <f t="shared" si="3"/>
        <v>6.1288553327596675</v>
      </c>
      <c r="Z11" s="79">
        <f t="shared" si="3"/>
        <v>6.1288553327596675</v>
      </c>
      <c r="AA11" s="79">
        <f t="shared" si="3"/>
        <v>6.1288553327596675</v>
      </c>
      <c r="AB11" s="79">
        <f t="shared" si="3"/>
        <v>6.1288553327596675</v>
      </c>
      <c r="AC11" s="79">
        <f t="shared" si="3"/>
        <v>6.1288553327596675</v>
      </c>
      <c r="AD11" s="79">
        <f t="shared" si="3"/>
        <v>6.1288553327596675</v>
      </c>
      <c r="AE11" s="79">
        <f t="shared" si="3"/>
        <v>6.1288553327596675</v>
      </c>
      <c r="AF11" s="79">
        <f t="shared" si="3"/>
        <v>6.1288553327596675</v>
      </c>
      <c r="AG11" s="79">
        <f t="shared" si="3"/>
        <v>6.1288553327596675</v>
      </c>
    </row>
    <row r="12" spans="1:33">
      <c r="A12" s="4" t="s">
        <v>497</v>
      </c>
      <c r="B12" s="79">
        <f t="shared" si="1"/>
        <v>21894.845344088695</v>
      </c>
      <c r="C12" s="79">
        <f>imports!B38</f>
        <v>21894.845344088695</v>
      </c>
      <c r="D12" s="79">
        <f>imports!C38</f>
        <v>21724.472311227928</v>
      </c>
      <c r="E12" s="79">
        <f t="shared" si="3"/>
        <v>21724.472311227928</v>
      </c>
      <c r="F12" s="79">
        <f t="shared" si="3"/>
        <v>21724.472311227928</v>
      </c>
      <c r="G12" s="79">
        <f t="shared" si="3"/>
        <v>21724.472311227928</v>
      </c>
      <c r="H12" s="79">
        <f t="shared" si="3"/>
        <v>21724.472311227928</v>
      </c>
      <c r="I12" s="79">
        <f t="shared" si="3"/>
        <v>21724.472311227928</v>
      </c>
      <c r="J12" s="79">
        <f t="shared" si="3"/>
        <v>21724.472311227928</v>
      </c>
      <c r="K12" s="79">
        <f t="shared" si="3"/>
        <v>21724.472311227928</v>
      </c>
      <c r="L12" s="79">
        <f t="shared" si="3"/>
        <v>21724.472311227928</v>
      </c>
      <c r="M12" s="79">
        <f t="shared" si="3"/>
        <v>21724.472311227928</v>
      </c>
      <c r="N12" s="79">
        <f t="shared" si="3"/>
        <v>21724.472311227928</v>
      </c>
      <c r="O12" s="79">
        <f t="shared" si="3"/>
        <v>21724.472311227928</v>
      </c>
      <c r="P12" s="79">
        <f t="shared" si="3"/>
        <v>21724.472311227928</v>
      </c>
      <c r="Q12" s="79">
        <f t="shared" si="3"/>
        <v>21724.472311227928</v>
      </c>
      <c r="R12" s="79">
        <f t="shared" si="3"/>
        <v>21724.472311227928</v>
      </c>
      <c r="S12" s="79">
        <f t="shared" si="3"/>
        <v>21724.472311227928</v>
      </c>
      <c r="T12" s="79">
        <f t="shared" si="3"/>
        <v>21724.472311227928</v>
      </c>
      <c r="U12" s="79">
        <f t="shared" si="3"/>
        <v>21724.472311227928</v>
      </c>
      <c r="V12" s="79">
        <f t="shared" si="3"/>
        <v>21724.472311227928</v>
      </c>
      <c r="W12" s="79">
        <f t="shared" si="3"/>
        <v>21724.472311227928</v>
      </c>
      <c r="X12" s="79">
        <f t="shared" si="3"/>
        <v>21724.472311227928</v>
      </c>
      <c r="Y12" s="79">
        <f t="shared" si="3"/>
        <v>21724.472311227928</v>
      </c>
      <c r="Z12" s="79">
        <f t="shared" si="3"/>
        <v>21724.472311227928</v>
      </c>
      <c r="AA12" s="79">
        <f t="shared" si="3"/>
        <v>21724.472311227928</v>
      </c>
      <c r="AB12" s="79">
        <f t="shared" si="3"/>
        <v>21724.472311227928</v>
      </c>
      <c r="AC12" s="79">
        <f t="shared" si="3"/>
        <v>21724.472311227928</v>
      </c>
      <c r="AD12" s="79">
        <f t="shared" si="3"/>
        <v>21724.472311227928</v>
      </c>
      <c r="AE12" s="79">
        <f t="shared" si="3"/>
        <v>21724.472311227928</v>
      </c>
      <c r="AF12" s="79">
        <f t="shared" si="3"/>
        <v>21724.472311227928</v>
      </c>
      <c r="AG12" s="79">
        <f t="shared" si="3"/>
        <v>21724.472311227928</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24165.549965771541</v>
      </c>
      <c r="C15" s="79">
        <f>imports!B41</f>
        <v>24165.549965771541</v>
      </c>
      <c r="D15" s="79">
        <f>imports!C41</f>
        <v>23977.507621844754</v>
      </c>
      <c r="E15" s="79">
        <f t="shared" si="3"/>
        <v>23977.507621844754</v>
      </c>
      <c r="F15" s="79">
        <f t="shared" si="3"/>
        <v>23977.507621844754</v>
      </c>
      <c r="G15" s="79">
        <f t="shared" si="3"/>
        <v>23977.507621844754</v>
      </c>
      <c r="H15" s="79">
        <f t="shared" si="3"/>
        <v>23977.507621844754</v>
      </c>
      <c r="I15" s="79">
        <f t="shared" si="3"/>
        <v>23977.507621844754</v>
      </c>
      <c r="J15" s="79">
        <f t="shared" si="3"/>
        <v>23977.507621844754</v>
      </c>
      <c r="K15" s="79">
        <f t="shared" si="3"/>
        <v>23977.507621844754</v>
      </c>
      <c r="L15" s="79">
        <f t="shared" si="3"/>
        <v>23977.507621844754</v>
      </c>
      <c r="M15" s="79">
        <f t="shared" si="3"/>
        <v>23977.507621844754</v>
      </c>
      <c r="N15" s="79">
        <f t="shared" si="3"/>
        <v>23977.507621844754</v>
      </c>
      <c r="O15" s="79">
        <f t="shared" si="3"/>
        <v>23977.507621844754</v>
      </c>
      <c r="P15" s="79">
        <f t="shared" si="3"/>
        <v>23977.507621844754</v>
      </c>
      <c r="Q15" s="79">
        <f t="shared" si="3"/>
        <v>23977.507621844754</v>
      </c>
      <c r="R15" s="79">
        <f t="shared" si="3"/>
        <v>23977.507621844754</v>
      </c>
      <c r="S15" s="79">
        <f t="shared" si="3"/>
        <v>23977.507621844754</v>
      </c>
      <c r="T15" s="79">
        <f t="shared" si="3"/>
        <v>23977.507621844754</v>
      </c>
      <c r="U15" s="79">
        <f t="shared" si="3"/>
        <v>23977.507621844754</v>
      </c>
      <c r="V15" s="79">
        <f t="shared" si="3"/>
        <v>23977.507621844754</v>
      </c>
      <c r="W15" s="79">
        <f t="shared" si="3"/>
        <v>23977.507621844754</v>
      </c>
      <c r="X15" s="79">
        <f t="shared" si="3"/>
        <v>23977.507621844754</v>
      </c>
      <c r="Y15" s="79">
        <f t="shared" si="3"/>
        <v>23977.507621844754</v>
      </c>
      <c r="Z15" s="79">
        <f t="shared" si="3"/>
        <v>23977.507621844754</v>
      </c>
      <c r="AA15" s="79">
        <f t="shared" si="3"/>
        <v>23977.507621844754</v>
      </c>
      <c r="AB15" s="79">
        <f t="shared" si="3"/>
        <v>23977.507621844754</v>
      </c>
      <c r="AC15" s="79">
        <f t="shared" si="3"/>
        <v>23977.507621844754</v>
      </c>
      <c r="AD15" s="79">
        <f t="shared" si="3"/>
        <v>23977.507621844754</v>
      </c>
      <c r="AE15" s="79">
        <f t="shared" si="3"/>
        <v>23977.507621844754</v>
      </c>
      <c r="AF15" s="79">
        <f t="shared" si="3"/>
        <v>23977.507621844754</v>
      </c>
      <c r="AG15" s="79">
        <f t="shared" si="3"/>
        <v>23977.507621844754</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0</v>
      </c>
      <c r="C2" s="1">
        <f>exports!D2</f>
        <v>0</v>
      </c>
      <c r="D2" s="1">
        <f>exports!E2</f>
        <v>0</v>
      </c>
      <c r="E2" s="1">
        <f>exports!F2</f>
        <v>0</v>
      </c>
      <c r="F2" s="1">
        <f>exports!G2</f>
        <v>0</v>
      </c>
      <c r="G2" s="1">
        <f>exports!H2</f>
        <v>0</v>
      </c>
      <c r="H2" s="1">
        <f>exports!I2</f>
        <v>0</v>
      </c>
      <c r="I2" s="1">
        <f>exports!J2</f>
        <v>0</v>
      </c>
      <c r="J2" s="1">
        <f>exports!K2</f>
        <v>0</v>
      </c>
      <c r="K2" s="1">
        <f>exports!L2</f>
        <v>0</v>
      </c>
      <c r="L2" s="1">
        <f>exports!M2</f>
        <v>0</v>
      </c>
      <c r="M2" s="1">
        <f>exports!N2</f>
        <v>0</v>
      </c>
      <c r="N2" s="1">
        <f>exports!O2</f>
        <v>0</v>
      </c>
      <c r="O2" s="1">
        <f>exports!P2</f>
        <v>0</v>
      </c>
      <c r="P2" s="1">
        <f>exports!Q2</f>
        <v>0</v>
      </c>
      <c r="Q2" s="1">
        <f>exports!R2</f>
        <v>0</v>
      </c>
      <c r="R2" s="1">
        <f>exports!S2</f>
        <v>0</v>
      </c>
      <c r="S2" s="1">
        <f>exports!T2</f>
        <v>0</v>
      </c>
      <c r="T2" s="1">
        <f>exports!U2</f>
        <v>0</v>
      </c>
      <c r="U2" s="1">
        <f>exports!V2</f>
        <v>0</v>
      </c>
      <c r="V2" s="1">
        <f>exports!W2</f>
        <v>0</v>
      </c>
      <c r="W2" s="1">
        <f>exports!X2</f>
        <v>0</v>
      </c>
      <c r="X2" s="1">
        <f>exports!Y2</f>
        <v>0</v>
      </c>
      <c r="Y2" s="1">
        <f>exports!Z2</f>
        <v>0</v>
      </c>
      <c r="Z2" s="1">
        <f>exports!AA2</f>
        <v>0</v>
      </c>
      <c r="AA2" s="1">
        <f>exports!AB2</f>
        <v>0</v>
      </c>
      <c r="AB2" s="1">
        <f>exports!AC2</f>
        <v>0</v>
      </c>
      <c r="AC2" s="1">
        <f>exports!AD2</f>
        <v>0</v>
      </c>
      <c r="AD2" s="1">
        <f>exports!AE2</f>
        <v>0</v>
      </c>
      <c r="AE2" s="1">
        <f>exports!AF2</f>
        <v>0</v>
      </c>
      <c r="AF2" s="1">
        <f>exports!AG2</f>
        <v>0</v>
      </c>
      <c r="AG2" s="1">
        <f>exports!AH2</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49.341224303263004</v>
      </c>
      <c r="C2" s="66">
        <f>SUMIFS('State Generation Costs Calcs'!C105:C155,'State Generation Costs Calcs'!$A$105:$A$155,About!$B$2)*About!$A$52</f>
        <v>46.882620332605498</v>
      </c>
      <c r="D2" s="66">
        <f>SUMIFS('State Generation Costs Calcs'!D105:D155,'State Generation Costs Calcs'!$A$105:$A$155,About!$B$2)*About!$A$52</f>
        <v>46.459783526786133</v>
      </c>
      <c r="E2" s="66">
        <f>SUMIFS('State Generation Costs Calcs'!E105:E155,'State Generation Costs Calcs'!$A$105:$A$155,About!$B$2)*About!$A$52</f>
        <v>45.786335376468486</v>
      </c>
      <c r="F2" s="66">
        <f>SUMIFS('State Generation Costs Calcs'!F105:F155,'State Generation Costs Calcs'!$A$105:$A$155,About!$B$2)*About!$A$52</f>
        <v>45.196296775105004</v>
      </c>
      <c r="G2" s="66">
        <f>SUMIFS('State Generation Costs Calcs'!G105:G155,'State Generation Costs Calcs'!$A$105:$A$155,About!$B$2)*About!$A$52</f>
        <v>45.274017571008919</v>
      </c>
      <c r="H2" s="66">
        <f>SUMIFS('State Generation Costs Calcs'!H105:H155,'State Generation Costs Calcs'!$A$105:$A$155,About!$B$2)*About!$A$52</f>
        <v>45.659472705019361</v>
      </c>
      <c r="I2" s="66">
        <f>SUMIFS('State Generation Costs Calcs'!I105:I155,'State Generation Costs Calcs'!$A$105:$A$155,About!$B$2)*About!$A$52</f>
        <v>45.996697191721637</v>
      </c>
      <c r="J2" s="66">
        <f>SUMIFS('State Generation Costs Calcs'!J105:J155,'State Generation Costs Calcs'!$A$105:$A$155,About!$B$2)*About!$A$52</f>
        <v>46.107870346786981</v>
      </c>
      <c r="K2" s="66">
        <f>SUMIFS('State Generation Costs Calcs'!K105:K155,'State Generation Costs Calcs'!$A$105:$A$155,About!$B$2)*About!$A$52</f>
        <v>45.481956437740912</v>
      </c>
      <c r="L2" s="66">
        <f>SUMIFS('State Generation Costs Calcs'!L105:L155,'State Generation Costs Calcs'!$A$105:$A$155,About!$B$2)*About!$A$52</f>
        <v>44.799308195040631</v>
      </c>
      <c r="M2" s="66">
        <f>SUMIFS('State Generation Costs Calcs'!M105:M155,'State Generation Costs Calcs'!$A$105:$A$155,About!$B$2)*About!$A$52</f>
        <v>44.289630907887208</v>
      </c>
      <c r="N2" s="66">
        <f>SUMIFS('State Generation Costs Calcs'!N105:N155,'State Generation Costs Calcs'!$A$105:$A$155,About!$B$2)*About!$A$52</f>
        <v>43.590649429879619</v>
      </c>
      <c r="O2" s="66">
        <f>SUMIFS('State Generation Costs Calcs'!O105:O155,'State Generation Costs Calcs'!$A$105:$A$155,About!$B$2)*About!$A$52</f>
        <v>42.931504260650527</v>
      </c>
      <c r="P2" s="66">
        <f>SUMIFS('State Generation Costs Calcs'!P105:P155,'State Generation Costs Calcs'!$A$105:$A$155,About!$B$2)*About!$A$52</f>
        <v>42.93731410106286</v>
      </c>
      <c r="Q2" s="66">
        <f>SUMIFS('State Generation Costs Calcs'!Q105:Q155,'State Generation Costs Calcs'!$A$105:$A$155,About!$B$2)*About!$A$52</f>
        <v>42.740291848770774</v>
      </c>
      <c r="R2" s="66">
        <f>SUMIFS('State Generation Costs Calcs'!R105:R155,'State Generation Costs Calcs'!$A$105:$A$155,About!$B$2)*About!$A$52</f>
        <v>42.08025391563654</v>
      </c>
      <c r="S2" s="66">
        <f>SUMIFS('State Generation Costs Calcs'!S105:S155,'State Generation Costs Calcs'!$A$105:$A$155,About!$B$2)*About!$A$52</f>
        <v>41.726496840917989</v>
      </c>
      <c r="T2" s="66">
        <f>SUMIFS('State Generation Costs Calcs'!T105:T155,'State Generation Costs Calcs'!$A$105:$A$155,About!$B$2)*About!$A$52</f>
        <v>41.383572075501853</v>
      </c>
      <c r="U2" s="66">
        <f>SUMIFS('State Generation Costs Calcs'!U105:U155,'State Generation Costs Calcs'!$A$105:$A$155,About!$B$2)*About!$A$52</f>
        <v>41.450559234514884</v>
      </c>
      <c r="V2" s="66">
        <f>SUMIFS('State Generation Costs Calcs'!V105:V155,'State Generation Costs Calcs'!$A$105:$A$155,About!$B$2)*About!$A$52</f>
        <v>41.146554156996388</v>
      </c>
      <c r="W2" s="66">
        <f>SUMIFS('State Generation Costs Calcs'!W105:W155,'State Generation Costs Calcs'!$A$105:$A$155,About!$B$2)*About!$A$52</f>
        <v>40.617829532696092</v>
      </c>
      <c r="X2" s="66">
        <f>SUMIFS('State Generation Costs Calcs'!X105:X155,'State Generation Costs Calcs'!$A$105:$A$155,About!$B$2)*About!$A$52</f>
        <v>40.36475339105899</v>
      </c>
      <c r="Y2" s="66">
        <f>SUMIFS('State Generation Costs Calcs'!Y105:Y155,'State Generation Costs Calcs'!$A$105:$A$155,About!$B$2)*About!$A$52</f>
        <v>40.107183803177023</v>
      </c>
      <c r="Z2" s="66">
        <f>SUMIFS('State Generation Costs Calcs'!Z105:Z155,'State Generation Costs Calcs'!$A$105:$A$155,About!$B$2)*About!$A$52</f>
        <v>39.82843973867508</v>
      </c>
      <c r="AA2" s="66">
        <f>SUMIFS('State Generation Costs Calcs'!AA105:AA155,'State Generation Costs Calcs'!$A$105:$A$155,About!$B$2)*About!$A$52</f>
        <v>39.791216290073493</v>
      </c>
      <c r="AB2" s="66">
        <f>SUMIFS('State Generation Costs Calcs'!AB105:AB155,'State Generation Costs Calcs'!$A$105:$A$155,About!$B$2)*About!$A$52</f>
        <v>39.617414661493243</v>
      </c>
      <c r="AC2" s="66">
        <f>SUMIFS('State Generation Costs Calcs'!AC105:AC155,'State Generation Costs Calcs'!$A$105:$A$155,About!$B$2)*About!$A$52</f>
        <v>39.425915365142728</v>
      </c>
      <c r="AD2" s="66">
        <f>SUMIFS('State Generation Costs Calcs'!AD105:AD155,'State Generation Costs Calcs'!$A$105:$A$155,About!$B$2)*About!$A$52</f>
        <v>39.552994297248411</v>
      </c>
      <c r="AE2" s="66">
        <f>SUMIFS('State Generation Costs Calcs'!AE105:AE155,'State Generation Costs Calcs'!$A$105:$A$155,About!$B$2)*About!$A$52</f>
        <v>39.480141680024353</v>
      </c>
      <c r="AF2" s="66">
        <f>SUMIFS('State Generation Costs Calcs'!AF105:AF155,'State Generation Costs Calcs'!$A$105:$A$155,About!$B$2)*About!$A$52</f>
        <v>39.358199867665633</v>
      </c>
      <c r="AG2" s="66">
        <f>SUMIFS('State Generation Costs Calcs'!AG105:AG155,'State Generation Costs Calcs'!$A$105:$A$155,About!$B$2)*About!$A$52</f>
        <v>39.398686353269383</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49.341224303263004</v>
      </c>
      <c r="C2" s="67">
        <f>SUMIFS('State Generation Costs Calcs'!C105:C155,'State Generation Costs Calcs'!$A$105:$A$155,About!$B$2)*About!$A$52</f>
        <v>46.882620332605498</v>
      </c>
      <c r="D2" s="67">
        <f>SUMIFS('State Generation Costs Calcs'!D105:D155,'State Generation Costs Calcs'!$A$105:$A$155,About!$B$2)*About!$A$52</f>
        <v>46.459783526786133</v>
      </c>
      <c r="E2" s="67">
        <f>SUMIFS('State Generation Costs Calcs'!E105:E155,'State Generation Costs Calcs'!$A$105:$A$155,About!$B$2)*About!$A$52</f>
        <v>45.786335376468486</v>
      </c>
      <c r="F2" s="67">
        <f>SUMIFS('State Generation Costs Calcs'!F105:F155,'State Generation Costs Calcs'!$A$105:$A$155,About!$B$2)*About!$A$52</f>
        <v>45.196296775105004</v>
      </c>
      <c r="G2" s="67">
        <f>SUMIFS('State Generation Costs Calcs'!G105:G155,'State Generation Costs Calcs'!$A$105:$A$155,About!$B$2)*About!$A$52</f>
        <v>45.274017571008919</v>
      </c>
      <c r="H2" s="67">
        <f>SUMIFS('State Generation Costs Calcs'!H105:H155,'State Generation Costs Calcs'!$A$105:$A$155,About!$B$2)*About!$A$52</f>
        <v>45.659472705019361</v>
      </c>
      <c r="I2" s="67">
        <f>SUMIFS('State Generation Costs Calcs'!I105:I155,'State Generation Costs Calcs'!$A$105:$A$155,About!$B$2)*About!$A$52</f>
        <v>45.996697191721637</v>
      </c>
      <c r="J2" s="67">
        <f>SUMIFS('State Generation Costs Calcs'!J105:J155,'State Generation Costs Calcs'!$A$105:$A$155,About!$B$2)*About!$A$52</f>
        <v>46.107870346786981</v>
      </c>
      <c r="K2" s="67">
        <f>SUMIFS('State Generation Costs Calcs'!K105:K155,'State Generation Costs Calcs'!$A$105:$A$155,About!$B$2)*About!$A$52</f>
        <v>45.481956437740912</v>
      </c>
      <c r="L2" s="67">
        <f>SUMIFS('State Generation Costs Calcs'!L105:L155,'State Generation Costs Calcs'!$A$105:$A$155,About!$B$2)*About!$A$52</f>
        <v>44.799308195040631</v>
      </c>
      <c r="M2" s="67">
        <f>SUMIFS('State Generation Costs Calcs'!M105:M155,'State Generation Costs Calcs'!$A$105:$A$155,About!$B$2)*About!$A$52</f>
        <v>44.289630907887208</v>
      </c>
      <c r="N2" s="67">
        <f>SUMIFS('State Generation Costs Calcs'!N105:N155,'State Generation Costs Calcs'!$A$105:$A$155,About!$B$2)*About!$A$52</f>
        <v>43.590649429879619</v>
      </c>
      <c r="O2" s="67">
        <f>SUMIFS('State Generation Costs Calcs'!O105:O155,'State Generation Costs Calcs'!$A$105:$A$155,About!$B$2)*About!$A$52</f>
        <v>42.931504260650527</v>
      </c>
      <c r="P2" s="67">
        <f>SUMIFS('State Generation Costs Calcs'!P105:P155,'State Generation Costs Calcs'!$A$105:$A$155,About!$B$2)*About!$A$52</f>
        <v>42.93731410106286</v>
      </c>
      <c r="Q2" s="67">
        <f>SUMIFS('State Generation Costs Calcs'!Q105:Q155,'State Generation Costs Calcs'!$A$105:$A$155,About!$B$2)*About!$A$52</f>
        <v>42.740291848770774</v>
      </c>
      <c r="R2" s="67">
        <f>SUMIFS('State Generation Costs Calcs'!R105:R155,'State Generation Costs Calcs'!$A$105:$A$155,About!$B$2)*About!$A$52</f>
        <v>42.08025391563654</v>
      </c>
      <c r="S2" s="67">
        <f>SUMIFS('State Generation Costs Calcs'!S105:S155,'State Generation Costs Calcs'!$A$105:$A$155,About!$B$2)*About!$A$52</f>
        <v>41.726496840917989</v>
      </c>
      <c r="T2" s="67">
        <f>SUMIFS('State Generation Costs Calcs'!T105:T155,'State Generation Costs Calcs'!$A$105:$A$155,About!$B$2)*About!$A$52</f>
        <v>41.383572075501853</v>
      </c>
      <c r="U2" s="67">
        <f>SUMIFS('State Generation Costs Calcs'!U105:U155,'State Generation Costs Calcs'!$A$105:$A$155,About!$B$2)*About!$A$52</f>
        <v>41.450559234514884</v>
      </c>
      <c r="V2" s="67">
        <f>SUMIFS('State Generation Costs Calcs'!V105:V155,'State Generation Costs Calcs'!$A$105:$A$155,About!$B$2)*About!$A$52</f>
        <v>41.146554156996388</v>
      </c>
      <c r="W2" s="67">
        <f>SUMIFS('State Generation Costs Calcs'!W105:W155,'State Generation Costs Calcs'!$A$105:$A$155,About!$B$2)*About!$A$52</f>
        <v>40.617829532696092</v>
      </c>
      <c r="X2" s="67">
        <f>SUMIFS('State Generation Costs Calcs'!X105:X155,'State Generation Costs Calcs'!$A$105:$A$155,About!$B$2)*About!$A$52</f>
        <v>40.36475339105899</v>
      </c>
      <c r="Y2" s="67">
        <f>SUMIFS('State Generation Costs Calcs'!Y105:Y155,'State Generation Costs Calcs'!$A$105:$A$155,About!$B$2)*About!$A$52</f>
        <v>40.107183803177023</v>
      </c>
      <c r="Z2" s="67">
        <f>SUMIFS('State Generation Costs Calcs'!Z105:Z155,'State Generation Costs Calcs'!$A$105:$A$155,About!$B$2)*About!$A$52</f>
        <v>39.82843973867508</v>
      </c>
      <c r="AA2" s="67">
        <f>SUMIFS('State Generation Costs Calcs'!AA105:AA155,'State Generation Costs Calcs'!$A$105:$A$155,About!$B$2)*About!$A$52</f>
        <v>39.791216290073493</v>
      </c>
      <c r="AB2" s="67">
        <f>SUMIFS('State Generation Costs Calcs'!AB105:AB155,'State Generation Costs Calcs'!$A$105:$A$155,About!$B$2)*About!$A$52</f>
        <v>39.617414661493243</v>
      </c>
      <c r="AC2" s="67">
        <f>SUMIFS('State Generation Costs Calcs'!AC105:AC155,'State Generation Costs Calcs'!$A$105:$A$155,About!$B$2)*About!$A$52</f>
        <v>39.425915365142728</v>
      </c>
      <c r="AD2" s="67">
        <f>SUMIFS('State Generation Costs Calcs'!AD105:AD155,'State Generation Costs Calcs'!$A$105:$A$155,About!$B$2)*About!$A$52</f>
        <v>39.552994297248411</v>
      </c>
      <c r="AE2" s="67">
        <f>SUMIFS('State Generation Costs Calcs'!AE105:AE155,'State Generation Costs Calcs'!$A$105:$A$155,About!$B$2)*About!$A$52</f>
        <v>39.480141680024353</v>
      </c>
      <c r="AF2" s="67">
        <f>SUMIFS('State Generation Costs Calcs'!AF105:AF155,'State Generation Costs Calcs'!$A$105:$A$155,About!$B$2)*About!$A$52</f>
        <v>39.358199867665633</v>
      </c>
      <c r="AG2" s="67">
        <f>SUMIFS('State Generation Costs Calcs'!AG105:AG155,'State Generation Costs Calcs'!$A$105:$A$155,About!$B$2)*About!$A$52</f>
        <v>39.398686353269383</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2022-12-15T02:40:56Z</dcterms:modified>
</cp:coreProperties>
</file>