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orth Carolina\NC-eps\"/>
    </mc:Choice>
  </mc:AlternateContent>
  <xr:revisionPtr revIDLastSave="0" documentId="13_ncr:1_{064C33DD-D73D-42D2-8398-0E0640D1DF4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<sst xmlns="http://schemas.openxmlformats.org/spreadsheetml/2006/main" count="32060" uniqueCount="2370">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</sst>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91</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North Carolina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12.675022268432814</v>
      </c>
      <c r="C3" s="74">
        <f>E28</f>
        <v>3.6472799999999999</v>
      </c>
      <c r="D3" s="75">
        <v>0.55000000000000004</v>
      </c>
      <c r="E3" s="75">
        <v>0.4</v>
      </c>
      <c r="F3" s="117">
        <f t="shared" ref="F3:G9" si="0">$C3*(1-D3)</f>
        <v>1.6412759999999997</v>
      </c>
      <c r="G3" s="117">
        <f t="shared" si="0"/>
        <v>2.1883679999999996</v>
      </c>
      <c r="H3" s="69"/>
      <c r="I3" s="76">
        <f t="shared" ref="I3:I11" si="1">1-F3/$B3</f>
        <v>0.8705109967271929</v>
      </c>
      <c r="J3" s="76">
        <f>1-G3/$B3</f>
        <v>0.82734799563625716</v>
      </c>
      <c r="K3" s="69" t="str">
        <f t="shared" ref="K3:K11" si="2">"In a scenario limiting global warming to 1.5 °C, " &amp; B$1 &amp; " would need to cut its " &amp; A3 &amp; " emissions by " &amp; ROUND(J3*100, 0) &amp; " to " &amp; ROUND(I3*100, 0) &amp; " percent of 2005 levels."</f>
        <v>In a scenario limiting global warming to 1.5 °C, North Carolina would need to cut its buildings emissions by 83 to 87 percent of 2005 levels.</v>
      </c>
      <c r="L3" s="69"/>
      <c r="M3" s="69"/>
      <c r="N3" s="69"/>
      <c r="O3" s="69"/>
      <c r="P3" s="69"/>
      <c r="Q3" s="69"/>
      <c r="R3" s="69"/>
      <c r="S3" s="69"/>
      <c r="T3" s="69"/>
      <c r="U3" s="69"/>
      <c r="V3" s="69"/>
      <c r="W3" s="69"/>
      <c r="X3" s="69"/>
      <c r="Y3" s="69"/>
      <c r="Z3" s="69"/>
    </row>
    <row r="4" spans="1:26" ht="14.5" x14ac:dyDescent="0.35">
      <c r="A4" s="73" t="s">
        <v>1027</v>
      </c>
      <c r="B4" s="116">
        <f>'State 2005 Data'!J6</f>
        <v>73.813510735914178</v>
      </c>
      <c r="C4" s="74">
        <f>G28</f>
        <v>12.6975</v>
      </c>
      <c r="D4" s="75">
        <v>0.89</v>
      </c>
      <c r="E4" s="75">
        <v>0.66</v>
      </c>
      <c r="F4" s="117">
        <f t="shared" si="0"/>
        <v>1.3967249999999998</v>
      </c>
      <c r="G4" s="117">
        <f t="shared" si="0"/>
        <v>4.3171499999999998</v>
      </c>
      <c r="H4" s="69"/>
      <c r="I4" s="76">
        <f t="shared" si="1"/>
        <v>0.98107765114984002</v>
      </c>
      <c r="J4" s="76">
        <f t="shared" ref="J4:J11" si="3">1-G4/$B4</f>
        <v>0.94151273991768725</v>
      </c>
      <c r="K4" s="69" t="str">
        <f t="shared" si="2"/>
        <v>In a scenario limiting global warming to 1.5 °C, North Carolina would need to cut its electricity emissions by 94 to 98 percent of 2005 levels.</v>
      </c>
      <c r="L4" s="69"/>
      <c r="M4" s="69"/>
      <c r="N4" s="69"/>
      <c r="O4" s="69"/>
      <c r="P4" s="69"/>
      <c r="Q4" s="69"/>
      <c r="R4" s="69"/>
      <c r="S4" s="69"/>
      <c r="T4" s="69"/>
      <c r="U4" s="69"/>
      <c r="V4" s="69"/>
      <c r="W4" s="69"/>
      <c r="X4" s="69"/>
      <c r="Y4" s="69"/>
      <c r="Z4" s="69"/>
    </row>
    <row r="5" spans="1:26" ht="14.5" x14ac:dyDescent="0.35">
      <c r="A5" s="73" t="s">
        <v>1858</v>
      </c>
      <c r="B5" s="116">
        <f>'State 2005 Data'!J7</f>
        <v>21.891378131792443</v>
      </c>
      <c r="C5" s="118">
        <f>H28</f>
        <v>26.9559</v>
      </c>
      <c r="D5" s="75">
        <v>0.41</v>
      </c>
      <c r="E5" s="75">
        <v>0.33</v>
      </c>
      <c r="F5" s="117">
        <f t="shared" si="0"/>
        <v>15.903981000000002</v>
      </c>
      <c r="G5" s="117">
        <f t="shared" si="0"/>
        <v>18.060452999999999</v>
      </c>
      <c r="H5" s="69"/>
      <c r="I5" s="76">
        <f>1-F5/$B5</f>
        <v>0.2735048061271691</v>
      </c>
      <c r="J5" s="76">
        <f t="shared" si="3"/>
        <v>0.17499698322915824</v>
      </c>
      <c r="K5" s="69" t="str">
        <f t="shared" si="2"/>
        <v>In a scenario limiting global warming to 1.5 °C, North Carolina would need to cut its industry emissions by 17 to 27 percent of 2005 levels.</v>
      </c>
      <c r="L5" s="69"/>
      <c r="M5" s="69"/>
      <c r="N5" s="69"/>
      <c r="O5" s="69"/>
      <c r="P5" s="69"/>
      <c r="Q5" s="69"/>
      <c r="R5" s="69"/>
      <c r="S5" s="69"/>
      <c r="T5" s="69"/>
      <c r="U5" s="69"/>
      <c r="V5" s="69"/>
      <c r="W5" s="69"/>
      <c r="X5" s="69"/>
      <c r="Y5" s="69"/>
      <c r="Z5" s="69"/>
    </row>
    <row r="6" spans="1:26" ht="14.5" x14ac:dyDescent="0.35">
      <c r="A6" s="73" t="s">
        <v>1859</v>
      </c>
      <c r="B6" s="116">
        <f>'State 2005 Data'!J8</f>
        <v>54.4024799266003</v>
      </c>
      <c r="C6" s="118">
        <f>F28</f>
        <v>14.0167</v>
      </c>
      <c r="D6" s="75">
        <v>0.48</v>
      </c>
      <c r="E6" s="75">
        <v>0.27</v>
      </c>
      <c r="F6" s="117">
        <f>$C6*(1-D6)</f>
        <v>7.2886839999999999</v>
      </c>
      <c r="G6" s="117">
        <f t="shared" si="0"/>
        <v>10.232191</v>
      </c>
      <c r="H6" s="69"/>
      <c r="I6" s="76">
        <f t="shared" si="1"/>
        <v>0.8660229458319938</v>
      </c>
      <c r="J6" s="76">
        <f t="shared" si="3"/>
        <v>0.81191682780260666</v>
      </c>
      <c r="K6" s="69" t="str">
        <f t="shared" si="2"/>
        <v>In a scenario limiting global warming to 1.5 °C, North Carolina would need to cut its transportation emissions by 81 to 87 percent of 2005 levels.</v>
      </c>
      <c r="L6" s="69"/>
      <c r="M6" s="69"/>
      <c r="N6" s="69"/>
      <c r="O6" s="69"/>
      <c r="P6" s="69"/>
      <c r="Q6" s="69"/>
      <c r="R6" s="69"/>
      <c r="S6" s="69"/>
      <c r="T6" s="69"/>
      <c r="U6" s="69"/>
      <c r="V6" s="69"/>
      <c r="W6" s="69"/>
      <c r="X6" s="69"/>
      <c r="Y6" s="69"/>
      <c r="Z6" s="69"/>
    </row>
    <row r="7" spans="1:26" ht="14.5" x14ac:dyDescent="0.35">
      <c r="A7" s="73" t="s">
        <v>774</v>
      </c>
      <c r="B7" s="116">
        <f>'State 2005 Data'!J9</f>
        <v>11.929893585805139</v>
      </c>
      <c r="C7" s="118">
        <f>D28</f>
        <v>7.6132600000000004</v>
      </c>
      <c r="D7" s="75">
        <v>0.06</v>
      </c>
      <c r="E7" s="75">
        <v>0.02</v>
      </c>
      <c r="F7" s="117">
        <f t="shared" si="0"/>
        <v>7.1564643999999999</v>
      </c>
      <c r="G7" s="117">
        <f t="shared" si="0"/>
        <v>7.4609947999999999</v>
      </c>
      <c r="H7" s="69"/>
      <c r="I7" s="76">
        <f t="shared" si="1"/>
        <v>0.40012336668994553</v>
      </c>
      <c r="J7" s="76">
        <f t="shared" si="3"/>
        <v>0.37459670144270918</v>
      </c>
      <c r="K7" s="69" t="str">
        <f t="shared" si="2"/>
        <v>In a scenario limiting global warming to 1.5 °C, North Carolina would need to cut its agriculture emissions by 37 to 40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North Carolina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7.1722213404621709</v>
      </c>
      <c r="C9" s="118">
        <f>C28</f>
        <v>1.59965</v>
      </c>
      <c r="D9" s="75">
        <v>0.06</v>
      </c>
      <c r="E9" s="75">
        <v>0.02</v>
      </c>
      <c r="F9" s="117">
        <f t="shared" si="0"/>
        <v>1.503671</v>
      </c>
      <c r="G9" s="117">
        <f t="shared" si="0"/>
        <v>1.5676570000000001</v>
      </c>
      <c r="H9" s="69"/>
      <c r="I9" s="76">
        <f t="shared" si="1"/>
        <v>0.79034793704468898</v>
      </c>
      <c r="J9" s="76">
        <f t="shared" si="3"/>
        <v>0.78142657266361193</v>
      </c>
      <c r="K9" s="69" t="str">
        <f t="shared" si="2"/>
        <v>In a scenario limiting global warming to 1.5 °C, North Carolina would need to cut its waste emissions by 78 to 79 percent of 2005 levels.</v>
      </c>
      <c r="L9" s="69"/>
      <c r="M9" s="69"/>
      <c r="N9" s="69"/>
      <c r="O9" s="69"/>
      <c r="P9" s="69"/>
      <c r="Q9" s="69"/>
      <c r="R9" s="69"/>
      <c r="S9" s="69"/>
      <c r="T9" s="69"/>
      <c r="U9" s="69"/>
      <c r="V9" s="69"/>
      <c r="W9" s="69"/>
      <c r="X9" s="69"/>
      <c r="Y9" s="69"/>
      <c r="Z9" s="69"/>
    </row>
    <row r="10" spans="1:26" ht="14.5" x14ac:dyDescent="0.35">
      <c r="A10" s="73" t="s">
        <v>1864</v>
      </c>
      <c r="B10" s="119">
        <f>SUM(B3:B9)</f>
        <v>175.44614598900705</v>
      </c>
      <c r="C10" s="119">
        <f>SUM(C3:C9)</f>
        <v>60.091929999999991</v>
      </c>
      <c r="D10" s="76">
        <f>1-F10/$C10</f>
        <v>0.52651809652311032</v>
      </c>
      <c r="E10" s="76">
        <f>1-G10/$C10</f>
        <v>0.37781239843686165</v>
      </c>
      <c r="F10" s="117">
        <f>SUM(F3:F9)</f>
        <v>28.452441400000005</v>
      </c>
      <c r="G10" s="117">
        <f>SUM(G3:G9)</f>
        <v>37.388453799999994</v>
      </c>
      <c r="H10" s="171">
        <f>IFERROR(B10*(1-'Unique State Inputs'!A$8),"")</f>
        <v>96.495380293953886</v>
      </c>
      <c r="I10" s="76">
        <f t="shared" si="1"/>
        <v>0.8378280626250818</v>
      </c>
      <c r="J10" s="76">
        <f t="shared" si="3"/>
        <v>0.78689498370432909</v>
      </c>
      <c r="K10" s="69" t="str">
        <f t="shared" si="2"/>
        <v>In a scenario limiting global warming to 1.5 °C, North Carolina would need to cut its total (including land use) emissions by 79 to 84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181.88450598900704</v>
      </c>
      <c r="C11" s="119">
        <f>SUM(C3:C9)-C8</f>
        <v>66.530289999999994</v>
      </c>
      <c r="D11" s="76">
        <f>1-F11/$C11</f>
        <v>0.47556516888773503</v>
      </c>
      <c r="E11" s="76">
        <f>1-G11/$C11</f>
        <v>0.34125022151564344</v>
      </c>
      <c r="F11" s="117">
        <f>F10-F8</f>
        <v>34.890801400000008</v>
      </c>
      <c r="G11" s="117">
        <f>G10-G8</f>
        <v>43.826813799999996</v>
      </c>
      <c r="H11" s="171">
        <f>IFERROR(B11*(1-'Unique State Inputs'!A$8),"")</f>
        <v>100.03647829395388</v>
      </c>
      <c r="I11" s="76">
        <f t="shared" si="1"/>
        <v>0.80817056840394763</v>
      </c>
      <c r="J11" s="76">
        <f t="shared" si="3"/>
        <v>0.75904042204315714</v>
      </c>
      <c r="K11" s="69" t="str">
        <f t="shared" si="2"/>
        <v>In a scenario limiting global warming to 1.5 °C, North Carolina would need to cut its total (excluding land use) emissions by 76 to 81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North Carolina, the share of electricity among fuels used for heating in urban, residential buildings will fall from 6.5% to 5.8%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North Carolina, the share of electricity among fuels used for heating in urban, residential buildings will fall from 6.5% to 5.8%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North Carolina, the share of electricity among fuels used by appliances in urban, residential buildings will fall from 66.6% to 57.8%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North Carolina, the share of electricity among fuels used by appliances in urban, residential buildings will fall from 66.6% to 57.8%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North Carolina, the share of electricity among fuels used for heating in rural, residential buildings will fall from 6.5% to 5.8%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North Carolina, the share of electricity among fuels used for heating in rural, residential buildings will fall from 6.5% to 5.8%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66.6% to 57.8%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66.6% to 57.8%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North Carolina, the share of electricity among fuels used for heating in commercial buildings will fall from 0.7%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North Carolina, the share of electricity among fuels used for heating in commercial buildings will fall from 0.7%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North Carolina, the share of electricity among fuels used by appliances in commercial buildings will fall from 45.9% to 26.9%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North Carolina, the share of electricity among fuels used by appliances in commercial buildings will fall from 45.9% to 26.9%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North Carolina, the share of electricity among fuels used by other components in commercial buildings will fall from 71.1% to 89.1%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North Carolina, the share of electricity among fuels used by other components in commercial buildings will fall from 71.1% to 89.1%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North Carolina.//**Natural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North Carolina.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North Carolina.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North Carolina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North Carolina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North Carolina declined by -21%.</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North Carolina declined by -21%.</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North Carolina declined by -21%.</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North Carolina declined by -21%.</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North Carolina declined by -21%.</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North Carolina declined by -21%.</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North Carolina declined by -21%.</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North Carolina declined by -21%.</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North Carolina declined by -21%.</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North Carolina declined by -21%.</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North Carolina declined by -21%.</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North Carolina declined by -21%.</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North Carolina declined by -21%.</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North Carolina declined by -21%.</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North Carolina declined by -21%.</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North Carolina declined by -21%.</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North Carolina, a 100% setting provides for an additional 4857 MW of demand response capacity in 2050 (on top of a BAU quantity of 1571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North Carolina, a 100% setting provides for an additional 4857 MW of demand response capacity in 2050 (on top of a BAU quantity of 1571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4857 MW of demand response capacity in 2050 (on top of a BAU quantity of 1571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North Carolina will retire 2760 MW of coal by 2050. North Carolina currently has 10308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North Carolina will retire 2760 MW of coal by 2050. North Carolina currently has 10308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North Carolina will retire 0 MW of gas non-peaking plants by 2050. North Carolina currently has 5373MW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North Carolina will retire 0 MW of gas non-peaking plants by 2050. North Carolina currently has 5373MW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North Carolina will retire 0 MW of nuclear capacity by 2050. North Carolina currently has 5150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North Carolina will retire 0 MW of nuclear capacity by 2050. North Carolina currently has 5150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North Carolina will retire 152 MW of biomass capacity by 2050. North Carolina currently has 310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North Carolina will retire 0 MW of petroleum capacity by 2050. North Carolina currently has 439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North Carolina will retire 0 MW of natural gas peaker capacity by 2050. North Carolina currently has 5987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North Carolina will retire 0 MW of natural gas peaker capacity by 2050. North Carolina currently has 5987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North Carolina will retire 0 MW of natural gas peaker capacity by 2050. North Carolina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North Carolina will retire 0 MW of natural gas peaker capacity by 2050. North Carolina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c r="U255" s="305" t="str">
        <f>N255&amp;O255&amp;P255&amp;T255</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North Carolina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**North Carolina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North Carolina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**North Carolina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North Carolina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**North Carolina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80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80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North Carolina.//**Natural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North Carolina.//**Natural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North Carolina.//**Natural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North Carolina.//**Natural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North Carolina.//**Natural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North Carolina.//**Natural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North Carolina.//**Natural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North Carolina.//**Natural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North Carolina.//**Natural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North Carolina.//**Natural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North Carolina.//**Natural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North Carolina.//**Natural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North Carolina.//**Natural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North Carolina.//**Natural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North Carolina.//**Natural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North Carolina.//**Natural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4857 MW of demand response capacity in 2050 (on top of a BAU quantity of 1571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fall from 6.5% to 5.8% through 2050.//**Urban Residential Appliances: **In the BAU case, in North Carolina, the share of electricity among fuels used by appliances in urban, residential buildings will fall from 66.6% to 57.8% through 2050.//**Urban Residential Other Components: ** In the BAU case, the share of electricity among fuels used by other components in urban, residential buildings is 100%.//**Rural Residential Heating: **In the BAU case, in North Carolina, the share of electricity among fuels used for heating in rural, residential buildings will fall from 6.5% to 5.8% through 2050.//**Rural Residential Appliances: **In the BAU case, in , the share of electricity among fuels used by appliances in rural, residential buildings will fall from 66.6% to 57.8% through 2050.//**Rural Residential Other Components: **In the United States, the share of electricity among fuels used by other components in urban, residential buildings is 100%.//**Commercial Heating: **In the BAU case, in North Carolina, the share of electricity among fuels used for heating in commercial buildings will fall from 0.7% to 0.6% through 2050.//**Commercial Appliances: **In the BAU case, in North Carolina, the share of electricity among fuels used by appliances in commercial buildings will fall from 45.9% to 26.9% through 2050.//**Commercial Other Components: **In the BAU case, in the North Carolina, the share of electricity among fuels used by other components in commercial buildings will fall from 71.1% to 89.1%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North Carolina.//**Natural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declined by -21%.//**Natural Gas Nonpeaker : **From 2010-2018, electricity exports in North Carolina declined by -21%.//**Nuclear : **From 2010-2018, electricity exports in North Carolina declined by -21%.//**Hydro : **From 2010-2018, electricity exports in North Carolina declined by -21%.//**Onshore Wind : **From 2010-2018, electricity exports in North Carolina declined by -21%.//**Solar PV : **From 2010-2018, electricity exports in North Carolina declined by -21%.//**Biomass : **From 2010-2018, electricity exports in North Carolina declined by -21%.//**Petroleum : **From 2010-2018, electricity exports in North Carolina declined by -21%.</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4857 MW of demand response capacity in 2050 (on top of a BAU quantity of 1571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North Carolina will retire 2760 MW of coal by 2050. North Carolina currently has 10308 MW of coal capacity.//**Natural Gas Nonpeaker : **The EIA projects that North Carolina will retire 0 MW of gas non-peaking plants by 2050. North Carolina currently has 5373MW of natural gas non-peaking capacity.//**Nuclear : **The EIA projects that North Carolina will retire 0 MW of nuclear capacity by 2050. North Carolina currently has 5150 MW of nuclear capacity.//**Natural Gas Peaker : **The EIA projects that North Carolina will retire 0 MW of natural gas peaker capacity by 2050. North Carolina currently has 5987 MW of natural gas peaker capacity.//**Lignite : **The EIA projects that North Carolina will retire 0 MW of natural gas peaker capacity by 2050. North Carolina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**North Carolina does not have a capacity construction subsidy for onshore wind. However, the Investment Tax Credit, a similar program for solar power, covers 30% of system costs through 2019, with declining amounts thereafter.//**Solar PV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**North Carolina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1910 EV charging outlets, approximately 18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North Carolina, the share of electricity among fuels used for heating in urban, residential buildings will fall from 6.5% to 5.8%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North Carolina, the share of electricity among fuels used by appliances in urban, residential buildings will fall from 66.6% to 57.8%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North Carolina, the share of electricity among fuels used for heating in rural, residential buildings will fall from 6.5% to 5.8%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66.6% to 57.8%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North Carolina, the share of electricity among fuels used for heating in commercial buildings will fall from 0.7%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North Carolina, the share of electricity among fuels used by appliances in commercial buildings will fall from 45.9% to 26.9%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North Carolina, the share of electricity among fuels used by other components in commercial buildings will fall from 71.1% to 89.1%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North Carolina.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12% in 2050 as a generation-weighted state average. Many states have different requirements for municipalities, co-ops, and investor owned utilities. In 2020, the value is 11%. To set a carbon-free electricity standard that starts ramping up in 2021, the Customize Implementation Schedule feature below allows users to customize the start year setting. Simply take the 11% value, divide by your chosen policy setting, and enter the resulting value in the 'Implementation %' box for 2020.  // **Guidance for setting values:** Multiple states have set 100% clean energy or renewable energy laws or goals, not includingNorth Carolina.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declined by -21%.</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4857 MW of demand response capacity in 2050 (on top of a BAU quantity of 1571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North Carolina will retire 2760 MW of coal by 2050. North Carolina currently has 10308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North Carolina will retire 0 MW of gas non-peaking plants by 2050. North Carolina currently has 5373MW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North Carolina will retire 0 MW of nuclear capacity by 2050. North Carolina currently has 5150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North Carolina will retire 152 MW of biomass capacity by 2050. North Carolina currently has 310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North Carolina will retire 152 MW of biomass capacity by 2050. North Carolina currently has 310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North Carolina will retire 0 MW of petroleum capacity by 2050. North Carolina currently has 439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North Carolina will retire 0 MW of natural gas peaker capacity by 2050. North Carolina currently has 5987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North Carolina will retire 0 MW of natural gas peaker capacity by 2050. North Carolina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79 by 2050.  The additional potential is based on NREL's Renewable Electricity Futures Study (80% RE-ITI (2014) scenario) and suggests North Carolina could reach 1006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North Carolina</v>
      </c>
      <c r="B6" s="145">
        <f>SUMIFS(B7:B57,$A7:$A57,$A$6)</f>
        <v>1910</v>
      </c>
      <c r="C6" s="145">
        <f>SUMIFS(C7:C57,$A7:$A57,$A$6)</f>
        <v>10568033</v>
      </c>
      <c r="D6" s="145">
        <f>ROUND(SUMIFS(D7:D57,$A7:$A57,$A$6),2)</f>
        <v>18.07</v>
      </c>
      <c r="E6" s="145">
        <f t="shared" ref="E6:L6" si="0">SUMIFS(E7:E57,$A7:$A57,$A$6)</f>
        <v>0</v>
      </c>
      <c r="F6" s="145">
        <f t="shared" si="0"/>
        <v>0.1137850789011861</v>
      </c>
      <c r="G6" s="145">
        <f t="shared" si="0"/>
        <v>0.12067761835177915</v>
      </c>
      <c r="H6" s="145">
        <f t="shared" si="0"/>
        <v>0.12067761835177915</v>
      </c>
      <c r="I6" s="145">
        <f t="shared" si="0"/>
        <v>17693787</v>
      </c>
      <c r="J6" s="145">
        <f t="shared" si="0"/>
        <v>0</v>
      </c>
      <c r="K6" s="145">
        <f t="shared" si="0"/>
        <v>14042350</v>
      </c>
      <c r="L6" s="145">
        <f t="shared" si="0"/>
        <v>42</v>
      </c>
      <c r="M6" s="145">
        <f>ROUND(SUMIFS(M7:M57,$A7:$A57,$A$6)*100,0)</f>
        <v>-21</v>
      </c>
      <c r="N6" s="145">
        <f>ROUND(SUMIFS(N7:N57,$A7:$A57,$A$6)*100,0)</f>
        <v>0</v>
      </c>
      <c r="O6" s="145">
        <f t="shared" ref="O6:AM6" si="1">ROUND(SUMIFS(O7:O57,$A7:$A57,$A$6),0)</f>
        <v>3285</v>
      </c>
      <c r="P6" s="145">
        <f t="shared" si="1"/>
        <v>1571</v>
      </c>
      <c r="Q6" s="145">
        <f t="shared" si="1"/>
        <v>2760</v>
      </c>
      <c r="R6" s="145">
        <f t="shared" si="1"/>
        <v>0</v>
      </c>
      <c r="S6" s="145">
        <f t="shared" si="1"/>
        <v>0</v>
      </c>
      <c r="T6" s="145">
        <f t="shared" si="1"/>
        <v>152</v>
      </c>
      <c r="U6" s="145">
        <f t="shared" si="1"/>
        <v>0</v>
      </c>
      <c r="V6" s="145">
        <f t="shared" si="1"/>
        <v>0</v>
      </c>
      <c r="W6" s="145">
        <f t="shared" si="1"/>
        <v>0</v>
      </c>
      <c r="X6" s="145">
        <f t="shared" si="1"/>
        <v>10308</v>
      </c>
      <c r="Y6" s="145">
        <f t="shared" si="1"/>
        <v>5373</v>
      </c>
      <c r="Z6" s="145">
        <f t="shared" si="1"/>
        <v>5150</v>
      </c>
      <c r="AA6" s="145">
        <f t="shared" si="1"/>
        <v>1999</v>
      </c>
      <c r="AB6" s="145">
        <f t="shared" si="1"/>
        <v>208</v>
      </c>
      <c r="AC6" s="145">
        <f t="shared" si="1"/>
        <v>4421</v>
      </c>
      <c r="AD6" s="145">
        <f t="shared" si="1"/>
        <v>0</v>
      </c>
      <c r="AE6" s="145">
        <f t="shared" si="1"/>
        <v>310</v>
      </c>
      <c r="AF6" s="145">
        <f t="shared" si="1"/>
        <v>0</v>
      </c>
      <c r="AG6" s="145">
        <f t="shared" si="1"/>
        <v>439</v>
      </c>
      <c r="AH6" s="145">
        <f t="shared" si="1"/>
        <v>5987</v>
      </c>
      <c r="AI6" s="145">
        <f t="shared" si="1"/>
        <v>0</v>
      </c>
      <c r="AJ6" s="145">
        <f t="shared" si="1"/>
        <v>0</v>
      </c>
      <c r="AK6" s="145">
        <f t="shared" si="1"/>
        <v>0</v>
      </c>
      <c r="AL6" s="145">
        <f t="shared" si="1"/>
        <v>0</v>
      </c>
      <c r="AM6" s="145">
        <f t="shared" si="1"/>
        <v>0</v>
      </c>
      <c r="AN6" s="380">
        <f>ROUND(SUMIFS(AN7:AN57,$A7:$A57,$A$6),)</f>
        <v>79</v>
      </c>
      <c r="AO6" s="145">
        <f t="shared" ref="AO6:AP6" si="2">ROUND(SUMIFS(AO7:AO57,$A7:$A57,$A$6),)</f>
        <v>1006</v>
      </c>
      <c r="AP6" s="145">
        <f t="shared" si="2"/>
        <v>0</v>
      </c>
      <c r="AQ6" s="145">
        <f>ROUND(SUMIFS(AQ7:AQ57,$A7:$A57,$A$6),0)</f>
        <v>80</v>
      </c>
      <c r="AR6" s="146">
        <f>SUMIFS(AR7:AR57,$A7:$A57,$A$6)</f>
        <v>0.59739675397718139</v>
      </c>
      <c r="AS6" s="145">
        <f>ROUND(SUMIFS(AS7:AS57,$A7:$A57,$A$6),0)</f>
        <v>1170</v>
      </c>
      <c r="AT6" s="145">
        <f>ROUND(SUMIFS(AT7:AT57,$A7:$A57,$A$6),0)</f>
        <v>1571</v>
      </c>
      <c r="AU6" s="145">
        <f>ROUND(SUMIFS(AU7:AU57,$A7:$A57,$A$6),0)</f>
        <v>4857</v>
      </c>
      <c r="AV6" s="145">
        <f>ROUND(SUMIFS(AV7:AV57,$A7:$A57,$A$6)*100,0)</f>
        <v>11</v>
      </c>
      <c r="AW6" s="145">
        <f>ROUND(SUMIFS(AW7:AW57,$A7:$A57,$A$6)*100,0)</f>
        <v>12</v>
      </c>
      <c r="AX6" s="145">
        <f>ROUND(SUMIFS(AX7:AX57,$A7:$A57,$A$6)*100,0)</f>
        <v>12</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NC</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NC</v>
      </c>
      <c r="D77" s="93">
        <v>2019</v>
      </c>
      <c r="E77" s="93">
        <v>2050</v>
      </c>
    </row>
    <row r="78" spans="1:40" ht="16" customHeight="1" x14ac:dyDescent="0.35">
      <c r="B78" s="93" t="s">
        <v>2056</v>
      </c>
      <c r="C78" s="93" t="s">
        <v>496</v>
      </c>
      <c r="D78" s="93" cm="1">
        <f t="array" ref="D78">ROUND(INDEX($B$95:$H$845,MATCH(1,($C78=$E$95:$E$845)*($B78=$F$95:$F$845)*($C$77=$B$95:$B$845),0),MATCH(D$77,$B$95:$H$95,0))*100,1)</f>
        <v>6.5</v>
      </c>
      <c r="E78" s="165" cm="1">
        <f t="array" ref="E78">ROUND(INDEX($B$95:$H$845,MATCH(1,($C78=$E$95:$E$845)*($B78=$F$95:$F$845)*($C$77=$B$95:$B$845),0),MATCH(E$77,$B$95:$H$95,0))*100,1)</f>
        <v>5.8</v>
      </c>
    </row>
    <row r="79" spans="1:40" ht="16" customHeight="1" x14ac:dyDescent="0.35">
      <c r="B79" s="165" t="s">
        <v>2056</v>
      </c>
      <c r="C79" s="93" t="s">
        <v>2055</v>
      </c>
      <c r="D79" s="165" cm="1">
        <f t="array" ref="D79">ROUND(INDEX($B$95:$H$845,MATCH(1,($C79=$E$95:$E$845)*($B79=$F$95:$F$845)*($C$77=$B$95:$B$845),0),MATCH(D$77,$B$95:$H$95,0))*100,1)</f>
        <v>66.599999999999994</v>
      </c>
      <c r="E79" s="165" cm="1">
        <f t="array" ref="E79">ROUND(INDEX($B$95:$H$845,MATCH(1,($C79=$E$95:$E$845)*($B79=$F$95:$F$845)*($C$77=$B$95:$B$845),0),MATCH(E$77,$B$95:$H$95,0))*100,1)</f>
        <v>57.8</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6.5</v>
      </c>
      <c r="E81" s="165" cm="1">
        <f t="array" ref="E81">ROUND(INDEX($B$95:$H$845,MATCH(1,($C81=$E$95:$E$845)*($B81=$F$95:$F$845)*($C$77=$B$95:$B$845),0),MATCH(E$77,$B$95:$H$95,0))*100,1)</f>
        <v>5.8</v>
      </c>
    </row>
    <row r="82" spans="2:26" ht="16" customHeight="1" x14ac:dyDescent="0.35">
      <c r="B82" s="165" t="s">
        <v>2053</v>
      </c>
      <c r="C82" s="165" t="s">
        <v>2055</v>
      </c>
      <c r="D82" s="165" cm="1">
        <f t="array" ref="D82">ROUND(INDEX($B$95:$H$845,MATCH(1,($C82=$E$95:$E$845)*($B82=$F$95:$F$845)*($C$77=$B$95:$B$845),0),MATCH(D$77,$B$95:$H$95,0))*100,1)</f>
        <v>66.599999999999994</v>
      </c>
      <c r="E82" s="165" cm="1">
        <f t="array" ref="E82">ROUND(INDEX($B$95:$H$845,MATCH(1,($C82=$E$95:$E$845)*($B82=$F$95:$F$845)*($C$77=$B$95:$B$845),0),MATCH(E$77,$B$95:$H$95,0))*100,1)</f>
        <v>57.8</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NC</v>
      </c>
    </row>
    <row r="84" spans="2:26" ht="16" customHeight="1" x14ac:dyDescent="0.35">
      <c r="B84" s="93" t="s">
        <v>2057</v>
      </c>
      <c r="C84" s="165" t="s">
        <v>496</v>
      </c>
      <c r="D84" s="165" cm="1">
        <f t="array" ref="D84">ROUND(INDEX($B$95:$H$845,MATCH(1,($C84=$E$95:$E$845)*($B84=$F$95:$F$845)*($C$77=$B$95:$B$845),0),MATCH(D$77,$B$95:$H$95,0))*100,1)</f>
        <v>0.7</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45.9</v>
      </c>
      <c r="E85" s="165" cm="1">
        <f t="array" ref="E85">ROUND(INDEX($B$95:$H$845,MATCH(1,($C85=$E$95:$E$845)*($B85=$F$95:$F$845)*($C$77=$B$95:$B$845),0),MATCH(E$77,$B$95:$H$95,0))*100,1)</f>
        <v>26.9</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71.099999999999994</v>
      </c>
      <c r="E86" s="165" cm="1">
        <f t="array" ref="E86">ROUND(INDEX($B$95:$H$845,MATCH(1,($C86=$E$95:$E$845)*($B86=$F$95:$F$845)*($C$77=$B$95:$B$845),0),MATCH(E$77,$B$95:$H$95,0))*100,1)</f>
        <v>89.1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North Carolina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North Carolina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North Carolina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12.675022268432814</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73.813510735914178</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21.891378131792443</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54.4024799266003</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11.929893585805139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-31.78583077705435</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7.1722213404621709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150.0986752119527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181.88450598900704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2021-09-30T18:34:30Z</dcterms:modified>
</cp:coreProperties>
</file>