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ND\elec\EIaE\"/>
    </mc:Choice>
  </mc:AlternateContent>
  <xr:revisionPtr revIDLastSave="0" documentId="8_{35E572CB-508D-4753-BFFA-638BD8FCEEBD}"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<sst xmlns="http://schemas.openxmlformats.org/spreadsheetml/2006/main" count="67265" uniqueCount="4671">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</sst>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106</v>
      </c>
      <c r="C1" s="93">
        <v>44816</v>
      </c>
      <c r="K1" s="44" t="s">
        <v>2</v>
      </c>
      <c r="L1" s="44" t="s">
        <v>3</v>
      </c>
    </row>
    <row r="2" spans="1:15">
      <c r="A2" s="70" t="s">
        <v>4</v>
      </c>
      <c r="B2" s="1" t="str">
        <f>LOOKUP(B1,K1:L50,L1:L50)</f>
        <v>ND</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ND</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3005.6944999999996</v>
      </c>
      <c r="R26" s="1">
        <f t="shared" si="3"/>
        <v>0.51155502579437162</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609.54989999999998</v>
      </c>
      <c r="R29" s="1">
        <f t="shared" si="3"/>
        <v>0.10374251768350265</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2260.3591000000001</v>
      </c>
      <c r="R44" s="1">
        <f t="shared" si="5"/>
        <v>0.38470245652212581</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5875.6034999999993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f t="shared" si="6"/>
        <v>609.54989999999998</v>
      </c>
      <c r="M85" s="1" t="str">
        <f t="shared" si="7"/>
        <v>MT</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f t="shared" si="6"/>
        <v>2054.0320000000002</v>
      </c>
      <c r="M87" s="1" t="str">
        <f t="shared" si="7"/>
        <v>SD</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f t="shared" si="6"/>
        <v>206.3271</v>
      </c>
      <c r="M88" s="1" t="str">
        <f t="shared" si="7"/>
        <v>SD</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MN</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MN</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5875.6035000000002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0.51155502579437162</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0.10374251768350265</v>
      </c>
      <c r="D29" s="1">
        <f t="shared" si="0"/>
        <v>0.10374251768350265</v>
      </c>
      <c r="E29" s="1">
        <f t="shared" si="1"/>
        <v>1</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0.38470245652212581</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0.10374251768350265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0.40492639743373726</v>
      </c>
      <c r="C60" s="1">
        <f>SUMIFS('ReEDs Generation Data'!H$729:H$1448,'ReEDs Generation Data'!$E$729:$E$1448,Calculations!$A60)</f>
        <v>0.38130378776029955</v>
      </c>
      <c r="D60" s="1">
        <f>SUMIFS('ReEDs Generation Data'!I$729:I$1448,'ReEDs Generation Data'!$E$729:$E$1448,Calculations!$A60)</f>
        <v>0.40158982505988394</v>
      </c>
      <c r="E60" s="1">
        <f>SUMIFS('ReEDs Generation Data'!J$729:J$1448,'ReEDs Generation Data'!$E$729:$E$1448,Calculations!$A60)</f>
        <v>0.42056425625383276</v>
      </c>
      <c r="F60" s="1">
        <f>SUMIFS('ReEDs Generation Data'!K$729:K$1448,'ReEDs Generation Data'!$E$729:$E$1448,Calculations!$A60)</f>
        <v>0.42173524767127435</v>
      </c>
      <c r="G60" s="1">
        <f>SUMIFS('ReEDs Generation Data'!L$729:L$1448,'ReEDs Generation Data'!$E$729:$E$1448,Calculations!$A60)</f>
        <v>0.4228978875641865</v>
      </c>
      <c r="H60" s="1">
        <f>SUMIFS('ReEDs Generation Data'!M$729:M$1448,'ReEDs Generation Data'!$E$729:$E$1448,Calculations!$A60)</f>
        <v>0.27088325029483612</v>
      </c>
      <c r="I60" s="1">
        <f>SUMIFS('ReEDs Generation Data'!N$729:N$1448,'ReEDs Generation Data'!$E$729:$E$1448,Calculations!$A60)</f>
        <v>1.2697653890428711E-2</v>
      </c>
      <c r="J60" s="1">
        <f>SUMIFS('ReEDs Generation Data'!O$729:O$1448,'ReEDs Generation Data'!$E$729:$E$1448,Calculations!$A60)</f>
        <v>1.1972269607299102E-2</v>
      </c>
      <c r="K60" s="1">
        <f>SUMIFS('ReEDs Generation Data'!P$729:P$1448,'ReEDs Generation Data'!$E$729:$E$1448,Calculations!$A60)</f>
        <v>1.1245747445669379E-2</v>
      </c>
      <c r="L60" s="1">
        <f>SUMIFS('ReEDs Generation Data'!Q$729:Q$1448,'ReEDs Generation Data'!$E$729:$E$1448,Calculations!$A60)</f>
        <v>8.0472865283826248E-3</v>
      </c>
      <c r="M60" s="1">
        <f>SUMIFS('ReEDs Generation Data'!R$729:R$1448,'ReEDs Generation Data'!$E$729:$E$1448,Calculations!$A60)</f>
        <v>6.0093042017478823E-3</v>
      </c>
    </row>
    <row r="61" spans="1:33" ht="15.75" customHeight="1">
      <c r="A61" s="4" t="s">
        <v>488</v>
      </c>
      <c r="B61" s="1">
        <f>SUMIFS('ReEDs Generation Data'!G$729:G$1448,'ReEDs Generation Data'!$E$729:$E$1448,Calculations!$A61)</f>
        <v>1.6651769251447554E-4</v>
      </c>
      <c r="C61" s="1">
        <f>SUMIFS('ReEDs Generation Data'!H$729:H$1448,'ReEDs Generation Data'!$E$729:$E$1448,Calculations!$A61)</f>
        <v>6.9832968848943447E-5</v>
      </c>
      <c r="D61" s="1">
        <f>SUMIFS('ReEDs Generation Data'!I$729:I$1448,'ReEDs Generation Data'!$E$729:$E$1448,Calculations!$A61)</f>
        <v>2.2086948344283706E-4</v>
      </c>
      <c r="E61" s="1">
        <f>SUMIFS('ReEDs Generation Data'!J$729:J$1448,'ReEDs Generation Data'!$E$729:$E$1448,Calculations!$A61)</f>
        <v>3.6214064013120585E-4</v>
      </c>
      <c r="F61" s="1">
        <f>SUMIFS('ReEDs Generation Data'!K$729:K$1448,'ReEDs Generation Data'!$E$729:$E$1448,Calculations!$A61)</f>
        <v>2.129643705280094E-4</v>
      </c>
      <c r="G61" s="1">
        <f>SUMIFS('ReEDs Generation Data'!L$729:L$1448,'ReEDs Generation Data'!$E$729:$E$1448,Calculations!$A61)</f>
        <v>6.4852027830053497E-5</v>
      </c>
      <c r="H61" s="1">
        <f>SUMIFS('ReEDs Generation Data'!M$729:M$1448,'ReEDs Generation Data'!$E$729:$E$1448,Calculations!$A61)</f>
        <v>2.6195002604143891E-3</v>
      </c>
      <c r="I61" s="1">
        <f>SUMIFS('ReEDs Generation Data'!N$729:N$1448,'ReEDs Generation Data'!$E$729:$E$1448,Calculations!$A61)</f>
        <v>6.9583809720433114E-3</v>
      </c>
      <c r="J61" s="1">
        <f>SUMIFS('ReEDs Generation Data'!O$729:O$1448,'ReEDs Generation Data'!$E$729:$E$1448,Calculations!$A61)</f>
        <v>6.6754083688303273E-3</v>
      </c>
      <c r="K61" s="1">
        <f>SUMIFS('ReEDs Generation Data'!P$729:P$1448,'ReEDs Generation Data'!$E$729:$E$1448,Calculations!$A61)</f>
        <v>6.3919918789095568E-3</v>
      </c>
      <c r="L61" s="1">
        <f>SUMIFS('ReEDs Generation Data'!Q$729:Q$1448,'ReEDs Generation Data'!$E$729:$E$1448,Calculations!$A61)</f>
        <v>4.5335089254347491E-3</v>
      </c>
      <c r="M61" s="1">
        <f>SUMIFS('ReEDs Generation Data'!R$729:R$1448,'ReEDs Generation Data'!$E$729:$E$1448,Calculations!$A61)</f>
        <v>3.3493283112327877E-3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0.43728123045502798</v>
      </c>
      <c r="C63" s="1">
        <f>SUMIFS('ReEDs Generation Data'!H$729:H$1448,'ReEDs Generation Data'!$E$729:$E$1448,Calculations!$A63)</f>
        <v>0.42669994524874144</v>
      </c>
      <c r="D63" s="1">
        <f>SUMIFS('ReEDs Generation Data'!I$729:I$1448,'ReEDs Generation Data'!$E$729:$E$1448,Calculations!$A63)</f>
        <v>0.41244483635836227</v>
      </c>
      <c r="E63" s="1">
        <f>SUMIFS('ReEDs Generation Data'!J$729:J$1448,'ReEDs Generation Data'!$E$729:$E$1448,Calculations!$A63)</f>
        <v>0.39911140022156255</v>
      </c>
      <c r="F63" s="1">
        <f>SUMIFS('ReEDs Generation Data'!K$729:K$1448,'ReEDs Generation Data'!$E$729:$E$1448,Calculations!$A63)</f>
        <v>0.39865807343285142</v>
      </c>
      <c r="G63" s="1">
        <f>SUMIFS('ReEDs Generation Data'!L$729:L$1448,'ReEDs Generation Data'!$E$729:$E$1448,Calculations!$A63)</f>
        <v>0.39820797977611688</v>
      </c>
      <c r="H63" s="1">
        <f>SUMIFS('ReEDs Generation Data'!M$729:M$1448,'ReEDs Generation Data'!$E$729:$E$1448,Calculations!$A63)</f>
        <v>0.50127501796237139</v>
      </c>
      <c r="I63" s="1">
        <f>SUMIFS('ReEDs Generation Data'!N$729:N$1448,'ReEDs Generation Data'!$E$729:$E$1448,Calculations!$A63)</f>
        <v>0.67632674457080089</v>
      </c>
      <c r="J63" s="1">
        <f>SUMIFS('ReEDs Generation Data'!O$729:O$1448,'ReEDs Generation Data'!$E$729:$E$1448,Calculations!$A63)</f>
        <v>0.67685679088644402</v>
      </c>
      <c r="K63" s="1">
        <f>SUMIFS('ReEDs Generation Data'!P$729:P$1448,'ReEDs Generation Data'!$E$729:$E$1448,Calculations!$A63)</f>
        <v>0.67738766866248767</v>
      </c>
      <c r="L63" s="1">
        <f>SUMIFS('ReEDs Generation Data'!Q$729:Q$1448,'ReEDs Generation Data'!$E$729:$E$1448,Calculations!$A63)</f>
        <v>0.52726785442273649</v>
      </c>
      <c r="M63" s="1">
        <f>SUMIFS('ReEDs Generation Data'!R$729:R$1448,'ReEDs Generation Data'!$E$729:$E$1448,Calculations!$A63)</f>
        <v>0.4316151213707935</v>
      </c>
    </row>
    <row r="64" spans="1:33" ht="15.75" customHeight="1">
      <c r="A64" s="4" t="s">
        <v>491</v>
      </c>
      <c r="B64" s="1">
        <f>SUMIFS('ReEDs Generation Data'!G$729:G$1448,'ReEDs Generation Data'!$E$729:$E$1448,Calculations!$A64)</f>
        <v>0.15557735796278679</v>
      </c>
      <c r="C64" s="1">
        <f>SUMIFS('ReEDs Generation Data'!H$729:H$1448,'ReEDs Generation Data'!$E$729:$E$1448,Calculations!$A64)</f>
        <v>0.18990903436997261</v>
      </c>
      <c r="D64" s="1">
        <f>SUMIFS('ReEDs Generation Data'!I$729:I$1448,'ReEDs Generation Data'!$E$729:$E$1448,Calculations!$A64)</f>
        <v>0.18374672656536639</v>
      </c>
      <c r="E64" s="1">
        <f>SUMIFS('ReEDs Generation Data'!J$729:J$1448,'ReEDs Generation Data'!$E$729:$E$1448,Calculations!$A64)</f>
        <v>0.17798284652769977</v>
      </c>
      <c r="F64" s="1">
        <f>SUMIFS('ReEDs Generation Data'!K$729:K$1448,'ReEDs Generation Data'!$E$729:$E$1448,Calculations!$A64)</f>
        <v>0.17736939964108553</v>
      </c>
      <c r="G64" s="1">
        <f>SUMIFS('ReEDs Generation Data'!L$729:L$1448,'ReEDs Generation Data'!$E$729:$E$1448,Calculations!$A64)</f>
        <v>0.17676032786486487</v>
      </c>
      <c r="H64" s="1">
        <f>SUMIFS('ReEDs Generation Data'!M$729:M$1448,'ReEDs Generation Data'!$E$729:$E$1448,Calculations!$A64)</f>
        <v>0.22251075556001915</v>
      </c>
      <c r="I64" s="1">
        <f>SUMIFS('ReEDs Generation Data'!N$729:N$1448,'ReEDs Generation Data'!$E$729:$E$1448,Calculations!$A64)</f>
        <v>0.30021446667897267</v>
      </c>
      <c r="J64" s="1">
        <f>SUMIFS('ReEDs Generation Data'!O$729:O$1448,'ReEDs Generation Data'!$E$729:$E$1448,Calculations!$A64)</f>
        <v>0.30046393894683571</v>
      </c>
      <c r="K64" s="1">
        <f>SUMIFS('ReEDs Generation Data'!P$729:P$1448,'ReEDs Generation Data'!$E$729:$E$1448,Calculations!$A64)</f>
        <v>0.3007138025509003</v>
      </c>
      <c r="L64" s="1">
        <f>SUMIFS('ReEDs Generation Data'!Q$729:Q$1448,'ReEDs Generation Data'!$E$729:$E$1448,Calculations!$A64)</f>
        <v>0.45661060694192923</v>
      </c>
      <c r="M64" s="1">
        <f>SUMIFS('ReEDs Generation Data'!R$729:R$1448,'ReEDs Generation Data'!$E$729:$E$1448,Calculations!$A64)</f>
        <v>0.5559442990969885</v>
      </c>
    </row>
    <row r="65" spans="1:37" ht="15.75" customHeight="1">
      <c r="A65" s="4" t="s">
        <v>492</v>
      </c>
      <c r="B65" s="1">
        <f>SUMIFS('ReEDs Generation Data'!G$729:G$1448,'ReEDs Generation Data'!$E$729:$E$1448,Calculations!$A65)</f>
        <v>2.0484964559334571E-3</v>
      </c>
      <c r="C65" s="1">
        <f>SUMIFS('ReEDs Generation Data'!H$729:H$1448,'ReEDs Generation Data'!$E$729:$E$1448,Calculations!$A65)</f>
        <v>2.0173996521372761E-3</v>
      </c>
      <c r="D65" s="1">
        <f>SUMIFS('ReEDs Generation Data'!I$729:I$1448,'ReEDs Generation Data'!$E$729:$E$1448,Calculations!$A65)</f>
        <v>1.9977425329444974E-3</v>
      </c>
      <c r="E65" s="1">
        <f>SUMIFS('ReEDs Generation Data'!J$729:J$1448,'ReEDs Generation Data'!$E$729:$E$1448,Calculations!$A65)</f>
        <v>1.9793563567738429E-3</v>
      </c>
      <c r="F65" s="1">
        <f>SUMIFS('ReEDs Generation Data'!K$729:K$1448,'ReEDs Generation Data'!$E$729:$E$1448,Calculations!$A65)</f>
        <v>2.0243148842605131E-3</v>
      </c>
      <c r="G65" s="1">
        <f>SUMIFS('ReEDs Generation Data'!L$729:L$1448,'ReEDs Generation Data'!$E$729:$E$1448,Calculations!$A65)</f>
        <v>2.0689527670016074E-3</v>
      </c>
      <c r="H65" s="1">
        <f>SUMIFS('ReEDs Generation Data'!M$729:M$1448,'ReEDs Generation Data'!$E$729:$E$1448,Calculations!$A65)</f>
        <v>2.7114759223590343E-3</v>
      </c>
      <c r="I65" s="1">
        <f>SUMIFS('ReEDs Generation Data'!N$729:N$1448,'ReEDs Generation Data'!$E$729:$E$1448,Calculations!$A65)</f>
        <v>3.8027538877543178E-3</v>
      </c>
      <c r="J65" s="1">
        <f>SUMIFS('ReEDs Generation Data'!O$729:O$1448,'ReEDs Generation Data'!$E$729:$E$1448,Calculations!$A65)</f>
        <v>4.0315921905908249E-3</v>
      </c>
      <c r="K65" s="1">
        <f>SUMIFS('ReEDs Generation Data'!P$729:P$1448,'ReEDs Generation Data'!$E$729:$E$1448,Calculations!$A65)</f>
        <v>4.2607894620331557E-3</v>
      </c>
      <c r="L65" s="1">
        <f>SUMIFS('ReEDs Generation Data'!Q$729:Q$1448,'ReEDs Generation Data'!$E$729:$E$1448,Calculations!$A65)</f>
        <v>3.54074318151668E-3</v>
      </c>
      <c r="M65" s="1">
        <f>SUMIFS('ReEDs Generation Data'!R$729:R$1448,'ReEDs Generation Data'!$E$729:$E$1448,Calculations!$A65)</f>
        <v>3.0819470192373286E-3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0</v>
      </c>
      <c r="C73" s="1">
        <f>SUMIFS('ReEDs Generation Data'!H$729:H$1448,'ReEDs Generation Data'!$E$729:$E$1448,Calculations!$A73)</f>
        <v>0</v>
      </c>
      <c r="D73" s="1">
        <f>SUMIFS('ReEDs Generation Data'!I$729:I$1448,'ReEDs Generation Data'!$E$729:$E$1448,Calculations!$A73)</f>
        <v>0</v>
      </c>
      <c r="E73" s="1">
        <f>SUMIFS('ReEDs Generation Data'!J$729:J$1448,'ReEDs Generation Data'!$E$729:$E$1448,Calculations!$A73)</f>
        <v>0</v>
      </c>
      <c r="F73" s="1">
        <f>SUMIFS('ReEDs Generation Data'!K$729:K$1448,'ReEDs Generation Data'!$E$729:$E$1448,Calculations!$A73)</f>
        <v>0</v>
      </c>
      <c r="G73" s="1">
        <f>SUMIFS('ReEDs Generation Data'!L$729:L$1448,'ReEDs Generation Data'!$E$729:$E$1448,Calculations!$A73)</f>
        <v>0</v>
      </c>
      <c r="H73" s="1">
        <f>SUMIFS('ReEDs Generation Data'!M$729:M$1448,'ReEDs Generation Data'!$E$729:$E$1448,Calculations!$A73)</f>
        <v>0</v>
      </c>
      <c r="I73" s="1">
        <f>SUMIFS('ReEDs Generation Data'!N$729:N$1448,'ReEDs Generation Data'!$E$729:$E$1448,Calculations!$A73)</f>
        <v>0</v>
      </c>
      <c r="J73" s="1">
        <f>SUMIFS('ReEDs Generation Data'!O$729:O$1448,'ReEDs Generation Data'!$E$729:$E$1448,Calculations!$A73)</f>
        <v>0</v>
      </c>
      <c r="K73" s="1">
        <f>SUMIFS('ReEDs Generation Data'!P$729:P$1448,'ReEDs Generation Data'!$E$729:$E$1448,Calculations!$A73)</f>
        <v>0</v>
      </c>
      <c r="L73" s="1">
        <f>SUMIFS('ReEDs Generation Data'!Q$729:Q$1448,'ReEDs Generation Data'!$E$729:$E$1448,Calculations!$A73)</f>
        <v>0</v>
      </c>
      <c r="M73" s="1">
        <f>SUMIFS('ReEDs Generation Data'!R$729:R$1448,'ReEDs Generation Data'!$E$729:$E$1448,Calculations!$A73)</f>
        <v>0</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0.43057578152879561</v>
      </c>
      <c r="G1075" s="44">
        <f>G349/SUMIFS(G$3:G$722,$B$3:$B$722,$B1075)*SUMIFS(Calculations!$E$3:$E$53,Calculations!$A$3:$A$53,$B1075)</f>
        <v>0.40492639743373726</v>
      </c>
      <c r="H1075" s="44">
        <f>H349/SUMIFS(H$3:H$722,$B$3:$B$722,$B1075)*SUMIFS(Calculations!$E$3:$E$53,Calculations!$A$3:$A$53,$B1075)</f>
        <v>0.38130378776029955</v>
      </c>
      <c r="I1075" s="44">
        <f>I349/SUMIFS(I$3:I$722,$B$3:$B$722,$B1075)*SUMIFS(Calculations!$E$3:$E$53,Calculations!$A$3:$A$53,$B1075)</f>
        <v>0.40158982505988394</v>
      </c>
      <c r="J1075" s="44">
        <f>J349/SUMIFS(J$3:J$722,$B$3:$B$722,$B1075)*SUMIFS(Calculations!$E$3:$E$53,Calculations!$A$3:$A$53,$B1075)</f>
        <v>0.42056425625383276</v>
      </c>
      <c r="K1075" s="44">
        <f>K349/SUMIFS(K$3:K$722,$B$3:$B$722,$B1075)*SUMIFS(Calculations!$E$3:$E$53,Calculations!$A$3:$A$53,$B1075)</f>
        <v>0.42173524767127435</v>
      </c>
      <c r="L1075" s="44">
        <f>L349/SUMIFS(L$3:L$722,$B$3:$B$722,$B1075)*SUMIFS(Calculations!$E$3:$E$53,Calculations!$A$3:$A$53,$B1075)</f>
        <v>0.4228978875641865</v>
      </c>
      <c r="M1075" s="44">
        <f>M349/SUMIFS(M$3:M$722,$B$3:$B$722,$B1075)*SUMIFS(Calculations!$E$3:$E$53,Calculations!$A$3:$A$53,$B1075)</f>
        <v>0.27088325029483612</v>
      </c>
      <c r="N1075" s="44">
        <f>N349/SUMIFS(N$3:N$722,$B$3:$B$722,$B1075)*SUMIFS(Calculations!$E$3:$E$53,Calculations!$A$3:$A$53,$B1075)</f>
        <v>1.2697653890428711E-2</v>
      </c>
      <c r="O1075" s="44">
        <f>O349/SUMIFS(O$3:O$722,$B$3:$B$722,$B1075)*SUMIFS(Calculations!$E$3:$E$53,Calculations!$A$3:$A$53,$B1075)</f>
        <v>1.1972269607299102E-2</v>
      </c>
      <c r="P1075" s="44">
        <f>P349/SUMIFS(P$3:P$722,$B$3:$B$722,$B1075)*SUMIFS(Calculations!$E$3:$E$53,Calculations!$A$3:$A$53,$B1075)</f>
        <v>1.1245747445669379E-2</v>
      </c>
      <c r="Q1075" s="44">
        <f>Q349/SUMIFS(Q$3:Q$722,$B$3:$B$722,$B1075)*SUMIFS(Calculations!$E$3:$E$53,Calculations!$A$3:$A$53,$B1075)</f>
        <v>8.0472865283826248E-3</v>
      </c>
      <c r="R1075" s="44">
        <f>R349/SUMIFS(R$3:R$722,$B$3:$B$722,$B1075)*SUMIFS(Calculations!$E$3:$E$53,Calculations!$A$3:$A$53,$B1075)</f>
        <v>6.0093042017478823E-3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0.44836034549222858</v>
      </c>
      <c r="G1078" s="44">
        <f>G352/SUMIFS(G$3:G$722,$B$3:$B$722,$B1078)*SUMIFS(Calculations!$E$3:$E$53,Calculations!$A$3:$A$53,$B1078)</f>
        <v>0.43557683840361405</v>
      </c>
      <c r="H1078" s="44">
        <f>H352/SUMIFS(H$3:H$722,$B$3:$B$722,$B1078)*SUMIFS(Calculations!$E$3:$E$53,Calculations!$A$3:$A$53,$B1078)</f>
        <v>0.42380346415443865</v>
      </c>
      <c r="I1078" s="44">
        <f>I352/SUMIFS(I$3:I$722,$B$3:$B$722,$B1078)*SUMIFS(Calculations!$E$3:$E$53,Calculations!$A$3:$A$53,$B1078)</f>
        <v>0.40964512034185707</v>
      </c>
      <c r="J1078" s="44">
        <f>J352/SUMIFS(J$3:J$722,$B$3:$B$722,$B1078)*SUMIFS(Calculations!$E$3:$E$53,Calculations!$A$3:$A$53,$B1078)</f>
        <v>0.39640219287777306</v>
      </c>
      <c r="K1078" s="44">
        <f>K352/SUMIFS(K$3:K$722,$B$3:$B$722,$B1078)*SUMIFS(Calculations!$E$3:$E$53,Calculations!$A$3:$A$53,$B1078)</f>
        <v>0.39595856171299659</v>
      </c>
      <c r="L1078" s="44">
        <f>L352/SUMIFS(L$3:L$722,$B$3:$B$722,$B1078)*SUMIFS(Calculations!$E$3:$E$53,Calculations!$A$3:$A$53,$B1078)</f>
        <v>0.39551809453089309</v>
      </c>
      <c r="M1078" s="44">
        <f>M352/SUMIFS(M$3:M$722,$B$3:$B$722,$B1078)*SUMIFS(Calculations!$E$3:$E$53,Calculations!$A$3:$A$53,$B1078)</f>
        <v>0.49788891737399449</v>
      </c>
      <c r="N1078" s="44">
        <f>N352/SUMIFS(N$3:N$722,$B$3:$B$722,$B1078)*SUMIFS(Calculations!$E$3:$E$53,Calculations!$A$3:$A$53,$B1078)</f>
        <v>0.67175817381490077</v>
      </c>
      <c r="O1078" s="44">
        <f>O352/SUMIFS(O$3:O$722,$B$3:$B$722,$B1078)*SUMIFS(Calculations!$E$3:$E$53,Calculations!$A$3:$A$53,$B1078)</f>
        <v>0.67228463968053742</v>
      </c>
      <c r="P1078" s="44">
        <f>P352/SUMIFS(P$3:P$722,$B$3:$B$722,$B1078)*SUMIFS(Calculations!$E$3:$E$53,Calculations!$A$3:$A$53,$B1078)</f>
        <v>0.67281193139007989</v>
      </c>
      <c r="Q1078" s="44">
        <f>Q352/SUMIFS(Q$3:Q$722,$B$3:$B$722,$B1078)*SUMIFS(Calculations!$E$3:$E$53,Calculations!$A$3:$A$53,$B1078)</f>
        <v>0.52370617285450194</v>
      </c>
      <c r="R1078" s="44">
        <f>R352/SUMIFS(R$3:R$722,$B$3:$B$722,$B1078)*SUMIFS(Calculations!$E$3:$E$53,Calculations!$A$3:$A$53,$B1078)</f>
        <v>0.42869957169435674</v>
      </c>
    </row>
    <row r="1079" spans="2:18" ht="15.75" customHeight="1">
      <c r="B1079" s="44" t="s">
        <v>86</v>
      </c>
      <c r="C1079" s="44" t="s">
        <v>522</v>
      </c>
      <c r="D1079" s="44" t="s">
        <v>531</v>
      </c>
      <c r="E1079" s="44" t="str">
        <f t="shared" si="305"/>
        <v>hydro</v>
      </c>
      <c r="F1079" s="44">
        <f>F353/SUMIFS(F$3:F$722,$B$3:$B$722,$B1079)*SUMIFS(Calculations!$E$3:$E$53,Calculations!$A$3:$A$53,$B1079)</f>
        <v>4.1002406416535742E-4</v>
      </c>
      <c r="G1079" s="44">
        <f>G353/SUMIFS(G$3:G$722,$B$3:$B$722,$B1079)*SUMIFS(Calculations!$E$3:$E$53,Calculations!$A$3:$A$53,$B1079)</f>
        <v>1.7043920514139335E-3</v>
      </c>
      <c r="H1079" s="44">
        <f>H353/SUMIFS(H$3:H$722,$B$3:$B$722,$B1079)*SUMIFS(Calculations!$E$3:$E$53,Calculations!$A$3:$A$53,$B1079)</f>
        <v>2.8964810943027681E-3</v>
      </c>
      <c r="I1079" s="44">
        <f>I353/SUMIFS(I$3:I$722,$B$3:$B$722,$B1079)*SUMIFS(Calculations!$E$3:$E$53,Calculations!$A$3:$A$53,$B1079)</f>
        <v>2.799716016505205E-3</v>
      </c>
      <c r="J1079" s="44">
        <f>J353/SUMIFS(J$3:J$722,$B$3:$B$722,$B1079)*SUMIFS(Calculations!$E$3:$E$53,Calculations!$A$3:$A$53,$B1079)</f>
        <v>2.7092073437894855E-3</v>
      </c>
      <c r="K1079" s="44">
        <f>K353/SUMIFS(K$3:K$722,$B$3:$B$722,$B1079)*SUMIFS(Calculations!$E$3:$E$53,Calculations!$A$3:$A$53,$B1079)</f>
        <v>2.699511719854812E-3</v>
      </c>
      <c r="L1079" s="44">
        <f>L353/SUMIFS(L$3:L$722,$B$3:$B$722,$B1079)*SUMIFS(Calculations!$E$3:$E$53,Calculations!$A$3:$A$53,$B1079)</f>
        <v>2.6898852452238099E-3</v>
      </c>
      <c r="M1079" s="44">
        <f>M353/SUMIFS(M$3:M$722,$B$3:$B$722,$B1079)*SUMIFS(Calculations!$E$3:$E$53,Calculations!$A$3:$A$53,$B1079)</f>
        <v>3.3861005883768927E-3</v>
      </c>
      <c r="N1079" s="44">
        <f>N353/SUMIFS(N$3:N$722,$B$3:$B$722,$B1079)*SUMIFS(Calculations!$E$3:$E$53,Calculations!$A$3:$A$53,$B1079)</f>
        <v>4.5685707559001603E-3</v>
      </c>
      <c r="O1079" s="44">
        <f>O353/SUMIFS(O$3:O$722,$B$3:$B$722,$B1079)*SUMIFS(Calculations!$E$3:$E$53,Calculations!$A$3:$A$53,$B1079)</f>
        <v>4.5721512059065487E-3</v>
      </c>
      <c r="P1079" s="44">
        <f>P353/SUMIFS(P$3:P$722,$B$3:$B$722,$B1079)*SUMIFS(Calculations!$E$3:$E$53,Calculations!$A$3:$A$53,$B1079)</f>
        <v>4.5757372724077776E-3</v>
      </c>
      <c r="Q1079" s="44">
        <f>Q353/SUMIFS(Q$3:Q$722,$B$3:$B$722,$B1079)*SUMIFS(Calculations!$E$3:$E$53,Calculations!$A$3:$A$53,$B1079)</f>
        <v>3.5616815682346079E-3</v>
      </c>
      <c r="R1079" s="44">
        <f>R353/SUMIFS(R$3:R$722,$B$3:$B$722,$B1079)*SUMIFS(Calculations!$E$3:$E$53,Calculations!$A$3:$A$53,$B1079)</f>
        <v>2.9155496764367295E-3</v>
      </c>
    </row>
    <row r="1080" spans="2:18" ht="15.75" customHeight="1">
      <c r="B1080" s="44" t="s">
        <v>86</v>
      </c>
      <c r="C1080" s="44" t="s">
        <v>522</v>
      </c>
      <c r="D1080" s="44" t="s">
        <v>530</v>
      </c>
      <c r="E1080" s="44" t="str">
        <f t="shared" si="305"/>
        <v>onshore wind</v>
      </c>
      <c r="F1080" s="44">
        <f>F354/SUMIFS(F$3:F$722,$B$3:$B$722,$B1080)*SUMIFS(Calculations!$E$3:$E$53,Calculations!$A$3:$A$53,$B1080)</f>
        <v>0.11830008982990411</v>
      </c>
      <c r="G1080" s="44">
        <f>G354/SUMIFS(G$3:G$722,$B$3:$B$722,$B1080)*SUMIFS(Calculations!$E$3:$E$53,Calculations!$A$3:$A$53,$B1080)</f>
        <v>0.15557735796278679</v>
      </c>
      <c r="H1080" s="44">
        <f>H354/SUMIFS(H$3:H$722,$B$3:$B$722,$B1080)*SUMIFS(Calculations!$E$3:$E$53,Calculations!$A$3:$A$53,$B1080)</f>
        <v>0.18990903436997261</v>
      </c>
      <c r="I1080" s="44">
        <f>I354/SUMIFS(I$3:I$722,$B$3:$B$722,$B1080)*SUMIFS(Calculations!$E$3:$E$53,Calculations!$A$3:$A$53,$B1080)</f>
        <v>0.18374672656536639</v>
      </c>
      <c r="J1080" s="44">
        <f>J354/SUMIFS(J$3:J$722,$B$3:$B$722,$B1080)*SUMIFS(Calculations!$E$3:$E$53,Calculations!$A$3:$A$53,$B1080)</f>
        <v>0.17798284652769977</v>
      </c>
      <c r="K1080" s="44">
        <f>K354/SUMIFS(K$3:K$722,$B$3:$B$722,$B1080)*SUMIFS(Calculations!$E$3:$E$53,Calculations!$A$3:$A$53,$B1080)</f>
        <v>0.17736939964108553</v>
      </c>
      <c r="L1080" s="44">
        <f>L354/SUMIFS(L$3:L$722,$B$3:$B$722,$B1080)*SUMIFS(Calculations!$E$3:$E$53,Calculations!$A$3:$A$53,$B1080)</f>
        <v>0.17676032786486487</v>
      </c>
      <c r="M1080" s="44">
        <f>M354/SUMIFS(M$3:M$722,$B$3:$B$722,$B1080)*SUMIFS(Calculations!$E$3:$E$53,Calculations!$A$3:$A$53,$B1080)</f>
        <v>0.22251075556001915</v>
      </c>
      <c r="N1080" s="44">
        <f>N354/SUMIFS(N$3:N$722,$B$3:$B$722,$B1080)*SUMIFS(Calculations!$E$3:$E$53,Calculations!$A$3:$A$53,$B1080)</f>
        <v>0.30021446667897267</v>
      </c>
      <c r="O1080" s="44">
        <f>O354/SUMIFS(O$3:O$722,$B$3:$B$722,$B1080)*SUMIFS(Calculations!$E$3:$E$53,Calculations!$A$3:$A$53,$B1080)</f>
        <v>0.30046393894683571</v>
      </c>
      <c r="P1080" s="44">
        <f>P354/SUMIFS(P$3:P$722,$B$3:$B$722,$B1080)*SUMIFS(Calculations!$E$3:$E$53,Calculations!$A$3:$A$53,$B1080)</f>
        <v>0.3007138025509003</v>
      </c>
      <c r="Q1080" s="44">
        <f>Q354/SUMIFS(Q$3:Q$722,$B$3:$B$722,$B1080)*SUMIFS(Calculations!$E$3:$E$53,Calculations!$A$3:$A$53,$B1080)</f>
        <v>0.45661060694192923</v>
      </c>
      <c r="R1080" s="44">
        <f>R354/SUMIFS(R$3:R$722,$B$3:$B$722,$B1080)*SUMIFS(Calculations!$E$3:$E$53,Calculations!$A$3:$A$53,$B1080)</f>
        <v>0.5559442990969885</v>
      </c>
    </row>
    <row r="1081" spans="2:18" ht="15.75" customHeight="1">
      <c r="B1081" s="44" t="s">
        <v>86</v>
      </c>
      <c r="C1081" s="44" t="s">
        <v>522</v>
      </c>
      <c r="D1081" s="44" t="s">
        <v>532</v>
      </c>
      <c r="E1081" s="44" t="str">
        <f t="shared" si="305"/>
        <v>natural gas nonpeaker</v>
      </c>
      <c r="F1081" s="44">
        <f>F355/SUMIFS(F$3:F$722,$B$3:$B$722,$B1081)*SUMIFS(Calculations!$E$3:$E$53,Calculations!$A$3:$A$53,$B1081)</f>
        <v>2.7149777929169253E-4</v>
      </c>
      <c r="G1081" s="44">
        <f>G355/SUMIFS(G$3:G$722,$B$3:$B$722,$B1081)*SUMIFS(Calculations!$E$3:$E$53,Calculations!$A$3:$A$53,$B1081)</f>
        <v>1.6651769251447554E-4</v>
      </c>
      <c r="H1081" s="44">
        <f>H355/SUMIFS(H$3:H$722,$B$3:$B$722,$B1081)*SUMIFS(Calculations!$E$3:$E$53,Calculations!$A$3:$A$53,$B1081)</f>
        <v>6.9832968848943447E-5</v>
      </c>
      <c r="I1081" s="44">
        <f>I355/SUMIFS(I$3:I$722,$B$3:$B$722,$B1081)*SUMIFS(Calculations!$E$3:$E$53,Calculations!$A$3:$A$53,$B1081)</f>
        <v>2.2086948344283706E-4</v>
      </c>
      <c r="J1081" s="44">
        <f>J355/SUMIFS(J$3:J$722,$B$3:$B$722,$B1081)*SUMIFS(Calculations!$E$3:$E$53,Calculations!$A$3:$A$53,$B1081)</f>
        <v>3.6214064013120585E-4</v>
      </c>
      <c r="K1081" s="44">
        <f>K355/SUMIFS(K$3:K$722,$B$3:$B$722,$B1081)*SUMIFS(Calculations!$E$3:$E$53,Calculations!$A$3:$A$53,$B1081)</f>
        <v>2.129643705280094E-4</v>
      </c>
      <c r="L1081" s="44">
        <f>L355/SUMIFS(L$3:L$722,$B$3:$B$722,$B1081)*SUMIFS(Calculations!$E$3:$E$53,Calculations!$A$3:$A$53,$B1081)</f>
        <v>6.4852027830053497E-5</v>
      </c>
      <c r="M1081" s="44">
        <f>M355/SUMIFS(M$3:M$722,$B$3:$B$722,$B1081)*SUMIFS(Calculations!$E$3:$E$53,Calculations!$A$3:$A$53,$B1081)</f>
        <v>2.6195002604143891E-3</v>
      </c>
      <c r="N1081" s="44">
        <f>N355/SUMIFS(N$3:N$722,$B$3:$B$722,$B1081)*SUMIFS(Calculations!$E$3:$E$53,Calculations!$A$3:$A$53,$B1081)</f>
        <v>6.9583809720433114E-3</v>
      </c>
      <c r="O1081" s="44">
        <f>O355/SUMIFS(O$3:O$722,$B$3:$B$722,$B1081)*SUMIFS(Calculations!$E$3:$E$53,Calculations!$A$3:$A$53,$B1081)</f>
        <v>6.6754083688303273E-3</v>
      </c>
      <c r="P1081" s="44">
        <f>P355/SUMIFS(P$3:P$722,$B$3:$B$722,$B1081)*SUMIFS(Calculations!$E$3:$E$53,Calculations!$A$3:$A$53,$B1081)</f>
        <v>6.3919918789095568E-3</v>
      </c>
      <c r="Q1081" s="44">
        <f>Q355/SUMIFS(Q$3:Q$722,$B$3:$B$722,$B1081)*SUMIFS(Calculations!$E$3:$E$53,Calculations!$A$3:$A$53,$B1081)</f>
        <v>4.5335089254347491E-3</v>
      </c>
      <c r="R1081" s="44">
        <f>R355/SUMIFS(R$3:R$722,$B$3:$B$722,$B1081)*SUMIFS(Calculations!$E$3:$E$53,Calculations!$A$3:$A$53,$B1081)</f>
        <v>3.3493283112327877E-3</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6.4167773951427588E-4</v>
      </c>
      <c r="G1086" s="44">
        <f>G360/SUMIFS(G$3:G$722,$B$3:$B$722,$B1086)*SUMIFS(Calculations!$E$3:$E$53,Calculations!$A$3:$A$53,$B1086)</f>
        <v>6.6723787365767159E-4</v>
      </c>
      <c r="H1086" s="44">
        <f>H360/SUMIFS(H$3:H$722,$B$3:$B$722,$B1086)*SUMIFS(Calculations!$E$3:$E$53,Calculations!$A$3:$A$53,$B1086)</f>
        <v>6.9077828577175681E-4</v>
      </c>
      <c r="I1086" s="44">
        <f>I360/SUMIFS(I$3:I$722,$B$3:$B$722,$B1086)*SUMIFS(Calculations!$E$3:$E$53,Calculations!$A$3:$A$53,$B1086)</f>
        <v>7.1550264998747391E-4</v>
      </c>
      <c r="J1086" s="44">
        <f>J360/SUMIFS(J$3:J$722,$B$3:$B$722,$B1086)*SUMIFS(Calculations!$E$3:$E$53,Calculations!$A$3:$A$53,$B1086)</f>
        <v>7.3862844536570012E-4</v>
      </c>
      <c r="K1086" s="44">
        <f>K360/SUMIFS(K$3:K$722,$B$3:$B$722,$B1086)*SUMIFS(Calculations!$E$3:$E$53,Calculations!$A$3:$A$53,$B1086)</f>
        <v>7.9414624330264184E-4</v>
      </c>
      <c r="L1086" s="44">
        <f>L360/SUMIFS(L$3:L$722,$B$3:$B$722,$B1086)*SUMIFS(Calculations!$E$3:$E$53,Calculations!$A$3:$A$53,$B1086)</f>
        <v>8.4926808765325317E-4</v>
      </c>
      <c r="M1086" s="44">
        <f>M360/SUMIFS(M$3:M$722,$B$3:$B$722,$B1086)*SUMIFS(Calculations!$E$3:$E$53,Calculations!$A$3:$A$53,$B1086)</f>
        <v>1.1837767118461143E-3</v>
      </c>
      <c r="N1086" s="44">
        <f>N360/SUMIFS(N$3:N$722,$B$3:$B$722,$B1086)*SUMIFS(Calculations!$E$3:$E$53,Calculations!$A$3:$A$53,$B1086)</f>
        <v>1.7519148213797592E-3</v>
      </c>
      <c r="O1086" s="44">
        <f>O360/SUMIFS(O$3:O$722,$B$3:$B$722,$B1086)*SUMIFS(Calculations!$E$3:$E$53,Calculations!$A$3:$A$53,$B1086)</f>
        <v>1.9893996669453095E-3</v>
      </c>
      <c r="P1086" s="44">
        <f>P360/SUMIFS(P$3:P$722,$B$3:$B$722,$B1086)*SUMIFS(Calculations!$E$3:$E$53,Calculations!$A$3:$A$53,$B1086)</f>
        <v>2.2272570445689131E-3</v>
      </c>
      <c r="Q1086" s="44">
        <f>Q360/SUMIFS(Q$3:Q$722,$B$3:$B$722,$B1086)*SUMIFS(Calculations!$E$3:$E$53,Calculations!$A$3:$A$53,$B1086)</f>
        <v>1.9657789756512998E-3</v>
      </c>
      <c r="R1086" s="44">
        <f>R360/SUMIFS(R$3:R$722,$B$3:$B$722,$B1086)*SUMIFS(Calculations!$E$3:$E$53,Calculations!$A$3:$A$53,$B1086)</f>
        <v>1.7991714425166689E-3</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1.4405835661001956E-3</v>
      </c>
      <c r="G1088" s="44">
        <f>G362/SUMIFS(G$3:G$722,$B$3:$B$722,$B1088)*SUMIFS(Calculations!$E$3:$E$53,Calculations!$A$3:$A$53,$B1088)</f>
        <v>1.3812585822757858E-3</v>
      </c>
      <c r="H1088" s="44">
        <f>H362/SUMIFS(H$3:H$722,$B$3:$B$722,$B1088)*SUMIFS(Calculations!$E$3:$E$53,Calculations!$A$3:$A$53,$B1088)</f>
        <v>1.3266213663655194E-3</v>
      </c>
      <c r="I1088" s="44">
        <f>I362/SUMIFS(I$3:I$722,$B$3:$B$722,$B1088)*SUMIFS(Calculations!$E$3:$E$53,Calculations!$A$3:$A$53,$B1088)</f>
        <v>1.2822398829570236E-3</v>
      </c>
      <c r="J1088" s="44">
        <f>J362/SUMIFS(J$3:J$722,$B$3:$B$722,$B1088)*SUMIFS(Calculations!$E$3:$E$53,Calculations!$A$3:$A$53,$B1088)</f>
        <v>1.2407279114081426E-3</v>
      </c>
      <c r="K1088" s="44">
        <f>K362/SUMIFS(K$3:K$722,$B$3:$B$722,$B1088)*SUMIFS(Calculations!$E$3:$E$53,Calculations!$A$3:$A$53,$B1088)</f>
        <v>1.2301686409578714E-3</v>
      </c>
      <c r="L1088" s="44">
        <f>L362/SUMIFS(L$3:L$722,$B$3:$B$722,$B1088)*SUMIFS(Calculations!$E$3:$E$53,Calculations!$A$3:$A$53,$B1088)</f>
        <v>1.2196846793483542E-3</v>
      </c>
      <c r="M1088" s="44">
        <f>M362/SUMIFS(M$3:M$722,$B$3:$B$722,$B1088)*SUMIFS(Calculations!$E$3:$E$53,Calculations!$A$3:$A$53,$B1088)</f>
        <v>1.52769921051292E-3</v>
      </c>
      <c r="N1088" s="44">
        <f>N362/SUMIFS(N$3:N$722,$B$3:$B$722,$B1088)*SUMIFS(Calculations!$E$3:$E$53,Calculations!$A$3:$A$53,$B1088)</f>
        <v>2.0508390663745587E-3</v>
      </c>
      <c r="O1088" s="44">
        <f>O362/SUMIFS(O$3:O$722,$B$3:$B$722,$B1088)*SUMIFS(Calculations!$E$3:$E$53,Calculations!$A$3:$A$53,$B1088)</f>
        <v>2.0421925236455149E-3</v>
      </c>
      <c r="P1088" s="44">
        <f>P362/SUMIFS(P$3:P$722,$B$3:$B$722,$B1088)*SUMIFS(Calculations!$E$3:$E$53,Calculations!$A$3:$A$53,$B1088)</f>
        <v>2.0335324174642431E-3</v>
      </c>
      <c r="Q1088" s="44">
        <f>Q362/SUMIFS(Q$3:Q$722,$B$3:$B$722,$B1088)*SUMIFS(Calculations!$E$3:$E$53,Calculations!$A$3:$A$53,$B1088)</f>
        <v>1.5749642058653804E-3</v>
      </c>
      <c r="R1088" s="44">
        <f>R362/SUMIFS(R$3:R$722,$B$3:$B$722,$B1088)*SUMIFS(Calculations!$E$3:$E$53,Calculations!$A$3:$A$53,$B1088)</f>
        <v>1.2827755767206598E-3</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v>
      </c>
      <c r="H1449" s="70">
        <f t="shared" si="312"/>
        <v>0.99999999999999989</v>
      </c>
      <c r="I1449" s="70">
        <f t="shared" si="312"/>
        <v>0.99999999999999989</v>
      </c>
      <c r="J1449" s="70">
        <f t="shared" si="312"/>
        <v>1</v>
      </c>
      <c r="K1449" s="70">
        <f t="shared" si="312"/>
        <v>0.99999999999999978</v>
      </c>
      <c r="L1449" s="70">
        <f t="shared" si="312"/>
        <v>1</v>
      </c>
      <c r="M1449" s="70">
        <f t="shared" si="312"/>
        <v>1</v>
      </c>
      <c r="N1449" s="70">
        <f t="shared" si="312"/>
        <v>0.99999999999999989</v>
      </c>
      <c r="O1449" s="70">
        <f t="shared" si="312"/>
        <v>1</v>
      </c>
      <c r="P1449" s="70">
        <f t="shared" si="312"/>
        <v>1.0000000000000002</v>
      </c>
      <c r="Q1449" s="70">
        <f t="shared" si="312"/>
        <v>0.99999999999999978</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ND</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ND</v>
      </c>
      <c r="C7" s="1">
        <f t="shared" ref="C7:AE7" si="3">SUMIFS(C$20:C$119,$B$20:$B$119,$B$7,$A$20:$A$119,$A$7)</f>
        <v>19156014</v>
      </c>
      <c r="D7" s="1">
        <f t="shared" si="3"/>
        <v>19716068</v>
      </c>
      <c r="E7" s="1">
        <f t="shared" si="3"/>
        <v>21420031</v>
      </c>
      <c r="F7" s="1">
        <f t="shared" si="3"/>
        <v>21357376</v>
      </c>
      <c r="G7" s="1">
        <f t="shared" si="3"/>
        <v>21512860</v>
      </c>
      <c r="H7" s="1">
        <f t="shared" si="3"/>
        <v>20862305</v>
      </c>
      <c r="I7" s="1">
        <f t="shared" si="3"/>
        <v>22436977</v>
      </c>
      <c r="J7" s="1">
        <f t="shared" si="3"/>
        <v>20688015</v>
      </c>
      <c r="K7" s="1">
        <f t="shared" si="3"/>
        <v>21289803</v>
      </c>
      <c r="L7" s="1">
        <f t="shared" si="3"/>
        <v>21011911</v>
      </c>
      <c r="M7" s="1">
        <f t="shared" si="3"/>
        <v>21404253</v>
      </c>
      <c r="N7" s="1">
        <f t="shared" si="3"/>
        <v>20045339</v>
      </c>
      <c r="O7" s="1">
        <f t="shared" si="3"/>
        <v>20106566</v>
      </c>
      <c r="P7" s="1">
        <f t="shared" si="3"/>
        <v>19261086</v>
      </c>
      <c r="Q7" s="1">
        <f t="shared" si="3"/>
        <v>18233916</v>
      </c>
      <c r="R7" s="1">
        <f t="shared" si="3"/>
        <v>21553211</v>
      </c>
      <c r="S7" s="1">
        <f t="shared" si="3"/>
        <v>19125175</v>
      </c>
      <c r="T7" s="1">
        <f t="shared" si="3"/>
        <v>19490976</v>
      </c>
      <c r="U7" s="1">
        <f t="shared" si="3"/>
        <v>19965252</v>
      </c>
      <c r="V7" s="1">
        <f t="shared" si="3"/>
        <v>21159930</v>
      </c>
      <c r="W7" s="1">
        <f t="shared" si="3"/>
        <v>21796539</v>
      </c>
      <c r="X7" s="1">
        <f t="shared" si="3"/>
        <v>21517279</v>
      </c>
      <c r="Y7" s="1">
        <f t="shared" si="3"/>
        <v>21534011</v>
      </c>
      <c r="Z7" s="1">
        <f t="shared" si="3"/>
        <v>19537633</v>
      </c>
      <c r="AA7" s="1">
        <f t="shared" si="3"/>
        <v>18577332</v>
      </c>
      <c r="AB7" s="1">
        <f t="shared" si="3"/>
        <v>19644207</v>
      </c>
      <c r="AC7" s="1">
        <f t="shared" si="3"/>
        <v>20049326</v>
      </c>
      <c r="AD7" s="1">
        <f t="shared" si="3"/>
        <v>22095457</v>
      </c>
      <c r="AE7" s="1">
        <f t="shared" si="3"/>
        <v>21598061</v>
      </c>
      <c r="AF7" s="48">
        <f>AVERAGE(U7:AE7)</f>
        <v>20679547.90909091</v>
      </c>
      <c r="AG7" s="48">
        <f t="shared" ref="AG7:BK7" si="4">AF7</f>
        <v>20679547.90909091</v>
      </c>
      <c r="AH7" s="48">
        <f t="shared" si="4"/>
        <v>20679547.90909091</v>
      </c>
      <c r="AI7" s="48">
        <f t="shared" si="4"/>
        <v>20679547.90909091</v>
      </c>
      <c r="AJ7" s="48">
        <f t="shared" si="4"/>
        <v>20679547.90909091</v>
      </c>
      <c r="AK7" s="48">
        <f t="shared" si="4"/>
        <v>20679547.90909091</v>
      </c>
      <c r="AL7" s="48">
        <f t="shared" si="4"/>
        <v>20679547.90909091</v>
      </c>
      <c r="AM7" s="48">
        <f t="shared" si="4"/>
        <v>20679547.90909091</v>
      </c>
      <c r="AN7" s="48">
        <f t="shared" si="4"/>
        <v>20679547.90909091</v>
      </c>
      <c r="AO7" s="48">
        <f t="shared" si="4"/>
        <v>20679547.90909091</v>
      </c>
      <c r="AP7" s="48">
        <f t="shared" si="4"/>
        <v>20679547.90909091</v>
      </c>
      <c r="AQ7" s="48">
        <f t="shared" si="4"/>
        <v>20679547.90909091</v>
      </c>
      <c r="AR7" s="48">
        <f t="shared" si="4"/>
        <v>20679547.90909091</v>
      </c>
      <c r="AS7" s="48">
        <f t="shared" si="4"/>
        <v>20679547.90909091</v>
      </c>
      <c r="AT7" s="48">
        <f t="shared" si="4"/>
        <v>20679547.90909091</v>
      </c>
      <c r="AU7" s="48">
        <f t="shared" si="4"/>
        <v>20679547.90909091</v>
      </c>
      <c r="AV7" s="48">
        <f t="shared" si="4"/>
        <v>20679547.90909091</v>
      </c>
      <c r="AW7" s="48">
        <f t="shared" si="4"/>
        <v>20679547.90909091</v>
      </c>
      <c r="AX7" s="48">
        <f t="shared" si="4"/>
        <v>20679547.90909091</v>
      </c>
      <c r="AY7" s="48">
        <f t="shared" si="4"/>
        <v>20679547.90909091</v>
      </c>
      <c r="AZ7" s="48">
        <f t="shared" si="4"/>
        <v>20679547.90909091</v>
      </c>
      <c r="BA7" s="48">
        <f t="shared" si="4"/>
        <v>20679547.90909091</v>
      </c>
      <c r="BB7" s="48">
        <f t="shared" si="4"/>
        <v>20679547.90909091</v>
      </c>
      <c r="BC7" s="48">
        <f t="shared" si="4"/>
        <v>20679547.90909091</v>
      </c>
      <c r="BD7" s="48">
        <f t="shared" si="4"/>
        <v>20679547.90909091</v>
      </c>
      <c r="BE7" s="48">
        <f t="shared" si="4"/>
        <v>20679547.90909091</v>
      </c>
      <c r="BF7" s="48">
        <f t="shared" si="4"/>
        <v>20679547.90909091</v>
      </c>
      <c r="BG7" s="48">
        <f t="shared" si="4"/>
        <v>20679547.90909091</v>
      </c>
      <c r="BH7" s="48">
        <f t="shared" si="4"/>
        <v>20679547.90909091</v>
      </c>
      <c r="BI7" s="48">
        <f t="shared" si="4"/>
        <v>20679547.90909091</v>
      </c>
      <c r="BJ7" s="48">
        <f t="shared" si="4"/>
        <v>20679547.90909091</v>
      </c>
      <c r="BK7" s="48">
        <f t="shared" si="4"/>
        <v>20679547.90909091</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ND</v>
      </c>
      <c r="C10" s="29">
        <f t="shared" ref="C10:AE10" si="6">SUMIFS(C$122:C$219,$B$122:$B$219,$B$6,$A$122:$A$219,$A$6)</f>
        <v>250169</v>
      </c>
      <c r="D10" s="29">
        <f t="shared" si="6"/>
        <v>253543</v>
      </c>
      <c r="E10" s="29">
        <f t="shared" si="6"/>
        <v>682162</v>
      </c>
      <c r="F10" s="29">
        <f t="shared" si="6"/>
        <v>1299788</v>
      </c>
      <c r="G10" s="29">
        <f t="shared" si="6"/>
        <v>1095448</v>
      </c>
      <c r="H10" s="29">
        <f t="shared" si="6"/>
        <v>785391</v>
      </c>
      <c r="I10" s="29">
        <f t="shared" si="6"/>
        <v>927231</v>
      </c>
      <c r="J10" s="29">
        <f t="shared" si="6"/>
        <v>270465</v>
      </c>
      <c r="K10" s="29">
        <f t="shared" si="6"/>
        <v>223791</v>
      </c>
      <c r="L10" s="29">
        <f t="shared" si="6"/>
        <v>181152</v>
      </c>
      <c r="M10" s="29">
        <f t="shared" si="6"/>
        <v>1436356</v>
      </c>
      <c r="N10" s="29">
        <f t="shared" si="6"/>
        <v>1510173</v>
      </c>
      <c r="O10" s="29">
        <f t="shared" si="6"/>
        <v>1413538</v>
      </c>
      <c r="P10" s="29">
        <f t="shared" si="6"/>
        <v>1250828</v>
      </c>
      <c r="Q10" s="29">
        <f t="shared" si="6"/>
        <v>1512986</v>
      </c>
      <c r="R10" s="29">
        <f t="shared" si="6"/>
        <v>2161882</v>
      </c>
      <c r="S10" s="29">
        <f t="shared" si="6"/>
        <v>2007731</v>
      </c>
      <c r="T10" s="29">
        <f t="shared" si="6"/>
        <v>1657277</v>
      </c>
      <c r="U10" s="29">
        <f t="shared" si="6"/>
        <v>1413663</v>
      </c>
      <c r="V10" s="29">
        <f t="shared" si="6"/>
        <v>1349491</v>
      </c>
      <c r="W10" s="29">
        <f t="shared" si="6"/>
        <v>1597498</v>
      </c>
      <c r="X10" s="29">
        <f t="shared" si="6"/>
        <v>1672455</v>
      </c>
      <c r="Y10" s="29">
        <f t="shared" si="6"/>
        <v>1557467</v>
      </c>
      <c r="Z10" s="29">
        <f t="shared" si="6"/>
        <v>1960950</v>
      </c>
      <c r="AA10" s="29">
        <f t="shared" si="6"/>
        <v>1868678</v>
      </c>
      <c r="AB10" s="29">
        <f t="shared" si="6"/>
        <v>2017638</v>
      </c>
      <c r="AC10" s="29">
        <f t="shared" si="6"/>
        <v>2075864</v>
      </c>
      <c r="AD10" s="29">
        <f t="shared" si="6"/>
        <v>2159656</v>
      </c>
      <c r="AE10" s="29">
        <f t="shared" si="6"/>
        <v>1163652</v>
      </c>
      <c r="AF10" s="35">
        <f t="shared" ref="AF10:BK10" si="7">AE10</f>
        <v>1163652</v>
      </c>
      <c r="AG10" s="35">
        <f t="shared" si="7"/>
        <v>1163652</v>
      </c>
      <c r="AH10" s="35">
        <f t="shared" si="7"/>
        <v>1163652</v>
      </c>
      <c r="AI10" s="35">
        <f t="shared" si="7"/>
        <v>1163652</v>
      </c>
      <c r="AJ10" s="35">
        <f t="shared" si="7"/>
        <v>1163652</v>
      </c>
      <c r="AK10" s="35">
        <f t="shared" si="7"/>
        <v>1163652</v>
      </c>
      <c r="AL10" s="35">
        <f t="shared" si="7"/>
        <v>1163652</v>
      </c>
      <c r="AM10" s="35">
        <f t="shared" si="7"/>
        <v>1163652</v>
      </c>
      <c r="AN10" s="35">
        <f t="shared" si="7"/>
        <v>1163652</v>
      </c>
      <c r="AO10" s="35">
        <f t="shared" si="7"/>
        <v>1163652</v>
      </c>
      <c r="AP10" s="35">
        <f t="shared" si="7"/>
        <v>1163652</v>
      </c>
      <c r="AQ10" s="35">
        <f t="shared" si="7"/>
        <v>1163652</v>
      </c>
      <c r="AR10" s="35">
        <f t="shared" si="7"/>
        <v>1163652</v>
      </c>
      <c r="AS10" s="35">
        <f t="shared" si="7"/>
        <v>1163652</v>
      </c>
      <c r="AT10" s="35">
        <f t="shared" si="7"/>
        <v>1163652</v>
      </c>
      <c r="AU10" s="35">
        <f t="shared" si="7"/>
        <v>1163652</v>
      </c>
      <c r="AV10" s="35">
        <f t="shared" si="7"/>
        <v>1163652</v>
      </c>
      <c r="AW10" s="35">
        <f t="shared" si="7"/>
        <v>1163652</v>
      </c>
      <c r="AX10" s="35">
        <f t="shared" si="7"/>
        <v>1163652</v>
      </c>
      <c r="AY10" s="35">
        <f t="shared" si="7"/>
        <v>1163652</v>
      </c>
      <c r="AZ10" s="35">
        <f t="shared" si="7"/>
        <v>1163652</v>
      </c>
      <c r="BA10" s="35">
        <f t="shared" si="7"/>
        <v>1163652</v>
      </c>
      <c r="BB10" s="35">
        <f t="shared" si="7"/>
        <v>1163652</v>
      </c>
      <c r="BC10" s="35">
        <f t="shared" si="7"/>
        <v>1163652</v>
      </c>
      <c r="BD10" s="35">
        <f t="shared" si="7"/>
        <v>1163652</v>
      </c>
      <c r="BE10" s="35">
        <f t="shared" si="7"/>
        <v>1163652</v>
      </c>
      <c r="BF10" s="35">
        <f t="shared" si="7"/>
        <v>1163652</v>
      </c>
      <c r="BG10" s="35">
        <f t="shared" si="7"/>
        <v>1163652</v>
      </c>
      <c r="BH10" s="35">
        <f t="shared" si="7"/>
        <v>1163652</v>
      </c>
      <c r="BI10" s="35">
        <f t="shared" si="7"/>
        <v>1163652</v>
      </c>
      <c r="BJ10" s="35">
        <f t="shared" si="7"/>
        <v>1163652</v>
      </c>
      <c r="BK10" s="35">
        <f t="shared" si="7"/>
        <v>1163652</v>
      </c>
    </row>
    <row r="11" spans="1:63">
      <c r="A11" s="1" t="s">
        <v>546</v>
      </c>
      <c r="B11" s="29" t="str">
        <f>About!B2</f>
        <v>ND</v>
      </c>
      <c r="C11" s="29">
        <f t="shared" ref="C11:AE11" si="8">SUMIFS(C$122:C$219,$B$122:$B$219,$B$7,$A$122:$A$219,$A$7)</f>
        <v>229869</v>
      </c>
      <c r="D11" s="29">
        <f t="shared" si="8"/>
        <v>90457</v>
      </c>
      <c r="E11" s="29">
        <f t="shared" si="8"/>
        <v>7275</v>
      </c>
      <c r="F11" s="29">
        <f t="shared" si="8"/>
        <v>232400</v>
      </c>
      <c r="G11" s="29">
        <f t="shared" si="8"/>
        <v>123948</v>
      </c>
      <c r="H11" s="29">
        <f t="shared" si="8"/>
        <v>54371</v>
      </c>
      <c r="I11" s="29">
        <f t="shared" si="8"/>
        <v>59628</v>
      </c>
      <c r="J11" s="29">
        <f t="shared" si="8"/>
        <v>152158</v>
      </c>
      <c r="K11" s="29">
        <f t="shared" si="8"/>
        <v>424064</v>
      </c>
      <c r="L11" s="29">
        <f t="shared" si="8"/>
        <v>341256</v>
      </c>
      <c r="M11" s="29">
        <f t="shared" si="8"/>
        <v>789690</v>
      </c>
      <c r="N11" s="29">
        <f t="shared" si="8"/>
        <v>940294</v>
      </c>
      <c r="O11" s="29">
        <f t="shared" si="8"/>
        <v>1238190</v>
      </c>
      <c r="P11" s="29">
        <f t="shared" si="8"/>
        <v>1664421</v>
      </c>
      <c r="Q11" s="29">
        <f t="shared" si="8"/>
        <v>1408681</v>
      </c>
      <c r="R11" s="29">
        <f t="shared" si="8"/>
        <v>459499</v>
      </c>
      <c r="S11" s="29">
        <f t="shared" si="8"/>
        <v>1251350</v>
      </c>
      <c r="T11" s="29">
        <f t="shared" si="8"/>
        <v>327772</v>
      </c>
      <c r="U11" s="29">
        <f t="shared" si="8"/>
        <v>605996</v>
      </c>
      <c r="V11" s="29">
        <f t="shared" si="8"/>
        <v>609514</v>
      </c>
      <c r="W11" s="29">
        <f t="shared" si="8"/>
        <v>477869</v>
      </c>
      <c r="X11" s="29">
        <f t="shared" si="8"/>
        <v>380781</v>
      </c>
      <c r="Y11" s="29">
        <f t="shared" si="8"/>
        <v>216715</v>
      </c>
      <c r="Z11" s="29">
        <f t="shared" si="8"/>
        <v>127490</v>
      </c>
      <c r="AA11" s="29">
        <f t="shared" si="8"/>
        <v>157814</v>
      </c>
      <c r="AB11" s="29">
        <f t="shared" si="8"/>
        <v>35718</v>
      </c>
      <c r="AC11" s="29">
        <f t="shared" si="8"/>
        <v>9864</v>
      </c>
      <c r="AD11" s="29">
        <f t="shared" si="8"/>
        <v>24563</v>
      </c>
      <c r="AE11" s="29">
        <f t="shared" si="8"/>
        <v>149736</v>
      </c>
      <c r="AF11" s="35">
        <f>AVERAGE(W11:AE11)</f>
        <v>175616.66666666666</v>
      </c>
      <c r="AG11" s="35">
        <f t="shared" ref="AG11:BK11" si="9">AF11</f>
        <v>175616.66666666666</v>
      </c>
      <c r="AH11" s="35">
        <f t="shared" si="9"/>
        <v>175616.66666666666</v>
      </c>
      <c r="AI11" s="35">
        <f t="shared" si="9"/>
        <v>175616.66666666666</v>
      </c>
      <c r="AJ11" s="35">
        <f t="shared" si="9"/>
        <v>175616.66666666666</v>
      </c>
      <c r="AK11" s="35">
        <f t="shared" si="9"/>
        <v>175616.66666666666</v>
      </c>
      <c r="AL11" s="35">
        <f t="shared" si="9"/>
        <v>175616.66666666666</v>
      </c>
      <c r="AM11" s="35">
        <f t="shared" si="9"/>
        <v>175616.66666666666</v>
      </c>
      <c r="AN11" s="35">
        <f t="shared" si="9"/>
        <v>175616.66666666666</v>
      </c>
      <c r="AO11" s="35">
        <f t="shared" si="9"/>
        <v>175616.66666666666</v>
      </c>
      <c r="AP11" s="35">
        <f t="shared" si="9"/>
        <v>175616.66666666666</v>
      </c>
      <c r="AQ11" s="35">
        <f t="shared" si="9"/>
        <v>175616.66666666666</v>
      </c>
      <c r="AR11" s="35">
        <f t="shared" si="9"/>
        <v>175616.66666666666</v>
      </c>
      <c r="AS11" s="35">
        <f t="shared" si="9"/>
        <v>175616.66666666666</v>
      </c>
      <c r="AT11" s="35">
        <f t="shared" si="9"/>
        <v>175616.66666666666</v>
      </c>
      <c r="AU11" s="35">
        <f t="shared" si="9"/>
        <v>175616.66666666666</v>
      </c>
      <c r="AV11" s="35">
        <f t="shared" si="9"/>
        <v>175616.66666666666</v>
      </c>
      <c r="AW11" s="35">
        <f t="shared" si="9"/>
        <v>175616.66666666666</v>
      </c>
      <c r="AX11" s="35">
        <f t="shared" si="9"/>
        <v>175616.66666666666</v>
      </c>
      <c r="AY11" s="35">
        <f t="shared" si="9"/>
        <v>175616.66666666666</v>
      </c>
      <c r="AZ11" s="35">
        <f t="shared" si="9"/>
        <v>175616.66666666666</v>
      </c>
      <c r="BA11" s="35">
        <f t="shared" si="9"/>
        <v>175616.66666666666</v>
      </c>
      <c r="BB11" s="35">
        <f t="shared" si="9"/>
        <v>175616.66666666666</v>
      </c>
      <c r="BC11" s="35">
        <f t="shared" si="9"/>
        <v>175616.66666666666</v>
      </c>
      <c r="BD11" s="35">
        <f t="shared" si="9"/>
        <v>175616.66666666666</v>
      </c>
      <c r="BE11" s="35">
        <f t="shared" si="9"/>
        <v>175616.66666666666</v>
      </c>
      <c r="BF11" s="35">
        <f t="shared" si="9"/>
        <v>175616.66666666666</v>
      </c>
      <c r="BG11" s="35">
        <f t="shared" si="9"/>
        <v>175616.66666666666</v>
      </c>
      <c r="BH11" s="35">
        <f t="shared" si="9"/>
        <v>175616.66666666666</v>
      </c>
      <c r="BI11" s="35">
        <f t="shared" si="9"/>
        <v>175616.66666666666</v>
      </c>
      <c r="BJ11" s="35">
        <f t="shared" si="9"/>
        <v>175616.66666666666</v>
      </c>
      <c r="BK11" s="35">
        <f t="shared" si="9"/>
        <v>175616.66666666666</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ND</v>
      </c>
      <c r="C14" s="29">
        <f t="shared" ref="C14:AH14" si="11">IF(C10&gt;C11,C10-C11,0)</f>
        <v>20300</v>
      </c>
      <c r="D14" s="29">
        <f t="shared" si="11"/>
        <v>163086</v>
      </c>
      <c r="E14" s="29">
        <f t="shared" si="11"/>
        <v>674887</v>
      </c>
      <c r="F14" s="29">
        <f t="shared" si="11"/>
        <v>1067388</v>
      </c>
      <c r="G14" s="29">
        <f t="shared" si="11"/>
        <v>971500</v>
      </c>
      <c r="H14" s="29">
        <f t="shared" si="11"/>
        <v>731020</v>
      </c>
      <c r="I14" s="29">
        <f t="shared" si="11"/>
        <v>867603</v>
      </c>
      <c r="J14" s="29">
        <f t="shared" si="11"/>
        <v>118307</v>
      </c>
      <c r="K14" s="29">
        <f t="shared" si="11"/>
        <v>0</v>
      </c>
      <c r="L14" s="29">
        <f t="shared" si="11"/>
        <v>0</v>
      </c>
      <c r="M14" s="29">
        <f t="shared" si="11"/>
        <v>646666</v>
      </c>
      <c r="N14" s="29">
        <f t="shared" si="11"/>
        <v>569879</v>
      </c>
      <c r="O14" s="29">
        <f t="shared" si="11"/>
        <v>175348</v>
      </c>
      <c r="P14" s="29">
        <f t="shared" si="11"/>
        <v>0</v>
      </c>
      <c r="Q14" s="29">
        <f t="shared" si="11"/>
        <v>104305</v>
      </c>
      <c r="R14" s="29">
        <f t="shared" si="11"/>
        <v>1702383</v>
      </c>
      <c r="S14" s="29">
        <f t="shared" si="11"/>
        <v>756381</v>
      </c>
      <c r="T14" s="29">
        <f t="shared" si="11"/>
        <v>1329505</v>
      </c>
      <c r="U14" s="29">
        <f t="shared" si="11"/>
        <v>807667</v>
      </c>
      <c r="V14" s="29">
        <f t="shared" si="11"/>
        <v>739977</v>
      </c>
      <c r="W14" s="29">
        <f t="shared" si="11"/>
        <v>1119629</v>
      </c>
      <c r="X14" s="29">
        <f t="shared" si="11"/>
        <v>1291674</v>
      </c>
      <c r="Y14" s="29">
        <f t="shared" si="11"/>
        <v>1340752</v>
      </c>
      <c r="Z14" s="29">
        <f t="shared" si="11"/>
        <v>1833460</v>
      </c>
      <c r="AA14" s="29">
        <f t="shared" si="11"/>
        <v>1710864</v>
      </c>
      <c r="AB14" s="29">
        <f t="shared" si="11"/>
        <v>1981920</v>
      </c>
      <c r="AC14" s="29">
        <f t="shared" si="11"/>
        <v>2066000</v>
      </c>
      <c r="AD14" s="29">
        <f t="shared" si="11"/>
        <v>2135093</v>
      </c>
      <c r="AE14" s="29">
        <f t="shared" si="11"/>
        <v>1013916</v>
      </c>
      <c r="AF14" s="29">
        <f t="shared" si="11"/>
        <v>988035.33333333337</v>
      </c>
      <c r="AG14" s="29">
        <f t="shared" si="11"/>
        <v>988035.33333333337</v>
      </c>
      <c r="AH14" s="29">
        <f t="shared" si="11"/>
        <v>988035.33333333337</v>
      </c>
      <c r="AI14" s="29">
        <f t="shared" ref="AI14:BK14" si="12">IF(AI10&gt;AI11,AI10-AI11,0)</f>
        <v>988035.33333333337</v>
      </c>
      <c r="AJ14" s="29">
        <f t="shared" si="12"/>
        <v>988035.33333333337</v>
      </c>
      <c r="AK14" s="29">
        <f t="shared" si="12"/>
        <v>988035.33333333337</v>
      </c>
      <c r="AL14" s="29">
        <f t="shared" si="12"/>
        <v>988035.33333333337</v>
      </c>
      <c r="AM14" s="29">
        <f t="shared" si="12"/>
        <v>988035.33333333337</v>
      </c>
      <c r="AN14" s="29">
        <f t="shared" si="12"/>
        <v>988035.33333333337</v>
      </c>
      <c r="AO14" s="29">
        <f t="shared" si="12"/>
        <v>988035.33333333337</v>
      </c>
      <c r="AP14" s="29">
        <f t="shared" si="12"/>
        <v>988035.33333333337</v>
      </c>
      <c r="AQ14" s="29">
        <f t="shared" si="12"/>
        <v>988035.33333333337</v>
      </c>
      <c r="AR14" s="29">
        <f t="shared" si="12"/>
        <v>988035.33333333337</v>
      </c>
      <c r="AS14" s="29">
        <f t="shared" si="12"/>
        <v>988035.33333333337</v>
      </c>
      <c r="AT14" s="29">
        <f t="shared" si="12"/>
        <v>988035.33333333337</v>
      </c>
      <c r="AU14" s="29">
        <f t="shared" si="12"/>
        <v>988035.33333333337</v>
      </c>
      <c r="AV14" s="29">
        <f t="shared" si="12"/>
        <v>988035.33333333337</v>
      </c>
      <c r="AW14" s="29">
        <f t="shared" si="12"/>
        <v>988035.33333333337</v>
      </c>
      <c r="AX14" s="29">
        <f t="shared" si="12"/>
        <v>988035.33333333337</v>
      </c>
      <c r="AY14" s="29">
        <f t="shared" si="12"/>
        <v>988035.33333333337</v>
      </c>
      <c r="AZ14" s="29">
        <f t="shared" si="12"/>
        <v>988035.33333333337</v>
      </c>
      <c r="BA14" s="29">
        <f t="shared" si="12"/>
        <v>988035.33333333337</v>
      </c>
      <c r="BB14" s="29">
        <f t="shared" si="12"/>
        <v>988035.33333333337</v>
      </c>
      <c r="BC14" s="29">
        <f t="shared" si="12"/>
        <v>988035.33333333337</v>
      </c>
      <c r="BD14" s="29">
        <f t="shared" si="12"/>
        <v>988035.33333333337</v>
      </c>
      <c r="BE14" s="29">
        <f t="shared" si="12"/>
        <v>988035.33333333337</v>
      </c>
      <c r="BF14" s="29">
        <f t="shared" si="12"/>
        <v>988035.33333333337</v>
      </c>
      <c r="BG14" s="29">
        <f t="shared" si="12"/>
        <v>988035.33333333337</v>
      </c>
      <c r="BH14" s="29">
        <f t="shared" si="12"/>
        <v>988035.33333333337</v>
      </c>
      <c r="BI14" s="29">
        <f t="shared" si="12"/>
        <v>988035.33333333337</v>
      </c>
      <c r="BJ14" s="29">
        <f t="shared" si="12"/>
        <v>988035.33333333337</v>
      </c>
      <c r="BK14" s="29">
        <f t="shared" si="12"/>
        <v>988035.33333333337</v>
      </c>
    </row>
    <row r="15" spans="1:63">
      <c r="A15" s="1" t="s">
        <v>546</v>
      </c>
      <c r="B15" s="29" t="str">
        <f>About!B2</f>
        <v>ND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200273</v>
      </c>
      <c r="L15" s="29">
        <f t="shared" si="13"/>
        <v>160104</v>
      </c>
      <c r="M15" s="29">
        <f t="shared" si="13"/>
        <v>0</v>
      </c>
      <c r="N15" s="29">
        <f t="shared" si="13"/>
        <v>0</v>
      </c>
      <c r="O15" s="29">
        <f t="shared" si="13"/>
        <v>0</v>
      </c>
      <c r="P15" s="29">
        <f t="shared" si="13"/>
        <v>413593</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North Dakota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8434532</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96286.716989031309</v>
      </c>
      <c r="C7" s="130">
        <f>B7/SUM($B$7:$B$22)</f>
        <v>8.274528552267453E-2</v>
      </c>
      <c r="D7" s="131">
        <f>SUM(C7:C22)</f>
        <v>0.99999999999999967</v>
      </c>
      <c r="E7" s="94"/>
      <c r="F7" s="94"/>
      <c r="G7" s="94"/>
      <c r="H7" s="94"/>
      <c r="I7" s="94"/>
      <c r="J7" s="94"/>
      <c r="K7" s="94"/>
      <c r="L7" s="94"/>
    </row>
    <row r="8" spans="1:12" ht="15" customHeight="1">
      <c r="A8" s="83" t="s">
        <v>488</v>
      </c>
      <c r="B8" s="84">
        <f>(Calculations!B61*'EIA SEDS data'!AF$6)+('EIA SEDS data'!AF$10*IF(About!$N$12,Calculations!$B115,Calculations!B93))</f>
        <v>107402.32118796646</v>
      </c>
      <c r="C8" s="130">
        <f t="shared" ref="C8:C22" si="0">B8/SUM($B$7:$B$22)</f>
        <v>9.2297629521511951E-2</v>
      </c>
      <c r="E8" s="94"/>
      <c r="F8" s="94"/>
      <c r="G8" s="94"/>
      <c r="H8" s="94"/>
      <c r="I8" s="94"/>
      <c r="J8" s="94"/>
      <c r="K8" s="94"/>
      <c r="L8" s="94"/>
    </row>
    <row r="9" spans="1:12" ht="15" customHeight="1">
      <c r="A9" s="83" t="s">
        <v>489</v>
      </c>
      <c r="B9" s="84">
        <f>(Calculations!B62*'EIA SEDS data'!AF$6)+('EIA SEDS data'!AF$10*IF(About!$N$12,Calculations!$B116,Calculations!B94))</f>
        <v>170028.89992025914</v>
      </c>
      <c r="C9" s="130">
        <f t="shared" si="0"/>
        <v>0.14611662242685877</v>
      </c>
      <c r="E9" s="94"/>
      <c r="F9" s="94"/>
      <c r="G9" s="94"/>
      <c r="H9" s="94"/>
      <c r="I9" s="94"/>
      <c r="J9" s="94"/>
      <c r="K9" s="94"/>
      <c r="L9" s="94"/>
    </row>
    <row r="10" spans="1:12" ht="15" customHeight="1">
      <c r="A10" s="83" t="s">
        <v>490</v>
      </c>
      <c r="B10" s="84">
        <f>(Calculations!B63*'EIA SEDS data'!AF$6)+('EIA SEDS data'!AF$10*IF(About!$N$12,Calculations!$B117,Calculations!B95))</f>
        <v>711578.09514845454</v>
      </c>
      <c r="C10" s="130">
        <f t="shared" si="0"/>
        <v>0.6115042084304021</v>
      </c>
      <c r="F10" s="94"/>
      <c r="G10" s="128"/>
      <c r="H10" s="129"/>
    </row>
    <row r="11" spans="1:12" ht="15" customHeight="1">
      <c r="A11" s="83" t="s">
        <v>491</v>
      </c>
      <c r="B11" s="84">
        <f>(Calculations!B64*'EIA SEDS data'!AF$6)+('EIA SEDS data'!AF$10*IF(About!$N$12,Calculations!$B118,Calculations!B96))</f>
        <v>54575.493326687014</v>
      </c>
      <c r="C11" s="130">
        <f t="shared" si="0"/>
        <v>4.6900184356394342E-2</v>
      </c>
      <c r="F11" s="94"/>
      <c r="G11" s="128"/>
      <c r="H11" s="129"/>
    </row>
    <row r="12" spans="1:12" ht="15" customHeight="1">
      <c r="A12" s="83" t="s">
        <v>492</v>
      </c>
      <c r="B12" s="84">
        <f>(Calculations!B65*'EIA SEDS data'!AF$6)+('EIA SEDS data'!AF$10*IF(About!$N$12,Calculations!$B119,Calculations!B97))</f>
        <v>5928.7967043434337</v>
      </c>
      <c r="C12" s="130">
        <f t="shared" si="0"/>
        <v>5.0949912038508348E-3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6706.9251195925472</v>
      </c>
      <c r="C14" s="130">
        <f t="shared" si="0"/>
        <v>5.7636863251148496E-3</v>
      </c>
      <c r="F14" s="94"/>
      <c r="G14" s="128"/>
      <c r="H14" s="129"/>
    </row>
    <row r="15" spans="1:12" ht="15" customHeight="1">
      <c r="A15" s="83" t="s">
        <v>495</v>
      </c>
      <c r="B15" s="84">
        <f>(Calculations!B68*'EIA SEDS data'!AF$6)+('EIA SEDS data'!AF$10*IF(About!$N$12,Calculations!$B122,Calculations!B100))</f>
        <v>6706.9251195925472</v>
      </c>
      <c r="C15" s="130">
        <f t="shared" si="0"/>
        <v>5.7636863251148496E-3</v>
      </c>
      <c r="F15" s="94"/>
      <c r="G15" s="128"/>
      <c r="H15" s="129"/>
    </row>
    <row r="16" spans="1:12" ht="15" customHeight="1">
      <c r="A16" s="83" t="s">
        <v>496</v>
      </c>
      <c r="B16" s="84">
        <f>(Calculations!B69*'EIA SEDS data'!AF$6)+('EIA SEDS data'!AF$10*IF(About!$N$12,Calculations!$B123,Calculations!B101))</f>
        <v>4437.8264840732782</v>
      </c>
      <c r="C16" s="130">
        <f t="shared" si="0"/>
        <v>3.8137058880776007E-3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697917.75859013502</v>
      </c>
      <c r="C25" s="89"/>
      <c r="F25" s="94"/>
      <c r="G25" s="128"/>
      <c r="H25" s="129"/>
    </row>
    <row r="26" spans="1:8" ht="15" customHeight="1">
      <c r="A26" s="83" t="s">
        <v>488</v>
      </c>
      <c r="B26" s="88">
        <f t="shared" ref="B26:B40" si="1">IF($B$2&gt;0, $B$2*C8, 0)</f>
        <v>778487.30972333718</v>
      </c>
      <c r="C26" s="89"/>
      <c r="F26" s="94"/>
      <c r="G26" s="128"/>
      <c r="H26" s="129"/>
    </row>
    <row r="27" spans="1:8" ht="15" customHeight="1">
      <c r="A27" s="83" t="s">
        <v>489</v>
      </c>
      <c r="B27" s="88">
        <f t="shared" si="1"/>
        <v>1232425.3275912579</v>
      </c>
      <c r="C27" s="89"/>
      <c r="F27" s="94"/>
      <c r="G27" s="128"/>
      <c r="H27" s="129"/>
    </row>
    <row r="28" spans="1:8" ht="15" customHeight="1">
      <c r="A28" s="83" t="s">
        <v>490</v>
      </c>
      <c r="B28" s="88">
        <f t="shared" si="1"/>
        <v>5157751.8141408963</v>
      </c>
      <c r="C28" s="89"/>
      <c r="F28" s="94"/>
      <c r="G28" s="128"/>
      <c r="H28" s="129"/>
    </row>
    <row r="29" spans="1:8" ht="15" customHeight="1">
      <c r="A29" s="83" t="s">
        <v>491</v>
      </c>
      <c r="B29" s="88">
        <f t="shared" si="1"/>
        <v>395581.10575990746</v>
      </c>
      <c r="C29" s="89"/>
      <c r="F29" s="94"/>
      <c r="G29" s="128"/>
      <c r="H29" s="129"/>
    </row>
    <row r="30" spans="1:8" ht="15" customHeight="1">
      <c r="A30" s="83" t="s">
        <v>492</v>
      </c>
      <c r="B30" s="88">
        <f t="shared" si="1"/>
        <v>42973.866348598393</v>
      </c>
      <c r="C30" s="89"/>
      <c r="F30" s="94"/>
      <c r="G30" s="128"/>
      <c r="H30" s="129"/>
    </row>
    <row r="31" spans="1:8" ht="15" customHeight="1">
      <c r="A31" s="83" t="s">
        <v>493</v>
      </c>
      <c r="B31" s="88">
        <f t="shared" si="1"/>
        <v>0</v>
      </c>
      <c r="C31" s="89"/>
      <c r="F31" s="94"/>
      <c r="G31" s="128"/>
      <c r="H31" s="129"/>
    </row>
    <row r="32" spans="1:8" ht="15" customHeight="1">
      <c r="A32" s="83" t="s">
        <v>494</v>
      </c>
      <c r="B32" s="88">
        <f t="shared" si="1"/>
        <v>48613.996747143603</v>
      </c>
      <c r="C32" s="89"/>
      <c r="F32" s="94"/>
      <c r="G32" s="128"/>
      <c r="H32" s="129"/>
    </row>
    <row r="33" spans="1:34" ht="15" customHeight="1">
      <c r="A33" s="83" t="s">
        <v>495</v>
      </c>
      <c r="B33" s="88">
        <f t="shared" si="1"/>
        <v>48613.996747143603</v>
      </c>
      <c r="C33" s="89"/>
      <c r="F33" s="94"/>
      <c r="G33" s="128"/>
      <c r="H33" s="129"/>
    </row>
    <row r="34" spans="1:34" ht="15" customHeight="1">
      <c r="A34" s="83" t="s">
        <v>496</v>
      </c>
      <c r="B34" s="88">
        <f t="shared" si="1"/>
        <v>32166.824351578944</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18543161</v>
      </c>
      <c r="D44" s="136">
        <f>SUMIFS('Source-Disposition'!$D:$D,'Source-Disposition'!$A:$A,$A$1,'Source-Disposition'!$B:$B,$A44)</f>
        <v>27000464</v>
      </c>
      <c r="E44" s="136">
        <f>SUMIFS('Source-Disposition'!$C:$C,'Source-Disposition'!$A:$A,$A$1,'Source-Disposition'!$B:$B,$A44)</f>
        <v>22309285.75</v>
      </c>
      <c r="F44" s="136">
        <f>E44</f>
        <v>22309285.75</v>
      </c>
      <c r="G44" s="136">
        <f t="shared" ref="G44:AH44" si="2">F44</f>
        <v>22309285.75</v>
      </c>
      <c r="H44" s="136">
        <f t="shared" si="2"/>
        <v>22309285.75</v>
      </c>
      <c r="I44" s="136">
        <f t="shared" si="2"/>
        <v>22309285.75</v>
      </c>
      <c r="J44" s="136">
        <f t="shared" si="2"/>
        <v>22309285.75</v>
      </c>
      <c r="K44" s="136">
        <f t="shared" si="2"/>
        <v>22309285.75</v>
      </c>
      <c r="L44" s="136">
        <f t="shared" si="2"/>
        <v>22309285.75</v>
      </c>
      <c r="M44" s="136">
        <f t="shared" si="2"/>
        <v>22309285.75</v>
      </c>
      <c r="N44" s="136">
        <f t="shared" si="2"/>
        <v>22309285.75</v>
      </c>
      <c r="O44" s="136">
        <f t="shared" si="2"/>
        <v>22309285.75</v>
      </c>
      <c r="P44" s="136">
        <f t="shared" si="2"/>
        <v>22309285.75</v>
      </c>
      <c r="Q44" s="136">
        <f t="shared" si="2"/>
        <v>22309285.75</v>
      </c>
      <c r="R44" s="136">
        <f t="shared" si="2"/>
        <v>22309285.75</v>
      </c>
      <c r="S44" s="136">
        <f t="shared" si="2"/>
        <v>22309285.75</v>
      </c>
      <c r="T44" s="136">
        <f t="shared" si="2"/>
        <v>22309285.75</v>
      </c>
      <c r="U44" s="136">
        <f t="shared" si="2"/>
        <v>22309285.75</v>
      </c>
      <c r="V44" s="136">
        <f t="shared" si="2"/>
        <v>22309285.75</v>
      </c>
      <c r="W44" s="136">
        <f t="shared" si="2"/>
        <v>22309285.75</v>
      </c>
      <c r="X44" s="136">
        <f t="shared" si="2"/>
        <v>22309285.75</v>
      </c>
      <c r="Y44" s="136">
        <f t="shared" si="2"/>
        <v>22309285.75</v>
      </c>
      <c r="Z44" s="136">
        <f t="shared" si="2"/>
        <v>22309285.75</v>
      </c>
      <c r="AA44" s="136">
        <f t="shared" si="2"/>
        <v>22309285.75</v>
      </c>
      <c r="AB44" s="136">
        <f t="shared" si="2"/>
        <v>22309285.75</v>
      </c>
      <c r="AC44" s="136">
        <f t="shared" si="2"/>
        <v>22309285.75</v>
      </c>
      <c r="AD44" s="136">
        <f t="shared" si="2"/>
        <v>22309285.75</v>
      </c>
      <c r="AE44" s="136">
        <f t="shared" si="2"/>
        <v>22309285.75</v>
      </c>
      <c r="AF44" s="136">
        <f t="shared" si="2"/>
        <v>22309285.75</v>
      </c>
      <c r="AG44" s="136">
        <f t="shared" si="2"/>
        <v>22309285.75</v>
      </c>
      <c r="AH44" s="136">
        <f t="shared" si="2"/>
        <v>22309285.75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697917.75859013502</v>
      </c>
      <c r="C2" s="95">
        <f>B2</f>
        <v>697917.75859013502</v>
      </c>
      <c r="D2" s="95">
        <f t="shared" ref="D2:AG10" si="0">C2</f>
        <v>697917.75859013502</v>
      </c>
      <c r="E2" s="95">
        <f t="shared" si="0"/>
        <v>697917.75859013502</v>
      </c>
      <c r="F2" s="95">
        <f t="shared" si="0"/>
        <v>697917.75859013502</v>
      </c>
      <c r="G2" s="95">
        <f t="shared" si="0"/>
        <v>697917.75859013502</v>
      </c>
      <c r="H2" s="95">
        <f t="shared" si="0"/>
        <v>697917.75859013502</v>
      </c>
      <c r="I2" s="95">
        <f t="shared" si="0"/>
        <v>697917.75859013502</v>
      </c>
      <c r="J2" s="95">
        <f t="shared" si="0"/>
        <v>697917.75859013502</v>
      </c>
      <c r="K2" s="95">
        <f t="shared" si="0"/>
        <v>697917.75859013502</v>
      </c>
      <c r="L2" s="95">
        <f t="shared" si="0"/>
        <v>697917.75859013502</v>
      </c>
      <c r="M2" s="95">
        <f t="shared" si="0"/>
        <v>697917.75859013502</v>
      </c>
      <c r="N2" s="95">
        <f t="shared" si="0"/>
        <v>697917.75859013502</v>
      </c>
      <c r="O2" s="95">
        <f t="shared" si="0"/>
        <v>697917.75859013502</v>
      </c>
      <c r="P2" s="95">
        <f t="shared" si="0"/>
        <v>697917.75859013502</v>
      </c>
      <c r="Q2" s="95">
        <f t="shared" si="0"/>
        <v>697917.75859013502</v>
      </c>
      <c r="R2" s="95">
        <f t="shared" si="0"/>
        <v>697917.75859013502</v>
      </c>
      <c r="S2" s="95">
        <f t="shared" si="0"/>
        <v>697917.75859013502</v>
      </c>
      <c r="T2" s="95">
        <f t="shared" si="0"/>
        <v>697917.75859013502</v>
      </c>
      <c r="U2" s="95">
        <f t="shared" si="0"/>
        <v>697917.75859013502</v>
      </c>
      <c r="V2" s="95">
        <f t="shared" si="0"/>
        <v>697917.75859013502</v>
      </c>
      <c r="W2" s="95">
        <f t="shared" si="0"/>
        <v>697917.75859013502</v>
      </c>
      <c r="X2" s="95">
        <f t="shared" si="0"/>
        <v>697917.75859013502</v>
      </c>
      <c r="Y2" s="95">
        <f t="shared" si="0"/>
        <v>697917.75859013502</v>
      </c>
      <c r="Z2" s="95">
        <f t="shared" si="0"/>
        <v>697917.75859013502</v>
      </c>
      <c r="AA2" s="95">
        <f t="shared" si="0"/>
        <v>697917.75859013502</v>
      </c>
      <c r="AB2" s="95">
        <f t="shared" si="0"/>
        <v>697917.75859013502</v>
      </c>
      <c r="AC2" s="95">
        <f t="shared" si="0"/>
        <v>697917.75859013502</v>
      </c>
      <c r="AD2" s="95">
        <f t="shared" si="0"/>
        <v>697917.75859013502</v>
      </c>
      <c r="AE2" s="95">
        <f t="shared" si="0"/>
        <v>697917.75859013502</v>
      </c>
      <c r="AF2" s="95">
        <f t="shared" si="0"/>
        <v>697917.75859013502</v>
      </c>
      <c r="AG2" s="95">
        <f t="shared" si="0"/>
        <v>697917.75859013502</v>
      </c>
    </row>
    <row r="3" spans="1:33">
      <c r="A3" s="4" t="s">
        <v>488</v>
      </c>
      <c r="B3" s="95">
        <f>'Manual Adjustment'!$B26</f>
        <v>778487.30972333718</v>
      </c>
      <c r="C3" s="95">
        <f t="shared" ref="C3:R17" si="1">B3</f>
        <v>778487.30972333718</v>
      </c>
      <c r="D3" s="95">
        <f t="shared" si="1"/>
        <v>778487.30972333718</v>
      </c>
      <c r="E3" s="95">
        <f t="shared" si="1"/>
        <v>778487.30972333718</v>
      </c>
      <c r="F3" s="95">
        <f t="shared" si="1"/>
        <v>778487.30972333718</v>
      </c>
      <c r="G3" s="95">
        <f t="shared" si="1"/>
        <v>778487.30972333718</v>
      </c>
      <c r="H3" s="95">
        <f t="shared" si="1"/>
        <v>778487.30972333718</v>
      </c>
      <c r="I3" s="95">
        <f t="shared" si="1"/>
        <v>778487.30972333718</v>
      </c>
      <c r="J3" s="95">
        <f t="shared" si="1"/>
        <v>778487.30972333718</v>
      </c>
      <c r="K3" s="95">
        <f t="shared" si="1"/>
        <v>778487.30972333718</v>
      </c>
      <c r="L3" s="95">
        <f t="shared" si="1"/>
        <v>778487.30972333718</v>
      </c>
      <c r="M3" s="95">
        <f t="shared" si="1"/>
        <v>778487.30972333718</v>
      </c>
      <c r="N3" s="95">
        <f t="shared" si="1"/>
        <v>778487.30972333718</v>
      </c>
      <c r="O3" s="95">
        <f t="shared" si="1"/>
        <v>778487.30972333718</v>
      </c>
      <c r="P3" s="95">
        <f t="shared" si="1"/>
        <v>778487.30972333718</v>
      </c>
      <c r="Q3" s="95">
        <f t="shared" si="1"/>
        <v>778487.30972333718</v>
      </c>
      <c r="R3" s="95">
        <f t="shared" si="1"/>
        <v>778487.30972333718</v>
      </c>
      <c r="S3" s="95">
        <f t="shared" si="0"/>
        <v>778487.30972333718</v>
      </c>
      <c r="T3" s="95">
        <f t="shared" si="0"/>
        <v>778487.30972333718</v>
      </c>
      <c r="U3" s="95">
        <f t="shared" si="0"/>
        <v>778487.30972333718</v>
      </c>
      <c r="V3" s="95">
        <f t="shared" si="0"/>
        <v>778487.30972333718</v>
      </c>
      <c r="W3" s="95">
        <f t="shared" si="0"/>
        <v>778487.30972333718</v>
      </c>
      <c r="X3" s="95">
        <f t="shared" si="0"/>
        <v>778487.30972333718</v>
      </c>
      <c r="Y3" s="95">
        <f t="shared" si="0"/>
        <v>778487.30972333718</v>
      </c>
      <c r="Z3" s="95">
        <f t="shared" si="0"/>
        <v>778487.30972333718</v>
      </c>
      <c r="AA3" s="95">
        <f t="shared" si="0"/>
        <v>778487.30972333718</v>
      </c>
      <c r="AB3" s="95">
        <f t="shared" si="0"/>
        <v>778487.30972333718</v>
      </c>
      <c r="AC3" s="95">
        <f t="shared" si="0"/>
        <v>778487.30972333718</v>
      </c>
      <c r="AD3" s="95">
        <f t="shared" si="0"/>
        <v>778487.30972333718</v>
      </c>
      <c r="AE3" s="95">
        <f t="shared" si="0"/>
        <v>778487.30972333718</v>
      </c>
      <c r="AF3" s="95">
        <f t="shared" si="0"/>
        <v>778487.30972333718</v>
      </c>
      <c r="AG3" s="95">
        <f t="shared" si="0"/>
        <v>778487.30972333718</v>
      </c>
    </row>
    <row r="4" spans="1:33">
      <c r="A4" s="4" t="s">
        <v>489</v>
      </c>
      <c r="B4" s="95">
        <f>'Manual Adjustment'!$B27</f>
        <v>1232425.3275912579</v>
      </c>
      <c r="C4" s="95">
        <f t="shared" si="1"/>
        <v>1232425.3275912579</v>
      </c>
      <c r="D4" s="95">
        <f t="shared" si="0"/>
        <v>1232425.3275912579</v>
      </c>
      <c r="E4" s="95">
        <f t="shared" si="0"/>
        <v>1232425.3275912579</v>
      </c>
      <c r="F4" s="95">
        <f t="shared" si="0"/>
        <v>1232425.3275912579</v>
      </c>
      <c r="G4" s="95">
        <f t="shared" si="0"/>
        <v>1232425.3275912579</v>
      </c>
      <c r="H4" s="95">
        <f t="shared" si="0"/>
        <v>1232425.3275912579</v>
      </c>
      <c r="I4" s="95">
        <f t="shared" si="0"/>
        <v>1232425.3275912579</v>
      </c>
      <c r="J4" s="95">
        <f t="shared" si="0"/>
        <v>1232425.3275912579</v>
      </c>
      <c r="K4" s="95">
        <f t="shared" si="0"/>
        <v>1232425.3275912579</v>
      </c>
      <c r="L4" s="95">
        <f t="shared" si="0"/>
        <v>1232425.3275912579</v>
      </c>
      <c r="M4" s="95">
        <f t="shared" si="0"/>
        <v>1232425.3275912579</v>
      </c>
      <c r="N4" s="95">
        <f t="shared" si="0"/>
        <v>1232425.3275912579</v>
      </c>
      <c r="O4" s="95">
        <f t="shared" si="0"/>
        <v>1232425.3275912579</v>
      </c>
      <c r="P4" s="95">
        <f t="shared" si="0"/>
        <v>1232425.3275912579</v>
      </c>
      <c r="Q4" s="95">
        <f t="shared" si="0"/>
        <v>1232425.3275912579</v>
      </c>
      <c r="R4" s="95">
        <f t="shared" si="0"/>
        <v>1232425.3275912579</v>
      </c>
      <c r="S4" s="95">
        <f t="shared" si="0"/>
        <v>1232425.3275912579</v>
      </c>
      <c r="T4" s="95">
        <f t="shared" si="0"/>
        <v>1232425.3275912579</v>
      </c>
      <c r="U4" s="95">
        <f t="shared" si="0"/>
        <v>1232425.3275912579</v>
      </c>
      <c r="V4" s="95">
        <f t="shared" si="0"/>
        <v>1232425.3275912579</v>
      </c>
      <c r="W4" s="95">
        <f t="shared" si="0"/>
        <v>1232425.3275912579</v>
      </c>
      <c r="X4" s="95">
        <f t="shared" si="0"/>
        <v>1232425.3275912579</v>
      </c>
      <c r="Y4" s="95">
        <f t="shared" si="0"/>
        <v>1232425.3275912579</v>
      </c>
      <c r="Z4" s="95">
        <f t="shared" si="0"/>
        <v>1232425.3275912579</v>
      </c>
      <c r="AA4" s="95">
        <f t="shared" si="0"/>
        <v>1232425.3275912579</v>
      </c>
      <c r="AB4" s="95">
        <f t="shared" si="0"/>
        <v>1232425.3275912579</v>
      </c>
      <c r="AC4" s="95">
        <f t="shared" si="0"/>
        <v>1232425.3275912579</v>
      </c>
      <c r="AD4" s="95">
        <f t="shared" si="0"/>
        <v>1232425.3275912579</v>
      </c>
      <c r="AE4" s="95">
        <f t="shared" si="0"/>
        <v>1232425.3275912579</v>
      </c>
      <c r="AF4" s="95">
        <f t="shared" si="0"/>
        <v>1232425.3275912579</v>
      </c>
      <c r="AG4" s="95">
        <f t="shared" si="0"/>
        <v>1232425.3275912579</v>
      </c>
    </row>
    <row r="5" spans="1:33">
      <c r="A5" s="4" t="s">
        <v>490</v>
      </c>
      <c r="B5" s="95">
        <f>'Manual Adjustment'!$B28</f>
        <v>5157751.8141408963</v>
      </c>
      <c r="C5" s="95">
        <f t="shared" si="1"/>
        <v>5157751.8141408963</v>
      </c>
      <c r="D5" s="95">
        <f t="shared" si="0"/>
        <v>5157751.8141408963</v>
      </c>
      <c r="E5" s="95">
        <f t="shared" si="0"/>
        <v>5157751.8141408963</v>
      </c>
      <c r="F5" s="95">
        <f t="shared" si="0"/>
        <v>5157751.8141408963</v>
      </c>
      <c r="G5" s="95">
        <f t="shared" si="0"/>
        <v>5157751.8141408963</v>
      </c>
      <c r="H5" s="95">
        <f t="shared" si="0"/>
        <v>5157751.8141408963</v>
      </c>
      <c r="I5" s="95">
        <f t="shared" si="0"/>
        <v>5157751.8141408963</v>
      </c>
      <c r="J5" s="95">
        <f t="shared" si="0"/>
        <v>5157751.8141408963</v>
      </c>
      <c r="K5" s="95">
        <f t="shared" si="0"/>
        <v>5157751.8141408963</v>
      </c>
      <c r="L5" s="95">
        <f t="shared" si="0"/>
        <v>5157751.8141408963</v>
      </c>
      <c r="M5" s="95">
        <f t="shared" si="0"/>
        <v>5157751.8141408963</v>
      </c>
      <c r="N5" s="95">
        <f t="shared" si="0"/>
        <v>5157751.8141408963</v>
      </c>
      <c r="O5" s="95">
        <f t="shared" si="0"/>
        <v>5157751.8141408963</v>
      </c>
      <c r="P5" s="95">
        <f t="shared" si="0"/>
        <v>5157751.8141408963</v>
      </c>
      <c r="Q5" s="95">
        <f t="shared" si="0"/>
        <v>5157751.8141408963</v>
      </c>
      <c r="R5" s="95">
        <f t="shared" si="0"/>
        <v>5157751.8141408963</v>
      </c>
      <c r="S5" s="95">
        <f t="shared" si="0"/>
        <v>5157751.8141408963</v>
      </c>
      <c r="T5" s="95">
        <f t="shared" si="0"/>
        <v>5157751.8141408963</v>
      </c>
      <c r="U5" s="95">
        <f t="shared" si="0"/>
        <v>5157751.8141408963</v>
      </c>
      <c r="V5" s="95">
        <f t="shared" si="0"/>
        <v>5157751.8141408963</v>
      </c>
      <c r="W5" s="95">
        <f t="shared" si="0"/>
        <v>5157751.8141408963</v>
      </c>
      <c r="X5" s="95">
        <f t="shared" si="0"/>
        <v>5157751.8141408963</v>
      </c>
      <c r="Y5" s="95">
        <f t="shared" si="0"/>
        <v>5157751.8141408963</v>
      </c>
      <c r="Z5" s="95">
        <f t="shared" si="0"/>
        <v>5157751.8141408963</v>
      </c>
      <c r="AA5" s="95">
        <f t="shared" si="0"/>
        <v>5157751.8141408963</v>
      </c>
      <c r="AB5" s="95">
        <f t="shared" si="0"/>
        <v>5157751.8141408963</v>
      </c>
      <c r="AC5" s="95">
        <f t="shared" si="0"/>
        <v>5157751.8141408963</v>
      </c>
      <c r="AD5" s="95">
        <f t="shared" si="0"/>
        <v>5157751.8141408963</v>
      </c>
      <c r="AE5" s="95">
        <f t="shared" si="0"/>
        <v>5157751.8141408963</v>
      </c>
      <c r="AF5" s="95">
        <f t="shared" si="0"/>
        <v>5157751.8141408963</v>
      </c>
      <c r="AG5" s="95">
        <f t="shared" si="0"/>
        <v>5157751.8141408963</v>
      </c>
    </row>
    <row r="6" spans="1:33">
      <c r="A6" s="4" t="s">
        <v>491</v>
      </c>
      <c r="B6" s="95">
        <f>'Manual Adjustment'!$B29</f>
        <v>395581.10575990746</v>
      </c>
      <c r="C6" s="95">
        <f t="shared" si="1"/>
        <v>395581.10575990746</v>
      </c>
      <c r="D6" s="95">
        <f t="shared" si="0"/>
        <v>395581.10575990746</v>
      </c>
      <c r="E6" s="95">
        <f t="shared" si="0"/>
        <v>395581.10575990746</v>
      </c>
      <c r="F6" s="95">
        <f t="shared" si="0"/>
        <v>395581.10575990746</v>
      </c>
      <c r="G6" s="95">
        <f t="shared" si="0"/>
        <v>395581.10575990746</v>
      </c>
      <c r="H6" s="95">
        <f t="shared" si="0"/>
        <v>395581.10575990746</v>
      </c>
      <c r="I6" s="95">
        <f t="shared" si="0"/>
        <v>395581.10575990746</v>
      </c>
      <c r="J6" s="95">
        <f t="shared" si="0"/>
        <v>395581.10575990746</v>
      </c>
      <c r="K6" s="95">
        <f t="shared" si="0"/>
        <v>395581.10575990746</v>
      </c>
      <c r="L6" s="95">
        <f t="shared" si="0"/>
        <v>395581.10575990746</v>
      </c>
      <c r="M6" s="95">
        <f t="shared" si="0"/>
        <v>395581.10575990746</v>
      </c>
      <c r="N6" s="95">
        <f t="shared" si="0"/>
        <v>395581.10575990746</v>
      </c>
      <c r="O6" s="95">
        <f t="shared" si="0"/>
        <v>395581.10575990746</v>
      </c>
      <c r="P6" s="95">
        <f t="shared" si="0"/>
        <v>395581.10575990746</v>
      </c>
      <c r="Q6" s="95">
        <f t="shared" si="0"/>
        <v>395581.10575990746</v>
      </c>
      <c r="R6" s="95">
        <f t="shared" si="0"/>
        <v>395581.10575990746</v>
      </c>
      <c r="S6" s="95">
        <f t="shared" si="0"/>
        <v>395581.10575990746</v>
      </c>
      <c r="T6" s="95">
        <f t="shared" si="0"/>
        <v>395581.10575990746</v>
      </c>
      <c r="U6" s="95">
        <f t="shared" si="0"/>
        <v>395581.10575990746</v>
      </c>
      <c r="V6" s="95">
        <f t="shared" si="0"/>
        <v>395581.10575990746</v>
      </c>
      <c r="W6" s="95">
        <f t="shared" si="0"/>
        <v>395581.10575990746</v>
      </c>
      <c r="X6" s="95">
        <f t="shared" si="0"/>
        <v>395581.10575990746</v>
      </c>
      <c r="Y6" s="95">
        <f t="shared" si="0"/>
        <v>395581.10575990746</v>
      </c>
      <c r="Z6" s="95">
        <f t="shared" si="0"/>
        <v>395581.10575990746</v>
      </c>
      <c r="AA6" s="95">
        <f t="shared" si="0"/>
        <v>395581.10575990746</v>
      </c>
      <c r="AB6" s="95">
        <f t="shared" si="0"/>
        <v>395581.10575990746</v>
      </c>
      <c r="AC6" s="95">
        <f t="shared" si="0"/>
        <v>395581.10575990746</v>
      </c>
      <c r="AD6" s="95">
        <f t="shared" si="0"/>
        <v>395581.10575990746</v>
      </c>
      <c r="AE6" s="95">
        <f t="shared" si="0"/>
        <v>395581.10575990746</v>
      </c>
      <c r="AF6" s="95">
        <f t="shared" si="0"/>
        <v>395581.10575990746</v>
      </c>
      <c r="AG6" s="95">
        <f t="shared" si="0"/>
        <v>395581.10575990746</v>
      </c>
    </row>
    <row r="7" spans="1:33">
      <c r="A7" s="4" t="s">
        <v>492</v>
      </c>
      <c r="B7" s="95">
        <f>'Manual Adjustment'!$B30</f>
        <v>42973.866348598393</v>
      </c>
      <c r="C7" s="95">
        <f t="shared" si="1"/>
        <v>42973.866348598393</v>
      </c>
      <c r="D7" s="95">
        <f t="shared" si="0"/>
        <v>42973.866348598393</v>
      </c>
      <c r="E7" s="95">
        <f t="shared" si="0"/>
        <v>42973.866348598393</v>
      </c>
      <c r="F7" s="95">
        <f t="shared" si="0"/>
        <v>42973.866348598393</v>
      </c>
      <c r="G7" s="95">
        <f t="shared" si="0"/>
        <v>42973.866348598393</v>
      </c>
      <c r="H7" s="95">
        <f t="shared" si="0"/>
        <v>42973.866348598393</v>
      </c>
      <c r="I7" s="95">
        <f t="shared" si="0"/>
        <v>42973.866348598393</v>
      </c>
      <c r="J7" s="95">
        <f t="shared" si="0"/>
        <v>42973.866348598393</v>
      </c>
      <c r="K7" s="95">
        <f t="shared" si="0"/>
        <v>42973.866348598393</v>
      </c>
      <c r="L7" s="95">
        <f t="shared" si="0"/>
        <v>42973.866348598393</v>
      </c>
      <c r="M7" s="95">
        <f t="shared" si="0"/>
        <v>42973.866348598393</v>
      </c>
      <c r="N7" s="95">
        <f t="shared" si="0"/>
        <v>42973.866348598393</v>
      </c>
      <c r="O7" s="95">
        <f t="shared" si="0"/>
        <v>42973.866348598393</v>
      </c>
      <c r="P7" s="95">
        <f t="shared" si="0"/>
        <v>42973.866348598393</v>
      </c>
      <c r="Q7" s="95">
        <f t="shared" si="0"/>
        <v>42973.866348598393</v>
      </c>
      <c r="R7" s="95">
        <f t="shared" si="0"/>
        <v>42973.866348598393</v>
      </c>
      <c r="S7" s="95">
        <f t="shared" si="0"/>
        <v>42973.866348598393</v>
      </c>
      <c r="T7" s="95">
        <f t="shared" si="0"/>
        <v>42973.866348598393</v>
      </c>
      <c r="U7" s="95">
        <f t="shared" si="0"/>
        <v>42973.866348598393</v>
      </c>
      <c r="V7" s="95">
        <f t="shared" si="0"/>
        <v>42973.866348598393</v>
      </c>
      <c r="W7" s="95">
        <f t="shared" si="0"/>
        <v>42973.866348598393</v>
      </c>
      <c r="X7" s="95">
        <f t="shared" si="0"/>
        <v>42973.866348598393</v>
      </c>
      <c r="Y7" s="95">
        <f t="shared" si="0"/>
        <v>42973.866348598393</v>
      </c>
      <c r="Z7" s="95">
        <f t="shared" si="0"/>
        <v>42973.866348598393</v>
      </c>
      <c r="AA7" s="95">
        <f t="shared" si="0"/>
        <v>42973.866348598393</v>
      </c>
      <c r="AB7" s="95">
        <f t="shared" si="0"/>
        <v>42973.866348598393</v>
      </c>
      <c r="AC7" s="95">
        <f t="shared" si="0"/>
        <v>42973.866348598393</v>
      </c>
      <c r="AD7" s="95">
        <f t="shared" si="0"/>
        <v>42973.866348598393</v>
      </c>
      <c r="AE7" s="95">
        <f t="shared" si="0"/>
        <v>42973.866348598393</v>
      </c>
      <c r="AF7" s="95">
        <f t="shared" si="0"/>
        <v>42973.866348598393</v>
      </c>
      <c r="AG7" s="95">
        <f t="shared" si="0"/>
        <v>42973.866348598393</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48613.996747143603</v>
      </c>
      <c r="C9" s="95">
        <f t="shared" si="1"/>
        <v>48613.996747143603</v>
      </c>
      <c r="D9" s="95">
        <f t="shared" si="0"/>
        <v>48613.996747143603</v>
      </c>
      <c r="E9" s="95">
        <f t="shared" si="0"/>
        <v>48613.996747143603</v>
      </c>
      <c r="F9" s="95">
        <f t="shared" si="0"/>
        <v>48613.996747143603</v>
      </c>
      <c r="G9" s="95">
        <f t="shared" si="0"/>
        <v>48613.996747143603</v>
      </c>
      <c r="H9" s="95">
        <f t="shared" si="0"/>
        <v>48613.996747143603</v>
      </c>
      <c r="I9" s="95">
        <f t="shared" si="0"/>
        <v>48613.996747143603</v>
      </c>
      <c r="J9" s="95">
        <f t="shared" si="0"/>
        <v>48613.996747143603</v>
      </c>
      <c r="K9" s="95">
        <f t="shared" si="0"/>
        <v>48613.996747143603</v>
      </c>
      <c r="L9" s="95">
        <f t="shared" si="0"/>
        <v>48613.996747143603</v>
      </c>
      <c r="M9" s="95">
        <f t="shared" si="0"/>
        <v>48613.996747143603</v>
      </c>
      <c r="N9" s="95">
        <f t="shared" si="0"/>
        <v>48613.996747143603</v>
      </c>
      <c r="O9" s="95">
        <f t="shared" si="0"/>
        <v>48613.996747143603</v>
      </c>
      <c r="P9" s="95">
        <f t="shared" si="0"/>
        <v>48613.996747143603</v>
      </c>
      <c r="Q9" s="95">
        <f t="shared" si="0"/>
        <v>48613.996747143603</v>
      </c>
      <c r="R9" s="95">
        <f t="shared" si="0"/>
        <v>48613.996747143603</v>
      </c>
      <c r="S9" s="95">
        <f t="shared" si="0"/>
        <v>48613.996747143603</v>
      </c>
      <c r="T9" s="95">
        <f t="shared" si="0"/>
        <v>48613.996747143603</v>
      </c>
      <c r="U9" s="95">
        <f t="shared" si="0"/>
        <v>48613.996747143603</v>
      </c>
      <c r="V9" s="95">
        <f t="shared" si="0"/>
        <v>48613.996747143603</v>
      </c>
      <c r="W9" s="95">
        <f t="shared" si="0"/>
        <v>48613.996747143603</v>
      </c>
      <c r="X9" s="95">
        <f t="shared" si="0"/>
        <v>48613.996747143603</v>
      </c>
      <c r="Y9" s="95">
        <f t="shared" si="0"/>
        <v>48613.996747143603</v>
      </c>
      <c r="Z9" s="95">
        <f t="shared" si="0"/>
        <v>48613.996747143603</v>
      </c>
      <c r="AA9" s="95">
        <f t="shared" si="0"/>
        <v>48613.996747143603</v>
      </c>
      <c r="AB9" s="95">
        <f t="shared" si="0"/>
        <v>48613.996747143603</v>
      </c>
      <c r="AC9" s="95">
        <f t="shared" si="0"/>
        <v>48613.996747143603</v>
      </c>
      <c r="AD9" s="95">
        <f t="shared" si="0"/>
        <v>48613.996747143603</v>
      </c>
      <c r="AE9" s="95">
        <f t="shared" si="0"/>
        <v>48613.996747143603</v>
      </c>
      <c r="AF9" s="95">
        <f t="shared" si="0"/>
        <v>48613.996747143603</v>
      </c>
      <c r="AG9" s="95">
        <f t="shared" si="0"/>
        <v>48613.996747143603</v>
      </c>
    </row>
    <row r="10" spans="1:33">
      <c r="A10" s="4" t="s">
        <v>495</v>
      </c>
      <c r="B10" s="95">
        <f>'Manual Adjustment'!$B33</f>
        <v>48613.996747143603</v>
      </c>
      <c r="C10" s="95">
        <f t="shared" si="1"/>
        <v>48613.996747143603</v>
      </c>
      <c r="D10" s="95">
        <f t="shared" si="0"/>
        <v>48613.996747143603</v>
      </c>
      <c r="E10" s="95">
        <f t="shared" si="0"/>
        <v>48613.996747143603</v>
      </c>
      <c r="F10" s="95">
        <f t="shared" si="0"/>
        <v>48613.996747143603</v>
      </c>
      <c r="G10" s="95">
        <f t="shared" si="0"/>
        <v>48613.996747143603</v>
      </c>
      <c r="H10" s="95">
        <f t="shared" si="0"/>
        <v>48613.996747143603</v>
      </c>
      <c r="I10" s="95">
        <f t="shared" si="0"/>
        <v>48613.996747143603</v>
      </c>
      <c r="J10" s="95">
        <f t="shared" si="0"/>
        <v>48613.996747143603</v>
      </c>
      <c r="K10" s="95">
        <f t="shared" si="0"/>
        <v>48613.996747143603</v>
      </c>
      <c r="L10" s="95">
        <f t="shared" si="0"/>
        <v>48613.996747143603</v>
      </c>
      <c r="M10" s="95">
        <f t="shared" si="0"/>
        <v>48613.996747143603</v>
      </c>
      <c r="N10" s="95">
        <f t="shared" si="0"/>
        <v>48613.996747143603</v>
      </c>
      <c r="O10" s="95">
        <f t="shared" si="0"/>
        <v>48613.996747143603</v>
      </c>
      <c r="P10" s="95">
        <f t="shared" si="0"/>
        <v>48613.996747143603</v>
      </c>
      <c r="Q10" s="95">
        <f t="shared" si="0"/>
        <v>48613.996747143603</v>
      </c>
      <c r="R10" s="95">
        <f t="shared" si="0"/>
        <v>48613.996747143603</v>
      </c>
      <c r="S10" s="95">
        <f t="shared" si="0"/>
        <v>48613.996747143603</v>
      </c>
      <c r="T10" s="95">
        <f t="shared" si="0"/>
        <v>48613.996747143603</v>
      </c>
      <c r="U10" s="95">
        <f t="shared" si="0"/>
        <v>48613.996747143603</v>
      </c>
      <c r="V10" s="95">
        <f t="shared" si="0"/>
        <v>48613.996747143603</v>
      </c>
      <c r="W10" s="95">
        <f t="shared" si="0"/>
        <v>48613.996747143603</v>
      </c>
      <c r="X10" s="95">
        <f t="shared" si="0"/>
        <v>48613.996747143603</v>
      </c>
      <c r="Y10" s="95">
        <f t="shared" si="0"/>
        <v>48613.996747143603</v>
      </c>
      <c r="Z10" s="95">
        <f t="shared" si="0"/>
        <v>48613.996747143603</v>
      </c>
      <c r="AA10" s="95">
        <f t="shared" si="0"/>
        <v>48613.996747143603</v>
      </c>
      <c r="AB10" s="95">
        <f t="shared" si="0"/>
        <v>48613.996747143603</v>
      </c>
      <c r="AC10" s="95">
        <f t="shared" si="0"/>
        <v>48613.996747143603</v>
      </c>
      <c r="AD10" s="95">
        <f t="shared" si="0"/>
        <v>48613.996747143603</v>
      </c>
      <c r="AE10" s="95">
        <f t="shared" si="0"/>
        <v>48613.996747143603</v>
      </c>
      <c r="AF10" s="95">
        <f t="shared" si="0"/>
        <v>48613.996747143603</v>
      </c>
      <c r="AG10" s="95">
        <f t="shared" si="0"/>
        <v>48613.996747143603</v>
      </c>
    </row>
    <row r="11" spans="1:33">
      <c r="A11" s="4" t="s">
        <v>496</v>
      </c>
      <c r="B11" s="95">
        <f>'Manual Adjustment'!$B34</f>
        <v>32166.824351578944</v>
      </c>
      <c r="C11" s="95">
        <f t="shared" si="1"/>
        <v>32166.824351578944</v>
      </c>
      <c r="D11" s="95">
        <f t="shared" ref="D11:AG17" si="2">C11</f>
        <v>32166.824351578944</v>
      </c>
      <c r="E11" s="95">
        <f t="shared" si="2"/>
        <v>32166.824351578944</v>
      </c>
      <c r="F11" s="95">
        <f t="shared" si="2"/>
        <v>32166.824351578944</v>
      </c>
      <c r="G11" s="95">
        <f t="shared" si="2"/>
        <v>32166.824351578944</v>
      </c>
      <c r="H11" s="95">
        <f t="shared" si="2"/>
        <v>32166.824351578944</v>
      </c>
      <c r="I11" s="95">
        <f t="shared" si="2"/>
        <v>32166.824351578944</v>
      </c>
      <c r="J11" s="95">
        <f t="shared" si="2"/>
        <v>32166.824351578944</v>
      </c>
      <c r="K11" s="95">
        <f t="shared" si="2"/>
        <v>32166.824351578944</v>
      </c>
      <c r="L11" s="95">
        <f t="shared" si="2"/>
        <v>32166.824351578944</v>
      </c>
      <c r="M11" s="95">
        <f t="shared" si="2"/>
        <v>32166.824351578944</v>
      </c>
      <c r="N11" s="95">
        <f t="shared" si="2"/>
        <v>32166.824351578944</v>
      </c>
      <c r="O11" s="95">
        <f t="shared" si="2"/>
        <v>32166.824351578944</v>
      </c>
      <c r="P11" s="95">
        <f t="shared" si="2"/>
        <v>32166.824351578944</v>
      </c>
      <c r="Q11" s="95">
        <f t="shared" si="2"/>
        <v>32166.824351578944</v>
      </c>
      <c r="R11" s="95">
        <f t="shared" si="2"/>
        <v>32166.824351578944</v>
      </c>
      <c r="S11" s="95">
        <f t="shared" si="2"/>
        <v>32166.824351578944</v>
      </c>
      <c r="T11" s="95">
        <f t="shared" si="2"/>
        <v>32166.824351578944</v>
      </c>
      <c r="U11" s="95">
        <f t="shared" si="2"/>
        <v>32166.824351578944</v>
      </c>
      <c r="V11" s="95">
        <f t="shared" si="2"/>
        <v>32166.824351578944</v>
      </c>
      <c r="W11" s="95">
        <f t="shared" si="2"/>
        <v>32166.824351578944</v>
      </c>
      <c r="X11" s="95">
        <f t="shared" si="2"/>
        <v>32166.824351578944</v>
      </c>
      <c r="Y11" s="95">
        <f t="shared" si="2"/>
        <v>32166.824351578944</v>
      </c>
      <c r="Z11" s="95">
        <f t="shared" si="2"/>
        <v>32166.824351578944</v>
      </c>
      <c r="AA11" s="95">
        <f t="shared" si="2"/>
        <v>32166.824351578944</v>
      </c>
      <c r="AB11" s="95">
        <f t="shared" si="2"/>
        <v>32166.824351578944</v>
      </c>
      <c r="AC11" s="95">
        <f t="shared" si="2"/>
        <v>32166.824351578944</v>
      </c>
      <c r="AD11" s="95">
        <f t="shared" si="2"/>
        <v>32166.824351578944</v>
      </c>
      <c r="AE11" s="95">
        <f t="shared" si="2"/>
        <v>32166.824351578944</v>
      </c>
      <c r="AF11" s="95">
        <f t="shared" si="2"/>
        <v>32166.824351578944</v>
      </c>
      <c r="AG11" s="95">
        <f t="shared" si="2"/>
        <v>32166.824351578944</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18543161</v>
      </c>
      <c r="C2" s="1">
        <f>'Manual Adjustment'!D44</f>
        <v>27000464</v>
      </c>
      <c r="D2" s="1">
        <f>'Manual Adjustment'!E44</f>
        <v>22309285.75</v>
      </c>
      <c r="E2" s="1">
        <f>'Manual Adjustment'!F44</f>
        <v>22309285.75</v>
      </c>
      <c r="F2" s="1">
        <f>'Manual Adjustment'!G44</f>
        <v>22309285.75</v>
      </c>
      <c r="G2" s="1">
        <f>'Manual Adjustment'!H44</f>
        <v>22309285.75</v>
      </c>
      <c r="H2" s="1">
        <f>'Manual Adjustment'!I44</f>
        <v>22309285.75</v>
      </c>
      <c r="I2" s="1">
        <f>'Manual Adjustment'!J44</f>
        <v>22309285.75</v>
      </c>
      <c r="J2" s="1">
        <f>'Manual Adjustment'!K44</f>
        <v>22309285.75</v>
      </c>
      <c r="K2" s="1">
        <f>'Manual Adjustment'!L44</f>
        <v>22309285.75</v>
      </c>
      <c r="L2" s="1">
        <f>'Manual Adjustment'!M44</f>
        <v>22309285.75</v>
      </c>
      <c r="M2" s="1">
        <f>'Manual Adjustment'!N44</f>
        <v>22309285.75</v>
      </c>
      <c r="N2" s="1">
        <f>'Manual Adjustment'!O44</f>
        <v>22309285.75</v>
      </c>
      <c r="O2" s="1">
        <f>'Manual Adjustment'!P44</f>
        <v>22309285.75</v>
      </c>
      <c r="P2" s="1">
        <f>'Manual Adjustment'!Q44</f>
        <v>22309285.75</v>
      </c>
      <c r="Q2" s="1">
        <f>'Manual Adjustment'!R44</f>
        <v>22309285.75</v>
      </c>
      <c r="R2" s="1">
        <f>'Manual Adjustment'!S44</f>
        <v>22309285.75</v>
      </c>
      <c r="S2" s="1">
        <f>'Manual Adjustment'!T44</f>
        <v>22309285.75</v>
      </c>
      <c r="T2" s="1">
        <f>'Manual Adjustment'!U44</f>
        <v>22309285.75</v>
      </c>
      <c r="U2" s="1">
        <f>'Manual Adjustment'!V44</f>
        <v>22309285.75</v>
      </c>
      <c r="V2" s="1">
        <f>'Manual Adjustment'!W44</f>
        <v>22309285.75</v>
      </c>
      <c r="W2" s="1">
        <f>'Manual Adjustment'!X44</f>
        <v>22309285.75</v>
      </c>
      <c r="X2" s="1">
        <f>'Manual Adjustment'!Y44</f>
        <v>22309285.75</v>
      </c>
      <c r="Y2" s="1">
        <f>'Manual Adjustment'!Z44</f>
        <v>22309285.75</v>
      </c>
      <c r="Z2" s="1">
        <f>'Manual Adjustment'!AA44</f>
        <v>22309285.75</v>
      </c>
      <c r="AA2" s="1">
        <f>'Manual Adjustment'!AB44</f>
        <v>22309285.75</v>
      </c>
      <c r="AB2" s="1">
        <f>'Manual Adjustment'!AC44</f>
        <v>22309285.75</v>
      </c>
      <c r="AC2" s="1">
        <f>'Manual Adjustment'!AD44</f>
        <v>22309285.75</v>
      </c>
      <c r="AD2" s="1">
        <f>'Manual Adjustment'!AE44</f>
        <v>22309285.75</v>
      </c>
      <c r="AE2" s="1">
        <f>'Manual Adjustment'!AF44</f>
        <v>22309285.75</v>
      </c>
      <c r="AF2" s="1">
        <f>'Manual Adjustment'!AG44</f>
        <v>22309285.75</v>
      </c>
      <c r="AG2" s="1">
        <f>'Manual Adjustment'!AH44</f>
        <v>22309285.75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47.527600923467396</v>
      </c>
      <c r="C2" s="66">
        <f>SUMIFS('State Generation Costs Calcs'!C105:C155,'State Generation Costs Calcs'!$A$105:$A$155,About!$B$2)*About!$A$52</f>
        <v>45.15936726092054</v>
      </c>
      <c r="D2" s="66">
        <f>SUMIFS('State Generation Costs Calcs'!D105:D155,'State Generation Costs Calcs'!$A$105:$A$155,About!$B$2)*About!$A$52</f>
        <v>44.752072564720493</v>
      </c>
      <c r="E2" s="66">
        <f>SUMIFS('State Generation Costs Calcs'!E105:E155,'State Generation Costs Calcs'!$A$105:$A$155,About!$B$2)*About!$A$52</f>
        <v>44.10337818425235</v>
      </c>
      <c r="F2" s="66">
        <f>SUMIFS('State Generation Costs Calcs'!F105:F155,'State Generation Costs Calcs'!$A$105:$A$155,About!$B$2)*About!$A$52</f>
        <v>43.535027488236281</v>
      </c>
      <c r="G2" s="66">
        <f>SUMIFS('State Generation Costs Calcs'!G105:G155,'State Generation Costs Calcs'!$A$105:$A$155,About!$B$2)*About!$A$52</f>
        <v>43.609891519750214</v>
      </c>
      <c r="H2" s="66">
        <f>SUMIFS('State Generation Costs Calcs'!H105:H155,'State Generation Costs Calcs'!$A$105:$A$155,About!$B$2)*About!$A$52</f>
        <v>43.981178573159198</v>
      </c>
      <c r="I2" s="66">
        <f>SUMIFS('State Generation Costs Calcs'!I105:I155,'State Generation Costs Calcs'!$A$105:$A$155,About!$B$2)*About!$A$52</f>
        <v>44.306007781431333</v>
      </c>
      <c r="J2" s="66">
        <f>SUMIFS('State Generation Costs Calcs'!J105:J155,'State Generation Costs Calcs'!$A$105:$A$155,About!$B$2)*About!$A$52</f>
        <v>44.413094571878062</v>
      </c>
      <c r="K2" s="66">
        <f>SUMIFS('State Generation Costs Calcs'!K105:K155,'State Generation Costs Calcs'!$A$105:$A$155,About!$B$2)*About!$A$52</f>
        <v>43.810187228137472</v>
      </c>
      <c r="L2" s="66">
        <f>SUMIFS('State Generation Costs Calcs'!L105:L155,'State Generation Costs Calcs'!$A$105:$A$155,About!$B$2)*About!$A$52</f>
        <v>43.152630920844551</v>
      </c>
      <c r="M2" s="66">
        <f>SUMIFS('State Generation Costs Calcs'!M105:M155,'State Generation Costs Calcs'!$A$105:$A$155,About!$B$2)*About!$A$52</f>
        <v>42.661687717759463</v>
      </c>
      <c r="N2" s="66">
        <f>SUMIFS('State Generation Costs Calcs'!N105:N155,'State Generation Costs Calcs'!$A$105:$A$155,About!$B$2)*About!$A$52</f>
        <v>41.988398531916481</v>
      </c>
      <c r="O2" s="66">
        <f>SUMIFS('State Generation Costs Calcs'!O105:O155,'State Generation Costs Calcs'!$A$105:$A$155,About!$B$2)*About!$A$52</f>
        <v>41.353481401340126</v>
      </c>
      <c r="P2" s="66">
        <f>SUMIFS('State Generation Costs Calcs'!P105:P155,'State Generation Costs Calcs'!$A$105:$A$155,About!$B$2)*About!$A$52</f>
        <v>41.359077690861625</v>
      </c>
      <c r="Q2" s="66">
        <f>SUMIFS('State Generation Costs Calcs'!Q105:Q155,'State Generation Costs Calcs'!$A$105:$A$155,About!$B$2)*About!$A$52</f>
        <v>41.169297337572701</v>
      </c>
      <c r="R2" s="66">
        <f>SUMIFS('State Generation Costs Calcs'!R105:R155,'State Generation Costs Calcs'!$A$105:$A$155,About!$B$2)*About!$A$52</f>
        <v>40.533520258196937</v>
      </c>
      <c r="S2" s="66">
        <f>SUMIFS('State Generation Costs Calcs'!S105:S155,'State Generation Costs Calcs'!$A$105:$A$155,About!$B$2)*About!$A$52</f>
        <v>40.192766146224784</v>
      </c>
      <c r="T2" s="66">
        <f>SUMIFS('State Generation Costs Calcs'!T105:T155,'State Generation Costs Calcs'!$A$105:$A$155,About!$B$2)*About!$A$52</f>
        <v>39.862446182996926</v>
      </c>
      <c r="U2" s="66">
        <f>SUMIFS('State Generation Costs Calcs'!U105:U155,'State Generation Costs Calcs'!$A$105:$A$155,About!$B$2)*About!$A$52</f>
        <v>39.926971111300276</v>
      </c>
      <c r="V2" s="66">
        <f>SUMIFS('State Generation Costs Calcs'!V105:V155,'State Generation Costs Calcs'!$A$105:$A$155,About!$B$2)*About!$A$52</f>
        <v>39.634140274468955</v>
      </c>
      <c r="W2" s="66">
        <f>SUMIFS('State Generation Costs Calcs'!W105:W155,'State Generation Costs Calcs'!$A$105:$A$155,About!$B$2)*About!$A$52</f>
        <v>39.124849852575373</v>
      </c>
      <c r="X2" s="66">
        <f>SUMIFS('State Generation Costs Calcs'!X105:X155,'State Generation Costs Calcs'!$A$105:$A$155,About!$B$2)*About!$A$52</f>
        <v>38.881075969117369</v>
      </c>
      <c r="Y2" s="66">
        <f>SUMIFS('State Generation Costs Calcs'!Y105:Y155,'State Generation Costs Calcs'!$A$105:$A$155,About!$B$2)*About!$A$52</f>
        <v>38.632973803925111</v>
      </c>
      <c r="Z2" s="66">
        <f>SUMIFS('State Generation Costs Calcs'!Z105:Z155,'State Generation Costs Calcs'!$A$105:$A$155,About!$B$2)*About!$A$52</f>
        <v>38.364475467199455</v>
      </c>
      <c r="AA2" s="66">
        <f>SUMIFS('State Generation Costs Calcs'!AA105:AA155,'State Generation Costs Calcs'!$A$105:$A$155,About!$B$2)*About!$A$52</f>
        <v>38.328620231843772</v>
      </c>
      <c r="AB2" s="66">
        <f>SUMIFS('State Generation Costs Calcs'!AB105:AB155,'State Generation Costs Calcs'!$A$105:$A$155,About!$B$2)*About!$A$52</f>
        <v>38.161206987449162</v>
      </c>
      <c r="AC2" s="66">
        <f>SUMIFS('State Generation Costs Calcs'!AC105:AC155,'State Generation Costs Calcs'!$A$105:$A$155,About!$B$2)*About!$A$52</f>
        <v>37.976746584153702</v>
      </c>
      <c r="AD2" s="66">
        <f>SUMIFS('State Generation Costs Calcs'!AD105:AD155,'State Generation Costs Calcs'!$A$105:$A$155,About!$B$2)*About!$A$52</f>
        <v>38.099154506863066</v>
      </c>
      <c r="AE2" s="66">
        <f>SUMIFS('State Generation Costs Calcs'!AE105:AE155,'State Generation Costs Calcs'!$A$105:$A$155,About!$B$2)*About!$A$52</f>
        <v>38.028979715569406</v>
      </c>
      <c r="AF2" s="66">
        <f>SUMIFS('State Generation Costs Calcs'!AF105:AF155,'State Generation Costs Calcs'!$A$105:$A$155,About!$B$2)*About!$A$52</f>
        <v>37.911520088746038</v>
      </c>
      <c r="AG2" s="66">
        <f>SUMIFS('State Generation Costs Calcs'!AG105:AG155,'State Generation Costs Calcs'!$A$105:$A$155,About!$B$2)*About!$A$52</f>
        <v>37.950518422446514</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47.527600923467396</v>
      </c>
      <c r="C2" s="67">
        <f>SUMIFS('State Generation Costs Calcs'!C105:C155,'State Generation Costs Calcs'!$A$105:$A$155,About!$B$2)*About!$A$52</f>
        <v>45.15936726092054</v>
      </c>
      <c r="D2" s="67">
        <f>SUMIFS('State Generation Costs Calcs'!D105:D155,'State Generation Costs Calcs'!$A$105:$A$155,About!$B$2)*About!$A$52</f>
        <v>44.752072564720493</v>
      </c>
      <c r="E2" s="67">
        <f>SUMIFS('State Generation Costs Calcs'!E105:E155,'State Generation Costs Calcs'!$A$105:$A$155,About!$B$2)*About!$A$52</f>
        <v>44.10337818425235</v>
      </c>
      <c r="F2" s="67">
        <f>SUMIFS('State Generation Costs Calcs'!F105:F155,'State Generation Costs Calcs'!$A$105:$A$155,About!$B$2)*About!$A$52</f>
        <v>43.535027488236281</v>
      </c>
      <c r="G2" s="67">
        <f>SUMIFS('State Generation Costs Calcs'!G105:G155,'State Generation Costs Calcs'!$A$105:$A$155,About!$B$2)*About!$A$52</f>
        <v>43.609891519750214</v>
      </c>
      <c r="H2" s="67">
        <f>SUMIFS('State Generation Costs Calcs'!H105:H155,'State Generation Costs Calcs'!$A$105:$A$155,About!$B$2)*About!$A$52</f>
        <v>43.981178573159198</v>
      </c>
      <c r="I2" s="67">
        <f>SUMIFS('State Generation Costs Calcs'!I105:I155,'State Generation Costs Calcs'!$A$105:$A$155,About!$B$2)*About!$A$52</f>
        <v>44.306007781431333</v>
      </c>
      <c r="J2" s="67">
        <f>SUMIFS('State Generation Costs Calcs'!J105:J155,'State Generation Costs Calcs'!$A$105:$A$155,About!$B$2)*About!$A$52</f>
        <v>44.413094571878062</v>
      </c>
      <c r="K2" s="67">
        <f>SUMIFS('State Generation Costs Calcs'!K105:K155,'State Generation Costs Calcs'!$A$105:$A$155,About!$B$2)*About!$A$52</f>
        <v>43.810187228137472</v>
      </c>
      <c r="L2" s="67">
        <f>SUMIFS('State Generation Costs Calcs'!L105:L155,'State Generation Costs Calcs'!$A$105:$A$155,About!$B$2)*About!$A$52</f>
        <v>43.152630920844551</v>
      </c>
      <c r="M2" s="67">
        <f>SUMIFS('State Generation Costs Calcs'!M105:M155,'State Generation Costs Calcs'!$A$105:$A$155,About!$B$2)*About!$A$52</f>
        <v>42.661687717759463</v>
      </c>
      <c r="N2" s="67">
        <f>SUMIFS('State Generation Costs Calcs'!N105:N155,'State Generation Costs Calcs'!$A$105:$A$155,About!$B$2)*About!$A$52</f>
        <v>41.988398531916481</v>
      </c>
      <c r="O2" s="67">
        <f>SUMIFS('State Generation Costs Calcs'!O105:O155,'State Generation Costs Calcs'!$A$105:$A$155,About!$B$2)*About!$A$52</f>
        <v>41.353481401340126</v>
      </c>
      <c r="P2" s="67">
        <f>SUMIFS('State Generation Costs Calcs'!P105:P155,'State Generation Costs Calcs'!$A$105:$A$155,About!$B$2)*About!$A$52</f>
        <v>41.359077690861625</v>
      </c>
      <c r="Q2" s="67">
        <f>SUMIFS('State Generation Costs Calcs'!Q105:Q155,'State Generation Costs Calcs'!$A$105:$A$155,About!$B$2)*About!$A$52</f>
        <v>41.169297337572701</v>
      </c>
      <c r="R2" s="67">
        <f>SUMIFS('State Generation Costs Calcs'!R105:R155,'State Generation Costs Calcs'!$A$105:$A$155,About!$B$2)*About!$A$52</f>
        <v>40.533520258196937</v>
      </c>
      <c r="S2" s="67">
        <f>SUMIFS('State Generation Costs Calcs'!S105:S155,'State Generation Costs Calcs'!$A$105:$A$155,About!$B$2)*About!$A$52</f>
        <v>40.192766146224784</v>
      </c>
      <c r="T2" s="67">
        <f>SUMIFS('State Generation Costs Calcs'!T105:T155,'State Generation Costs Calcs'!$A$105:$A$155,About!$B$2)*About!$A$52</f>
        <v>39.862446182996926</v>
      </c>
      <c r="U2" s="67">
        <f>SUMIFS('State Generation Costs Calcs'!U105:U155,'State Generation Costs Calcs'!$A$105:$A$155,About!$B$2)*About!$A$52</f>
        <v>39.926971111300276</v>
      </c>
      <c r="V2" s="67">
        <f>SUMIFS('State Generation Costs Calcs'!V105:V155,'State Generation Costs Calcs'!$A$105:$A$155,About!$B$2)*About!$A$52</f>
        <v>39.634140274468955</v>
      </c>
      <c r="W2" s="67">
        <f>SUMIFS('State Generation Costs Calcs'!W105:W155,'State Generation Costs Calcs'!$A$105:$A$155,About!$B$2)*About!$A$52</f>
        <v>39.124849852575373</v>
      </c>
      <c r="X2" s="67">
        <f>SUMIFS('State Generation Costs Calcs'!X105:X155,'State Generation Costs Calcs'!$A$105:$A$155,About!$B$2)*About!$A$52</f>
        <v>38.881075969117369</v>
      </c>
      <c r="Y2" s="67">
        <f>SUMIFS('State Generation Costs Calcs'!Y105:Y155,'State Generation Costs Calcs'!$A$105:$A$155,About!$B$2)*About!$A$52</f>
        <v>38.632973803925111</v>
      </c>
      <c r="Z2" s="67">
        <f>SUMIFS('State Generation Costs Calcs'!Z105:Z155,'State Generation Costs Calcs'!$A$105:$A$155,About!$B$2)*About!$A$52</f>
        <v>38.364475467199455</v>
      </c>
      <c r="AA2" s="67">
        <f>SUMIFS('State Generation Costs Calcs'!AA105:AA155,'State Generation Costs Calcs'!$A$105:$A$155,About!$B$2)*About!$A$52</f>
        <v>38.328620231843772</v>
      </c>
      <c r="AB2" s="67">
        <f>SUMIFS('State Generation Costs Calcs'!AB105:AB155,'State Generation Costs Calcs'!$A$105:$A$155,About!$B$2)*About!$A$52</f>
        <v>38.161206987449162</v>
      </c>
      <c r="AC2" s="67">
        <f>SUMIFS('State Generation Costs Calcs'!AC105:AC155,'State Generation Costs Calcs'!$A$105:$A$155,About!$B$2)*About!$A$52</f>
        <v>37.976746584153702</v>
      </c>
      <c r="AD2" s="67">
        <f>SUMIFS('State Generation Costs Calcs'!AD105:AD155,'State Generation Costs Calcs'!$A$105:$A$155,About!$B$2)*About!$A$52</f>
        <v>38.099154506863066</v>
      </c>
      <c r="AE2" s="67">
        <f>SUMIFS('State Generation Costs Calcs'!AE105:AE155,'State Generation Costs Calcs'!$A$105:$A$155,About!$B$2)*About!$A$52</f>
        <v>38.028979715569406</v>
      </c>
      <c r="AF2" s="67">
        <f>SUMIFS('State Generation Costs Calcs'!AF105:AF155,'State Generation Costs Calcs'!$A$105:$A$155,About!$B$2)*About!$A$52</f>
        <v>37.911520088746038</v>
      </c>
      <c r="AG2" s="67">
        <f>SUMIFS('State Generation Costs Calcs'!AG105:AG155,'State Generation Costs Calcs'!$A$105:$A$155,About!$B$2)*About!$A$52</f>
        <v>37.950518422446514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2022-09-13T00:57:46Z</dcterms:modified>
</cp:coreProperties>
</file>