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nd/trans/syfafe/"/>
    </mc:Choice>
  </mc:AlternateContent>
  <xr:revisionPtr revIDLastSave="0" documentId="13_ncr:1_{2501998F-8723-3D40-8E8D-7E1BA370E1D1}"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27" l="1"/>
  <c r="D4" i="27" s="1"/>
  <c r="B28" i="23" s="1"/>
  <c r="H3" i="27"/>
  <c r="G3" i="27"/>
  <c r="F3" i="27"/>
  <c r="E3" i="27"/>
  <c r="D3" i="27"/>
  <c r="B3" i="27"/>
  <c r="G2" i="27"/>
  <c r="E2" i="27"/>
  <c r="D2" i="27"/>
  <c r="F2" i="27" s="1"/>
  <c r="B2" i="27"/>
  <c r="E6" i="26"/>
  <c r="H6" i="26" s="1"/>
  <c r="D6" i="26"/>
  <c r="B6" i="26"/>
  <c r="G3" i="26"/>
  <c r="E3" i="26"/>
  <c r="F3" i="26" s="1"/>
  <c r="D3" i="26"/>
  <c r="C3" i="26"/>
  <c r="H2" i="26"/>
  <c r="G2" i="26"/>
  <c r="F2" i="26"/>
  <c r="E2" i="26"/>
  <c r="D2" i="26"/>
  <c r="C2" i="26"/>
  <c r="B2" i="26"/>
  <c r="E51" i="24"/>
  <c r="E50" i="24"/>
  <c r="E49" i="24"/>
  <c r="E48" i="24"/>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E30" i="23"/>
  <c r="G30" i="23" s="1"/>
  <c r="D30" i="23"/>
  <c r="F29" i="23"/>
  <c r="G29" i="23" s="1"/>
  <c r="E29" i="23"/>
  <c r="D29" i="23"/>
  <c r="G28" i="23"/>
  <c r="F28" i="23"/>
  <c r="E28" i="23"/>
  <c r="D28" i="23"/>
  <c r="F27" i="23"/>
  <c r="G27" i="23" s="1"/>
  <c r="E27" i="23"/>
  <c r="D27" i="23"/>
  <c r="B27" i="23"/>
  <c r="C27" i="23" s="1"/>
  <c r="F26" i="23"/>
  <c r="G26" i="23" s="1"/>
  <c r="E26" i="23"/>
  <c r="D26" i="23"/>
  <c r="B26" i="23"/>
  <c r="C26" i="23" s="1"/>
  <c r="E24" i="23"/>
  <c r="D24" i="23"/>
  <c r="G24" i="23" s="1"/>
  <c r="E23" i="23"/>
  <c r="D23" i="23"/>
  <c r="G23" i="23" s="1"/>
  <c r="B23" i="23"/>
  <c r="E22" i="23"/>
  <c r="D22" i="23"/>
  <c r="G22" i="23" s="1"/>
  <c r="E21" i="23"/>
  <c r="D21" i="23"/>
  <c r="G21" i="23" s="1"/>
  <c r="E20" i="23"/>
  <c r="G20" i="23" s="1"/>
  <c r="D20" i="23"/>
  <c r="B20" i="23"/>
  <c r="C20" i="23" s="1"/>
  <c r="E19" i="23"/>
  <c r="D19" i="23"/>
  <c r="G19" i="23" s="1"/>
  <c r="B19" i="23"/>
  <c r="C19" i="23" s="1"/>
  <c r="F35" i="14"/>
  <c r="E35" i="14"/>
  <c r="D35" i="14"/>
  <c r="E34" i="14"/>
  <c r="F34" i="14" s="1"/>
  <c r="D34" i="14"/>
  <c r="E33" i="14"/>
  <c r="D33" i="14"/>
  <c r="F33" i="14" s="1"/>
  <c r="E32" i="14"/>
  <c r="D32" i="14"/>
  <c r="F32" i="14" s="1"/>
  <c r="E31" i="14"/>
  <c r="D31" i="14"/>
  <c r="E30" i="14"/>
  <c r="F30" i="14" s="1"/>
  <c r="D30" i="14"/>
  <c r="E29" i="14"/>
  <c r="D29" i="14"/>
  <c r="F29" i="14" s="1"/>
  <c r="E28" i="14"/>
  <c r="D28" i="14"/>
  <c r="F28" i="14" s="1"/>
  <c r="E27" i="14"/>
  <c r="D27" i="14"/>
  <c r="E26" i="14"/>
  <c r="F26" i="14" s="1"/>
  <c r="D26" i="14"/>
  <c r="E25" i="14"/>
  <c r="D25" i="14"/>
  <c r="F25" i="14" s="1"/>
  <c r="E24" i="14"/>
  <c r="D24" i="14"/>
  <c r="F24" i="14" s="1"/>
  <c r="E23" i="14"/>
  <c r="D23" i="14"/>
  <c r="E22" i="14"/>
  <c r="F22" i="14" s="1"/>
  <c r="D22" i="14"/>
  <c r="E21" i="14"/>
  <c r="D21" i="14"/>
  <c r="F21" i="14" s="1"/>
  <c r="E20" i="14"/>
  <c r="D20" i="14"/>
  <c r="F20" i="14" s="1"/>
  <c r="F19" i="14"/>
  <c r="E19" i="14"/>
  <c r="D19" i="14"/>
  <c r="E18" i="14"/>
  <c r="F18" i="14" s="1"/>
  <c r="D18" i="14"/>
  <c r="E17" i="14"/>
  <c r="D17" i="14"/>
  <c r="F17" i="14" s="1"/>
  <c r="E16" i="14"/>
  <c r="D16" i="14"/>
  <c r="F16" i="14" s="1"/>
  <c r="E15" i="14"/>
  <c r="D15" i="14"/>
  <c r="E14" i="14"/>
  <c r="F31" i="14" s="1"/>
  <c r="D14" i="14"/>
  <c r="E13" i="14"/>
  <c r="D13" i="14"/>
  <c r="F13" i="14" s="1"/>
  <c r="E12" i="14"/>
  <c r="D12" i="14"/>
  <c r="F12" i="14" s="1"/>
  <c r="F11" i="14"/>
  <c r="E11" i="14"/>
  <c r="D11" i="14"/>
  <c r="E10" i="14"/>
  <c r="F10" i="14" s="1"/>
  <c r="D10" i="14"/>
  <c r="E9" i="14"/>
  <c r="D9" i="14"/>
  <c r="F9" i="14" s="1"/>
  <c r="E8" i="14"/>
  <c r="D8" i="14"/>
  <c r="F8" i="14" s="1"/>
  <c r="E7" i="14"/>
  <c r="D7" i="14"/>
  <c r="E6" i="14"/>
  <c r="F23" i="14" s="1"/>
  <c r="D6" i="14"/>
  <c r="E5" i="14"/>
  <c r="D5" i="14"/>
  <c r="F5" i="14" s="1"/>
  <c r="F4" i="14"/>
  <c r="E4" i="14"/>
  <c r="D4" i="14"/>
  <c r="E3" i="14"/>
  <c r="D3" i="14"/>
  <c r="F3" i="14" s="1"/>
  <c r="E2" i="14"/>
  <c r="D2" i="14"/>
  <c r="F2" i="14" s="1"/>
  <c r="A72" i="1"/>
  <c r="A71" i="1"/>
  <c r="M3" i="14" l="1"/>
  <c r="M4" i="14" s="1"/>
  <c r="O3" i="14"/>
  <c r="O4" i="14" s="1"/>
  <c r="H17" i="23"/>
  <c r="H5" i="26"/>
  <c r="D5" i="26"/>
  <c r="B22" i="23" s="1"/>
  <c r="C5" i="26"/>
  <c r="N3" i="14"/>
  <c r="N4" i="14" s="1"/>
  <c r="L3" i="14"/>
  <c r="L4" i="14" s="1"/>
  <c r="Q3" i="14"/>
  <c r="Q4" i="14" s="1"/>
  <c r="H6" i="27"/>
  <c r="B6" i="27"/>
  <c r="C6" i="27"/>
  <c r="D6" i="27"/>
  <c r="B30" i="23" s="1"/>
  <c r="F7" i="14"/>
  <c r="F27" i="14"/>
  <c r="F6" i="14"/>
  <c r="K3" i="14" s="1"/>
  <c r="K4" i="14" s="1"/>
  <c r="F14" i="14"/>
  <c r="P3" i="14" s="1"/>
  <c r="P4" i="14" s="1"/>
  <c r="H3" i="26"/>
  <c r="E4" i="26"/>
  <c r="B4" i="27"/>
  <c r="H4" i="27"/>
  <c r="E5" i="27"/>
  <c r="F15" i="14"/>
  <c r="B7" i="24"/>
  <c r="E52" i="24"/>
  <c r="B5" i="26" s="1"/>
  <c r="D7" i="26"/>
  <c r="C4" i="27"/>
  <c r="B3" i="26"/>
  <c r="C4" i="26" l="1"/>
  <c r="H4" i="26"/>
  <c r="B4" i="26"/>
  <c r="D4" i="26"/>
  <c r="B21" i="23" s="1"/>
  <c r="H19" i="23"/>
  <c r="J19" i="23" s="1"/>
  <c r="H20" i="23"/>
  <c r="J20" i="23" s="1"/>
  <c r="H26" i="23"/>
  <c r="E7" i="26"/>
  <c r="H7" i="26"/>
  <c r="B24" i="23"/>
  <c r="G7" i="26"/>
  <c r="C7" i="26"/>
  <c r="F7" i="26"/>
  <c r="B7" i="26"/>
  <c r="C5" i="27"/>
  <c r="H5" i="27"/>
  <c r="B5" i="27"/>
  <c r="D5" i="27"/>
  <c r="B29" i="23" s="1"/>
  <c r="H27" i="23"/>
  <c r="C3" i="27" l="1"/>
  <c r="J27" i="23"/>
  <c r="C2" i="27"/>
  <c r="J26" i="23"/>
  <c r="J32"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<sst xmlns="http://schemas.openxmlformats.org/spreadsheetml/2006/main" count="4739" uniqueCount="2415">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</sst>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1">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4" fontId="0" fillId="0" borderId="0" xfId="0" applyNumberFormat="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3">
      <c r="A1" s="25" t="s">
        <v>0</v>
      </c>
      <c r="C1" s="102">
        <v>44327</v>
      </c>
    </row>
    <row r="3" spans="1:3">
      <c r="A3" s="25" t="s">
        <v>1</v>
      </c>
      <c r="B3" s="1" t="s">
        <v>2</v>
      </c>
    </row>
    <row r="4" spans="1:3">
      <c r="B4" t="s">
        <v>3</v>
      </c>
    </row>
    <row r="5" spans="1:3">
      <c r="B5" s="3">
        <v>2020</v>
      </c>
    </row>
    <row r="6" spans="1:3">
      <c r="B6" t="s">
        <v>4</v>
      </c>
    </row>
    <row r="7" spans="1:3">
      <c r="B7" t="s">
        <v>5</v>
      </c>
    </row>
    <row r="8" spans="1:3">
      <c r="B8" t="s">
        <v>6</v>
      </c>
    </row>
    <row r="10" spans="1:3">
      <c r="B10" t="s">
        <v>7</v>
      </c>
    </row>
    <row r="11" spans="1:3">
      <c r="B11" s="3">
        <v>2018</v>
      </c>
    </row>
    <row r="12" spans="1:3">
      <c r="B12" t="s">
        <v>8</v>
      </c>
    </row>
    <row r="13" spans="1:3">
      <c r="B13" s="17"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831</v>
      </c>
    </row>
    <row r="11" spans="2:38">
      <c r="B11" t="s">
        <v>832</v>
      </c>
    </row>
    <row r="12" spans="2:38">
      <c r="B12" t="s">
        <v>833</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834</v>
      </c>
    </row>
    <row r="16" spans="2:38">
      <c r="B16" t="s">
        <v>694</v>
      </c>
      <c r="D16" t="s">
        <v>835</v>
      </c>
    </row>
    <row r="17" spans="2:38">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c r="B20" t="s">
        <v>705</v>
      </c>
      <c r="D20" t="s">
        <v>843</v>
      </c>
    </row>
    <row r="21" spans="2:38">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c r="B37" t="s">
        <v>201</v>
      </c>
      <c r="D37" t="s">
        <v>877</v>
      </c>
    </row>
    <row r="38" spans="2:38">
      <c r="B38" t="s">
        <v>756</v>
      </c>
      <c r="D38" t="s">
        <v>878</v>
      </c>
    </row>
    <row r="39" spans="2:38">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c r="B42" t="s">
        <v>765</v>
      </c>
      <c r="D42" t="s">
        <v>885</v>
      </c>
    </row>
    <row r="43" spans="2:38">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c r="B60" t="s">
        <v>207</v>
      </c>
      <c r="D60" t="s">
        <v>921</v>
      </c>
    </row>
    <row r="61" spans="1:38" ht="32"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32"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32"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8"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32"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32"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942</v>
      </c>
    </row>
    <row r="11" spans="1:37">
      <c r="A11" t="s">
        <v>943</v>
      </c>
    </row>
    <row r="12" spans="1:37">
      <c r="A12" t="s">
        <v>944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c r="A16" t="s">
        <v>949</v>
      </c>
      <c r="C16" t="s">
        <v>950</v>
      </c>
    </row>
    <row r="17" spans="1:37">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c r="A20" t="s">
        <v>961</v>
      </c>
      <c r="C20" t="s">
        <v>962</v>
      </c>
    </row>
    <row r="21" spans="1:37">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c r="A23" t="s">
        <v>970</v>
      </c>
      <c r="C23" t="s">
        <v>971</v>
      </c>
    </row>
    <row r="24" spans="1:37">
      <c r="A24" t="s">
        <v>972</v>
      </c>
      <c r="C24" t="s">
        <v>973</v>
      </c>
    </row>
    <row r="25" spans="1:37">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c r="A38" t="s">
        <v>1014</v>
      </c>
      <c r="C38" t="s">
        <v>1015</v>
      </c>
    </row>
    <row r="39" spans="1:37">
      <c r="A39" t="s">
        <v>1016</v>
      </c>
      <c r="C39" t="s">
        <v>1017</v>
      </c>
    </row>
    <row r="40" spans="1:37">
      <c r="A40" t="s">
        <v>951</v>
      </c>
      <c r="C40" t="s">
        <v>1018</v>
      </c>
    </row>
    <row r="41" spans="1:37">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c r="A54" t="s">
        <v>955</v>
      </c>
      <c r="C54" t="s">
        <v>1045</v>
      </c>
    </row>
    <row r="55" spans="1:37">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c r="A68" t="s">
        <v>1072</v>
      </c>
      <c r="C68" t="s">
        <v>1073</v>
      </c>
    </row>
    <row r="69" spans="1:37">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c r="A83" t="s">
        <v>1103</v>
      </c>
      <c r="C83" t="s">
        <v>1104</v>
      </c>
    </row>
    <row r="84" spans="1:37">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c r="A101" t="s">
        <v>1142</v>
      </c>
      <c r="C101" t="s">
        <v>1143</v>
      </c>
    </row>
    <row r="102" spans="1:37">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c r="A155" t="s">
        <v>1250</v>
      </c>
      <c r="C155" t="s">
        <v>1251</v>
      </c>
    </row>
    <row r="156" spans="1:37">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c r="A165" t="s">
        <v>1279</v>
      </c>
      <c r="C165" t="s">
        <v>1280</v>
      </c>
    </row>
    <row r="166" spans="1:37">
      <c r="A166" t="s">
        <v>1281</v>
      </c>
      <c r="C166" t="s">
        <v>1282</v>
      </c>
    </row>
    <row r="167" spans="1:37">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c r="A171" t="s">
        <v>1293</v>
      </c>
      <c r="C171" t="s">
        <v>1294</v>
      </c>
    </row>
    <row r="172" spans="1:37">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c r="A176" t="s">
        <v>1303</v>
      </c>
      <c r="C176" t="s">
        <v>1304</v>
      </c>
    </row>
    <row r="177" spans="1:38">
      <c r="A177" t="s">
        <v>1305</v>
      </c>
      <c r="C177" t="s">
        <v>1306</v>
      </c>
    </row>
    <row r="178" spans="1:38">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1342</v>
      </c>
    </row>
    <row r="11" spans="1:37">
      <c r="A11" t="s">
        <v>1343</v>
      </c>
    </row>
    <row r="12" spans="1:37">
      <c r="A12" t="s">
        <v>1344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1293</v>
      </c>
      <c r="C15" t="s">
        <v>1345</v>
      </c>
    </row>
    <row r="16" spans="1:37">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c r="A69" t="s">
        <v>1452</v>
      </c>
      <c r="C69" t="s">
        <v>1453</v>
      </c>
    </row>
    <row r="70" spans="1:37">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c r="A123" t="s">
        <v>1560</v>
      </c>
      <c r="C123" t="s">
        <v>1561</v>
      </c>
    </row>
    <row r="124" spans="1:37">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c r="A177" t="s">
        <v>1668</v>
      </c>
      <c r="C177" t="s">
        <v>1669</v>
      </c>
    </row>
    <row r="178" spans="1:37">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c r="B11" t="s">
        <v>1698</v>
      </c>
    </row>
    <row r="12" spans="2:38">
      <c r="B12" t="s">
        <v>1699</v>
      </c>
    </row>
    <row r="13" spans="2:38">
      <c r="B13" t="s">
        <v>1700</v>
      </c>
    </row>
    <row r="14" spans="2:38">
      <c r="B14" t="s">
        <v>187</v>
      </c>
    </row>
    <row r="15" spans="2:38">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c r="B16" t="s">
        <v>1701</v>
      </c>
      <c r="D16" t="s">
        <v>1702</v>
      </c>
    </row>
    <row r="17" spans="1:38">
      <c r="B17" t="s">
        <v>1703</v>
      </c>
      <c r="D17" t="s">
        <v>1704</v>
      </c>
    </row>
    <row r="18" spans="1:38">
      <c r="B18" t="s">
        <v>225</v>
      </c>
      <c r="D18" t="s">
        <v>1705</v>
      </c>
    </row>
    <row r="19" spans="1:38">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c r="B29" t="s">
        <v>228</v>
      </c>
      <c r="D29" t="s">
        <v>1727</v>
      </c>
    </row>
    <row r="30" spans="1:38">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c r="B40" t="s">
        <v>1749</v>
      </c>
      <c r="D40" t="s">
        <v>1750</v>
      </c>
    </row>
    <row r="41" spans="1:38">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c r="B52" t="s">
        <v>1775</v>
      </c>
      <c r="D52" t="s">
        <v>1776</v>
      </c>
    </row>
    <row r="53" spans="1:38">
      <c r="B53" t="s">
        <v>225</v>
      </c>
      <c r="D53" t="s">
        <v>1777</v>
      </c>
    </row>
    <row r="54" spans="1:38">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c r="B64" t="s">
        <v>228</v>
      </c>
      <c r="D64" t="s">
        <v>1798</v>
      </c>
    </row>
    <row r="65" spans="1:38">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c r="B75" t="s">
        <v>1749</v>
      </c>
      <c r="D75" t="s">
        <v>1819</v>
      </c>
    </row>
    <row r="76" spans="1:38">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c r="B86" t="s">
        <v>225</v>
      </c>
      <c r="C86" t="s">
        <v>1840</v>
      </c>
      <c r="D86" t="s">
        <v>1841</v>
      </c>
      <c r="F86" t="s">
        <v>1842</v>
      </c>
    </row>
    <row r="87" spans="1:38">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c r="B97" t="s">
        <v>1863</v>
      </c>
      <c r="D97" t="s">
        <v>1864</v>
      </c>
    </row>
    <row r="98" spans="1:38">
      <c r="B98" t="s">
        <v>225</v>
      </c>
      <c r="D98" t="s">
        <v>1865</v>
      </c>
    </row>
    <row r="99" spans="1:38">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c r="B109" t="s">
        <v>228</v>
      </c>
      <c r="D109" t="s">
        <v>1889</v>
      </c>
    </row>
    <row r="110" spans="1:38">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c r="B120" t="s">
        <v>1749</v>
      </c>
      <c r="D120" t="s">
        <v>1912</v>
      </c>
    </row>
    <row r="121" spans="1:38">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c r="B132" t="s">
        <v>1937</v>
      </c>
      <c r="D132" t="s">
        <v>1938</v>
      </c>
    </row>
    <row r="133" spans="1:38">
      <c r="B133" t="s">
        <v>225</v>
      </c>
      <c r="D133" t="s">
        <v>1939</v>
      </c>
    </row>
    <row r="134" spans="1:38">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c r="B144" t="s">
        <v>228</v>
      </c>
      <c r="D144" t="s">
        <v>1960</v>
      </c>
    </row>
    <row r="145" spans="1:38">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c r="B155" t="s">
        <v>1749</v>
      </c>
      <c r="D155" t="s">
        <v>1981</v>
      </c>
    </row>
    <row r="156" spans="1:38">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c r="B167" t="s">
        <v>2005</v>
      </c>
      <c r="D167" t="s">
        <v>2006</v>
      </c>
    </row>
    <row r="168" spans="1:38">
      <c r="B168" t="s">
        <v>1863</v>
      </c>
      <c r="D168" t="s">
        <v>2007</v>
      </c>
    </row>
    <row r="169" spans="1:38">
      <c r="B169" t="s">
        <v>225</v>
      </c>
      <c r="D169" t="s">
        <v>2008</v>
      </c>
    </row>
    <row r="170" spans="1:38">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c r="B180" t="s">
        <v>228</v>
      </c>
      <c r="D180" t="s">
        <v>2029</v>
      </c>
    </row>
    <row r="181" spans="2:38">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c r="B191" t="s">
        <v>1749</v>
      </c>
      <c r="D191" t="s">
        <v>2050</v>
      </c>
    </row>
    <row r="192" spans="2:38">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c r="B203" t="s">
        <v>2073</v>
      </c>
      <c r="D203" t="s">
        <v>2074</v>
      </c>
    </row>
    <row r="204" spans="2:38">
      <c r="B204" t="s">
        <v>225</v>
      </c>
      <c r="D204" t="s">
        <v>2075</v>
      </c>
    </row>
    <row r="205" spans="2:38">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c r="B215" t="s">
        <v>228</v>
      </c>
      <c r="D215" t="s">
        <v>2097</v>
      </c>
    </row>
    <row r="216" spans="2:38">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c r="B226" t="s">
        <v>1749</v>
      </c>
      <c r="D226" t="s">
        <v>2118</v>
      </c>
    </row>
    <row r="227" spans="2:38">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c r="B238" t="s">
        <v>2142</v>
      </c>
      <c r="D238" t="s">
        <v>2143</v>
      </c>
    </row>
    <row r="239" spans="2:38">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c r="B241" t="s">
        <v>1303</v>
      </c>
      <c r="D241" t="s">
        <v>2152</v>
      </c>
    </row>
    <row r="242" spans="2:38">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c r="B246" t="s">
        <v>257</v>
      </c>
      <c r="D246" t="s">
        <v>2161</v>
      </c>
    </row>
    <row r="247" spans="2:38">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c r="B249" t="s">
        <v>1303</v>
      </c>
      <c r="D249" t="s">
        <v>2167</v>
      </c>
    </row>
    <row r="250" spans="2:38">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c r="B254" t="s">
        <v>260</v>
      </c>
      <c r="D254" t="s">
        <v>2176</v>
      </c>
    </row>
    <row r="255" spans="2:38">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c r="B258" t="s">
        <v>1303</v>
      </c>
      <c r="D258" t="s">
        <v>2187</v>
      </c>
    </row>
    <row r="259" spans="2:38">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8" t="s">
        <v>2199</v>
      </c>
      <c r="K1" s="119"/>
      <c r="L1" s="119"/>
      <c r="M1" s="119"/>
      <c r="N1" s="119"/>
      <c r="O1" s="119"/>
      <c r="P1" s="119"/>
      <c r="Q1" s="119"/>
    </row>
    <row r="2" spans="1:17" ht="48"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4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64"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64"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64" customHeight="1">
      <c r="A7" s="66" t="s">
        <v>471</v>
      </c>
      <c r="B7" s="67" t="s">
        <v>635</v>
      </c>
      <c r="C7" t="s">
        <v>597</v>
      </c>
      <c r="D7">
        <f>IFERROR(INDEX('AEO 40'!$B$37:$AI$37,MATCH(B7,'AEO 40'!$B$5:$AI$5,0)),0)</f>
        <v>120.736069</v>
      </c>
      <c r="E7">
        <f>IFERROR(INDEX('AEO 38'!$B$40:$AJ$40,MATCH(LDVs!C7,'AEO 38'!$B$8:$AJ$8,0)),0)</f>
        <v>223.921402</v>
      </c>
      <c r="F7">
        <f t="shared" si="0"/>
        <v>93.333518015321246</v>
      </c>
    </row>
    <row r="8" spans="1:17" ht="64"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64"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64" customHeight="1">
      <c r="A10" s="66" t="s">
        <v>462</v>
      </c>
      <c r="B10" s="67" t="s">
        <v>638</v>
      </c>
      <c r="C10" t="s">
        <v>600</v>
      </c>
      <c r="D10">
        <f>IFERROR(INDEX('AEO 40'!$B$37:$AI$37,MATCH(B10,'AEO 40'!$B$5:$AI$5,0)),0)</f>
        <v>0</v>
      </c>
      <c r="E10">
        <f>IFERROR(INDEX('AEO 38'!$B$40:$AJ$40,MATCH(LDVs!C10,'AEO 38'!$B$8:$AJ$8,0)),0)</f>
        <v>0</v>
      </c>
      <c r="F10">
        <f t="shared" si="0"/>
        <v>0</v>
      </c>
    </row>
    <row r="11" spans="1:17" ht="64"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64"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64"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64"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64" customHeight="1">
      <c r="A15" s="66" t="s">
        <v>468</v>
      </c>
      <c r="B15" s="67" t="s">
        <v>643</v>
      </c>
      <c r="D15">
        <f>IFERROR(INDEX('AEO 40'!$B$37:$AI$37,MATCH(B15,'AEO 40'!$B$5:$AI$5,0)),0)</f>
        <v>40.469090000000001</v>
      </c>
      <c r="E15">
        <f>IFERROR(INDEX('AEO 38'!$B$40:$AJ$40,MATCH(LDVs!C15,'AEO 38'!$B$8:$AJ$8,0)),0)</f>
        <v>0</v>
      </c>
      <c r="F15">
        <f t="shared" si="0"/>
        <v>0</v>
      </c>
    </row>
    <row r="16" spans="1:17" ht="64" customHeight="1">
      <c r="A16" s="66" t="s">
        <v>474</v>
      </c>
      <c r="B16" s="67" t="s">
        <v>644</v>
      </c>
      <c r="C16" t="s">
        <v>605</v>
      </c>
      <c r="D16">
        <f>IFERROR(INDEX('AEO 40'!$B$37:$AI$37,MATCH(B16,'AEO 40'!$B$5:$AI$5,0)),0)</f>
        <v>0</v>
      </c>
      <c r="E16">
        <f>IFERROR(INDEX('AEO 38'!$B$40:$AJ$40,MATCH(LDVs!C16,'AEO 38'!$B$8:$AJ$8,0)),0)</f>
        <v>0</v>
      </c>
      <c r="F16">
        <f t="shared" si="0"/>
        <v>0</v>
      </c>
    </row>
    <row r="17" spans="1:6" ht="64"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8" customHeight="1">
      <c r="A18" s="36"/>
      <c r="B18" s="67" t="s">
        <v>646</v>
      </c>
      <c r="D18">
        <f>IFERROR(INDEX('AEO 40'!$B$37:$AI$37,MATCH(B18,'AEO 40'!$B$5:$AI$5,0)),0)</f>
        <v>42.356316</v>
      </c>
      <c r="E18">
        <f>IFERROR(INDEX('AEO 38'!$B$40:$AJ$40,MATCH(LDVs!C18,'AEO 38'!$B$8:$AJ$8,0)),0)</f>
        <v>0</v>
      </c>
      <c r="F18" t="e">
        <f t="shared" si="0"/>
        <v>#DIV/0!</v>
      </c>
    </row>
    <row r="19" spans="1:6" ht="64"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64"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0"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0" customHeight="1">
      <c r="A22" s="66" t="s">
        <v>471</v>
      </c>
      <c r="B22" s="67" t="s">
        <v>650</v>
      </c>
      <c r="C22" t="s">
        <v>612</v>
      </c>
      <c r="D22">
        <f>IFERROR(INDEX('AEO 40'!$B$37:$AI$37,MATCH(B22,'AEO 40'!$B$5:$AI$5,0)),0)</f>
        <v>0</v>
      </c>
      <c r="E22">
        <f>IFERROR(INDEX('AEO 38'!$B$40:$AJ$40,MATCH(LDVs!C22,'AEO 38'!$B$8:$AJ$8,0)),0)</f>
        <v>0.17566300000000001</v>
      </c>
      <c r="F22">
        <f t="shared" si="0"/>
        <v>0</v>
      </c>
    </row>
    <row r="23" spans="1:6" ht="80"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0"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0"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0"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0" customHeight="1">
      <c r="A27" s="66" t="s">
        <v>462</v>
      </c>
      <c r="B27" s="67" t="s">
        <v>655</v>
      </c>
      <c r="C27" t="s">
        <v>617</v>
      </c>
      <c r="D27">
        <f>IFERROR(INDEX('AEO 40'!$B$37:$AI$37,MATCH(B27,'AEO 40'!$B$5:$AI$5,0)),0)</f>
        <v>0</v>
      </c>
      <c r="E27">
        <f>IFERROR(INDEX('AEO 38'!$B$40:$AJ$40,MATCH(LDVs!C27,'AEO 38'!$B$8:$AJ$8,0)),0)</f>
        <v>0</v>
      </c>
      <c r="F27">
        <f t="shared" si="0"/>
        <v>0</v>
      </c>
    </row>
    <row r="28" spans="1:6" ht="80"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64"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0"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64"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64"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80" customHeight="1">
      <c r="A33" s="66" t="s">
        <v>474</v>
      </c>
      <c r="B33" s="67" t="s">
        <v>661</v>
      </c>
      <c r="C33" t="s">
        <v>623</v>
      </c>
      <c r="D33">
        <f>IFERROR(INDEX('AEO 40'!$B$37:$AI$37,MATCH(B33,'AEO 40'!$B$5:$AI$5,0)),0)</f>
        <v>0</v>
      </c>
      <c r="E33">
        <f>IFERROR(INDEX('AEO 38'!$B$40:$AJ$40,MATCH(LDVs!C33,'AEO 38'!$B$8:$AJ$8,0)),0)</f>
        <v>0</v>
      </c>
      <c r="F33">
        <f t="shared" si="0"/>
        <v>0</v>
      </c>
    </row>
    <row r="34" spans="1:6" ht="80" customHeight="1">
      <c r="A34" s="66" t="s">
        <v>474</v>
      </c>
      <c r="B34" s="67" t="s">
        <v>662</v>
      </c>
      <c r="C34" t="s">
        <v>624</v>
      </c>
      <c r="D34">
        <f>IFERROR(INDEX('AEO 40'!$B$37:$AI$37,MATCH(B34,'AEO 40'!$B$5:$AI$5,0)),0)</f>
        <v>41.850655000000003</v>
      </c>
      <c r="E34">
        <f>IFERROR(INDEX('AEO 38'!$B$40:$AJ$40,MATCH(LDVs!C34,'AEO 38'!$B$8:$AJ$8,0)),0)</f>
        <v>0</v>
      </c>
      <c r="F34">
        <f t="shared" si="0"/>
        <v>0</v>
      </c>
    </row>
    <row r="35" spans="1:6" ht="64"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8"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ustomHeight="1">
      <c r="A5" s="4" t="s">
        <v>2202</v>
      </c>
      <c r="B5" s="93" t="s">
        <v>471</v>
      </c>
      <c r="C5" s="93" t="s">
        <v>465</v>
      </c>
      <c r="D5" s="93" t="s">
        <v>457</v>
      </c>
      <c r="E5" s="93" t="s">
        <v>462</v>
      </c>
      <c r="F5" s="93" t="s">
        <v>584</v>
      </c>
      <c r="G5" s="93" t="s">
        <v>468</v>
      </c>
      <c r="H5" s="93" t="s">
        <v>474</v>
      </c>
    </row>
    <row r="6" spans="1:8">
      <c r="A6" t="s">
        <v>2203</v>
      </c>
      <c r="B6" s="80">
        <v>1382</v>
      </c>
      <c r="C6" s="80">
        <v>314</v>
      </c>
      <c r="D6" s="80">
        <v>609054</v>
      </c>
      <c r="E6" s="80">
        <v>3064</v>
      </c>
      <c r="F6" s="80">
        <v>1282</v>
      </c>
      <c r="G6" s="80">
        <v>240</v>
      </c>
      <c r="H6" s="80">
        <v>0</v>
      </c>
    </row>
    <row r="7" spans="1:8">
      <c r="A7" t="s">
        <v>2204</v>
      </c>
      <c r="B7" s="80">
        <v>1</v>
      </c>
      <c r="C7" s="80">
        <v>228</v>
      </c>
      <c r="D7" s="80">
        <v>250</v>
      </c>
      <c r="E7" s="80">
        <v>2027</v>
      </c>
      <c r="F7" s="80">
        <v>0</v>
      </c>
      <c r="G7" s="80">
        <v>17</v>
      </c>
      <c r="H7" s="80">
        <v>0</v>
      </c>
    </row>
    <row r="8" spans="1:8">
      <c r="A8" t="s">
        <v>2205</v>
      </c>
      <c r="B8" s="80">
        <v>0</v>
      </c>
      <c r="C8" s="80">
        <v>0</v>
      </c>
      <c r="D8" s="80">
        <v>0</v>
      </c>
      <c r="E8" s="80">
        <v>92</v>
      </c>
      <c r="F8" s="80">
        <v>0</v>
      </c>
      <c r="G8" s="80">
        <v>0</v>
      </c>
      <c r="H8" s="80">
        <v>0</v>
      </c>
    </row>
    <row r="9" spans="1:8">
      <c r="A9" t="s">
        <v>2206</v>
      </c>
      <c r="B9" s="80">
        <v>397.48</v>
      </c>
      <c r="C9" s="80">
        <v>0</v>
      </c>
      <c r="D9" s="80">
        <v>0</v>
      </c>
      <c r="E9" s="80">
        <v>125.52</v>
      </c>
      <c r="F9" s="80">
        <v>0</v>
      </c>
      <c r="G9" s="80">
        <v>0</v>
      </c>
      <c r="H9" s="80">
        <v>0</v>
      </c>
    </row>
    <row r="10" spans="1:8">
      <c r="A10" t="s">
        <v>2207</v>
      </c>
      <c r="B10" s="80">
        <v>0</v>
      </c>
      <c r="C10" s="80">
        <v>0</v>
      </c>
      <c r="D10" s="80">
        <v>44706.48</v>
      </c>
      <c r="E10" s="80">
        <v>12609.52</v>
      </c>
      <c r="F10" s="80">
        <v>0</v>
      </c>
      <c r="G10" s="80">
        <v>0</v>
      </c>
      <c r="H10" s="80">
        <v>0</v>
      </c>
    </row>
    <row r="11" spans="1:8">
      <c r="A11" t="s">
        <v>2208</v>
      </c>
      <c r="B11" s="80">
        <v>0</v>
      </c>
      <c r="C11" s="80">
        <v>0</v>
      </c>
      <c r="D11" s="80">
        <v>51727</v>
      </c>
      <c r="E11" s="80">
        <v>0</v>
      </c>
      <c r="F11" s="80">
        <v>0</v>
      </c>
      <c r="G11" s="80">
        <v>0</v>
      </c>
      <c r="H11" s="80">
        <v>0</v>
      </c>
    </row>
    <row r="13" spans="1:8">
      <c r="A13" s="25" t="s">
        <v>254</v>
      </c>
    </row>
    <row r="14" spans="1:8" ht="16" customHeight="1">
      <c r="A14" s="67" t="s">
        <v>2202</v>
      </c>
      <c r="B14" s="10" t="s">
        <v>471</v>
      </c>
      <c r="C14" s="10" t="s">
        <v>465</v>
      </c>
      <c r="D14" s="10" t="s">
        <v>457</v>
      </c>
      <c r="E14" s="10" t="s">
        <v>462</v>
      </c>
      <c r="F14" s="10" t="s">
        <v>584</v>
      </c>
      <c r="G14" s="10" t="s">
        <v>468</v>
      </c>
      <c r="H14" s="10" t="s">
        <v>474</v>
      </c>
    </row>
    <row r="15" spans="1:8">
      <c r="A15" t="s">
        <v>2203</v>
      </c>
      <c r="B15" s="80">
        <v>0</v>
      </c>
      <c r="C15" s="80">
        <v>28</v>
      </c>
      <c r="D15" s="80">
        <v>27845</v>
      </c>
      <c r="E15" s="80">
        <v>0</v>
      </c>
      <c r="F15" s="80">
        <v>0</v>
      </c>
      <c r="G15" s="80">
        <v>2</v>
      </c>
      <c r="H15" s="80">
        <v>0</v>
      </c>
    </row>
    <row r="16" spans="1:8">
      <c r="A16" t="s">
        <v>2204</v>
      </c>
      <c r="B16">
        <v>8</v>
      </c>
      <c r="C16">
        <v>89</v>
      </c>
      <c r="D16">
        <v>0</v>
      </c>
      <c r="E16">
        <v>34392</v>
      </c>
      <c r="F16">
        <v>3</v>
      </c>
      <c r="G16">
        <v>18</v>
      </c>
      <c r="H16">
        <v>0</v>
      </c>
    </row>
    <row r="17" spans="1:8">
      <c r="A17" t="s">
        <v>2205</v>
      </c>
      <c r="B17">
        <v>0</v>
      </c>
      <c r="C17">
        <v>0</v>
      </c>
      <c r="D17">
        <v>0</v>
      </c>
      <c r="E17">
        <v>70</v>
      </c>
      <c r="F17">
        <v>0</v>
      </c>
      <c r="G17">
        <v>0</v>
      </c>
      <c r="H17">
        <v>0</v>
      </c>
    </row>
    <row r="18" spans="1:8">
      <c r="A18" t="s">
        <v>2206</v>
      </c>
      <c r="B18">
        <v>0</v>
      </c>
      <c r="C18">
        <v>0</v>
      </c>
      <c r="D18">
        <v>0</v>
      </c>
      <c r="E18" s="80">
        <v>637</v>
      </c>
      <c r="F18">
        <v>0</v>
      </c>
      <c r="G18" s="80">
        <v>0</v>
      </c>
      <c r="H18" s="80">
        <v>0</v>
      </c>
    </row>
    <row r="19" spans="1:8">
      <c r="A19" t="s">
        <v>2207</v>
      </c>
      <c r="B19">
        <v>0</v>
      </c>
      <c r="C19">
        <v>0</v>
      </c>
      <c r="D19">
        <v>0</v>
      </c>
      <c r="E19" s="80">
        <v>0</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4">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4">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4">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4">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4">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4">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4">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4">
        <v>-1.2713E-2</v>
      </c>
    </row>
    <row r="30" spans="1:35" ht="15" customHeight="1">
      <c r="B30" s="30" t="s">
        <v>87</v>
      </c>
    </row>
    <row r="31" spans="1:35" ht="15" customHeight="1">
      <c r="B31" s="30" t="s">
        <v>88</v>
      </c>
    </row>
    <row r="32" spans="1:35" ht="15" customHeight="1">
      <c r="A32" s="14" t="s">
        <v>89</v>
      </c>
      <c r="B32" s="31" t="s">
        <v>90</v>
      </c>
      <c r="C32" s="105">
        <v>34.359935999999998</v>
      </c>
      <c r="D32" s="105">
        <v>35.284824</v>
      </c>
      <c r="E32" s="105">
        <v>36.831001000000001</v>
      </c>
      <c r="F32" s="105">
        <v>38.399506000000002</v>
      </c>
      <c r="G32" s="105">
        <v>40.110416000000001</v>
      </c>
      <c r="H32" s="105">
        <v>41.695168000000002</v>
      </c>
      <c r="I32" s="105">
        <v>43.801582000000003</v>
      </c>
      <c r="J32" s="105">
        <v>43.785815999999997</v>
      </c>
      <c r="K32" s="105">
        <v>43.851311000000003</v>
      </c>
      <c r="L32" s="105">
        <v>43.924210000000002</v>
      </c>
      <c r="M32" s="105">
        <v>44.014651999999998</v>
      </c>
      <c r="N32" s="105">
        <v>44.196795999999999</v>
      </c>
      <c r="O32" s="105">
        <v>44.303348999999997</v>
      </c>
      <c r="P32" s="105">
        <v>44.390171000000002</v>
      </c>
      <c r="Q32" s="105">
        <v>44.493732000000001</v>
      </c>
      <c r="R32" s="105">
        <v>44.608539999999998</v>
      </c>
      <c r="S32" s="105">
        <v>44.698715</v>
      </c>
      <c r="T32" s="105">
        <v>44.789574000000002</v>
      </c>
      <c r="U32" s="105">
        <v>44.882373999999999</v>
      </c>
      <c r="V32" s="105">
        <v>44.963428</v>
      </c>
      <c r="W32" s="105">
        <v>45.039088999999997</v>
      </c>
      <c r="X32" s="105">
        <v>45.114040000000003</v>
      </c>
      <c r="Y32" s="105">
        <v>45.192309999999999</v>
      </c>
      <c r="Z32" s="105">
        <v>45.257289999999998</v>
      </c>
      <c r="AA32" s="105">
        <v>45.303879000000002</v>
      </c>
      <c r="AB32" s="105">
        <v>45.340485000000001</v>
      </c>
      <c r="AC32" s="105">
        <v>45.390273999999998</v>
      </c>
      <c r="AD32" s="105">
        <v>45.422103999999997</v>
      </c>
      <c r="AE32" s="105">
        <v>45.456977999999999</v>
      </c>
      <c r="AF32" s="105">
        <v>45.479819999999997</v>
      </c>
      <c r="AG32" s="105">
        <v>45.506923999999998</v>
      </c>
      <c r="AH32" s="105">
        <v>45.514235999999997</v>
      </c>
      <c r="AI32" s="104">
        <v>9.11E-3</v>
      </c>
    </row>
    <row r="33" spans="1:35" ht="15" customHeight="1">
      <c r="A33" s="14" t="s">
        <v>91</v>
      </c>
      <c r="B33" s="31" t="s">
        <v>92</v>
      </c>
      <c r="C33" s="105">
        <v>40.551155000000001</v>
      </c>
      <c r="D33" s="105">
        <v>42.338371000000002</v>
      </c>
      <c r="E33" s="105">
        <v>44.294533000000001</v>
      </c>
      <c r="F33" s="105">
        <v>46.414017000000001</v>
      </c>
      <c r="G33" s="105">
        <v>48.711933000000002</v>
      </c>
      <c r="H33" s="105">
        <v>50.082985000000001</v>
      </c>
      <c r="I33" s="105">
        <v>52.773457000000001</v>
      </c>
      <c r="J33" s="105">
        <v>52.773730999999998</v>
      </c>
      <c r="K33" s="105">
        <v>52.786338999999998</v>
      </c>
      <c r="L33" s="105">
        <v>52.786338999999998</v>
      </c>
      <c r="M33" s="105">
        <v>52.798622000000002</v>
      </c>
      <c r="N33" s="105">
        <v>52.841563999999998</v>
      </c>
      <c r="O33" s="105">
        <v>52.841563999999998</v>
      </c>
      <c r="P33" s="105">
        <v>52.841563999999998</v>
      </c>
      <c r="Q33" s="105">
        <v>52.841563999999998</v>
      </c>
      <c r="R33" s="105">
        <v>52.841563999999998</v>
      </c>
      <c r="S33" s="105">
        <v>52.841563999999998</v>
      </c>
      <c r="T33" s="105">
        <v>52.841563999999998</v>
      </c>
      <c r="U33" s="105">
        <v>52.841563999999998</v>
      </c>
      <c r="V33" s="105">
        <v>52.841563999999998</v>
      </c>
      <c r="W33" s="105">
        <v>52.841563999999998</v>
      </c>
      <c r="X33" s="105">
        <v>52.842728000000001</v>
      </c>
      <c r="Y33" s="105">
        <v>52.844788000000001</v>
      </c>
      <c r="Z33" s="105">
        <v>52.844788000000001</v>
      </c>
      <c r="AA33" s="105">
        <v>52.844788000000001</v>
      </c>
      <c r="AB33" s="105">
        <v>52.844788000000001</v>
      </c>
      <c r="AC33" s="105">
        <v>52.847529999999999</v>
      </c>
      <c r="AD33" s="105">
        <v>52.847529999999999</v>
      </c>
      <c r="AE33" s="105">
        <v>52.848723999999997</v>
      </c>
      <c r="AF33" s="105">
        <v>52.848723999999997</v>
      </c>
      <c r="AG33" s="105">
        <v>52.849879999999999</v>
      </c>
      <c r="AH33" s="105">
        <v>52.849879999999999</v>
      </c>
      <c r="AI33" s="104">
        <v>8.5819999999999994E-3</v>
      </c>
    </row>
    <row r="34" spans="1:35" ht="15" customHeight="1">
      <c r="A34" s="14" t="s">
        <v>93</v>
      </c>
      <c r="B34" s="31" t="s">
        <v>94</v>
      </c>
      <c r="C34" s="105">
        <v>30.299700000000001</v>
      </c>
      <c r="D34" s="105">
        <v>30.889185000000001</v>
      </c>
      <c r="E34" s="105">
        <v>32.380001</v>
      </c>
      <c r="F34" s="105">
        <v>33.779899999999998</v>
      </c>
      <c r="G34" s="105">
        <v>35.309071000000003</v>
      </c>
      <c r="H34" s="105">
        <v>36.976478999999998</v>
      </c>
      <c r="I34" s="105">
        <v>38.765255000000003</v>
      </c>
      <c r="J34" s="105">
        <v>38.772990999999998</v>
      </c>
      <c r="K34" s="105">
        <v>38.772990999999998</v>
      </c>
      <c r="L34" s="105">
        <v>38.772990999999998</v>
      </c>
      <c r="M34" s="105">
        <v>38.772990999999998</v>
      </c>
      <c r="N34" s="105">
        <v>38.772990999999998</v>
      </c>
      <c r="O34" s="105">
        <v>38.772990999999998</v>
      </c>
      <c r="P34" s="105">
        <v>38.772990999999998</v>
      </c>
      <c r="Q34" s="105">
        <v>38.772990999999998</v>
      </c>
      <c r="R34" s="105">
        <v>38.772990999999998</v>
      </c>
      <c r="S34" s="105">
        <v>38.772990999999998</v>
      </c>
      <c r="T34" s="105">
        <v>38.772990999999998</v>
      </c>
      <c r="U34" s="105">
        <v>38.772990999999998</v>
      </c>
      <c r="V34" s="105">
        <v>38.772990999999998</v>
      </c>
      <c r="W34" s="105">
        <v>38.772990999999998</v>
      </c>
      <c r="X34" s="105">
        <v>38.772990999999998</v>
      </c>
      <c r="Y34" s="105">
        <v>38.772990999999998</v>
      </c>
      <c r="Z34" s="105">
        <v>38.772990999999998</v>
      </c>
      <c r="AA34" s="105">
        <v>38.772990999999998</v>
      </c>
      <c r="AB34" s="105">
        <v>38.772990999999998</v>
      </c>
      <c r="AC34" s="105">
        <v>38.772990999999998</v>
      </c>
      <c r="AD34" s="105">
        <v>38.772990999999998</v>
      </c>
      <c r="AE34" s="105">
        <v>38.772990999999998</v>
      </c>
      <c r="AF34" s="105">
        <v>38.772990999999998</v>
      </c>
      <c r="AG34" s="105">
        <v>38.772990999999998</v>
      </c>
      <c r="AH34" s="105">
        <v>38.773014000000003</v>
      </c>
      <c r="AI34" s="104">
        <v>7.986E-3</v>
      </c>
    </row>
    <row r="35" spans="1:35" ht="15" customHeight="1">
      <c r="A35" s="14" t="s">
        <v>95</v>
      </c>
      <c r="B35" s="31" t="s">
        <v>96</v>
      </c>
      <c r="C35" s="105">
        <v>35.348213000000001</v>
      </c>
      <c r="D35" s="105">
        <v>36.238525000000003</v>
      </c>
      <c r="E35" s="105">
        <v>37.596539</v>
      </c>
      <c r="F35" s="105">
        <v>39.379330000000003</v>
      </c>
      <c r="G35" s="105">
        <v>40.901978</v>
      </c>
      <c r="H35" s="105">
        <v>42.360343999999998</v>
      </c>
      <c r="I35" s="105">
        <v>44.567290999999997</v>
      </c>
      <c r="J35" s="105">
        <v>44.831283999999997</v>
      </c>
      <c r="K35" s="105">
        <v>44.934002</v>
      </c>
      <c r="L35" s="105">
        <v>45.040806000000003</v>
      </c>
      <c r="M35" s="105">
        <v>45.183762000000002</v>
      </c>
      <c r="N35" s="105">
        <v>45.495753999999998</v>
      </c>
      <c r="O35" s="105">
        <v>45.787571</v>
      </c>
      <c r="P35" s="105">
        <v>46.034675999999997</v>
      </c>
      <c r="Q35" s="105">
        <v>46.317447999999999</v>
      </c>
      <c r="R35" s="105">
        <v>46.60257</v>
      </c>
      <c r="S35" s="105">
        <v>46.849384000000001</v>
      </c>
      <c r="T35" s="105">
        <v>47.060443999999997</v>
      </c>
      <c r="U35" s="105">
        <v>47.280040999999997</v>
      </c>
      <c r="V35" s="105">
        <v>47.481696999999997</v>
      </c>
      <c r="W35" s="105">
        <v>47.659728999999999</v>
      </c>
      <c r="X35" s="105">
        <v>47.830649999999999</v>
      </c>
      <c r="Y35" s="105">
        <v>47.980514999999997</v>
      </c>
      <c r="Z35" s="105">
        <v>48.108443999999999</v>
      </c>
      <c r="AA35" s="105">
        <v>48.197189000000002</v>
      </c>
      <c r="AB35" s="105">
        <v>48.262737000000001</v>
      </c>
      <c r="AC35" s="105">
        <v>48.354900000000001</v>
      </c>
      <c r="AD35" s="105">
        <v>48.425739</v>
      </c>
      <c r="AE35" s="105">
        <v>48.504185</v>
      </c>
      <c r="AF35" s="105">
        <v>48.562854999999999</v>
      </c>
      <c r="AG35" s="105">
        <v>48.634819</v>
      </c>
      <c r="AH35" s="105">
        <v>48.674247999999999</v>
      </c>
      <c r="AI35" s="104">
        <v>1.0373E-2</v>
      </c>
    </row>
    <row r="36" spans="1:35" ht="15" customHeight="1">
      <c r="A36" s="14" t="s">
        <v>97</v>
      </c>
      <c r="B36" s="31" t="s">
        <v>98</v>
      </c>
      <c r="C36" s="105">
        <v>42.356316</v>
      </c>
      <c r="D36" s="105">
        <v>43.482601000000003</v>
      </c>
      <c r="E36" s="105">
        <v>45.545634999999997</v>
      </c>
      <c r="F36" s="105">
        <v>47.835650999999999</v>
      </c>
      <c r="G36" s="105">
        <v>49.962463</v>
      </c>
      <c r="H36" s="105">
        <v>51.477432</v>
      </c>
      <c r="I36" s="105">
        <v>54.131186999999997</v>
      </c>
      <c r="J36" s="105">
        <v>54.288181000000002</v>
      </c>
      <c r="K36" s="105">
        <v>54.274036000000002</v>
      </c>
      <c r="L36" s="105">
        <v>54.345481999999997</v>
      </c>
      <c r="M36" s="105">
        <v>54.476520999999998</v>
      </c>
      <c r="N36" s="105">
        <v>54.755726000000003</v>
      </c>
      <c r="O36" s="105">
        <v>55.198650000000001</v>
      </c>
      <c r="P36" s="105">
        <v>55.546596999999998</v>
      </c>
      <c r="Q36" s="105">
        <v>55.910609999999998</v>
      </c>
      <c r="R36" s="105">
        <v>56.268237999999997</v>
      </c>
      <c r="S36" s="105">
        <v>56.616008999999998</v>
      </c>
      <c r="T36" s="105">
        <v>56.875309000000001</v>
      </c>
      <c r="U36" s="105">
        <v>57.153564000000003</v>
      </c>
      <c r="V36" s="105">
        <v>57.421860000000002</v>
      </c>
      <c r="W36" s="105">
        <v>57.643833000000001</v>
      </c>
      <c r="X36" s="105">
        <v>57.841147999999997</v>
      </c>
      <c r="Y36" s="105">
        <v>57.984363999999999</v>
      </c>
      <c r="Z36" s="105">
        <v>58.118862</v>
      </c>
      <c r="AA36" s="105">
        <v>58.223202000000001</v>
      </c>
      <c r="AB36" s="105">
        <v>58.303882999999999</v>
      </c>
      <c r="AC36" s="105">
        <v>58.397022</v>
      </c>
      <c r="AD36" s="105">
        <v>58.512680000000003</v>
      </c>
      <c r="AE36" s="105">
        <v>58.621887000000001</v>
      </c>
      <c r="AF36" s="105">
        <v>58.738182000000002</v>
      </c>
      <c r="AG36" s="105">
        <v>58.859608000000001</v>
      </c>
      <c r="AH36" s="105">
        <v>58.987617</v>
      </c>
      <c r="AI36" s="104">
        <v>1.0741000000000001E-2</v>
      </c>
    </row>
    <row r="37" spans="1:35" ht="15" customHeight="1">
      <c r="A37" s="14" t="s">
        <v>99</v>
      </c>
      <c r="B37" s="31" t="s">
        <v>100</v>
      </c>
      <c r="C37" s="105">
        <v>30.865908000000001</v>
      </c>
      <c r="D37" s="105">
        <v>31.724129000000001</v>
      </c>
      <c r="E37" s="105">
        <v>32.910632999999997</v>
      </c>
      <c r="F37" s="105">
        <v>34.543072000000002</v>
      </c>
      <c r="G37" s="105">
        <v>35.889904000000001</v>
      </c>
      <c r="H37" s="105">
        <v>37.32349</v>
      </c>
      <c r="I37" s="105">
        <v>39.265720000000002</v>
      </c>
      <c r="J37" s="105">
        <v>39.595291000000003</v>
      </c>
      <c r="K37" s="105">
        <v>39.653728000000001</v>
      </c>
      <c r="L37" s="105">
        <v>39.666462000000003</v>
      </c>
      <c r="M37" s="105">
        <v>39.683132000000001</v>
      </c>
      <c r="N37" s="105">
        <v>39.748066000000001</v>
      </c>
      <c r="O37" s="105">
        <v>39.797893999999999</v>
      </c>
      <c r="P37" s="105">
        <v>39.852974000000003</v>
      </c>
      <c r="Q37" s="105">
        <v>39.920296</v>
      </c>
      <c r="R37" s="105">
        <v>39.970134999999999</v>
      </c>
      <c r="S37" s="105">
        <v>40.005046999999998</v>
      </c>
      <c r="T37" s="105">
        <v>40.026470000000003</v>
      </c>
      <c r="U37" s="105">
        <v>40.043441999999999</v>
      </c>
      <c r="V37" s="105">
        <v>40.056137</v>
      </c>
      <c r="W37" s="105">
        <v>40.064692999999998</v>
      </c>
      <c r="X37" s="105">
        <v>40.075218</v>
      </c>
      <c r="Y37" s="105">
        <v>40.075614999999999</v>
      </c>
      <c r="Z37" s="105">
        <v>40.069695000000003</v>
      </c>
      <c r="AA37" s="105">
        <v>40.055481</v>
      </c>
      <c r="AB37" s="105">
        <v>40.038029000000002</v>
      </c>
      <c r="AC37" s="105">
        <v>40.029407999999997</v>
      </c>
      <c r="AD37" s="105">
        <v>40.008018</v>
      </c>
      <c r="AE37" s="105">
        <v>39.996074999999998</v>
      </c>
      <c r="AF37" s="105">
        <v>39.972541999999997</v>
      </c>
      <c r="AG37" s="105">
        <v>39.958122000000003</v>
      </c>
      <c r="AH37" s="105">
        <v>39.929473999999999</v>
      </c>
      <c r="AI37" s="104">
        <v>8.3400000000000002E-3</v>
      </c>
    </row>
    <row r="38" spans="1:35" ht="15" customHeight="1">
      <c r="A38" s="14" t="s">
        <v>101</v>
      </c>
      <c r="B38" s="31" t="s">
        <v>102</v>
      </c>
      <c r="C38" s="105">
        <v>34.962322</v>
      </c>
      <c r="D38" s="105">
        <v>35.991081000000001</v>
      </c>
      <c r="E38" s="105">
        <v>37.288235</v>
      </c>
      <c r="F38" s="105">
        <v>39.051093999999999</v>
      </c>
      <c r="G38" s="105">
        <v>40.553646000000001</v>
      </c>
      <c r="H38" s="105">
        <v>41.976016999999999</v>
      </c>
      <c r="I38" s="105">
        <v>44.120575000000002</v>
      </c>
      <c r="J38" s="105">
        <v>44.336227000000001</v>
      </c>
      <c r="K38" s="105">
        <v>44.414065999999998</v>
      </c>
      <c r="L38" s="105">
        <v>44.500385000000001</v>
      </c>
      <c r="M38" s="105">
        <v>44.615799000000003</v>
      </c>
      <c r="N38" s="105">
        <v>44.876506999999997</v>
      </c>
      <c r="O38" s="105">
        <v>45.111603000000002</v>
      </c>
      <c r="P38" s="105">
        <v>45.306648000000003</v>
      </c>
      <c r="Q38" s="105">
        <v>45.531081999999998</v>
      </c>
      <c r="R38" s="105">
        <v>45.754570000000001</v>
      </c>
      <c r="S38" s="105">
        <v>45.942371000000001</v>
      </c>
      <c r="T38" s="105">
        <v>46.099640000000001</v>
      </c>
      <c r="U38" s="105">
        <v>46.263412000000002</v>
      </c>
      <c r="V38" s="105">
        <v>46.411850000000001</v>
      </c>
      <c r="W38" s="105">
        <v>46.541386000000003</v>
      </c>
      <c r="X38" s="105">
        <v>46.666012000000002</v>
      </c>
      <c r="Y38" s="105">
        <v>46.777721</v>
      </c>
      <c r="Z38" s="105">
        <v>46.871037000000001</v>
      </c>
      <c r="AA38" s="105">
        <v>46.931049000000002</v>
      </c>
      <c r="AB38" s="105">
        <v>46.971848000000001</v>
      </c>
      <c r="AC38" s="105">
        <v>47.034362999999999</v>
      </c>
      <c r="AD38" s="105">
        <v>47.077263000000002</v>
      </c>
      <c r="AE38" s="105">
        <v>47.126358000000003</v>
      </c>
      <c r="AF38" s="105">
        <v>47.158011999999999</v>
      </c>
      <c r="AG38" s="105">
        <v>47.200370999999997</v>
      </c>
      <c r="AH38" s="105">
        <v>47.214767000000002</v>
      </c>
      <c r="AI38" s="104">
        <v>9.7389999999999994E-3</v>
      </c>
    </row>
    <row r="39" spans="1:35" ht="15" customHeight="1">
      <c r="A39" s="14" t="s">
        <v>103</v>
      </c>
      <c r="B39" s="31" t="s">
        <v>104</v>
      </c>
      <c r="C39" s="105">
        <v>41.715885</v>
      </c>
      <c r="D39" s="105">
        <v>42.872379000000002</v>
      </c>
      <c r="E39" s="105">
        <v>44.733494</v>
      </c>
      <c r="F39" s="105">
        <v>46.957068999999997</v>
      </c>
      <c r="G39" s="105">
        <v>49.003487</v>
      </c>
      <c r="H39" s="105">
        <v>50.415680000000002</v>
      </c>
      <c r="I39" s="105">
        <v>52.908669000000003</v>
      </c>
      <c r="J39" s="105">
        <v>53.035347000000002</v>
      </c>
      <c r="K39" s="105">
        <v>53.002814999999998</v>
      </c>
      <c r="L39" s="105">
        <v>53.031281</v>
      </c>
      <c r="M39" s="105">
        <v>53.101596999999998</v>
      </c>
      <c r="N39" s="105">
        <v>53.283951000000002</v>
      </c>
      <c r="O39" s="105">
        <v>53.593539999999997</v>
      </c>
      <c r="P39" s="105">
        <v>53.827370000000002</v>
      </c>
      <c r="Q39" s="105">
        <v>54.068119000000003</v>
      </c>
      <c r="R39" s="105">
        <v>54.300162999999998</v>
      </c>
      <c r="S39" s="105">
        <v>54.521735999999997</v>
      </c>
      <c r="T39" s="105">
        <v>54.675041</v>
      </c>
      <c r="U39" s="105">
        <v>54.843936999999997</v>
      </c>
      <c r="V39" s="105">
        <v>55.006740999999998</v>
      </c>
      <c r="W39" s="105">
        <v>55.136218999999997</v>
      </c>
      <c r="X39" s="105">
        <v>55.248565999999997</v>
      </c>
      <c r="Y39" s="105">
        <v>55.326115000000001</v>
      </c>
      <c r="Z39" s="105">
        <v>55.397579</v>
      </c>
      <c r="AA39" s="105">
        <v>55.445976000000002</v>
      </c>
      <c r="AB39" s="105">
        <v>55.477283</v>
      </c>
      <c r="AC39" s="105">
        <v>55.516716000000002</v>
      </c>
      <c r="AD39" s="105">
        <v>55.571734999999997</v>
      </c>
      <c r="AE39" s="105">
        <v>55.621513</v>
      </c>
      <c r="AF39" s="105">
        <v>55.67548</v>
      </c>
      <c r="AG39" s="105">
        <v>55.732970999999999</v>
      </c>
      <c r="AH39" s="105">
        <v>55.794552000000003</v>
      </c>
      <c r="AI39" s="104">
        <v>9.4249999999999994E-3</v>
      </c>
    </row>
    <row r="40" spans="1:35" ht="15" customHeight="1">
      <c r="A40" s="14" t="s">
        <v>105</v>
      </c>
      <c r="B40" s="31" t="s">
        <v>106</v>
      </c>
      <c r="C40" s="105">
        <v>30.612513</v>
      </c>
      <c r="D40" s="105">
        <v>31.651661000000001</v>
      </c>
      <c r="E40" s="105">
        <v>32.830523999999997</v>
      </c>
      <c r="F40" s="105">
        <v>34.456524000000002</v>
      </c>
      <c r="G40" s="105">
        <v>35.799854000000003</v>
      </c>
      <c r="H40" s="105">
        <v>37.227469999999997</v>
      </c>
      <c r="I40" s="105">
        <v>39.151051000000002</v>
      </c>
      <c r="J40" s="105">
        <v>39.426971000000002</v>
      </c>
      <c r="K40" s="105">
        <v>39.465645000000002</v>
      </c>
      <c r="L40" s="105">
        <v>39.475208000000002</v>
      </c>
      <c r="M40" s="105">
        <v>39.488101999999998</v>
      </c>
      <c r="N40" s="105">
        <v>39.541682999999999</v>
      </c>
      <c r="O40" s="105">
        <v>39.581786999999998</v>
      </c>
      <c r="P40" s="105">
        <v>39.624954000000002</v>
      </c>
      <c r="Q40" s="105">
        <v>39.679687999999999</v>
      </c>
      <c r="R40" s="105">
        <v>39.716709000000002</v>
      </c>
      <c r="S40" s="105">
        <v>39.740402000000003</v>
      </c>
      <c r="T40" s="105">
        <v>39.750675000000001</v>
      </c>
      <c r="U40" s="105">
        <v>39.756599000000001</v>
      </c>
      <c r="V40" s="105">
        <v>39.759041000000003</v>
      </c>
      <c r="W40" s="105">
        <v>39.758136999999998</v>
      </c>
      <c r="X40" s="105">
        <v>39.759655000000002</v>
      </c>
      <c r="Y40" s="105">
        <v>39.754989999999999</v>
      </c>
      <c r="Z40" s="105">
        <v>39.745635999999998</v>
      </c>
      <c r="AA40" s="105">
        <v>39.729228999999997</v>
      </c>
      <c r="AB40" s="105">
        <v>39.710048999999998</v>
      </c>
      <c r="AC40" s="105">
        <v>39.698334000000003</v>
      </c>
      <c r="AD40" s="105">
        <v>39.675387999999998</v>
      </c>
      <c r="AE40" s="105">
        <v>39.66048</v>
      </c>
      <c r="AF40" s="105">
        <v>39.635680999999998</v>
      </c>
      <c r="AG40" s="105">
        <v>39.618450000000003</v>
      </c>
      <c r="AH40" s="105">
        <v>39.589142000000002</v>
      </c>
      <c r="AI40" s="104">
        <v>8.3300000000000006E-3</v>
      </c>
    </row>
    <row r="41" spans="1:35" ht="15" customHeight="1">
      <c r="A41" s="14" t="s">
        <v>107</v>
      </c>
      <c r="B41" s="31" t="s">
        <v>108</v>
      </c>
      <c r="C41" s="105">
        <v>28.524006</v>
      </c>
      <c r="D41" s="105">
        <v>29.363092000000002</v>
      </c>
      <c r="E41" s="105">
        <v>30.420794000000001</v>
      </c>
      <c r="F41" s="105">
        <v>31.858644000000002</v>
      </c>
      <c r="G41" s="105">
        <v>33.084071999999999</v>
      </c>
      <c r="H41" s="105">
        <v>34.244456999999997</v>
      </c>
      <c r="I41" s="105">
        <v>35.994076</v>
      </c>
      <c r="J41" s="105">
        <v>36.169978999999998</v>
      </c>
      <c r="K41" s="105">
        <v>36.233745999999996</v>
      </c>
      <c r="L41" s="105">
        <v>36.304462000000001</v>
      </c>
      <c r="M41" s="105">
        <v>36.398952000000001</v>
      </c>
      <c r="N41" s="105">
        <v>36.612296999999998</v>
      </c>
      <c r="O41" s="105">
        <v>36.804462000000001</v>
      </c>
      <c r="P41" s="105">
        <v>36.963898</v>
      </c>
      <c r="Q41" s="105">
        <v>37.147385</v>
      </c>
      <c r="R41" s="105">
        <v>37.330143</v>
      </c>
      <c r="S41" s="105">
        <v>37.483685000000001</v>
      </c>
      <c r="T41" s="105">
        <v>37.612338999999999</v>
      </c>
      <c r="U41" s="105">
        <v>37.746299999999998</v>
      </c>
      <c r="V41" s="105">
        <v>37.867699000000002</v>
      </c>
      <c r="W41" s="105">
        <v>37.973671000000003</v>
      </c>
      <c r="X41" s="105">
        <v>38.075637999999998</v>
      </c>
      <c r="Y41" s="105">
        <v>38.167079999999999</v>
      </c>
      <c r="Z41" s="105">
        <v>38.243473000000002</v>
      </c>
      <c r="AA41" s="105">
        <v>38.292617999999997</v>
      </c>
      <c r="AB41" s="105">
        <v>38.326034999999997</v>
      </c>
      <c r="AC41" s="105">
        <v>38.377234999999999</v>
      </c>
      <c r="AD41" s="105">
        <v>38.412345999999999</v>
      </c>
      <c r="AE41" s="105">
        <v>38.452530000000003</v>
      </c>
      <c r="AF41" s="105">
        <v>38.478436000000002</v>
      </c>
      <c r="AG41" s="105">
        <v>38.513092</v>
      </c>
      <c r="AH41" s="105">
        <v>38.524833999999998</v>
      </c>
      <c r="AI41" s="104">
        <v>9.7420000000000007E-3</v>
      </c>
    </row>
    <row r="42" spans="1:35" ht="15" customHeight="1">
      <c r="A42" s="14" t="s">
        <v>109</v>
      </c>
      <c r="B42" s="31" t="s">
        <v>110</v>
      </c>
      <c r="C42" s="105">
        <v>34.065807</v>
      </c>
      <c r="D42" s="105">
        <v>35.010216</v>
      </c>
      <c r="E42" s="105">
        <v>36.530028999999999</v>
      </c>
      <c r="F42" s="105">
        <v>38.345837000000003</v>
      </c>
      <c r="G42" s="105">
        <v>40.016972000000003</v>
      </c>
      <c r="H42" s="105">
        <v>41.170189000000001</v>
      </c>
      <c r="I42" s="105">
        <v>43.205997000000004</v>
      </c>
      <c r="J42" s="105">
        <v>43.309448000000003</v>
      </c>
      <c r="K42" s="105">
        <v>43.282879000000001</v>
      </c>
      <c r="L42" s="105">
        <v>43.306125999999999</v>
      </c>
      <c r="M42" s="105">
        <v>43.363548000000002</v>
      </c>
      <c r="N42" s="105">
        <v>43.512459</v>
      </c>
      <c r="O42" s="105">
        <v>43.765273999999998</v>
      </c>
      <c r="P42" s="105">
        <v>43.956223000000001</v>
      </c>
      <c r="Q42" s="105">
        <v>44.152824000000003</v>
      </c>
      <c r="R42" s="105">
        <v>44.342315999999997</v>
      </c>
      <c r="S42" s="105">
        <v>44.523254000000001</v>
      </c>
      <c r="T42" s="105">
        <v>44.648445000000002</v>
      </c>
      <c r="U42" s="105">
        <v>44.786369000000001</v>
      </c>
      <c r="V42" s="105">
        <v>44.919314999999997</v>
      </c>
      <c r="W42" s="105">
        <v>45.025050999999998</v>
      </c>
      <c r="X42" s="105">
        <v>45.116795000000003</v>
      </c>
      <c r="Y42" s="105">
        <v>45.180121999999997</v>
      </c>
      <c r="Z42" s="105">
        <v>45.238480000000003</v>
      </c>
      <c r="AA42" s="105">
        <v>45.278004000000003</v>
      </c>
      <c r="AB42" s="105">
        <v>45.303566000000004</v>
      </c>
      <c r="AC42" s="105">
        <v>45.335769999999997</v>
      </c>
      <c r="AD42" s="105">
        <v>45.380699</v>
      </c>
      <c r="AE42" s="105">
        <v>45.421348999999999</v>
      </c>
      <c r="AF42" s="105">
        <v>45.465420000000002</v>
      </c>
      <c r="AG42" s="105">
        <v>45.512366999999998</v>
      </c>
      <c r="AH42" s="105">
        <v>45.562652999999997</v>
      </c>
      <c r="AI42" s="104">
        <v>9.4249999999999994E-3</v>
      </c>
    </row>
    <row r="43" spans="1:35" ht="15" customHeight="1">
      <c r="A43" s="14" t="s">
        <v>111</v>
      </c>
      <c r="B43" s="31" t="s">
        <v>112</v>
      </c>
      <c r="C43" s="105">
        <v>24.960156999999999</v>
      </c>
      <c r="D43" s="105">
        <v>25.807435999999999</v>
      </c>
      <c r="E43" s="105">
        <v>26.768633000000001</v>
      </c>
      <c r="F43" s="105">
        <v>28.094404000000001</v>
      </c>
      <c r="G43" s="105">
        <v>29.189699000000001</v>
      </c>
      <c r="H43" s="105">
        <v>30.353718000000001</v>
      </c>
      <c r="I43" s="105">
        <v>31.922125000000001</v>
      </c>
      <c r="J43" s="105">
        <v>32.147098999999997</v>
      </c>
      <c r="K43" s="105">
        <v>32.178631000000003</v>
      </c>
      <c r="L43" s="105">
        <v>32.186427999999999</v>
      </c>
      <c r="M43" s="105">
        <v>32.196941000000002</v>
      </c>
      <c r="N43" s="105">
        <v>32.240631</v>
      </c>
      <c r="O43" s="105">
        <v>32.273327000000002</v>
      </c>
      <c r="P43" s="105">
        <v>32.308525000000003</v>
      </c>
      <c r="Q43" s="105">
        <v>32.353152999999999</v>
      </c>
      <c r="R43" s="105">
        <v>32.383338999999999</v>
      </c>
      <c r="S43" s="105">
        <v>32.402656999999998</v>
      </c>
      <c r="T43" s="105">
        <v>32.411034000000001</v>
      </c>
      <c r="U43" s="105">
        <v>32.415863000000002</v>
      </c>
      <c r="V43" s="105">
        <v>32.417853999999998</v>
      </c>
      <c r="W43" s="105">
        <v>32.417118000000002</v>
      </c>
      <c r="X43" s="105">
        <v>32.418354000000001</v>
      </c>
      <c r="Y43" s="105">
        <v>32.414551000000003</v>
      </c>
      <c r="Z43" s="105">
        <v>32.406925000000001</v>
      </c>
      <c r="AA43" s="105">
        <v>32.393546999999998</v>
      </c>
      <c r="AB43" s="105">
        <v>32.377907</v>
      </c>
      <c r="AC43" s="105">
        <v>32.368355000000001</v>
      </c>
      <c r="AD43" s="105">
        <v>32.349648000000002</v>
      </c>
      <c r="AE43" s="105">
        <v>32.337490000000003</v>
      </c>
      <c r="AF43" s="105">
        <v>32.317272000000003</v>
      </c>
      <c r="AG43" s="105">
        <v>32.303223000000003</v>
      </c>
      <c r="AH43" s="105">
        <v>32.279324000000003</v>
      </c>
      <c r="AI43" s="104">
        <v>8.3300000000000006E-3</v>
      </c>
    </row>
    <row r="44" spans="1:35" ht="15" customHeight="1">
      <c r="A44" s="14" t="s">
        <v>113</v>
      </c>
      <c r="B44" s="31" t="s">
        <v>114</v>
      </c>
      <c r="C44" s="105">
        <v>23.821982999999999</v>
      </c>
      <c r="D44" s="105">
        <v>24.306308999999999</v>
      </c>
      <c r="E44" s="105">
        <v>24.833947999999999</v>
      </c>
      <c r="F44" s="105">
        <v>25.423760999999999</v>
      </c>
      <c r="G44" s="105">
        <v>26.058413000000002</v>
      </c>
      <c r="H44" s="105">
        <v>26.717703</v>
      </c>
      <c r="I44" s="105">
        <v>27.428259000000001</v>
      </c>
      <c r="J44" s="105">
        <v>28.114606999999999</v>
      </c>
      <c r="K44" s="105">
        <v>28.770239</v>
      </c>
      <c r="L44" s="105">
        <v>29.396702000000001</v>
      </c>
      <c r="M44" s="105">
        <v>29.996196999999999</v>
      </c>
      <c r="N44" s="105">
        <v>30.570719</v>
      </c>
      <c r="O44" s="105">
        <v>31.119152</v>
      </c>
      <c r="P44" s="105">
        <v>31.645043999999999</v>
      </c>
      <c r="Q44" s="105">
        <v>32.146507</v>
      </c>
      <c r="R44" s="105">
        <v>32.624386000000001</v>
      </c>
      <c r="S44" s="105">
        <v>33.076698</v>
      </c>
      <c r="T44" s="105">
        <v>33.502513999999998</v>
      </c>
      <c r="U44" s="105">
        <v>33.899712000000001</v>
      </c>
      <c r="V44" s="105">
        <v>34.266941000000003</v>
      </c>
      <c r="W44" s="105">
        <v>34.603637999999997</v>
      </c>
      <c r="X44" s="105">
        <v>34.907772000000001</v>
      </c>
      <c r="Y44" s="105">
        <v>35.185284000000003</v>
      </c>
      <c r="Z44" s="105">
        <v>35.43647</v>
      </c>
      <c r="AA44" s="105">
        <v>35.660904000000002</v>
      </c>
      <c r="AB44" s="105">
        <v>35.862267000000003</v>
      </c>
      <c r="AC44" s="105">
        <v>36.047432000000001</v>
      </c>
      <c r="AD44" s="105">
        <v>36.213295000000002</v>
      </c>
      <c r="AE44" s="105">
        <v>36.364738000000003</v>
      </c>
      <c r="AF44" s="105">
        <v>36.501759</v>
      </c>
      <c r="AG44" s="105">
        <v>36.625895999999997</v>
      </c>
      <c r="AH44" s="105">
        <v>36.736789999999999</v>
      </c>
      <c r="AI44" s="104">
        <v>1.4071E-2</v>
      </c>
    </row>
    <row r="45" spans="1:35" ht="15" customHeight="1">
      <c r="A45" s="14" t="s">
        <v>115</v>
      </c>
      <c r="B45" s="31" t="s">
        <v>116</v>
      </c>
      <c r="C45" s="105">
        <v>15.062469</v>
      </c>
      <c r="D45" s="105">
        <v>15.147629</v>
      </c>
      <c r="E45" s="105">
        <v>15.353208</v>
      </c>
      <c r="F45" s="105">
        <v>15.505561</v>
      </c>
      <c r="G45" s="105">
        <v>15.702185999999999</v>
      </c>
      <c r="H45" s="105">
        <v>15.942138999999999</v>
      </c>
      <c r="I45" s="105">
        <v>16.225162999999998</v>
      </c>
      <c r="J45" s="105">
        <v>16.512391999999998</v>
      </c>
      <c r="K45" s="105">
        <v>16.752602</v>
      </c>
      <c r="L45" s="105">
        <v>16.764824000000001</v>
      </c>
      <c r="M45" s="105">
        <v>16.822996</v>
      </c>
      <c r="N45" s="105">
        <v>16.881540000000001</v>
      </c>
      <c r="O45" s="105">
        <v>16.860873999999999</v>
      </c>
      <c r="P45" s="105">
        <v>16.878285999999999</v>
      </c>
      <c r="Q45" s="105">
        <v>16.873719999999999</v>
      </c>
      <c r="R45" s="105">
        <v>16.871492</v>
      </c>
      <c r="S45" s="105">
        <v>16.868994000000001</v>
      </c>
      <c r="T45" s="105">
        <v>16.856480000000001</v>
      </c>
      <c r="U45" s="105">
        <v>16.837173</v>
      </c>
      <c r="V45" s="105">
        <v>16.819607000000001</v>
      </c>
      <c r="W45" s="105">
        <v>16.810314000000002</v>
      </c>
      <c r="X45" s="105">
        <v>16.793268000000001</v>
      </c>
      <c r="Y45" s="105">
        <v>16.786476</v>
      </c>
      <c r="Z45" s="105">
        <v>16.779654000000001</v>
      </c>
      <c r="AA45" s="105">
        <v>16.770454000000001</v>
      </c>
      <c r="AB45" s="105">
        <v>16.760960000000001</v>
      </c>
      <c r="AC45" s="105">
        <v>16.751949</v>
      </c>
      <c r="AD45" s="105">
        <v>16.717970000000001</v>
      </c>
      <c r="AE45" s="105">
        <v>16.720061999999999</v>
      </c>
      <c r="AF45" s="105">
        <v>16.725259999999999</v>
      </c>
      <c r="AG45" s="105">
        <v>16.741181999999998</v>
      </c>
      <c r="AH45" s="105">
        <v>16.761585</v>
      </c>
      <c r="AI45" s="104">
        <v>3.454E-3</v>
      </c>
    </row>
    <row r="46" spans="1:35" ht="15" customHeight="1">
      <c r="A46" s="14" t="s">
        <v>117</v>
      </c>
      <c r="B46" s="31" t="s">
        <v>118</v>
      </c>
      <c r="C46" s="105">
        <v>13.941457</v>
      </c>
      <c r="D46" s="105">
        <v>14.109275999999999</v>
      </c>
      <c r="E46" s="105">
        <v>14.278264999999999</v>
      </c>
      <c r="F46" s="105">
        <v>14.458361999999999</v>
      </c>
      <c r="G46" s="105">
        <v>14.638702</v>
      </c>
      <c r="H46" s="105">
        <v>14.82142</v>
      </c>
      <c r="I46" s="105">
        <v>14.962795</v>
      </c>
      <c r="J46" s="105">
        <v>15.119911</v>
      </c>
      <c r="K46" s="105">
        <v>15.285099000000001</v>
      </c>
      <c r="L46" s="105">
        <v>15.439226</v>
      </c>
      <c r="M46" s="105">
        <v>15.589396000000001</v>
      </c>
      <c r="N46" s="105">
        <v>15.729022000000001</v>
      </c>
      <c r="O46" s="105">
        <v>15.855642</v>
      </c>
      <c r="P46" s="105">
        <v>15.968056000000001</v>
      </c>
      <c r="Q46" s="105">
        <v>16.066538000000001</v>
      </c>
      <c r="R46" s="105">
        <v>16.149981</v>
      </c>
      <c r="S46" s="105">
        <v>16.228159000000002</v>
      </c>
      <c r="T46" s="105">
        <v>16.297737000000001</v>
      </c>
      <c r="U46" s="105">
        <v>16.352411</v>
      </c>
      <c r="V46" s="105">
        <v>16.404261000000002</v>
      </c>
      <c r="W46" s="105">
        <v>16.450655000000001</v>
      </c>
      <c r="X46" s="105">
        <v>16.489477000000001</v>
      </c>
      <c r="Y46" s="105">
        <v>16.521460999999999</v>
      </c>
      <c r="Z46" s="105">
        <v>16.556208000000002</v>
      </c>
      <c r="AA46" s="105">
        <v>16.577981999999999</v>
      </c>
      <c r="AB46" s="105">
        <v>16.592866999999998</v>
      </c>
      <c r="AC46" s="105">
        <v>16.605879000000002</v>
      </c>
      <c r="AD46" s="105">
        <v>16.594866</v>
      </c>
      <c r="AE46" s="105">
        <v>16.608923000000001</v>
      </c>
      <c r="AF46" s="105">
        <v>16.628026999999999</v>
      </c>
      <c r="AG46" s="105">
        <v>16.649794</v>
      </c>
      <c r="AH46" s="105">
        <v>16.673071</v>
      </c>
      <c r="AI46" s="104">
        <v>5.7889999999999999E-3</v>
      </c>
    </row>
    <row r="47" spans="1:35" ht="15" customHeight="1">
      <c r="A47" s="14" t="s">
        <v>119</v>
      </c>
      <c r="B47" s="31" t="s">
        <v>120</v>
      </c>
      <c r="C47" s="105">
        <v>7.1191649999999997</v>
      </c>
      <c r="D47" s="105">
        <v>7.1709399999999999</v>
      </c>
      <c r="E47" s="105">
        <v>7.2359859999999996</v>
      </c>
      <c r="F47" s="105">
        <v>7.3072999999999997</v>
      </c>
      <c r="G47" s="105">
        <v>7.3885160000000001</v>
      </c>
      <c r="H47" s="105">
        <v>7.4812799999999999</v>
      </c>
      <c r="I47" s="105">
        <v>7.5863670000000001</v>
      </c>
      <c r="J47" s="105">
        <v>7.7038349999999998</v>
      </c>
      <c r="K47" s="105">
        <v>7.8342210000000003</v>
      </c>
      <c r="L47" s="105">
        <v>7.9678849999999999</v>
      </c>
      <c r="M47" s="105">
        <v>8.1082149999999995</v>
      </c>
      <c r="N47" s="105">
        <v>8.2517910000000008</v>
      </c>
      <c r="O47" s="105">
        <v>8.3964689999999997</v>
      </c>
      <c r="P47" s="105">
        <v>8.5377449999999993</v>
      </c>
      <c r="Q47" s="105">
        <v>8.6695860000000007</v>
      </c>
      <c r="R47" s="105">
        <v>8.7911870000000008</v>
      </c>
      <c r="S47" s="105">
        <v>8.9024380000000001</v>
      </c>
      <c r="T47" s="105">
        <v>9.0043740000000003</v>
      </c>
      <c r="U47" s="105">
        <v>9.0969149999999992</v>
      </c>
      <c r="V47" s="105">
        <v>9.1809999999999992</v>
      </c>
      <c r="W47" s="105">
        <v>9.2583680000000008</v>
      </c>
      <c r="X47" s="105">
        <v>9.3276850000000007</v>
      </c>
      <c r="Y47" s="105">
        <v>9.3914950000000008</v>
      </c>
      <c r="Z47" s="105">
        <v>9.4486720000000002</v>
      </c>
      <c r="AA47" s="105">
        <v>9.5002829999999996</v>
      </c>
      <c r="AB47" s="105">
        <v>9.5474910000000008</v>
      </c>
      <c r="AC47" s="105">
        <v>9.591628</v>
      </c>
      <c r="AD47" s="105">
        <v>9.6341230000000007</v>
      </c>
      <c r="AE47" s="105">
        <v>9.6755969999999998</v>
      </c>
      <c r="AF47" s="105">
        <v>9.7162889999999997</v>
      </c>
      <c r="AG47" s="105">
        <v>9.7564329999999995</v>
      </c>
      <c r="AH47" s="105">
        <v>9.7974809999999994</v>
      </c>
      <c r="AI47" s="104">
        <v>1.0354E-2</v>
      </c>
    </row>
    <row r="48" spans="1:35" ht="15" customHeight="1">
      <c r="B48" s="30" t="s">
        <v>121</v>
      </c>
    </row>
    <row r="49" spans="1:35" ht="15" customHeight="1">
      <c r="A49" s="14" t="s">
        <v>122</v>
      </c>
      <c r="B49" s="31" t="s">
        <v>123</v>
      </c>
      <c r="C49" s="105">
        <v>69.061408999999998</v>
      </c>
      <c r="D49" s="105">
        <v>69.384444999999999</v>
      </c>
      <c r="E49" s="105">
        <v>69.706733999999997</v>
      </c>
      <c r="F49" s="105">
        <v>70.035477</v>
      </c>
      <c r="G49" s="105">
        <v>70.376755000000003</v>
      </c>
      <c r="H49" s="105">
        <v>70.734436000000002</v>
      </c>
      <c r="I49" s="105">
        <v>71.082642000000007</v>
      </c>
      <c r="J49" s="105">
        <v>71.464614999999995</v>
      </c>
      <c r="K49" s="105">
        <v>71.895363000000003</v>
      </c>
      <c r="L49" s="105">
        <v>72.350364999999996</v>
      </c>
      <c r="M49" s="105">
        <v>72.824805999999995</v>
      </c>
      <c r="N49" s="105">
        <v>73.293342999999993</v>
      </c>
      <c r="O49" s="105">
        <v>73.757735999999994</v>
      </c>
      <c r="P49" s="105">
        <v>74.234024000000005</v>
      </c>
      <c r="Q49" s="105">
        <v>74.700492999999994</v>
      </c>
      <c r="R49" s="105">
        <v>75.177054999999996</v>
      </c>
      <c r="S49" s="105">
        <v>75.653640999999993</v>
      </c>
      <c r="T49" s="105">
        <v>76.137352000000007</v>
      </c>
      <c r="U49" s="105">
        <v>76.621902000000006</v>
      </c>
      <c r="V49" s="105">
        <v>77.107963999999996</v>
      </c>
      <c r="W49" s="105">
        <v>77.601532000000006</v>
      </c>
      <c r="X49" s="105">
        <v>78.099959999999996</v>
      </c>
      <c r="Y49" s="105">
        <v>78.565910000000002</v>
      </c>
      <c r="Z49" s="105">
        <v>79.031158000000005</v>
      </c>
      <c r="AA49" s="105">
        <v>79.489036999999996</v>
      </c>
      <c r="AB49" s="105">
        <v>79.918777000000006</v>
      </c>
      <c r="AC49" s="105">
        <v>80.345123000000001</v>
      </c>
      <c r="AD49" s="105">
        <v>80.761702999999997</v>
      </c>
      <c r="AE49" s="105">
        <v>81.177620000000005</v>
      </c>
      <c r="AF49" s="105">
        <v>81.591446000000005</v>
      </c>
      <c r="AG49" s="105">
        <v>81.990547000000007</v>
      </c>
      <c r="AH49" s="105">
        <v>82.372414000000006</v>
      </c>
      <c r="AI49" s="104">
        <v>5.7019999999999996E-3</v>
      </c>
    </row>
    <row r="50" spans="1:35" ht="15" customHeight="1">
      <c r="B50" s="30" t="s">
        <v>124</v>
      </c>
    </row>
    <row r="51" spans="1:35" ht="15" customHeight="1">
      <c r="A51" s="14" t="s">
        <v>125</v>
      </c>
      <c r="B51" s="31" t="s">
        <v>84</v>
      </c>
      <c r="C51" s="105">
        <v>3.4668839999999999</v>
      </c>
      <c r="D51" s="105">
        <v>3.4893709999999998</v>
      </c>
      <c r="E51" s="105">
        <v>3.512003</v>
      </c>
      <c r="F51" s="105">
        <v>3.5347819999999999</v>
      </c>
      <c r="G51" s="105">
        <v>3.5577100000000002</v>
      </c>
      <c r="H51" s="105">
        <v>3.5807850000000001</v>
      </c>
      <c r="I51" s="105">
        <v>3.6040100000000002</v>
      </c>
      <c r="J51" s="105">
        <v>3.627386</v>
      </c>
      <c r="K51" s="105">
        <v>3.6509140000000002</v>
      </c>
      <c r="L51" s="105">
        <v>3.6745939999999999</v>
      </c>
      <c r="M51" s="105">
        <v>3.6984279999999998</v>
      </c>
      <c r="N51" s="105">
        <v>3.7224159999999999</v>
      </c>
      <c r="O51" s="105">
        <v>3.7465600000000001</v>
      </c>
      <c r="P51" s="105">
        <v>3.7708599999999999</v>
      </c>
      <c r="Q51" s="105">
        <v>3.795318</v>
      </c>
      <c r="R51" s="105">
        <v>3.8199350000000001</v>
      </c>
      <c r="S51" s="105">
        <v>3.8447119999999999</v>
      </c>
      <c r="T51" s="105">
        <v>3.8696489999999999</v>
      </c>
      <c r="U51" s="105">
        <v>3.8947479999999999</v>
      </c>
      <c r="V51" s="105">
        <v>3.9200089999999999</v>
      </c>
      <c r="W51" s="105">
        <v>3.9454349999999998</v>
      </c>
      <c r="X51" s="105">
        <v>3.971025</v>
      </c>
      <c r="Y51" s="105">
        <v>3.9967820000000001</v>
      </c>
      <c r="Z51" s="105">
        <v>4.0227050000000002</v>
      </c>
      <c r="AA51" s="105">
        <v>4.0487970000000004</v>
      </c>
      <c r="AB51" s="105">
        <v>4.0750580000000003</v>
      </c>
      <c r="AC51" s="105">
        <v>4.1014889999999999</v>
      </c>
      <c r="AD51" s="105">
        <v>4.1280910000000004</v>
      </c>
      <c r="AE51" s="105">
        <v>4.1548660000000002</v>
      </c>
      <c r="AF51" s="105">
        <v>4.1818150000000003</v>
      </c>
      <c r="AG51" s="105">
        <v>4.208939</v>
      </c>
      <c r="AH51" s="105">
        <v>4.2362380000000002</v>
      </c>
      <c r="AI51" s="104">
        <v>6.4859999999999996E-3</v>
      </c>
    </row>
    <row r="52" spans="1:35" ht="15" customHeight="1">
      <c r="A52" s="14" t="s">
        <v>126</v>
      </c>
      <c r="B52" s="31" t="s">
        <v>86</v>
      </c>
      <c r="C52" s="105">
        <v>4.8133650000000001</v>
      </c>
      <c r="D52" s="105">
        <v>4.8419600000000003</v>
      </c>
      <c r="E52" s="105">
        <v>4.8707260000000003</v>
      </c>
      <c r="F52" s="105">
        <v>4.8996630000000003</v>
      </c>
      <c r="G52" s="105">
        <v>4.9287720000000004</v>
      </c>
      <c r="H52" s="105">
        <v>4.9580539999999997</v>
      </c>
      <c r="I52" s="105">
        <v>4.9875090000000002</v>
      </c>
      <c r="J52" s="105">
        <v>5.0171400000000004</v>
      </c>
      <c r="K52" s="105">
        <v>5.0469470000000003</v>
      </c>
      <c r="L52" s="105">
        <v>5.0769310000000001</v>
      </c>
      <c r="M52" s="105">
        <v>5.1070919999999997</v>
      </c>
      <c r="N52" s="105">
        <v>5.1374339999999998</v>
      </c>
      <c r="O52" s="105">
        <v>5.1679550000000001</v>
      </c>
      <c r="P52" s="105">
        <v>5.198658</v>
      </c>
      <c r="Q52" s="105">
        <v>5.2295429999999996</v>
      </c>
      <c r="R52" s="105">
        <v>5.2606109999999999</v>
      </c>
      <c r="S52" s="105">
        <v>5.2918640000000003</v>
      </c>
      <c r="T52" s="105">
        <v>5.3233030000000001</v>
      </c>
      <c r="U52" s="105">
        <v>5.3549290000000003</v>
      </c>
      <c r="V52" s="105">
        <v>5.3867419999999999</v>
      </c>
      <c r="W52" s="105">
        <v>5.4187450000000004</v>
      </c>
      <c r="X52" s="105">
        <v>5.4509379999999998</v>
      </c>
      <c r="Y52" s="105">
        <v>5.4833220000000003</v>
      </c>
      <c r="Z52" s="105">
        <v>5.515898</v>
      </c>
      <c r="AA52" s="105">
        <v>5.548667</v>
      </c>
      <c r="AB52" s="105">
        <v>5.5816319999999999</v>
      </c>
      <c r="AC52" s="105">
        <v>5.6147919999999996</v>
      </c>
      <c r="AD52" s="105">
        <v>5.6481500000000002</v>
      </c>
      <c r="AE52" s="105">
        <v>5.681705</v>
      </c>
      <c r="AF52" s="105">
        <v>5.7154600000000002</v>
      </c>
      <c r="AG52" s="105">
        <v>5.7494160000000001</v>
      </c>
      <c r="AH52" s="105">
        <v>5.7835729999999996</v>
      </c>
      <c r="AI52" s="104">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4">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4">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4">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4">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4">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4">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4">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4">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4">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4">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4">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4">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4">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6">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4">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4">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4">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4">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4">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4">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4">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4">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4">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4">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4">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4">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4">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6">
        <v>-1.8029999999999999E-3</v>
      </c>
    </row>
    <row r="86" spans="1:35" ht="15" customHeight="1" thickBot="1"/>
    <row r="87" spans="1:35" ht="15" customHeight="1">
      <c r="B87" s="116" t="s">
        <v>172</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14067.57406855746</v>
      </c>
      <c r="C6">
        <v>14067.57406855746</v>
      </c>
      <c r="D6">
        <v>14067.57406855746</v>
      </c>
      <c r="E6">
        <v>14067.57406855746</v>
      </c>
      <c r="F6">
        <v>14067.57406855746</v>
      </c>
      <c r="G6">
        <v>14067.57406855746</v>
      </c>
      <c r="H6">
        <v>14067.57406855746</v>
      </c>
      <c r="I6">
        <v>14067.57406855746</v>
      </c>
      <c r="J6">
        <v>14067.57406855746</v>
      </c>
      <c r="K6">
        <v>14067.57406855746</v>
      </c>
      <c r="L6">
        <v>14067.57406855746</v>
      </c>
      <c r="M6">
        <v>14067.57406855746</v>
      </c>
      <c r="N6">
        <v>14067.57406855746</v>
      </c>
      <c r="O6">
        <v>14067.57406855746</v>
      </c>
      <c r="P6">
        <v>14067.57406855746</v>
      </c>
      <c r="Q6">
        <v>14067.57406855746</v>
      </c>
      <c r="R6">
        <v>14067.57406855746</v>
      </c>
      <c r="S6">
        <v>14067.57406855746</v>
      </c>
      <c r="T6">
        <v>14067.57406855746</v>
      </c>
      <c r="U6">
        <v>14067.57406855746</v>
      </c>
      <c r="V6">
        <v>14067.57406855746</v>
      </c>
      <c r="W6">
        <v>14067.57406855746</v>
      </c>
      <c r="X6">
        <v>14067.57406855746</v>
      </c>
      <c r="Y6">
        <v>14067.57406855746</v>
      </c>
      <c r="Z6">
        <v>14067.57406855746</v>
      </c>
      <c r="AA6">
        <v>14067.57406855746</v>
      </c>
      <c r="AB6">
        <v>14067.57406855746</v>
      </c>
      <c r="AC6">
        <v>14067.57406855746</v>
      </c>
      <c r="AD6">
        <v>14067.57406855746</v>
      </c>
      <c r="AE6">
        <v>14067.57406855746</v>
      </c>
      <c r="AF6">
        <v>14067.57406855746</v>
      </c>
      <c r="AG6">
        <v>14067.57406855746</v>
      </c>
      <c r="AH6">
        <v>14067.57406855746</v>
      </c>
    </row>
    <row r="7" spans="1:34">
      <c r="A7" t="s">
        <v>2204</v>
      </c>
      <c r="B7">
        <v>15592.42380685778</v>
      </c>
      <c r="C7">
        <v>15592.42380685778</v>
      </c>
      <c r="D7">
        <v>15592.42380685778</v>
      </c>
      <c r="E7">
        <v>15592.42380685778</v>
      </c>
      <c r="F7">
        <v>15592.42380685778</v>
      </c>
      <c r="G7">
        <v>15592.42380685778</v>
      </c>
      <c r="H7">
        <v>15592.42380685778</v>
      </c>
      <c r="I7">
        <v>15592.42380685778</v>
      </c>
      <c r="J7">
        <v>15592.42380685778</v>
      </c>
      <c r="K7">
        <v>15592.42380685778</v>
      </c>
      <c r="L7">
        <v>15592.42380685778</v>
      </c>
      <c r="M7">
        <v>15592.42380685778</v>
      </c>
      <c r="N7">
        <v>15592.42380685778</v>
      </c>
      <c r="O7">
        <v>15592.42380685778</v>
      </c>
      <c r="P7">
        <v>15592.42380685778</v>
      </c>
      <c r="Q7">
        <v>15592.42380685778</v>
      </c>
      <c r="R7">
        <v>15592.42380685778</v>
      </c>
      <c r="S7">
        <v>15592.42380685778</v>
      </c>
      <c r="T7">
        <v>15592.42380685778</v>
      </c>
      <c r="U7">
        <v>15592.42380685778</v>
      </c>
      <c r="V7">
        <v>15592.42380685778</v>
      </c>
      <c r="W7">
        <v>15592.42380685778</v>
      </c>
      <c r="X7">
        <v>15592.42380685778</v>
      </c>
      <c r="Y7">
        <v>15592.42380685778</v>
      </c>
      <c r="Z7">
        <v>15592.42380685778</v>
      </c>
      <c r="AA7">
        <v>15592.42380685778</v>
      </c>
      <c r="AB7">
        <v>15592.42380685778</v>
      </c>
      <c r="AC7">
        <v>15592.42380685778</v>
      </c>
      <c r="AD7">
        <v>15592.42380685778</v>
      </c>
      <c r="AE7">
        <v>15592.42380685778</v>
      </c>
      <c r="AF7">
        <v>15592.42380685778</v>
      </c>
      <c r="AG7">
        <v>15592.42380685778</v>
      </c>
      <c r="AH7">
        <v>15592.42380685778</v>
      </c>
    </row>
    <row r="8" spans="1:34">
      <c r="A8" t="s">
        <v>2205</v>
      </c>
      <c r="B8">
        <v>74317.202363170974</v>
      </c>
      <c r="C8">
        <v>74317.202363170974</v>
      </c>
      <c r="D8">
        <v>74317.202363170974</v>
      </c>
      <c r="E8">
        <v>74317.202363170974</v>
      </c>
      <c r="F8">
        <v>74317.202363170974</v>
      </c>
      <c r="G8">
        <v>74317.202363170974</v>
      </c>
      <c r="H8">
        <v>74317.202363170974</v>
      </c>
      <c r="I8">
        <v>74317.202363170974</v>
      </c>
      <c r="J8">
        <v>74317.202363170974</v>
      </c>
      <c r="K8">
        <v>74317.202363170974</v>
      </c>
      <c r="L8">
        <v>74317.202363170974</v>
      </c>
      <c r="M8">
        <v>74317.202363170974</v>
      </c>
      <c r="N8">
        <v>74317.202363170974</v>
      </c>
      <c r="O8">
        <v>74317.202363170974</v>
      </c>
      <c r="P8">
        <v>74317.202363170974</v>
      </c>
      <c r="Q8">
        <v>74317.202363170974</v>
      </c>
      <c r="R8">
        <v>74317.202363170974</v>
      </c>
      <c r="S8">
        <v>74317.202363170974</v>
      </c>
      <c r="T8">
        <v>74317.202363170974</v>
      </c>
      <c r="U8">
        <v>74317.202363170974</v>
      </c>
      <c r="V8">
        <v>74317.202363170974</v>
      </c>
      <c r="W8">
        <v>74317.202363170974</v>
      </c>
      <c r="X8">
        <v>74317.202363170974</v>
      </c>
      <c r="Y8">
        <v>74317.202363170974</v>
      </c>
      <c r="Z8">
        <v>74317.202363170974</v>
      </c>
      <c r="AA8">
        <v>74317.202363170974</v>
      </c>
      <c r="AB8">
        <v>74317.202363170974</v>
      </c>
      <c r="AC8">
        <v>74317.202363170974</v>
      </c>
      <c r="AD8">
        <v>74317.202363170974</v>
      </c>
      <c r="AE8">
        <v>74317.202363170974</v>
      </c>
      <c r="AF8">
        <v>74317.202363170974</v>
      </c>
      <c r="AG8">
        <v>74317.202363170974</v>
      </c>
      <c r="AH8">
        <v>74317.202363170974</v>
      </c>
    </row>
    <row r="9" spans="1:34">
      <c r="A9" t="s">
        <v>2206</v>
      </c>
      <c r="B9">
        <v>71135.978265950485</v>
      </c>
      <c r="C9">
        <v>71135.978265950485</v>
      </c>
      <c r="D9">
        <v>71135.978265950485</v>
      </c>
      <c r="E9">
        <v>71135.978265950485</v>
      </c>
      <c r="F9">
        <v>71135.978265950485</v>
      </c>
      <c r="G9">
        <v>71135.978265950485</v>
      </c>
      <c r="H9">
        <v>71135.978265950485</v>
      </c>
      <c r="I9">
        <v>71135.978265950485</v>
      </c>
      <c r="J9">
        <v>71135.978265950485</v>
      </c>
      <c r="K9">
        <v>71135.978265950485</v>
      </c>
      <c r="L9">
        <v>71135.978265950485</v>
      </c>
      <c r="M9">
        <v>71135.978265950485</v>
      </c>
      <c r="N9">
        <v>71135.978265950485</v>
      </c>
      <c r="O9">
        <v>71135.978265950485</v>
      </c>
      <c r="P9">
        <v>71135.978265950485</v>
      </c>
      <c r="Q9">
        <v>71135.978265950485</v>
      </c>
      <c r="R9">
        <v>71135.978265950485</v>
      </c>
      <c r="S9">
        <v>71135.978265950485</v>
      </c>
      <c r="T9">
        <v>71135.978265950485</v>
      </c>
      <c r="U9">
        <v>71135.978265950485</v>
      </c>
      <c r="V9">
        <v>71135.978265950485</v>
      </c>
      <c r="W9">
        <v>71135.978265950485</v>
      </c>
      <c r="X9">
        <v>71135.978265950485</v>
      </c>
      <c r="Y9">
        <v>71135.978265950485</v>
      </c>
      <c r="Z9">
        <v>71135.978265950485</v>
      </c>
      <c r="AA9">
        <v>71135.978265950485</v>
      </c>
      <c r="AB9">
        <v>71135.978265950485</v>
      </c>
      <c r="AC9">
        <v>71135.978265950485</v>
      </c>
      <c r="AD9">
        <v>71135.978265950485</v>
      </c>
      <c r="AE9">
        <v>71135.978265950485</v>
      </c>
      <c r="AF9">
        <v>71135.978265950485</v>
      </c>
      <c r="AG9">
        <v>71135.978265950485</v>
      </c>
      <c r="AH9">
        <v>71135.978265950485</v>
      </c>
    </row>
    <row r="10" spans="1:34">
      <c r="A10" t="s">
        <v>2207</v>
      </c>
      <c r="B10">
        <v>321.30603666716001</v>
      </c>
      <c r="C10">
        <v>321.30603666716001</v>
      </c>
      <c r="D10">
        <v>321.30603666716001</v>
      </c>
      <c r="E10">
        <v>321.30603666716001</v>
      </c>
      <c r="F10">
        <v>321.30603666716001</v>
      </c>
      <c r="G10">
        <v>321.30603666716001</v>
      </c>
      <c r="H10">
        <v>321.30603666716001</v>
      </c>
      <c r="I10">
        <v>321.30603666716001</v>
      </c>
      <c r="J10">
        <v>321.30603666716001</v>
      </c>
      <c r="K10">
        <v>321.30603666716001</v>
      </c>
      <c r="L10">
        <v>321.30603666716001</v>
      </c>
      <c r="M10">
        <v>321.30603666716001</v>
      </c>
      <c r="N10">
        <v>321.30603666716001</v>
      </c>
      <c r="O10">
        <v>321.30603666716001</v>
      </c>
      <c r="P10">
        <v>321.30603666716001</v>
      </c>
      <c r="Q10">
        <v>321.30603666716001</v>
      </c>
      <c r="R10">
        <v>321.30603666716001</v>
      </c>
      <c r="S10">
        <v>321.30603666716001</v>
      </c>
      <c r="T10">
        <v>321.30603666716001</v>
      </c>
      <c r="U10">
        <v>321.30603666716001</v>
      </c>
      <c r="V10">
        <v>321.30603666716001</v>
      </c>
      <c r="W10">
        <v>321.30603666716001</v>
      </c>
      <c r="X10">
        <v>321.30603666716001</v>
      </c>
      <c r="Y10">
        <v>321.30603666716001</v>
      </c>
      <c r="Z10">
        <v>321.30603666716001</v>
      </c>
      <c r="AA10">
        <v>321.30603666716001</v>
      </c>
      <c r="AB10">
        <v>321.30603666716001</v>
      </c>
      <c r="AC10">
        <v>321.30603666716001</v>
      </c>
      <c r="AD10">
        <v>321.30603666716001</v>
      </c>
      <c r="AE10">
        <v>321.30603666716001</v>
      </c>
      <c r="AF10">
        <v>321.30603666716001</v>
      </c>
      <c r="AG10">
        <v>321.30603666716001</v>
      </c>
      <c r="AH10">
        <v>321.30603666716001</v>
      </c>
    </row>
    <row r="11" spans="1:34">
      <c r="A11" t="s">
        <v>2208</v>
      </c>
      <c r="B11">
        <v>852.00371120179477</v>
      </c>
      <c r="C11">
        <v>852.00371120179477</v>
      </c>
      <c r="D11">
        <v>852.00371120179477</v>
      </c>
      <c r="E11">
        <v>852.00371120179477</v>
      </c>
      <c r="F11">
        <v>852.00371120179477</v>
      </c>
      <c r="G11">
        <v>852.00371120179477</v>
      </c>
      <c r="H11">
        <v>852.00371120179477</v>
      </c>
      <c r="I11">
        <v>852.00371120179477</v>
      </c>
      <c r="J11">
        <v>852.00371120179477</v>
      </c>
      <c r="K11">
        <v>852.00371120179477</v>
      </c>
      <c r="L11">
        <v>852.00371120179477</v>
      </c>
      <c r="M11">
        <v>852.00371120179477</v>
      </c>
      <c r="N11">
        <v>852.00371120179477</v>
      </c>
      <c r="O11">
        <v>852.00371120179477</v>
      </c>
      <c r="P11">
        <v>852.00371120179477</v>
      </c>
      <c r="Q11">
        <v>852.00371120179477</v>
      </c>
      <c r="R11">
        <v>852.00371120179477</v>
      </c>
      <c r="S11">
        <v>852.00371120179477</v>
      </c>
      <c r="T11">
        <v>852.00371120179477</v>
      </c>
      <c r="U11">
        <v>852.00371120179477</v>
      </c>
      <c r="V11">
        <v>852.00371120179477</v>
      </c>
      <c r="W11">
        <v>852.00371120179477</v>
      </c>
      <c r="X11">
        <v>852.00371120179477</v>
      </c>
      <c r="Y11">
        <v>852.00371120179477</v>
      </c>
      <c r="Z11">
        <v>852.00371120179477</v>
      </c>
      <c r="AA11">
        <v>852.00371120179477</v>
      </c>
      <c r="AB11">
        <v>852.00371120179477</v>
      </c>
      <c r="AC11">
        <v>852.00371120179477</v>
      </c>
      <c r="AD11">
        <v>852.00371120179477</v>
      </c>
      <c r="AE11">
        <v>852.00371120179477</v>
      </c>
      <c r="AF11">
        <v>852.00371120179477</v>
      </c>
      <c r="AG11">
        <v>852.00371120179477</v>
      </c>
      <c r="AH11">
        <v>852.00371120179477</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4" t="s">
        <v>2214</v>
      </c>
      <c r="B22" s="95"/>
    </row>
    <row r="23" spans="1:34" ht="15" customHeight="1" thickBot="1">
      <c r="A23" s="96" t="s">
        <v>2215</v>
      </c>
      <c r="B23" s="97"/>
    </row>
    <row r="24" spans="1:34">
      <c r="A24" s="98" t="s">
        <v>2216</v>
      </c>
      <c r="B24" s="99">
        <v>1.67</v>
      </c>
    </row>
    <row r="25" spans="1:34">
      <c r="A25" s="98" t="s">
        <v>2217</v>
      </c>
      <c r="B25" s="99">
        <v>21.196137258578659</v>
      </c>
    </row>
    <row r="26" spans="1:34">
      <c r="A26" s="98" t="s">
        <v>2205</v>
      </c>
      <c r="B26" s="99">
        <v>111.39416306433711</v>
      </c>
    </row>
    <row r="27" spans="1:34">
      <c r="A27" s="98" t="s">
        <v>2218</v>
      </c>
      <c r="B27" s="99">
        <v>4.8656731685074099</v>
      </c>
    </row>
    <row r="28" spans="1:34">
      <c r="A28" s="98" t="s">
        <v>2219</v>
      </c>
      <c r="B28" s="99">
        <v>1</v>
      </c>
    </row>
    <row r="29" spans="1:34">
      <c r="A29" s="98" t="s">
        <v>2208</v>
      </c>
      <c r="B29" s="99">
        <v>1.270075674087136</v>
      </c>
    </row>
    <row r="30" spans="1:34">
      <c r="A30" s="98" t="s">
        <v>2220</v>
      </c>
      <c r="B30" s="99">
        <v>1</v>
      </c>
    </row>
    <row r="31" spans="1:34">
      <c r="A31" s="98" t="s">
        <v>2221</v>
      </c>
      <c r="B31" s="99">
        <v>16</v>
      </c>
    </row>
    <row r="32" spans="1:34">
      <c r="A32" s="98" t="s">
        <v>2222</v>
      </c>
      <c r="B32" s="99">
        <v>41.989116133258747</v>
      </c>
    </row>
    <row r="33" spans="1:2">
      <c r="A33" s="98" t="s">
        <v>2223</v>
      </c>
      <c r="B33" s="99">
        <v>3512.35916421195</v>
      </c>
    </row>
    <row r="34" spans="1:2" ht="15" customHeight="1" thickBot="1">
      <c r="A34" s="100" t="s">
        <v>2224</v>
      </c>
      <c r="B34" s="101">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5" t="s">
        <v>2225</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7"/>
      <c r="F3" s="107"/>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103" customFormat="1" ht="12.75" customHeight="1">
      <c r="A26" s="137" t="s">
        <v>2250</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38" s="62" customFormat="1" ht="12.75" customHeight="1">
      <c r="A27" s="139"/>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spans="1:38" s="103" customFormat="1" ht="38.25" customHeight="1">
      <c r="A28" s="123" t="s">
        <v>2251</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103" customFormat="1" ht="12.75" customHeight="1">
      <c r="A29" s="123" t="s">
        <v>2252</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103" customFormat="1" ht="12.75" customHeight="1">
      <c r="A30" s="123" t="s">
        <v>2253</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103" customFormat="1" ht="25.5" customHeight="1">
      <c r="A31" s="123" t="s">
        <v>2254</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103" customFormat="1" ht="12.75" customHeight="1">
      <c r="A32" s="123" t="s">
        <v>2255</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103" customFormat="1" ht="12.75" customHeight="1">
      <c r="A33" s="123" t="s">
        <v>2256</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103" customFormat="1" ht="12.75" customHeight="1">
      <c r="A34" s="123" t="s">
        <v>2257</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103" customFormat="1" ht="12.75" customHeight="1">
      <c r="A35" s="124" t="s">
        <v>2258</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103" customFormat="1" ht="12.75" customHeight="1">
      <c r="A36" s="123" t="s">
        <v>2259</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103" customFormat="1" ht="25.5" customHeight="1">
      <c r="A37" s="123" t="s">
        <v>2260</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103"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103" customFormat="1" ht="12.75" customHeight="1">
      <c r="A39" s="121" t="s">
        <v>2261</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103" customFormat="1" ht="12.75" customHeight="1">
      <c r="A40" s="122" t="s">
        <v>2262</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103" customFormat="1" ht="38.25" customHeight="1">
      <c r="A41" s="122" t="s">
        <v>2263</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103" customFormat="1" ht="25.5" customHeight="1">
      <c r="A42" s="122" t="s">
        <v>2264</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103" customFormat="1" ht="25.5" customHeight="1">
      <c r="A43" s="122" t="s">
        <v>2265</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103" customFormat="1" ht="12.75" customHeight="1">
      <c r="A44" s="125" t="s">
        <v>2266</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103" customFormat="1" ht="24.75" customHeight="1">
      <c r="A45" s="125" t="s">
        <v>2267</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103" customFormat="1" ht="12.75" customHeight="1">
      <c r="A46" s="126" t="s">
        <v>2268</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103" customFormat="1" ht="12.75" customHeight="1">
      <c r="A47" s="127" t="s">
        <v>2269</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103" customFormat="1" ht="12.75" customHeight="1">
      <c r="A48" s="122" t="s">
        <v>2270</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103" customFormat="1" ht="12.75" customHeight="1">
      <c r="A49" s="122" t="s">
        <v>2271</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03" customFormat="1" ht="12.75" customHeight="1">
      <c r="A50" s="126"/>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03" customFormat="1" ht="12.75" customHeight="1">
      <c r="A51" s="128" t="s">
        <v>2272</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103" customFormat="1" ht="12.75" customHeight="1">
      <c r="A52" s="128" t="s">
        <v>2273</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103" customFormat="1" ht="12.75" customHeight="1">
      <c r="A53" s="129" t="s">
        <v>2274</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103" customFormat="1" ht="12.75" customHeight="1">
      <c r="A54" s="130" t="s">
        <v>2275</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103" customFormat="1" ht="12.75" customHeight="1">
      <c r="A55" s="130" t="s">
        <v>2276</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103" customFormat="1" ht="12.75" customHeight="1">
      <c r="A56" s="126" t="s">
        <v>2277</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103" customFormat="1" ht="12.75" customHeight="1">
      <c r="A57" s="126" t="s">
        <v>2278</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103" customFormat="1" ht="13" customHeight="1">
      <c r="A58" s="129" t="s">
        <v>2279</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103" customFormat="1" ht="13" customHeight="1">
      <c r="A59" s="126" t="s">
        <v>2280</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103" customFormat="1" ht="12.75" customHeight="1">
      <c r="A60" s="131" t="s">
        <v>2281</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103" customFormat="1" ht="12.75" customHeight="1">
      <c r="A61" s="132" t="s">
        <v>2282</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103" customFormat="1" ht="12.75" customHeight="1">
      <c r="A62" s="126" t="s">
        <v>2283</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1" customFormat="1" ht="12.75" customHeight="1">
      <c r="A63" s="130" t="s">
        <v>2284</v>
      </c>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spans="1:26" s="51" customFormat="1" ht="12.75" customHeight="1">
      <c r="A64" s="132" t="s">
        <v>2285</v>
      </c>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spans="1:26" s="103" customFormat="1" ht="12.75" customHeight="1">
      <c r="A65" s="126" t="s">
        <v>2286</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1" customFormat="1" ht="12.75" customHeight="1">
      <c r="A66" s="130" t="s">
        <v>2287</v>
      </c>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spans="1:26" s="51" customFormat="1" ht="12.75" customHeight="1">
      <c r="A67" s="131" t="s">
        <v>2288</v>
      </c>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spans="1:26" s="51" customFormat="1" ht="12.75" customHeight="1">
      <c r="A68" s="132" t="s">
        <v>2289</v>
      </c>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spans="1:26" s="51" customFormat="1" ht="12.75" customHeight="1">
      <c r="A69" s="130" t="s">
        <v>2290</v>
      </c>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spans="1:26" s="103" customFormat="1" ht="12.75" customHeight="1">
      <c r="A70" s="130" t="s">
        <v>2291</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103" customFormat="1" ht="12.75" customHeight="1">
      <c r="A71" s="130" t="s">
        <v>2292</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103" customFormat="1" ht="12.75" customHeight="1">
      <c r="A72" s="130" t="s">
        <v>2293</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103" customFormat="1" ht="12.75" customHeight="1">
      <c r="A73" s="132" t="s">
        <v>2285</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1" customFormat="1" ht="12.75" customHeight="1">
      <c r="A74" s="130" t="s">
        <v>2294</v>
      </c>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spans="1:26" s="103" customFormat="1" ht="12.75" customHeight="1">
      <c r="A75" s="130" t="s">
        <v>2292</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103" customFormat="1" ht="12.75" customHeight="1">
      <c r="A76" s="130" t="s">
        <v>2293</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103" customFormat="1" ht="12.75" customHeight="1">
      <c r="A77" s="131" t="s">
        <v>2295</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103" customFormat="1" ht="12.75" customHeight="1">
      <c r="A78" s="130" t="s">
        <v>2296</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103" customFormat="1" ht="12.75" customHeight="1">
      <c r="A79" s="130" t="s">
        <v>2297</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103" customFormat="1" ht="12.75" customHeight="1">
      <c r="A80" s="130" t="s">
        <v>2298</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30" t="s">
        <v>2299</v>
      </c>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ht="12.75" customHeight="1">
      <c r="A82" s="131" t="s">
        <v>2300</v>
      </c>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0" t="s">
        <v>2301</v>
      </c>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8"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0</v>
      </c>
    </row>
    <row r="5" spans="1:6">
      <c r="A5" t="s">
        <v>2215</v>
      </c>
      <c r="B5" t="s">
        <v>2322</v>
      </c>
      <c r="C5" s="72">
        <v>3038000000000</v>
      </c>
    </row>
    <row r="6" spans="1:6">
      <c r="A6" t="s">
        <v>2215</v>
      </c>
      <c r="B6" t="s">
        <v>2323</v>
      </c>
      <c r="C6" s="72">
        <v>22254000000000</v>
      </c>
      <c r="D6" s="72">
        <v>136180000000000</v>
      </c>
    </row>
    <row r="7" spans="1:6">
      <c r="A7" t="s">
        <v>2215</v>
      </c>
      <c r="B7" t="s">
        <v>2324</v>
      </c>
      <c r="C7" s="72">
        <v>0</v>
      </c>
    </row>
    <row r="8" spans="1:6">
      <c r="A8" t="s">
        <v>2215</v>
      </c>
      <c r="B8" t="s">
        <v>2325</v>
      </c>
      <c r="C8" s="72">
        <v>2686000000000</v>
      </c>
    </row>
    <row r="9" spans="1:6">
      <c r="A9" t="s">
        <v>2215</v>
      </c>
      <c r="B9" t="s">
        <v>2326</v>
      </c>
      <c r="C9" s="72">
        <v>0</v>
      </c>
    </row>
    <row r="10" spans="1:6">
      <c r="A10" t="s">
        <v>2215</v>
      </c>
      <c r="B10" t="s">
        <v>2327</v>
      </c>
      <c r="C10" s="72">
        <v>59755000000000</v>
      </c>
    </row>
    <row r="11" spans="1:6">
      <c r="A11" t="s">
        <v>2215</v>
      </c>
      <c r="B11" t="s">
        <v>2328</v>
      </c>
      <c r="C11" s="72">
        <v>3587000000000</v>
      </c>
    </row>
    <row r="12" spans="1:6">
      <c r="A12" t="s">
        <v>2215</v>
      </c>
      <c r="B12" t="s">
        <v>2329</v>
      </c>
      <c r="C12" s="72">
        <v>50395000000000</v>
      </c>
    </row>
    <row r="13" spans="1:6">
      <c r="A13" t="s">
        <v>2215</v>
      </c>
      <c r="B13" t="s">
        <v>2330</v>
      </c>
      <c r="C13" s="72">
        <v>9000000000</v>
      </c>
    </row>
    <row r="14" spans="1:6">
      <c r="A14" t="s">
        <v>2215</v>
      </c>
      <c r="B14" t="s">
        <v>2331</v>
      </c>
      <c r="C14" s="72">
        <v>0</v>
      </c>
    </row>
    <row r="17" spans="1:12">
      <c r="G17" s="73" t="s">
        <v>2332</v>
      </c>
      <c r="H17" s="74">
        <f>C6/((G19*C19)+(G20*C20)+(G26*C26) +(G27*C27))</f>
        <v>692264.41208908812</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314</v>
      </c>
      <c r="E19">
        <f>BAADTbVT!B6</f>
        <v>14067.57406855746</v>
      </c>
      <c r="F19">
        <v>1.67</v>
      </c>
      <c r="G19">
        <f t="shared" ref="G19:G24" si="0">PRODUCT(D19:F19)</f>
        <v>7376754.4900701605</v>
      </c>
      <c r="H19" s="81">
        <f>1/(H17*C19)</f>
        <v>3.6957911984184614E-5</v>
      </c>
      <c r="J19" s="82">
        <f>G19/H19</f>
        <v>199598789380.38742</v>
      </c>
    </row>
    <row r="20" spans="1:12">
      <c r="A20" t="s">
        <v>2204</v>
      </c>
      <c r="B20" s="79">
        <f>'SYFAFE-psgr'!D3/'SYFAFE-psgr'!$D$2</f>
        <v>2.822546816229218</v>
      </c>
      <c r="C20">
        <f>B20/SUM($B$19:$B$20,$B$26:$B$27)</f>
        <v>0.11032189706843125</v>
      </c>
      <c r="D20" s="80">
        <f>SYVbT!C7</f>
        <v>228</v>
      </c>
      <c r="E20">
        <f>BAADTbVT!B7</f>
        <v>15592.42380685778</v>
      </c>
      <c r="F20">
        <v>21.196137258578659</v>
      </c>
      <c r="G20">
        <f t="shared" si="0"/>
        <v>75353807.386531845</v>
      </c>
      <c r="H20" s="81">
        <f>1/(H17*C20)</f>
        <v>1.3093817176630056E-5</v>
      </c>
      <c r="J20" s="82">
        <f>G20/H20</f>
        <v>5754915191654.2637</v>
      </c>
    </row>
    <row r="21" spans="1:12">
      <c r="A21" t="s">
        <v>2205</v>
      </c>
      <c r="B21" s="79">
        <f>'SYFAFE-psgr'!D4/'SYFAFE-psgr'!$D$2</f>
        <v>1.394657104551186</v>
      </c>
      <c r="D21" s="80">
        <f>SYVbT!C8</f>
        <v>0</v>
      </c>
      <c r="E21">
        <f>BAADTbVT!B8</f>
        <v>74317.202363170974</v>
      </c>
      <c r="F21">
        <v>111.39416306433711</v>
      </c>
      <c r="G21">
        <f t="shared" si="0"/>
        <v>0</v>
      </c>
      <c r="H21" s="81"/>
      <c r="J21" s="82"/>
    </row>
    <row r="22" spans="1:12">
      <c r="A22" t="s">
        <v>2206</v>
      </c>
      <c r="B22" s="79">
        <f>'SYFAFE-psgr'!D5/'SYFAFE-psgr'!$D$2</f>
        <v>1.340763785059929</v>
      </c>
      <c r="D22" s="80">
        <f>SYVbT!C9</f>
        <v>0</v>
      </c>
      <c r="E22">
        <f>BAADTbVT!B9</f>
        <v>71135.978265950485</v>
      </c>
      <c r="F22">
        <v>4.8656731685074099</v>
      </c>
      <c r="G22">
        <f t="shared" si="0"/>
        <v>0</v>
      </c>
      <c r="H22" s="81"/>
      <c r="J22" s="82"/>
    </row>
    <row r="23" spans="1:12">
      <c r="A23" t="s">
        <v>2207</v>
      </c>
      <c r="B23" s="79">
        <f>'SYFAFE-psgr'!D6/'SYFAFE-psgr'!$D$2</f>
        <v>3.1748880380521809E-2</v>
      </c>
      <c r="D23" s="80">
        <f>SYVbT!C10</f>
        <v>0</v>
      </c>
      <c r="E23">
        <f>BAADTbVT!B10</f>
        <v>321.30603666716001</v>
      </c>
      <c r="F23">
        <v>1</v>
      </c>
      <c r="G23">
        <f t="shared" si="0"/>
        <v>0</v>
      </c>
      <c r="H23" s="81"/>
      <c r="J23" s="82"/>
    </row>
    <row r="24" spans="1:12">
      <c r="A24" t="s">
        <v>2208</v>
      </c>
      <c r="B24" s="83">
        <f>'SYFAFE-psgr'!D7/'SYFAFE-psgr'!$D$2</f>
        <v>3.5090482314241016</v>
      </c>
      <c r="C24" s="84"/>
      <c r="D24" s="85">
        <f>SYVbT!C11</f>
        <v>0</v>
      </c>
      <c r="E24" s="84">
        <f>BAADTbVT!B11</f>
        <v>852.00371120179477</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28</v>
      </c>
      <c r="E26">
        <f>BAADTbVT!B15</f>
        <v>8564.6689345872073</v>
      </c>
      <c r="F26">
        <f>BAADTbVT!B30</f>
        <v>1</v>
      </c>
      <c r="G26">
        <f t="shared" ref="G26:G31" si="1">PRODUCT(D26:F26)</f>
        <v>239810.73016844181</v>
      </c>
      <c r="H26" s="81">
        <f>1/(C26*H17)</f>
        <v>1.1205439057935489E-4</v>
      </c>
      <c r="J26" s="82">
        <f>G26/H26</f>
        <v>2140127922.9537389</v>
      </c>
    </row>
    <row r="27" spans="1:12">
      <c r="A27" t="s">
        <v>2204</v>
      </c>
      <c r="B27" s="79">
        <f>'SYFAFE-frgt'!D3/'SYFAFE-psgr'!$D$2</f>
        <v>21.432279209660457</v>
      </c>
      <c r="C27">
        <f>B27/SUM($B$19:$B$20,$B$26:$B$27)</f>
        <v>0.8377007911134764</v>
      </c>
      <c r="D27" s="80">
        <f>SYVbT!C16</f>
        <v>89</v>
      </c>
      <c r="E27">
        <f>BAADTbVT!B16</f>
        <v>19735.40131660286</v>
      </c>
      <c r="F27">
        <f>BAADTbVT!B31</f>
        <v>16</v>
      </c>
      <c r="G27">
        <f t="shared" si="1"/>
        <v>28103211.474842474</v>
      </c>
      <c r="H27" s="81">
        <f>1/(C27*H17)</f>
        <v>1.7244041859778536E-6</v>
      </c>
      <c r="J27" s="82">
        <f>G27/H27</f>
        <v>16297345891042.393</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22254000000000</v>
      </c>
      <c r="K32" s="91">
        <f>C6</f>
        <v>22254000000000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8">
        <v>0.68595041322314043</v>
      </c>
      <c r="D12" s="6" t="s">
        <v>2355</v>
      </c>
    </row>
    <row r="13" spans="1:36">
      <c r="A13" t="s">
        <v>2204</v>
      </c>
      <c r="B13" s="108">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9">
        <v>111.39416306433711</v>
      </c>
    </row>
    <row r="24" spans="1:5">
      <c r="A24" t="s">
        <v>2365</v>
      </c>
      <c r="B24" s="109">
        <v>41.989116133258747</v>
      </c>
    </row>
    <row r="25" spans="1:5">
      <c r="A25" t="s">
        <v>30</v>
      </c>
      <c r="B25" s="109">
        <v>48.656731685074099</v>
      </c>
    </row>
    <row r="26" spans="1:5">
      <c r="A26" t="s">
        <v>2366</v>
      </c>
      <c r="B26" s="109">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10">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1">
        <f>INDEX('AEO 7'!$C$18:$AH$28,MATCH($C$47,'AEO 7'!$A$18:$A$28,0),MATCH(E$46,'AEO 7'!$C$13:$AH$13,0))*10^9</f>
        <v>41270718000</v>
      </c>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32" customHeight="1">
      <c r="A1" s="4" t="s">
        <v>2413</v>
      </c>
      <c r="B1" s="10" t="s">
        <v>471</v>
      </c>
      <c r="C1" s="10" t="s">
        <v>465</v>
      </c>
      <c r="D1" s="10" t="s">
        <v>457</v>
      </c>
      <c r="E1" s="10" t="s">
        <v>462</v>
      </c>
      <c r="F1" s="10" t="s">
        <v>584</v>
      </c>
      <c r="G1" s="10" t="s">
        <v>468</v>
      </c>
      <c r="H1" s="10" t="s">
        <v>474</v>
      </c>
    </row>
    <row r="2" spans="1:8">
      <c r="A2" t="s">
        <v>2203</v>
      </c>
      <c r="B2" s="112">
        <f>SUMIFS('AEO 41'!$37:$37,'AEO 41'!$39:$39,'SYFAFE-psgr'!B1)/SUMIFS('AEO 37'!$37:$37,'AEO 37'!$39:$39,'SYFAFE-psgr'!B1)/1000*'Calculations Etc'!$B$19*'Calibration Adjustments'!$B$19</f>
        <v>1.3034527706475435E-3</v>
      </c>
      <c r="C2" s="112">
        <f>SUMIFS('AEO 41'!$37:$37,'AEO 41'!$39:$39,'SYFAFE-psgr'!C1)/SUMIFS('AEO 37'!$37:$37,'AEO 37'!$39:$39,'SYFAFE-psgr'!C1)/1000*'Calculations Etc'!$B$19*'Calibration Adjustments'!$B$19</f>
        <v>3.2678701664683445E-4</v>
      </c>
      <c r="D2" s="112">
        <f>SUMIFS('AEO 41'!$37:$37,'AEO 41'!$39:$39,'SYFAFE-psgr'!D1)/SUMIFS('AEO 37'!$37:$37,'AEO 37'!$39:$39,'SYFAFE-psgr'!D1)/1000*'Calculations Etc'!$B$19*'Calibration Adjustments'!$B$19</f>
        <v>3.1652760292406873E-4</v>
      </c>
      <c r="E2" s="112">
        <f>SUMIFS('AEO 41'!$37:$37,'AEO 41'!$39:$39,'SYFAFE-psgr'!E1)/SUMIFS('AEO 37'!$37:$37,'AEO 37'!$39:$39,'SYFAFE-psgr'!E1)/1000*'Calculations Etc'!$B$19*'Calibration Adjustments'!$B$19</f>
        <v>3.9332496832109406E-4</v>
      </c>
      <c r="F2" s="112">
        <f>SUMIFS('AEO 41'!$37:$37,'AEO 41'!$39:$39,'SYFAFE-psgr'!F1)/SUMIFS('AEO 37'!$37:$37,'AEO 37'!$39:$39,'SYFAFE-psgr'!F1)/1000*'Calculations Etc'!$B$19*'Calibration Adjustments'!$B$19</f>
        <v>6.7451596682727188E-4</v>
      </c>
      <c r="G2" s="112">
        <f>SUMIFS('AEO 41'!$37:$37,'AEO 41'!$39:$39,'SYFAFE-psgr'!G1)/SUMIFS('AEO 37'!$37:$37,'AEO 37'!$39:$39,'SYFAFE-psgr'!G1)/1000*'Calculations Etc'!$B$19*'Calibration Adjustments'!$B$19</f>
        <v>2.7638078960570732E-4</v>
      </c>
      <c r="H2" s="112">
        <f>SUMIFS('AEO 41'!$37:$37,'AEO 41'!$39:$39,'SYFAFE-psgr'!H1)/SUMIFS('AEO 37'!$37:$37,'AEO 37'!$39:$39,'SYFAFE-psgr'!H1)/1000*'Calculations Etc'!$B$19*'Calibration Adjustments'!$B$19</f>
        <v>5.8732402773689196E-4</v>
      </c>
    </row>
    <row r="3" spans="1:8">
      <c r="A3" t="s">
        <v>2204</v>
      </c>
      <c r="B3" s="112">
        <f>$E3/(1-'Calculations Etc'!$B$13)*'Calibration Adjustments'!B20</f>
        <v>2.8716216192227239E-3</v>
      </c>
      <c r="C3" s="112">
        <f>('SYVbT-passenger'!C3*'BAADTbVT-passenger'!$B$3*'Calculations Etc'!$B$21)/(SUMIFS('AEO 36'!$F$63:$F$85,'AEO 36'!$A$63:$A$85,C1)*1000000000000)*'Calibration Adjustments'!C20</f>
        <v>7.6571862036197878E-4</v>
      </c>
      <c r="D3" s="112">
        <f>('SYVbT-passenger'!D3*'BAADTbVT-passenger'!$B$3*'Calculations Etc'!$B$21)/(SUMIFS('AEO 36'!$F$63:$F$85,'AEO 36'!$A$63:$A$85,D1)*1000000000000)*'Calibration Adjustments'!D20</f>
        <v>8.9341397788199632E-4</v>
      </c>
      <c r="E3" s="112">
        <f>('SYVbT-passenger'!E3*'BAADTbVT-passenger'!$B$3*'Calculations Etc'!$B$21)/(SUMIFS('AEO 36'!$F$63:$F$85,'AEO 36'!$A$63:$A$85,E1)*1000000000000)*'Calibration Adjustments'!E20</f>
        <v>8.9361888315505733E-4</v>
      </c>
      <c r="F3" s="112">
        <f>$E3/(1-'Calculations Etc'!$B$13)*'Calculations Etc'!$B$16+$E3*(1-'Calculations Etc'!$B$16)*'Calibration Adjustments'!F20</f>
        <v>1.9815203879922738E-3</v>
      </c>
      <c r="G3" s="112">
        <f>('SYVbT-passenger'!G3*'BAADTbVT-passenger'!$B$3*'Calculations Etc'!$B$21)/(SUMIFS('AEO 36'!$F$63:$F$85,'AEO 36'!$A$63:$A$85,G1)*1000000000000)*'Calibration Adjustments'!G20</f>
        <v>8.9361888315505722E-4</v>
      </c>
      <c r="H3" s="112">
        <f>$E3*'Calculations Etc'!$B$39*'Calibration Adjustments'!H20</f>
        <v>2.6808566494651714E-3</v>
      </c>
    </row>
    <row r="4" spans="1:8">
      <c r="A4" t="s">
        <v>2205</v>
      </c>
      <c r="B4" s="112">
        <f>$E4/(1-'Calculations Etc'!$B$13)*'Calibration Adjustments'!B21</f>
        <v>1.4185802505818062E-3</v>
      </c>
      <c r="C4" s="112">
        <f>$E4*'Calibration Adjustments'!C21</f>
        <v>4.4144747020460922E-4</v>
      </c>
      <c r="D4" s="112">
        <f>$E4*'Calibration Adjustments'!D21</f>
        <v>4.4144747020460922E-4</v>
      </c>
      <c r="E4" s="113">
        <f>('SYVbT-passenger'!E4*'BAADTbVT-passenger'!B4*'Calculations Etc'!B23)/((INDEX('AEO 7'!$65:$65,MATCH('Calculations Etc'!B$2,'AEO 7'!$1:$1,0))*'Calculations Etc'!B3*10^15))*'Calibration Adjustments'!E21</f>
        <v>4.4144747020460922E-4</v>
      </c>
      <c r="F4">
        <v>0</v>
      </c>
      <c r="G4">
        <v>0</v>
      </c>
      <c r="H4" s="112">
        <f>$E4*'Calculations Etc'!$B$39*'Calibration Adjustments'!H21</f>
        <v>1.3243424106138275E-3</v>
      </c>
    </row>
    <row r="5" spans="1:8">
      <c r="A5" t="s">
        <v>2206</v>
      </c>
      <c r="B5" s="112">
        <f>'Calculations Etc'!E52*'Calibration Adjustments'!B22</f>
        <v>1.2405209526886144E-3</v>
      </c>
      <c r="C5" s="112">
        <f>$E5*'Calibration Adjustments'!C22</f>
        <v>4.2438874697242065E-4</v>
      </c>
      <c r="D5" s="112">
        <f>$E5*'Calibration Adjustments'!D22</f>
        <v>4.2438874697242065E-4</v>
      </c>
      <c r="E5" s="112">
        <f>'Calculations Etc'!E53*'Calibration Adjustments'!E22</f>
        <v>4.2438874697242065E-4</v>
      </c>
      <c r="F5">
        <v>0</v>
      </c>
      <c r="G5">
        <v>0</v>
      </c>
      <c r="H5" s="112">
        <f>$E5*'Calculations Etc'!$B$39*'Calibration Adjustments'!H22</f>
        <v>1.2731662409172617E-3</v>
      </c>
    </row>
    <row r="6" spans="1:8">
      <c r="A6" t="s">
        <v>2207</v>
      </c>
      <c r="B6" s="112">
        <f>$E6/(1-'Calculations Etc'!$B$13)*'Calibration Adjustments'!B23</f>
        <v>3.2293482418666772E-5</v>
      </c>
      <c r="C6" s="112">
        <v>0</v>
      </c>
      <c r="D6" s="112">
        <f>('SYVbT-passenger'!D6*'BAADTbVT-passenger'!$B$6*1)/(SUMIFS('AEO 36'!$F$100:$F$101,'AEO 36'!$A$100:$A$101,'SYFAFE-psgr'!D1)*1000000000000)*'Calibration Adjustments'!D23</f>
        <v>1.0049397002369564E-5</v>
      </c>
      <c r="E6" s="112">
        <f>('SYVbT-passenger'!E6*'BAADTbVT-passenger'!$B$6*1)/(SUMIFS('AEO 36'!$F$100:$F$101,'AEO 36'!$A$100:$A$101,'SYFAFE-psgr'!E1)*1000000000000)*'Calibration Adjustments'!E23</f>
        <v>1.0049397002369565E-5</v>
      </c>
      <c r="F6">
        <v>0</v>
      </c>
      <c r="G6">
        <v>0</v>
      </c>
      <c r="H6" s="112">
        <f>$E6*'Calculations Etc'!$B$39*'Calibration Adjustments'!H23</f>
        <v>3.0148191007108693E-5</v>
      </c>
    </row>
    <row r="7" spans="1:8">
      <c r="A7" t="s">
        <v>2208</v>
      </c>
      <c r="B7" s="112">
        <f>$D7/(1-'Calculations Etc'!$B$12)*'Calibration Adjustments'!B24</f>
        <v>3.5367364645724005E-3</v>
      </c>
      <c r="C7" s="112">
        <f>$D7*'Calibration Adjustments'!C24</f>
        <v>1.1107106252376136E-3</v>
      </c>
      <c r="D7" s="113">
        <f>('SYVbT-passenger'!D7*'BAADTbVT-passenger'!B7*'Calculations Etc'!B26)/(INDEX('AEO 35'!20:20,MATCH('Calculations Etc'!B$2,'AEO 35'!1:1,0))*10^12)*'Calibration Adjustments'!D24</f>
        <v>1.1107106252376136E-3</v>
      </c>
      <c r="E7" s="112">
        <f>$D7*'Calibration Adjustments'!E24</f>
        <v>1.1107106252376136E-3</v>
      </c>
      <c r="F7" s="112">
        <f>$D7/(1-'Calculations Etc'!$B$12)*'Calculations Etc'!$B$16+$D7*(1-'Calculations Etc'!$B$16)*'Calibration Adjustments'!F24</f>
        <v>2.4450248368717464E-3</v>
      </c>
      <c r="G7" s="112">
        <f>$D7*'Calculations Etc'!$B$43*'Calibration Adjustments'!G24</f>
        <v>8.6080073455915059E-4</v>
      </c>
      <c r="H7" s="112">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32" customHeight="1">
      <c r="A1" s="4" t="s">
        <v>2414</v>
      </c>
      <c r="B1" s="10" t="s">
        <v>471</v>
      </c>
      <c r="C1" s="10" t="s">
        <v>465</v>
      </c>
      <c r="D1" s="10" t="s">
        <v>457</v>
      </c>
      <c r="E1" s="10" t="s">
        <v>462</v>
      </c>
      <c r="F1" s="10" t="s">
        <v>584</v>
      </c>
      <c r="G1" s="10" t="s">
        <v>468</v>
      </c>
      <c r="H1" s="10" t="s">
        <v>474</v>
      </c>
    </row>
    <row r="2" spans="1:8">
      <c r="A2" t="s">
        <v>2203</v>
      </c>
      <c r="B2" s="114">
        <f>('SYVbT-freight'!B2*'BAADTbVT-frgt'!$B$2*'Calculations Etc'!$B$20)/(SUM(SUMIFS('AEO 43'!$F$61:$F$69,'AEO 43'!$A$61:$A$69,'SYFAFE-frgt'!B1),SUMIFS('AEO 49'!$F$54:$F$73,'AEO 49'!$A$54:$A$73,'SYFAFE-frgt'!B1))*1000000000000)*'Calibration Adjustments'!B28</f>
        <v>1.2098850095054675E-4</v>
      </c>
      <c r="C2" s="114">
        <f>'SEDS Transport'!H26</f>
        <v>1.1205439057935489E-4</v>
      </c>
      <c r="D2" s="114">
        <f>('SYVbT-freight'!D2*'BAADTbVT-frgt'!$B$2*'Calculations Etc'!$B$20)/(SUM(SUMIFS('AEO 43'!$F$61:$F$69,'AEO 43'!$A$61:$A$69,'SYFAFE-frgt'!D1),SUMIFS('AEO 49'!$F$54:$F$73,'AEO 49'!$A$54:$A$73,'SYFAFE-frgt'!D1))*1000000000000)*'Calibration Adjustments'!D28</f>
        <v>1.043975093608511E-4</v>
      </c>
      <c r="E2" s="112">
        <f>('SYVbT-freight'!E2*'BAADTbVT-frgt'!$B$2*'Calculations Etc'!$B$20)/(SUM(SUMIFS('AEO 43'!$F$61:$F$69,'AEO 43'!$A$61:$A$69,'SYFAFE-frgt'!E1),SUMIFS('AEO 49'!$F$54:$F$73,'AEO 49'!$A$54:$A$73,'SYFAFE-frgt'!E1))*1000000000000)*'Calibration Adjustments'!E28</f>
        <v>7.3948395495852042E-5</v>
      </c>
      <c r="F2" s="112">
        <f>$D2/(1-'Calculations Etc'!$B$13)*'Calculations Etc'!$B$16+$D2*(1-'Calculations Etc'!$B$16)*'Calibration Adjustments'!F28</f>
        <v>2.3149219108236567E-4</v>
      </c>
      <c r="G2" s="112">
        <f>('SYVbT-freight'!G2*'BAADTbVT-frgt'!$B$2*'Calculations Etc'!$B$20)/(SUM(SUMIFS('AEO 43'!$F$61:$F$69,'AEO 43'!$A$61:$A$69,'SYFAFE-frgt'!G1),SUMIFS('AEO 49'!$F$54:$F$73,'AEO 49'!$A$54:$A$73,'SYFAFE-frgt'!G1))*1000000000000)*'Calibration Adjustments'!G28</f>
        <v>4.0198415563294249E-5</v>
      </c>
      <c r="H2" s="112">
        <f>$E3*'Calculations Etc'!$B$39*'Calibration Adjustments'!H28</f>
        <v>2.0735934964818689E-3</v>
      </c>
    </row>
    <row r="3" spans="1:8">
      <c r="A3" t="s">
        <v>2204</v>
      </c>
      <c r="B3" s="114">
        <f>$E3/(1-'Calculations Etc'!$B$13)*'Calibration Adjustments'!B29</f>
        <v>2.2211467051641521E-3</v>
      </c>
      <c r="C3" s="114">
        <f>'SEDS Transport'!H27</f>
        <v>1.7244041859778536E-6</v>
      </c>
      <c r="D3" s="114">
        <f>('SYVbT-freight'!D3*'BAADTbVT-frgt'!$B$3*'Calculations Etc'!$B$22)/(SUMIFS('AEO 49'!$F$75:$F$84,'AEO 49'!$A$75:$A$84,'SYFAFE-frgt'!D1)*1000000000000)*'Calibration Adjustments'!D29</f>
        <v>6.7839079634331792E-3</v>
      </c>
      <c r="E3" s="112">
        <f>('SYVbT-freight'!E3*'BAADTbVT-frgt'!$B$3*'Calculations Etc'!$B$22)/(SUMIFS('AEO 49'!$F$75:$F$84,'AEO 49'!$A$75:$A$84,'SYFAFE-frgt'!E1)*1000000000000)*'Calibration Adjustments'!E29</f>
        <v>6.9119783216062313E-4</v>
      </c>
      <c r="F3" s="112">
        <f>('SYVbT-freight'!F3*'BAADTbVT-frgt'!$B$3*'Calculations Etc'!$B$22)/(SUMIFS('AEO 49'!$F$75:$F$84,'AEO 49'!$A$75:$A$84,'SYFAFE-frgt'!F1)*1000000000000)*'Calibration Adjustments'!F29</f>
        <v>1.0867252882872924E-3</v>
      </c>
      <c r="G3" s="112">
        <f>('SYVbT-freight'!G3*'BAADTbVT-frgt'!$B$3*'Calculations Etc'!$B$22)/(SUMIFS('AEO 49'!$F$75:$F$84,'AEO 49'!$A$75:$A$84,'SYFAFE-frgt'!G1)*1000000000000)*'Calibration Adjustments'!G29</f>
        <v>2.9305916427068614E-3</v>
      </c>
      <c r="H3" s="112">
        <f>('SYVbT-freight'!H3*'BAADTbVT-frgt'!$B$3*'Calculations Etc'!$B$22)/(SUMIFS('AEO 49'!$F$75:$F$84,'AEO 49'!$A$75:$A$84,'SYFAFE-frgt'!H1)*1000000000000)*'Calibration Adjustments'!H29</f>
        <v>2.7605411165548288E-3</v>
      </c>
    </row>
    <row r="4" spans="1:8">
      <c r="A4" t="s">
        <v>2205</v>
      </c>
      <c r="B4" s="114">
        <f>$E4/(1-'Calculations Etc'!$B$13)*'Calibration Adjustments'!B30</f>
        <v>3.6524335252792104E-4</v>
      </c>
      <c r="C4" s="114">
        <f>$E4*'Calibration Adjustments'!C30</f>
        <v>1.136599455098666E-4</v>
      </c>
      <c r="D4" s="114">
        <f>$E4*'Calibration Adjustments'!D30</f>
        <v>1.136599455098666E-4</v>
      </c>
      <c r="E4" s="115">
        <f>('SYVbT-freight'!E4*'BAADTbVT-frgt'!B4*'Calculations Etc'!B24)/((INDEX('AEO 7'!$65:$65,MATCH('Calculations Etc'!B$2,'AEO 7'!$1:$1,0))*'Calculations Etc'!B4*10^15))*'Calibration Adjustments'!E30</f>
        <v>1.136599455098666E-4</v>
      </c>
      <c r="F4">
        <v>0</v>
      </c>
      <c r="G4">
        <v>0</v>
      </c>
      <c r="H4" s="112">
        <f>$E4*'Calculations Etc'!$B$39*'Calibration Adjustments'!H30</f>
        <v>3.4097983652959976E-4</v>
      </c>
    </row>
    <row r="5" spans="1:8">
      <c r="A5" t="s">
        <v>2206</v>
      </c>
      <c r="B5" s="114">
        <f>$E5/(1-'Calculations Etc'!$B$13)*'Calibration Adjustments'!B31</f>
        <v>1.1140743815291445E-2</v>
      </c>
      <c r="C5" s="114">
        <f>$E5*'Calibration Adjustments'!C31</f>
        <v>3.4668839999999999E-3</v>
      </c>
      <c r="D5" s="114">
        <f>$E5*'Calibration Adjustments'!D31</f>
        <v>3.4668839999999999E-3</v>
      </c>
      <c r="E5" s="115">
        <f>INDEX('AEO 7'!$51:$51,MATCH('Calculations Etc'!B$2,'AEO 7'!$1:$1,0))/10^3*'Calibration Adjustments'!E31</f>
        <v>3.4668839999999999E-3</v>
      </c>
      <c r="F5">
        <v>0</v>
      </c>
      <c r="G5">
        <v>0</v>
      </c>
      <c r="H5" s="112">
        <f>$E5*'Calculations Etc'!$B$39*'Calibration Adjustments'!H31</f>
        <v>1.0400651999999998E-2</v>
      </c>
    </row>
    <row r="6" spans="1:8">
      <c r="A6" t="s">
        <v>2207</v>
      </c>
      <c r="B6" s="114">
        <f>$E6/(1-'Calculations Etc'!$B$13)*'Calibration Adjustments'!B32</f>
        <v>1.5467626362604087E-2</v>
      </c>
      <c r="C6" s="114">
        <f>$E6*'Calibration Adjustments'!C32</f>
        <v>4.813365E-3</v>
      </c>
      <c r="D6" s="114">
        <f>$E6*'Calibration Adjustments'!D32</f>
        <v>4.813365E-3</v>
      </c>
      <c r="E6" s="115">
        <f>INDEX('AEO 7'!$52:$52,MATCH('Calculations Etc'!B$2,'AEO 7'!$1:$1,0))/10^3*'Calibration Adjustments'!E32</f>
        <v>4.813365E-3</v>
      </c>
      <c r="F6">
        <v>0</v>
      </c>
      <c r="G6">
        <v>0</v>
      </c>
      <c r="H6" s="112">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184</v>
      </c>
    </row>
    <row r="11" spans="1:37">
      <c r="A11" t="s">
        <v>185</v>
      </c>
    </row>
    <row r="12" spans="1:37">
      <c r="A12" t="s">
        <v>186</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127</v>
      </c>
      <c r="C15" t="s">
        <v>191</v>
      </c>
    </row>
    <row r="16" spans="1:37">
      <c r="A16" t="s">
        <v>192</v>
      </c>
      <c r="C16" t="s">
        <v>193</v>
      </c>
    </row>
    <row r="17" spans="1:37">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c r="A30" t="s">
        <v>234</v>
      </c>
      <c r="C30" t="s">
        <v>235</v>
      </c>
    </row>
    <row r="31" spans="1:37">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c r="A54" t="s">
        <v>302</v>
      </c>
      <c r="C54" t="s">
        <v>303</v>
      </c>
    </row>
    <row r="55" spans="1:37">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60"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4"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4"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28"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8"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689</v>
      </c>
    </row>
    <row r="11" spans="2:38">
      <c r="B11" t="s">
        <v>690</v>
      </c>
    </row>
    <row r="12" spans="2:38">
      <c r="B12" t="s">
        <v>691</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693</v>
      </c>
    </row>
    <row r="16" spans="2:38">
      <c r="B16" t="s">
        <v>694</v>
      </c>
      <c r="D16" t="s">
        <v>695</v>
      </c>
    </row>
    <row r="17" spans="2:38">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c r="B20" t="s">
        <v>705</v>
      </c>
      <c r="D20" t="s">
        <v>706</v>
      </c>
    </row>
    <row r="21" spans="2:38">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c r="B37" t="s">
        <v>201</v>
      </c>
      <c r="D37" t="s">
        <v>755</v>
      </c>
    </row>
    <row r="38" spans="2:38">
      <c r="B38" t="s">
        <v>756</v>
      </c>
      <c r="D38" t="s">
        <v>757</v>
      </c>
    </row>
    <row r="39" spans="2:38">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c r="B42" t="s">
        <v>765</v>
      </c>
      <c r="D42" t="s">
        <v>766</v>
      </c>
    </row>
    <row r="43" spans="2:38">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c r="B60" t="s">
        <v>207</v>
      </c>
      <c r="D60" t="s">
        <v>804</v>
      </c>
    </row>
    <row r="61" spans="1:38" ht="32"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32"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32"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8"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32"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32"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2021-05-11T16:13:29Z</dcterms:modified>
</cp:coreProperties>
</file>