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2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D\elec\EIaE\"/>
    </mc:Choice>
  </mc:AlternateContent>
  <xr:revisionPtr revIDLastSave="0" documentId="8_{1B87AB0E-EDBE-4B87-BF92-165A2F5B7A47}" xr6:coauthVersionLast="47" xr6:coauthVersionMax="47" xr10:uidLastSave="{00000000-0000-0000-0000-000000000000}"/>
  <bookViews>
    <workbookView xWindow="4030" yWindow="185" windowWidth="5680" windowHeight="5490" firstSheet="22" activeTab="22"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lcs"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6" i="34" l="1"/>
  <c r="N7" i="34"/>
  <c r="N8" i="34"/>
  <c r="N9" i="34"/>
  <c r="N10" i="34"/>
  <c r="N11" i="34"/>
  <c r="N12" i="34"/>
  <c r="N13" i="34"/>
  <c r="N14" i="34"/>
  <c r="N15" i="34"/>
  <c r="N16" i="34"/>
  <c r="N17" i="34"/>
  <c r="N18" i="34"/>
  <c r="N19" i="34"/>
  <c r="N20" i="34"/>
  <c r="N21" i="34"/>
  <c r="N22" i="34"/>
  <c r="N23" i="34"/>
  <c r="N24" i="34"/>
  <c r="N25" i="34"/>
  <c r="N26" i="34"/>
  <c r="N27" i="34"/>
  <c r="N28" i="34"/>
  <c r="N29" i="34"/>
  <c r="N30" i="34"/>
  <c r="N31" i="34"/>
  <c r="N32" i="34"/>
  <c r="N33" i="34"/>
  <c r="N34" i="34"/>
  <c r="N35" i="34"/>
  <c r="N36" i="34"/>
  <c r="N37" i="34"/>
  <c r="N38" i="34"/>
  <c r="N39" i="34"/>
  <c r="N40" i="34"/>
  <c r="N41" i="34"/>
  <c r="N42" i="34"/>
  <c r="N43" i="34"/>
  <c r="N44" i="34"/>
  <c r="N45" i="34"/>
  <c r="N46" i="34"/>
  <c r="N47" i="34"/>
  <c r="N48" i="34"/>
  <c r="N49" i="34"/>
  <c r="N50" i="34"/>
  <c r="N51" i="34"/>
  <c r="N52" i="34"/>
  <c r="N53" i="34"/>
  <c r="N54" i="34"/>
  <c r="N5" i="34"/>
  <c r="M6" i="34"/>
  <c r="M7" i="34"/>
  <c r="M8" i="34"/>
  <c r="M9" i="34"/>
  <c r="M10" i="34"/>
  <c r="M11" i="34"/>
  <c r="M12" i="34"/>
  <c r="M13" i="34"/>
  <c r="M14" i="34"/>
  <c r="M15" i="34"/>
  <c r="M16" i="34"/>
  <c r="M17" i="34"/>
  <c r="M18" i="34"/>
  <c r="M19" i="34"/>
  <c r="M20" i="34"/>
  <c r="M21" i="34"/>
  <c r="M22" i="34"/>
  <c r="M23" i="34"/>
  <c r="M24" i="34"/>
  <c r="M25" i="34"/>
  <c r="M26" i="34"/>
  <c r="M27" i="34"/>
  <c r="M28" i="34"/>
  <c r="M29" i="34"/>
  <c r="M30" i="34"/>
  <c r="M31" i="34"/>
  <c r="M32" i="34"/>
  <c r="M33" i="34"/>
  <c r="M34" i="34"/>
  <c r="M35" i="34"/>
  <c r="M36" i="34"/>
  <c r="M37" i="34"/>
  <c r="M38" i="34"/>
  <c r="M39" i="34"/>
  <c r="M40" i="34"/>
  <c r="M41" i="34"/>
  <c r="M42" i="34"/>
  <c r="M43" i="34"/>
  <c r="M44" i="34"/>
  <c r="M45" i="34"/>
  <c r="M46" i="34"/>
  <c r="M47" i="34"/>
  <c r="M48" i="34"/>
  <c r="M49" i="34"/>
  <c r="M50" i="34"/>
  <c r="M51" i="34"/>
  <c r="M52" i="34"/>
  <c r="M53" i="34"/>
  <c r="M54" i="34"/>
  <c r="M5" i="34"/>
  <c r="A6" i="34"/>
  <c r="G6" i="34" s="1"/>
  <c r="O6" i="34" s="1"/>
  <c r="A7" i="34"/>
  <c r="G7" i="34" s="1"/>
  <c r="O7" i="34" s="1"/>
  <c r="A8" i="34"/>
  <c r="F8" i="34" s="1"/>
  <c r="A9" i="34"/>
  <c r="F9" i="34" s="1"/>
  <c r="A10" i="34"/>
  <c r="G10" i="34" s="1"/>
  <c r="O10" i="34" s="1"/>
  <c r="A11" i="34"/>
  <c r="G11" i="34" s="1"/>
  <c r="O11" i="34" s="1"/>
  <c r="A12" i="34"/>
  <c r="G12" i="34" s="1"/>
  <c r="O12" i="34" s="1"/>
  <c r="A13" i="34"/>
  <c r="G13" i="34" s="1"/>
  <c r="O13" i="34" s="1"/>
  <c r="A14" i="34"/>
  <c r="G14" i="34" s="1"/>
  <c r="O14" i="34" s="1"/>
  <c r="A15" i="34"/>
  <c r="G15" i="34" s="1"/>
  <c r="O15" i="34" s="1"/>
  <c r="A16" i="34"/>
  <c r="F16" i="34" s="1"/>
  <c r="A17" i="34"/>
  <c r="F17" i="34" s="1"/>
  <c r="A18" i="34"/>
  <c r="G18" i="34" s="1"/>
  <c r="O18" i="34" s="1"/>
  <c r="A19" i="34"/>
  <c r="G19" i="34" s="1"/>
  <c r="O19" i="34" s="1"/>
  <c r="A20" i="34"/>
  <c r="G20" i="34" s="1"/>
  <c r="O20" i="34" s="1"/>
  <c r="A21" i="34"/>
  <c r="G21" i="34" s="1"/>
  <c r="O21" i="34" s="1"/>
  <c r="A22" i="34"/>
  <c r="G22" i="34" s="1"/>
  <c r="O22" i="34" s="1"/>
  <c r="A23" i="34"/>
  <c r="G23" i="34" s="1"/>
  <c r="O23" i="34" s="1"/>
  <c r="A24" i="34"/>
  <c r="F24" i="34" s="1"/>
  <c r="A25" i="34"/>
  <c r="F25" i="34" s="1"/>
  <c r="A26" i="34"/>
  <c r="G26" i="34" s="1"/>
  <c r="O26" i="34" s="1"/>
  <c r="A27" i="34"/>
  <c r="G27" i="34" s="1"/>
  <c r="O27" i="34" s="1"/>
  <c r="A28" i="34"/>
  <c r="G28" i="34" s="1"/>
  <c r="O28" i="34" s="1"/>
  <c r="A29" i="34"/>
  <c r="G29" i="34" s="1"/>
  <c r="O29" i="34" s="1"/>
  <c r="A30" i="34"/>
  <c r="G30" i="34" s="1"/>
  <c r="O30" i="34" s="1"/>
  <c r="A31" i="34"/>
  <c r="G31" i="34" s="1"/>
  <c r="O31" i="34" s="1"/>
  <c r="A32" i="34"/>
  <c r="F32" i="34" s="1"/>
  <c r="A33" i="34"/>
  <c r="F33" i="34" s="1"/>
  <c r="A34" i="34"/>
  <c r="G34" i="34" s="1"/>
  <c r="O34" i="34" s="1"/>
  <c r="A35" i="34"/>
  <c r="G35" i="34" s="1"/>
  <c r="O35" i="34" s="1"/>
  <c r="A36" i="34"/>
  <c r="G36" i="34" s="1"/>
  <c r="O36" i="34" s="1"/>
  <c r="A37" i="34"/>
  <c r="G37" i="34" s="1"/>
  <c r="O37" i="34" s="1"/>
  <c r="A38" i="34"/>
  <c r="G38" i="34" s="1"/>
  <c r="A39" i="34"/>
  <c r="G39" i="34" s="1"/>
  <c r="O39" i="34" s="1"/>
  <c r="A40" i="34"/>
  <c r="F40" i="34" s="1"/>
  <c r="A41" i="34"/>
  <c r="F41" i="34" s="1"/>
  <c r="A42" i="34"/>
  <c r="G42" i="34" s="1"/>
  <c r="O42" i="34" s="1"/>
  <c r="A43" i="34"/>
  <c r="G43" i="34" s="1"/>
  <c r="O43" i="34" s="1"/>
  <c r="A44" i="34"/>
  <c r="G44" i="34" s="1"/>
  <c r="O44" i="34" s="1"/>
  <c r="A45" i="34"/>
  <c r="G45" i="34" s="1"/>
  <c r="O45" i="34" s="1"/>
  <c r="A46" i="34"/>
  <c r="G46" i="34" s="1"/>
  <c r="O46" i="34" s="1"/>
  <c r="A47" i="34"/>
  <c r="G47" i="34" s="1"/>
  <c r="O47" i="34" s="1"/>
  <c r="A48" i="34"/>
  <c r="F48" i="34" s="1"/>
  <c r="A49" i="34"/>
  <c r="F49" i="34" s="1"/>
  <c r="A50" i="34"/>
  <c r="G50" i="34" s="1"/>
  <c r="O50" i="34" s="1"/>
  <c r="A51" i="34"/>
  <c r="G51" i="34" s="1"/>
  <c r="O51" i="34" s="1"/>
  <c r="A52" i="34"/>
  <c r="G52" i="34" s="1"/>
  <c r="O52" i="34" s="1"/>
  <c r="A53" i="34"/>
  <c r="G53" i="34" s="1"/>
  <c r="O53" i="34" s="1"/>
  <c r="A54" i="34"/>
  <c r="G54" i="34" s="1"/>
  <c r="O54" i="34" s="1"/>
  <c r="A5" i="34"/>
  <c r="G5" i="34" s="1"/>
  <c r="O5" i="34" s="1"/>
  <c r="C49"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6" i="34"/>
  <c r="C47" i="34"/>
  <c r="C48" i="34"/>
  <c r="C50" i="34"/>
  <c r="C51" i="34"/>
  <c r="C52" i="34"/>
  <c r="C53" i="34"/>
  <c r="C54" i="34"/>
  <c r="C5" i="34"/>
  <c r="D6" i="34"/>
  <c r="D7" i="34"/>
  <c r="D8" i="34"/>
  <c r="D9" i="34"/>
  <c r="D10" i="34"/>
  <c r="D11" i="34"/>
  <c r="E11" i="34" s="1"/>
  <c r="D12" i="34"/>
  <c r="D13" i="34"/>
  <c r="D14" i="34"/>
  <c r="D15" i="34"/>
  <c r="D16" i="34"/>
  <c r="D17" i="34"/>
  <c r="D18" i="34"/>
  <c r="D19" i="34"/>
  <c r="E19" i="34" s="1"/>
  <c r="D20" i="34"/>
  <c r="D21" i="34"/>
  <c r="D22" i="34"/>
  <c r="D23" i="34"/>
  <c r="D24" i="34"/>
  <c r="D25" i="34"/>
  <c r="D26" i="34"/>
  <c r="D27" i="34"/>
  <c r="E27" i="34" s="1"/>
  <c r="D28" i="34"/>
  <c r="D29" i="34"/>
  <c r="D30" i="34"/>
  <c r="D31" i="34"/>
  <c r="D32" i="34"/>
  <c r="D33" i="34"/>
  <c r="D34" i="34"/>
  <c r="D35" i="34"/>
  <c r="E35" i="34" s="1"/>
  <c r="D36" i="34"/>
  <c r="D37" i="34"/>
  <c r="D38" i="34"/>
  <c r="D39" i="34"/>
  <c r="D40" i="34"/>
  <c r="D41" i="34"/>
  <c r="D42" i="34"/>
  <c r="D43" i="34"/>
  <c r="E43" i="34" s="1"/>
  <c r="D44" i="34"/>
  <c r="D45" i="34"/>
  <c r="D46" i="34"/>
  <c r="D47" i="34"/>
  <c r="D48" i="34"/>
  <c r="D49" i="34"/>
  <c r="D50" i="34"/>
  <c r="D51" i="34"/>
  <c r="D52" i="34"/>
  <c r="D53" i="34"/>
  <c r="D54" i="34"/>
  <c r="D5"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E46" i="34" l="1"/>
  <c r="E38" i="34"/>
  <c r="E30" i="34"/>
  <c r="E22" i="34"/>
  <c r="E14" i="34"/>
  <c r="C2" i="20"/>
  <c r="E41" i="34"/>
  <c r="E33" i="34"/>
  <c r="E25" i="34"/>
  <c r="E17" i="34"/>
  <c r="E9" i="34"/>
  <c r="E50" i="34"/>
  <c r="E5" i="34"/>
  <c r="E6" i="34"/>
  <c r="F5" i="34"/>
  <c r="F47" i="34"/>
  <c r="F39" i="34"/>
  <c r="F31" i="34"/>
  <c r="F23" i="34"/>
  <c r="F15" i="34"/>
  <c r="F7" i="34"/>
  <c r="G49" i="34"/>
  <c r="O49" i="34" s="1"/>
  <c r="G41" i="34"/>
  <c r="O41" i="34" s="1"/>
  <c r="G33" i="34"/>
  <c r="O33" i="34" s="1"/>
  <c r="G25" i="34"/>
  <c r="O25" i="34" s="1"/>
  <c r="G17" i="34"/>
  <c r="O17" i="34" s="1"/>
  <c r="G9" i="34"/>
  <c r="F54" i="34"/>
  <c r="F46" i="34"/>
  <c r="F38" i="34"/>
  <c r="F30" i="34"/>
  <c r="F22" i="34"/>
  <c r="F14" i="34"/>
  <c r="F6" i="34"/>
  <c r="G48" i="34"/>
  <c r="O48" i="34" s="1"/>
  <c r="G40" i="34"/>
  <c r="O40" i="34" s="1"/>
  <c r="G32" i="34"/>
  <c r="O32" i="34" s="1"/>
  <c r="G24" i="34"/>
  <c r="O24" i="34" s="1"/>
  <c r="G16" i="34"/>
  <c r="O16" i="34" s="1"/>
  <c r="G8" i="34"/>
  <c r="O8" i="34" s="1"/>
  <c r="F53" i="34"/>
  <c r="F45" i="34"/>
  <c r="F37" i="34"/>
  <c r="F29" i="34"/>
  <c r="F21" i="34"/>
  <c r="F13" i="34"/>
  <c r="F52" i="34"/>
  <c r="F44" i="34"/>
  <c r="F36" i="34"/>
  <c r="F28" i="34"/>
  <c r="F20" i="34"/>
  <c r="F12" i="34"/>
  <c r="F51" i="34"/>
  <c r="F43" i="34"/>
  <c r="F35" i="34"/>
  <c r="F27" i="34"/>
  <c r="F19" i="34"/>
  <c r="F11" i="34"/>
  <c r="F50" i="34"/>
  <c r="F42" i="34"/>
  <c r="F34" i="34"/>
  <c r="F26" i="34"/>
  <c r="F18" i="34"/>
  <c r="F10" i="34"/>
  <c r="E49" i="34"/>
  <c r="E54" i="34"/>
  <c r="E53" i="34"/>
  <c r="E45" i="34"/>
  <c r="E37" i="34"/>
  <c r="E29" i="34"/>
  <c r="E21" i="34"/>
  <c r="E13" i="34"/>
  <c r="E52" i="34"/>
  <c r="E44" i="34"/>
  <c r="E36" i="34"/>
  <c r="E28" i="34"/>
  <c r="E20" i="34"/>
  <c r="E12" i="34"/>
  <c r="E51" i="34"/>
  <c r="E42" i="34"/>
  <c r="E34" i="34"/>
  <c r="E26" i="34"/>
  <c r="E18" i="34"/>
  <c r="E10" i="34"/>
  <c r="E48" i="34"/>
  <c r="E40" i="34"/>
  <c r="E32" i="34"/>
  <c r="E24" i="34"/>
  <c r="E16" i="34"/>
  <c r="E8" i="34"/>
  <c r="E47" i="34"/>
  <c r="E39" i="34"/>
  <c r="E31" i="34"/>
  <c r="E23" i="34"/>
  <c r="E15" i="34"/>
  <c r="E7" i="34"/>
  <c r="H36" i="34"/>
  <c r="H28" i="34"/>
  <c r="H47" i="34"/>
  <c r="H39" i="34"/>
  <c r="H14" i="34"/>
  <c r="I14" i="34" s="1"/>
  <c r="H25" i="34"/>
  <c r="I25" i="34" s="1"/>
  <c r="BA130" i="28"/>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l="1"/>
  <c r="H5" i="34"/>
  <c r="I5" i="34" s="1"/>
  <c r="K5" i="34" s="1"/>
  <c r="K14" i="34"/>
  <c r="L14" i="34"/>
  <c r="H18" i="34"/>
  <c r="I18" i="34" s="1"/>
  <c r="H46" i="34"/>
  <c r="I46" i="34" s="1"/>
  <c r="H12" i="34"/>
  <c r="I12" i="34" s="1"/>
  <c r="H16" i="34"/>
  <c r="I16" i="34" s="1"/>
  <c r="H50" i="34"/>
  <c r="H9" i="34"/>
  <c r="I9" i="34" s="1"/>
  <c r="O9" i="34"/>
  <c r="H23" i="34"/>
  <c r="H34" i="34"/>
  <c r="I34" i="34" s="1"/>
  <c r="K25" i="34"/>
  <c r="L25" i="34"/>
  <c r="H10" i="34"/>
  <c r="I10" i="34" s="1"/>
  <c r="H27" i="34"/>
  <c r="I27" i="34" s="1"/>
  <c r="H44" i="34"/>
  <c r="I44" i="34" s="1"/>
  <c r="H22" i="34"/>
  <c r="I22" i="34" s="1"/>
  <c r="I50" i="34"/>
  <c r="I28" i="34"/>
  <c r="I39" i="34"/>
  <c r="I36" i="34"/>
  <c r="I47" i="34"/>
  <c r="I23" i="34"/>
  <c r="H13" i="34"/>
  <c r="I13" i="34" s="1"/>
  <c r="H32" i="34"/>
  <c r="I32" i="34" s="1"/>
  <c r="H45" i="34"/>
  <c r="I45" i="34" s="1"/>
  <c r="H17" i="34"/>
  <c r="I17" i="34" s="1"/>
  <c r="H54" i="34"/>
  <c r="I54" i="34" s="1"/>
  <c r="H21" i="34"/>
  <c r="I21" i="34" s="1"/>
  <c r="H52" i="34"/>
  <c r="I52" i="34" s="1"/>
  <c r="H26" i="34"/>
  <c r="I26" i="34" s="1"/>
  <c r="H31" i="34"/>
  <c r="I31" i="34" s="1"/>
  <c r="H29" i="34"/>
  <c r="I29" i="34" s="1"/>
  <c r="H8" i="34"/>
  <c r="I8" i="34" s="1"/>
  <c r="H19" i="34"/>
  <c r="I19" i="34" s="1"/>
  <c r="H33" i="34"/>
  <c r="I33" i="34" s="1"/>
  <c r="H30" i="34"/>
  <c r="I30" i="34" s="1"/>
  <c r="H35" i="34"/>
  <c r="I35" i="34" s="1"/>
  <c r="H48" i="34"/>
  <c r="I48" i="34" s="1"/>
  <c r="H51" i="34"/>
  <c r="I51" i="34" s="1"/>
  <c r="H41" i="34"/>
  <c r="I41" i="34" s="1"/>
  <c r="H53" i="34"/>
  <c r="I53" i="34" s="1"/>
  <c r="H24" i="34"/>
  <c r="I24" i="34" s="1"/>
  <c r="H49" i="34"/>
  <c r="I49" i="34" s="1"/>
  <c r="H38" i="34"/>
  <c r="I38" i="34" s="1"/>
  <c r="H11" i="34"/>
  <c r="I11" i="34" s="1"/>
  <c r="H43" i="34"/>
  <c r="I43" i="34" s="1"/>
  <c r="H37" i="34"/>
  <c r="I37" i="34" s="1"/>
  <c r="H6" i="34"/>
  <c r="I6" i="34" s="1"/>
  <c r="H42" i="34"/>
  <c r="I42" i="34" s="1"/>
  <c r="H15" i="34"/>
  <c r="I15" i="34" s="1"/>
  <c r="H20" i="34"/>
  <c r="I20" i="34" s="1"/>
  <c r="H40" i="34"/>
  <c r="I40" i="34" s="1"/>
  <c r="H7" i="34"/>
  <c r="I7" i="34" s="1"/>
  <c r="E2" i="10"/>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K12" i="34" l="1"/>
  <c r="L12" i="34"/>
  <c r="K16" i="34"/>
  <c r="L16" i="34"/>
  <c r="K34" i="34"/>
  <c r="L34" i="34"/>
  <c r="K41" i="34"/>
  <c r="L41" i="34"/>
  <c r="K29" i="34"/>
  <c r="L29" i="34"/>
  <c r="K32" i="34"/>
  <c r="L32" i="34"/>
  <c r="K36" i="34"/>
  <c r="L36" i="34"/>
  <c r="K37" i="34"/>
  <c r="L37" i="34"/>
  <c r="K51" i="34"/>
  <c r="L51" i="34"/>
  <c r="K31" i="34"/>
  <c r="L31" i="34"/>
  <c r="K13" i="34"/>
  <c r="L13" i="34"/>
  <c r="K39" i="34"/>
  <c r="L39" i="34"/>
  <c r="K27" i="34"/>
  <c r="L27" i="34"/>
  <c r="K46" i="34"/>
  <c r="L46" i="34"/>
  <c r="K43" i="34"/>
  <c r="L43" i="34"/>
  <c r="K7" i="34"/>
  <c r="L7" i="34"/>
  <c r="K11" i="34"/>
  <c r="L11" i="34"/>
  <c r="K35" i="34"/>
  <c r="L35" i="34"/>
  <c r="K52" i="34"/>
  <c r="L52" i="34"/>
  <c r="K50" i="34"/>
  <c r="L50" i="34"/>
  <c r="K10" i="34"/>
  <c r="L10" i="34"/>
  <c r="K9" i="34"/>
  <c r="L9" i="34"/>
  <c r="K18" i="34"/>
  <c r="L18" i="34"/>
  <c r="K40" i="34"/>
  <c r="L40" i="34"/>
  <c r="K38" i="34"/>
  <c r="L38" i="34"/>
  <c r="K30" i="34"/>
  <c r="L30" i="34"/>
  <c r="K21" i="34"/>
  <c r="L21" i="34"/>
  <c r="K20" i="34"/>
  <c r="L20" i="34"/>
  <c r="K49" i="34"/>
  <c r="L49" i="34"/>
  <c r="K33" i="34"/>
  <c r="L33" i="34"/>
  <c r="K54" i="34"/>
  <c r="L54" i="34"/>
  <c r="K22" i="34"/>
  <c r="L22" i="34"/>
  <c r="K26" i="34"/>
  <c r="L26" i="34"/>
  <c r="K23" i="34"/>
  <c r="L23" i="34"/>
  <c r="K15" i="34"/>
  <c r="L15" i="34"/>
  <c r="K24" i="34"/>
  <c r="L24" i="34"/>
  <c r="K19" i="34"/>
  <c r="L19" i="34"/>
  <c r="K17" i="34"/>
  <c r="L17" i="34"/>
  <c r="K6" i="34"/>
  <c r="L6" i="34"/>
  <c r="K48" i="34"/>
  <c r="L48" i="34"/>
  <c r="K28" i="34"/>
  <c r="L28" i="34"/>
  <c r="K42" i="34"/>
  <c r="L42" i="34"/>
  <c r="K53" i="34"/>
  <c r="L53" i="34"/>
  <c r="K8" i="34"/>
  <c r="L8" i="34"/>
  <c r="K45" i="34"/>
  <c r="L45" i="34"/>
  <c r="K47" i="34"/>
  <c r="L47" i="34"/>
  <c r="K44" i="34"/>
  <c r="L44" i="34"/>
  <c r="B5" i="28"/>
  <c r="L5" i="34"/>
  <c r="D2" i="20"/>
  <c r="B2" i="5" s="1"/>
  <c r="L101" i="25"/>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57" i="25"/>
  <c r="M57" i="25" s="1"/>
  <c r="AB6" i="26"/>
  <c r="T6" i="26"/>
  <c r="L282" i="25"/>
  <c r="M282" i="25" s="1"/>
  <c r="L257" i="25"/>
  <c r="M257" i="25" s="1"/>
  <c r="R6" i="26"/>
  <c r="L29" i="25"/>
  <c r="M29" i="25" s="1"/>
  <c r="L38" i="25"/>
  <c r="M38" i="25" s="1"/>
  <c r="J6" i="26"/>
  <c r="L60" i="25"/>
  <c r="M60" i="25" s="1"/>
  <c r="L63" i="25"/>
  <c r="M63" i="25" s="1"/>
  <c r="AA10" i="26"/>
  <c r="AA14" i="26" s="1"/>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W15" i="26"/>
  <c r="I15" i="26"/>
  <c r="AF10"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G15" i="26" l="1"/>
  <c r="X15" i="26"/>
  <c r="J14" i="26"/>
  <c r="AC14" i="26"/>
  <c r="H14" i="26"/>
  <c r="V15" i="26"/>
  <c r="AC15" i="26"/>
  <c r="AA15" i="26"/>
  <c r="D5" i="28"/>
  <c r="E5" i="28" s="1"/>
  <c r="E24" i="28" s="1"/>
  <c r="E16" i="3" s="1"/>
  <c r="E2" i="20"/>
  <c r="F2" i="20" s="1"/>
  <c r="I14" i="26"/>
  <c r="R15" i="26"/>
  <c r="Z15" i="26"/>
  <c r="AE15" i="26"/>
  <c r="N15" i="26"/>
  <c r="F15" i="26"/>
  <c r="Z14" i="26"/>
  <c r="D14" i="26"/>
  <c r="T14" i="26"/>
  <c r="L15" i="26"/>
  <c r="AD15" i="26"/>
  <c r="S15" i="26"/>
  <c r="Y15" i="26"/>
  <c r="O14" i="26"/>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D17" i="28" l="1"/>
  <c r="B17" i="28" s="1"/>
  <c r="B9" i="3" s="1"/>
  <c r="D12" i="28"/>
  <c r="B12" i="28" s="1"/>
  <c r="B4" i="3" s="1"/>
  <c r="D29" i="28"/>
  <c r="D21" i="3" s="1"/>
  <c r="D31" i="28"/>
  <c r="D23" i="3" s="1"/>
  <c r="D21" i="28"/>
  <c r="D13" i="3" s="1"/>
  <c r="D22" i="28"/>
  <c r="D14" i="3" s="1"/>
  <c r="D28" i="28"/>
  <c r="C28" i="28" s="1"/>
  <c r="D25" i="28"/>
  <c r="C25" i="28" s="1"/>
  <c r="D32" i="28"/>
  <c r="B32" i="28" s="1"/>
  <c r="B24" i="3" s="1"/>
  <c r="D26" i="28"/>
  <c r="D18" i="3" s="1"/>
  <c r="D33" i="28"/>
  <c r="C33" i="28" s="1"/>
  <c r="C25" i="3" s="1"/>
  <c r="D30" i="28"/>
  <c r="D22" i="3" s="1"/>
  <c r="D24" i="28"/>
  <c r="D16" i="3" s="1"/>
  <c r="D27" i="28"/>
  <c r="D19" i="3" s="1"/>
  <c r="C2" i="5"/>
  <c r="E22" i="28"/>
  <c r="E14" i="3" s="1"/>
  <c r="E29" i="28"/>
  <c r="E21" i="3" s="1"/>
  <c r="E12" i="28"/>
  <c r="E4" i="3" s="1"/>
  <c r="F5" i="28"/>
  <c r="F21" i="28" s="1"/>
  <c r="F13" i="3" s="1"/>
  <c r="E33" i="28"/>
  <c r="E25" i="3" s="1"/>
  <c r="E31" i="28"/>
  <c r="E23" i="3" s="1"/>
  <c r="E25" i="28"/>
  <c r="E17" i="3" s="1"/>
  <c r="E27" i="28"/>
  <c r="E19" i="3" s="1"/>
  <c r="E21" i="28"/>
  <c r="E13" i="3" s="1"/>
  <c r="E17" i="28"/>
  <c r="E9" i="3" s="1"/>
  <c r="E32" i="28"/>
  <c r="E24" i="3" s="1"/>
  <c r="E30" i="28"/>
  <c r="E22" i="3" s="1"/>
  <c r="E28" i="28"/>
  <c r="E20" i="3" s="1"/>
  <c r="E26" i="28"/>
  <c r="E18" i="3" s="1"/>
  <c r="G2" i="20"/>
  <c r="D2" i="5"/>
  <c r="AF14" i="26"/>
  <c r="AG11" i="26"/>
  <c r="AG15" i="26" s="1"/>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B28" i="28" l="1"/>
  <c r="D24" i="3"/>
  <c r="D9" i="3"/>
  <c r="C17" i="28"/>
  <c r="C9" i="3" s="1"/>
  <c r="B29" i="28"/>
  <c r="B21" i="3" s="1"/>
  <c r="B33" i="28"/>
  <c r="B25" i="3" s="1"/>
  <c r="C31" i="28"/>
  <c r="D20" i="3"/>
  <c r="D4" i="3"/>
  <c r="C12" i="28"/>
  <c r="C4" i="3" s="1"/>
  <c r="C26" i="28"/>
  <c r="C18" i="3" s="1"/>
  <c r="C27" i="28"/>
  <c r="C19" i="3" s="1"/>
  <c r="B22" i="28"/>
  <c r="AG14" i="26"/>
  <c r="AH11" i="26"/>
  <c r="B24" i="28"/>
  <c r="B16" i="3" s="1"/>
  <c r="B31" i="28"/>
  <c r="C32" i="28"/>
  <c r="C24" i="3" s="1"/>
  <c r="B26" i="28"/>
  <c r="B18" i="3" s="1"/>
  <c r="C29" i="28"/>
  <c r="C21" i="3" s="1"/>
  <c r="D17" i="3"/>
  <c r="B25" i="28"/>
  <c r="C22" i="28"/>
  <c r="C24" i="28"/>
  <c r="C16" i="3" s="1"/>
  <c r="B27" i="28"/>
  <c r="B19" i="3" s="1"/>
  <c r="C30" i="28"/>
  <c r="C22" i="3" s="1"/>
  <c r="B21" i="28"/>
  <c r="B13" i="3" s="1"/>
  <c r="B30" i="28"/>
  <c r="B22" i="3" s="1"/>
  <c r="D25" i="3"/>
  <c r="C21" i="28"/>
  <c r="C13" i="3" s="1"/>
  <c r="F12" i="28"/>
  <c r="F4" i="3" s="1"/>
  <c r="F24" i="28"/>
  <c r="F16" i="3" s="1"/>
  <c r="G5" i="28"/>
  <c r="G27" i="28" s="1"/>
  <c r="G19" i="3" s="1"/>
  <c r="F27" i="28"/>
  <c r="F19" i="3" s="1"/>
  <c r="F30" i="28"/>
  <c r="F22" i="3" s="1"/>
  <c r="F33" i="28"/>
  <c r="F25" i="3" s="1"/>
  <c r="F25" i="28"/>
  <c r="F17" i="3" s="1"/>
  <c r="F32" i="28"/>
  <c r="F24" i="3" s="1"/>
  <c r="F28" i="28"/>
  <c r="F20" i="3" s="1"/>
  <c r="F26" i="28"/>
  <c r="F18" i="3" s="1"/>
  <c r="F22" i="28"/>
  <c r="F14" i="3" s="1"/>
  <c r="F31" i="28"/>
  <c r="F23" i="3" s="1"/>
  <c r="F29" i="28"/>
  <c r="F21" i="3" s="1"/>
  <c r="F17" i="28"/>
  <c r="F9" i="3" s="1"/>
  <c r="H2" i="20"/>
  <c r="E2" i="5"/>
  <c r="C33" i="23"/>
  <c r="D33" i="23" s="1"/>
  <c r="B8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G17" i="28" l="1"/>
  <c r="G9" i="3" s="1"/>
  <c r="H5" i="28"/>
  <c r="H22" i="28" s="1"/>
  <c r="H14" i="3" s="1"/>
  <c r="G25" i="28"/>
  <c r="G17" i="3" s="1"/>
  <c r="G29" i="28"/>
  <c r="G21" i="3" s="1"/>
  <c r="G21" i="28"/>
  <c r="G13" i="3" s="1"/>
  <c r="G26" i="28"/>
  <c r="G18" i="3" s="1"/>
  <c r="G28" i="28"/>
  <c r="G20" i="3" s="1"/>
  <c r="G22" i="28"/>
  <c r="G14" i="3" s="1"/>
  <c r="G24" i="28"/>
  <c r="G16" i="3" s="1"/>
  <c r="G30" i="28"/>
  <c r="G22" i="3" s="1"/>
  <c r="G32" i="28"/>
  <c r="G24" i="3" s="1"/>
  <c r="G12" i="28"/>
  <c r="G4" i="3" s="1"/>
  <c r="G31" i="28"/>
  <c r="G23" i="3" s="1"/>
  <c r="G33" i="28"/>
  <c r="G25" i="3" s="1"/>
  <c r="I2" i="20"/>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H17" i="28" l="1"/>
  <c r="H9" i="3" s="1"/>
  <c r="H12" i="28"/>
  <c r="H4" i="3" s="1"/>
  <c r="H29" i="28"/>
  <c r="H21" i="3" s="1"/>
  <c r="H25" i="28"/>
  <c r="H17" i="3" s="1"/>
  <c r="H30" i="28"/>
  <c r="H22" i="3" s="1"/>
  <c r="H21" i="28"/>
  <c r="H13" i="3" s="1"/>
  <c r="H32" i="28"/>
  <c r="H24" i="3" s="1"/>
  <c r="H28" i="28"/>
  <c r="H20" i="3" s="1"/>
  <c r="H24" i="28"/>
  <c r="H16" i="3" s="1"/>
  <c r="I5" i="28"/>
  <c r="H26" i="28"/>
  <c r="H18" i="3" s="1"/>
  <c r="H31" i="28"/>
  <c r="H23" i="3" s="1"/>
  <c r="H33" i="28"/>
  <c r="H25" i="3" s="1"/>
  <c r="H27" i="28"/>
  <c r="H19" i="3" s="1"/>
  <c r="J2" i="20"/>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30" i="28"/>
  <c r="I22" i="3" s="1"/>
  <c r="I32" i="28"/>
  <c r="I25" i="28"/>
  <c r="I17"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19" i="28" l="1"/>
  <c r="I11" i="3" s="1"/>
  <c r="I28" i="28"/>
  <c r="I20" i="3" s="1"/>
  <c r="I26" i="28"/>
  <c r="I18" i="3" s="1"/>
  <c r="I11" i="28"/>
  <c r="I3" i="3" s="1"/>
  <c r="I10" i="28"/>
  <c r="I2" i="3" s="1"/>
  <c r="I24" i="28"/>
  <c r="I16" i="3" s="1"/>
  <c r="I22" i="28"/>
  <c r="I14" i="3" s="1"/>
  <c r="I20" i="28"/>
  <c r="I12" i="3" s="1"/>
  <c r="I15" i="28"/>
  <c r="I7" i="3" s="1"/>
  <c r="I18" i="28"/>
  <c r="I10" i="3" s="1"/>
  <c r="I33" i="28"/>
  <c r="I25" i="3" s="1"/>
  <c r="I31" i="28"/>
  <c r="I23" i="3" s="1"/>
  <c r="I17" i="28"/>
  <c r="I9" i="3" s="1"/>
  <c r="I29" i="28"/>
  <c r="I21" i="3" s="1"/>
  <c r="I27" i="28"/>
  <c r="I19" i="3" s="1"/>
  <c r="I12" i="28"/>
  <c r="I4" i="3" s="1"/>
  <c r="I14" i="28"/>
  <c r="I6" i="3" s="1"/>
  <c r="I21" i="28"/>
  <c r="I13" i="3" s="1"/>
  <c r="I16" i="28"/>
  <c r="I8" i="3" s="1"/>
  <c r="I13" i="28"/>
  <c r="I5" i="3" s="1"/>
  <c r="B10" i="28"/>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J1251" i="22" s="1"/>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H1039" i="22" s="1"/>
  <c r="E4" i="23"/>
  <c r="E29" i="23"/>
  <c r="E8" i="23"/>
  <c r="E28" i="23"/>
  <c r="E21" i="23"/>
  <c r="E23" i="23"/>
  <c r="E43" i="23"/>
  <c r="E48" i="23"/>
  <c r="P1371" i="22" s="1"/>
  <c r="E52" i="23"/>
  <c r="E3" i="23"/>
  <c r="E42" i="23"/>
  <c r="E14" i="23"/>
  <c r="E11" i="23"/>
  <c r="E45" i="23"/>
  <c r="E44" i="23"/>
  <c r="E34" i="23"/>
  <c r="L1156" i="22" s="1"/>
  <c r="E37" i="23"/>
  <c r="E39" i="23"/>
  <c r="E30" i="23"/>
  <c r="E36" i="23"/>
  <c r="E17" i="23"/>
  <c r="E19" i="23"/>
  <c r="E38" i="23"/>
  <c r="E53" i="23"/>
  <c r="Q1443" i="22" s="1"/>
  <c r="E46" i="23"/>
  <c r="E32" i="23"/>
  <c r="E15" i="23"/>
  <c r="E33" i="23"/>
  <c r="E35" i="23"/>
  <c r="E25" i="23"/>
  <c r="E41" i="23"/>
  <c r="E50" i="23"/>
  <c r="M1403" i="22" s="1"/>
  <c r="E20" i="23"/>
  <c r="E31" i="23"/>
  <c r="E49" i="23"/>
  <c r="R1251" i="22"/>
  <c r="F1247" i="22"/>
  <c r="G1242" i="22"/>
  <c r="L1252" i="22"/>
  <c r="M1247" i="22"/>
  <c r="N1242" i="22"/>
  <c r="K1252" i="22"/>
  <c r="L1247" i="22"/>
  <c r="M1242" i="22"/>
  <c r="J1252" i="22"/>
  <c r="K1247" i="22"/>
  <c r="L1242" i="22"/>
  <c r="I1252" i="22"/>
  <c r="J1247" i="22"/>
  <c r="K1242" i="22"/>
  <c r="H1252" i="22"/>
  <c r="I1247" i="22"/>
  <c r="J1242" i="22"/>
  <c r="Q1250" i="22"/>
  <c r="N1249" i="22"/>
  <c r="R1245" i="22"/>
  <c r="O1244" i="22"/>
  <c r="F1241" i="22"/>
  <c r="P1239" i="22"/>
  <c r="K1251" i="22"/>
  <c r="H1250" i="22"/>
  <c r="L1246" i="22"/>
  <c r="I1245" i="22"/>
  <c r="M1241" i="22"/>
  <c r="J1240" i="22"/>
  <c r="O1239" i="22"/>
  <c r="L1240"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I1034" i="22"/>
  <c r="H1040" i="22"/>
  <c r="K1031"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J1160" i="22"/>
  <c r="M1151" i="22"/>
  <c r="L1157"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Q1366" i="22"/>
  <c r="F1363" i="22"/>
  <c r="R1365" i="22"/>
  <c r="Q1362" i="22"/>
  <c r="G1360" i="22"/>
  <c r="O1360"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I1443" i="22"/>
  <c r="O1437" i="22"/>
  <c r="L1447" i="22"/>
  <c r="R1441" i="22"/>
  <c r="P1435" i="22"/>
  <c r="R1444" i="22"/>
  <c r="K1439" i="22"/>
  <c r="M1448" i="22"/>
  <c r="F1443" i="22"/>
  <c r="L1437" i="22"/>
  <c r="I1447" i="22"/>
  <c r="J1442" i="22"/>
  <c r="K1437" i="22"/>
  <c r="O1447" i="22"/>
  <c r="P1442" i="22"/>
  <c r="Q1437" i="22"/>
  <c r="I1448" i="22"/>
  <c r="J1443" i="22"/>
  <c r="K1438" i="22"/>
  <c r="H1447" i="22"/>
  <c r="G1436" i="22"/>
  <c r="L1443"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L1400" i="22"/>
  <c r="I1399" i="22"/>
  <c r="Q1401" i="22"/>
  <c r="K1400" i="22"/>
  <c r="K1396" i="22"/>
  <c r="H1395" i="22"/>
  <c r="L1391" i="22"/>
  <c r="I1390" i="22"/>
  <c r="P1401" i="22"/>
  <c r="J1400" i="22"/>
  <c r="J1396" i="22"/>
  <c r="G1395" i="22"/>
  <c r="K1391" i="22"/>
  <c r="H1390" i="22"/>
  <c r="R1400" i="22"/>
  <c r="M1399" i="22"/>
  <c r="N1395" i="22"/>
  <c r="K1394" i="22"/>
  <c r="O1390" i="22"/>
  <c r="L1389" i="22"/>
  <c r="H1400" i="22"/>
  <c r="P1398" i="22"/>
  <c r="R1394" i="22"/>
  <c r="O1393" i="22"/>
  <c r="F1390" i="22"/>
  <c r="N1403" i="22"/>
  <c r="K1399" i="22"/>
  <c r="R1397" i="22"/>
  <c r="I1394" i="22"/>
  <c r="F1393" i="22"/>
  <c r="J1389" i="22"/>
  <c r="O1402" i="22"/>
  <c r="L1398" i="22"/>
  <c r="H1397" i="22"/>
  <c r="L1393" i="22"/>
  <c r="I1392" i="22"/>
  <c r="J1403" i="22"/>
  <c r="R1401" i="22"/>
  <c r="O1389" i="22"/>
  <c r="J1399" i="22"/>
  <c r="G1399" i="22"/>
  <c r="F1394" i="22"/>
  <c r="M1393" i="22"/>
  <c r="K1401" i="22"/>
  <c r="O1397" i="22"/>
  <c r="P1392" i="22"/>
  <c r="Q1389" i="22"/>
  <c r="R1392"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Q1239" i="22" l="1"/>
  <c r="R1240" i="22"/>
  <c r="Q1245" i="22"/>
  <c r="P1250" i="22"/>
  <c r="K1240" i="22"/>
  <c r="J1245" i="22"/>
  <c r="I1250" i="22"/>
  <c r="R1242" i="22"/>
  <c r="Q1247" i="22"/>
  <c r="P1252" i="22"/>
  <c r="F1243" i="22"/>
  <c r="R1247" i="22"/>
  <c r="Q1252" i="22"/>
  <c r="G1243" i="22"/>
  <c r="F1248" i="22"/>
  <c r="R1252" i="22"/>
  <c r="H1243" i="22"/>
  <c r="G1248" i="22"/>
  <c r="F1253" i="22"/>
  <c r="I1243" i="22"/>
  <c r="H1248" i="22"/>
  <c r="G1253" i="22"/>
  <c r="O1242" i="22"/>
  <c r="N1247" i="22"/>
  <c r="M1252" i="22"/>
  <c r="M1243" i="22"/>
  <c r="L1248" i="22"/>
  <c r="K1253" i="22"/>
  <c r="N1243" i="22"/>
  <c r="M1248" i="22"/>
  <c r="L1253" i="22"/>
  <c r="O1243" i="22"/>
  <c r="N1248" i="22"/>
  <c r="M1253" i="22"/>
  <c r="P1243" i="22"/>
  <c r="O1248" i="22"/>
  <c r="N1253" i="22"/>
  <c r="Q1243" i="22"/>
  <c r="P1248" i="22"/>
  <c r="O1253" i="22"/>
  <c r="J1243" i="22"/>
  <c r="I1248" i="22"/>
  <c r="H1253" i="22"/>
  <c r="G1241" i="22"/>
  <c r="H1242" i="22"/>
  <c r="G1247" i="22"/>
  <c r="F1252" i="22"/>
  <c r="N1241" i="22"/>
  <c r="M1246" i="22"/>
  <c r="L1251" i="22"/>
  <c r="H1244" i="22"/>
  <c r="G1249" i="22"/>
  <c r="J1239" i="22"/>
  <c r="I1244" i="22"/>
  <c r="H1249" i="22"/>
  <c r="K1239" i="22"/>
  <c r="J1244" i="22"/>
  <c r="I1249" i="22"/>
  <c r="L1239" i="22"/>
  <c r="K1244" i="22"/>
  <c r="J1249" i="22"/>
  <c r="M1239" i="22"/>
  <c r="L1244" i="22"/>
  <c r="K1249" i="22"/>
  <c r="F1239" i="22"/>
  <c r="R1243" i="22"/>
  <c r="Q1248" i="22"/>
  <c r="P1253" i="22"/>
  <c r="O1241" i="22"/>
  <c r="P1242" i="22"/>
  <c r="O1247" i="22"/>
  <c r="N1252" i="22"/>
  <c r="I1242" i="22"/>
  <c r="H1247" i="22"/>
  <c r="G1252" i="22"/>
  <c r="P1244" i="22"/>
  <c r="O1249" i="22"/>
  <c r="R1239" i="22"/>
  <c r="Q1244" i="22"/>
  <c r="P1249" i="22"/>
  <c r="F1240" i="22"/>
  <c r="R1244" i="22"/>
  <c r="Q1249" i="22"/>
  <c r="G1240" i="22"/>
  <c r="F1245" i="22"/>
  <c r="R1249" i="22"/>
  <c r="H1240" i="22"/>
  <c r="G1245" i="22"/>
  <c r="F1250" i="22"/>
  <c r="N1239" i="22"/>
  <c r="M1244" i="22"/>
  <c r="L1249" i="22"/>
  <c r="I1239" i="22"/>
  <c r="K1243" i="22"/>
  <c r="J1248" i="22"/>
  <c r="I1253" i="22"/>
  <c r="Q1242" i="22"/>
  <c r="P1247" i="22"/>
  <c r="O1252" i="22"/>
  <c r="K1245" i="22"/>
  <c r="J1250" i="22"/>
  <c r="M1240" i="22"/>
  <c r="L1245" i="22"/>
  <c r="K1250" i="22"/>
  <c r="N1240" i="22"/>
  <c r="M1245" i="22"/>
  <c r="L1250" i="22"/>
  <c r="O1240" i="22"/>
  <c r="N1245" i="22"/>
  <c r="M1250" i="22"/>
  <c r="P1240" i="22"/>
  <c r="O1245" i="22"/>
  <c r="N1250" i="22"/>
  <c r="I1240" i="22"/>
  <c r="H1245" i="22"/>
  <c r="G1250" i="22"/>
  <c r="G1239" i="22"/>
  <c r="F1244" i="22"/>
  <c r="R1248" i="22"/>
  <c r="Q1253" i="22"/>
  <c r="L1243" i="22"/>
  <c r="K1248" i="22"/>
  <c r="J1253" i="22"/>
  <c r="F1246" i="22"/>
  <c r="R1250" i="22"/>
  <c r="H1241" i="22"/>
  <c r="G1246" i="22"/>
  <c r="F1251" i="22"/>
  <c r="I1241" i="22"/>
  <c r="H1246" i="22"/>
  <c r="G1251" i="22"/>
  <c r="J1241" i="22"/>
  <c r="I1246" i="22"/>
  <c r="H1251" i="22"/>
  <c r="K1241" i="22"/>
  <c r="J1246" i="22"/>
  <c r="I1251" i="22"/>
  <c r="Q1240" i="22"/>
  <c r="P1245" i="22"/>
  <c r="O1250" i="22"/>
  <c r="N1244" i="22"/>
  <c r="M1249" i="22"/>
  <c r="H1239" i="22"/>
  <c r="G1244" i="22"/>
  <c r="F1249" i="22"/>
  <c r="R1253" i="22"/>
  <c r="N1246" i="22"/>
  <c r="M1251" i="22"/>
  <c r="P1241" i="22"/>
  <c r="O1246" i="22"/>
  <c r="N1251" i="22"/>
  <c r="Q1241" i="22"/>
  <c r="P1246" i="22"/>
  <c r="O1251" i="22"/>
  <c r="R1241" i="22"/>
  <c r="Q1246" i="22"/>
  <c r="P1251" i="22"/>
  <c r="F1242" i="22"/>
  <c r="R1246" i="22"/>
  <c r="Q1251" i="22"/>
  <c r="L1241" i="22"/>
  <c r="K1246" i="22"/>
  <c r="I35" i="28"/>
  <c r="P1447" i="22"/>
  <c r="K1440" i="22"/>
  <c r="J1437" i="22"/>
  <c r="H1437" i="22"/>
  <c r="G1442" i="22"/>
  <c r="F1447" i="22"/>
  <c r="N1436" i="22"/>
  <c r="M1441" i="22"/>
  <c r="L1446" i="22"/>
  <c r="H1436" i="22"/>
  <c r="G1441" i="22"/>
  <c r="F1446" i="22"/>
  <c r="I1436" i="22"/>
  <c r="P1441" i="22"/>
  <c r="J1447" i="22"/>
  <c r="H1438" i="22"/>
  <c r="O1443" i="22"/>
  <c r="M1434" i="22"/>
  <c r="G1440" i="22"/>
  <c r="N1445" i="22"/>
  <c r="L1436" i="22"/>
  <c r="F1442" i="22"/>
  <c r="H1448" i="22"/>
  <c r="M1361" i="22"/>
  <c r="N1361" i="22"/>
  <c r="G1367" i="22"/>
  <c r="J1371" i="22"/>
  <c r="G1369" i="22"/>
  <c r="F1368" i="22"/>
  <c r="J1162" i="22"/>
  <c r="F1157" i="22"/>
  <c r="L1150" i="22"/>
  <c r="J1030" i="22"/>
  <c r="G1039" i="22"/>
  <c r="K1034" i="22"/>
  <c r="K1395" i="22"/>
  <c r="I1395" i="22"/>
  <c r="G1391" i="22"/>
  <c r="L1396" i="22"/>
  <c r="L1403" i="22"/>
  <c r="N1402" i="22"/>
  <c r="Q1392" i="22"/>
  <c r="P1397" i="22"/>
  <c r="K1403" i="22"/>
  <c r="N1393" i="22"/>
  <c r="O1398" i="22"/>
  <c r="K1389" i="22"/>
  <c r="J1394" i="22"/>
  <c r="L1399" i="22"/>
  <c r="G1390" i="22"/>
  <c r="F1395" i="22"/>
  <c r="I1400" i="22"/>
  <c r="P1390" i="22"/>
  <c r="O1395" i="22"/>
  <c r="F1401" i="22"/>
  <c r="Q1390" i="22"/>
  <c r="P1395" i="22"/>
  <c r="H1401" i="22"/>
  <c r="Q1399" i="22"/>
  <c r="M1438" i="22"/>
  <c r="J1445" i="22"/>
  <c r="I1442" i="22"/>
  <c r="P1437" i="22"/>
  <c r="O1442" i="22"/>
  <c r="N1447" i="22"/>
  <c r="I1437" i="22"/>
  <c r="H1442" i="22"/>
  <c r="G1447" i="22"/>
  <c r="P1436" i="22"/>
  <c r="O1441" i="22"/>
  <c r="N1446" i="22"/>
  <c r="Q1436" i="22"/>
  <c r="K1442" i="22"/>
  <c r="R1447" i="22"/>
  <c r="P1438" i="22"/>
  <c r="J1444" i="22"/>
  <c r="H1435" i="22"/>
  <c r="O1440" i="22"/>
  <c r="Q1446" i="22"/>
  <c r="G1437" i="22"/>
  <c r="N1442" i="22"/>
  <c r="P1448" i="22"/>
  <c r="R1359" i="22"/>
  <c r="O1373" i="22"/>
  <c r="H1361" i="22"/>
  <c r="O1364" i="22"/>
  <c r="P1372" i="22"/>
  <c r="R1372" i="22"/>
  <c r="M1152" i="22"/>
  <c r="R1161" i="22"/>
  <c r="K1155" i="22"/>
  <c r="I1035" i="22"/>
  <c r="J1029" i="22"/>
  <c r="J1039" i="22"/>
  <c r="J1392" i="22"/>
  <c r="M140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H1439" i="22"/>
  <c r="K1448" i="22"/>
  <c r="F1441" i="22"/>
  <c r="G1434" i="22"/>
  <c r="F1439" i="22"/>
  <c r="R1443" i="22"/>
  <c r="Q1448" i="22"/>
  <c r="L1438" i="22"/>
  <c r="K1443" i="22"/>
  <c r="J1448" i="22"/>
  <c r="F1438" i="22"/>
  <c r="R1442" i="22"/>
  <c r="Q1447" i="22"/>
  <c r="G1438" i="22"/>
  <c r="N1443" i="22"/>
  <c r="L1434" i="22"/>
  <c r="F1440" i="22"/>
  <c r="M1445" i="22"/>
  <c r="F1437" i="22"/>
  <c r="M1442" i="22"/>
  <c r="G1448" i="22"/>
  <c r="J1438" i="22"/>
  <c r="I1363" i="22"/>
  <c r="R1368" i="22"/>
  <c r="I1360" i="22"/>
  <c r="N1369" i="22"/>
  <c r="O1366" i="22"/>
  <c r="K1152" i="22"/>
  <c r="K1162" i="22"/>
  <c r="J1036" i="22"/>
  <c r="P1029" i="22"/>
  <c r="O1445" i="22"/>
  <c r="P1440" i="22"/>
  <c r="Q1435" i="22"/>
  <c r="I1446" i="22"/>
  <c r="J1441" i="22"/>
  <c r="K1436" i="22"/>
  <c r="H1446" i="22"/>
  <c r="I1441" i="22"/>
  <c r="J1436" i="22"/>
  <c r="G1446" i="22"/>
  <c r="H1441" i="22"/>
  <c r="G1445"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R1369" i="22"/>
  <c r="F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J1369"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F1373" i="22"/>
  <c r="G1368" i="22"/>
  <c r="H1363" i="22"/>
  <c r="I1369" i="22"/>
  <c r="J1364" i="22"/>
  <c r="K1372" i="22"/>
  <c r="L1367" i="22"/>
  <c r="M1373" i="22"/>
  <c r="N1368" i="22"/>
  <c r="O1363" i="22"/>
  <c r="I1372" i="22"/>
  <c r="J1367" i="22"/>
  <c r="K1373" i="22"/>
  <c r="L1368" i="22"/>
  <c r="M1363" i="22"/>
  <c r="I1370" i="22"/>
  <c r="J1365" i="22"/>
  <c r="O1370" i="22"/>
  <c r="P1365" i="22"/>
  <c r="Q1360" i="22"/>
  <c r="F1362" i="22"/>
  <c r="N1364" i="22"/>
  <c r="R1366" i="22"/>
  <c r="K1371" i="22"/>
  <c r="K1359" i="22"/>
  <c r="P1360" i="22"/>
  <c r="I1362" i="22"/>
  <c r="I1365" i="22"/>
  <c r="I1373" i="22"/>
  <c r="L1363"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P1394" i="22"/>
  <c r="R1390" i="22"/>
  <c r="M1398" i="22"/>
  <c r="I1389" i="22"/>
  <c r="N1394" i="22"/>
  <c r="P1389" i="22"/>
  <c r="O1394" i="22"/>
  <c r="R1399" i="22"/>
  <c r="M1390" i="22"/>
  <c r="L1395" i="22"/>
  <c r="P1400" i="22"/>
  <c r="I1391" i="22"/>
  <c r="H1396" i="22"/>
  <c r="M1401" i="22"/>
  <c r="R1391" i="22"/>
  <c r="Q1396" i="22"/>
  <c r="K1402" i="22"/>
  <c r="N1392" i="22"/>
  <c r="M1397" i="22"/>
  <c r="H1403" i="22"/>
  <c r="O1392" i="22"/>
  <c r="N1397" i="22"/>
  <c r="I1403" i="22"/>
  <c r="O1401" i="22"/>
  <c r="I1434" i="22"/>
  <c r="Q1434" i="22"/>
  <c r="R1445" i="22"/>
  <c r="O1434" i="22"/>
  <c r="N1439" i="22"/>
  <c r="M1444" i="22"/>
  <c r="H1434" i="22"/>
  <c r="G1439" i="22"/>
  <c r="F1444" i="22"/>
  <c r="R1448" i="22"/>
  <c r="N1438" i="22"/>
  <c r="M1443" i="22"/>
  <c r="L1448" i="22"/>
  <c r="O1438" i="22"/>
  <c r="I1444" i="22"/>
  <c r="G1435" i="22"/>
  <c r="N1440" i="22"/>
  <c r="P1446" i="22"/>
  <c r="N1437" i="22"/>
  <c r="H1443" i="22"/>
  <c r="O1448" i="22"/>
  <c r="R1438" i="22"/>
  <c r="L1444" i="22"/>
  <c r="O1367" i="22"/>
  <c r="Q1373" i="22"/>
  <c r="L1361" i="22"/>
  <c r="Q1370" i="22"/>
  <c r="R1367" i="22"/>
  <c r="J1157" i="22"/>
  <c r="N1152" i="22"/>
  <c r="K1161" i="22"/>
  <c r="I1041" i="22"/>
  <c r="O1034" i="22"/>
  <c r="K1029" i="22"/>
  <c r="Q1397" i="22"/>
  <c r="O1391" i="22"/>
  <c r="J1395" i="22"/>
  <c r="G1396" i="22"/>
  <c r="P1396" i="22"/>
  <c r="I1402" i="22"/>
  <c r="G1403" i="22"/>
  <c r="I1393" i="22"/>
  <c r="I1398" i="22"/>
  <c r="Q1403" i="22"/>
  <c r="J1393" i="22"/>
  <c r="J1398" i="22"/>
  <c r="R1403" i="22"/>
  <c r="J1402" i="22"/>
  <c r="G1444" i="22"/>
  <c r="P1439" i="22"/>
  <c r="O1436" i="22"/>
  <c r="J1435" i="22"/>
  <c r="I1440" i="22"/>
  <c r="H1445" i="22"/>
  <c r="P1434" i="22"/>
  <c r="O1439" i="22"/>
  <c r="N1444" i="22"/>
  <c r="J1434" i="22"/>
  <c r="I1439" i="22"/>
  <c r="H1444" i="22"/>
  <c r="K1434" i="22"/>
  <c r="J1439" i="22"/>
  <c r="Q1444" i="22"/>
  <c r="O1435" i="22"/>
  <c r="Q1441" i="22"/>
  <c r="K1447" i="22"/>
  <c r="I1438" i="22"/>
  <c r="P1443" i="22"/>
  <c r="F1434" i="22"/>
  <c r="M1439" i="22"/>
  <c r="J1446" i="22"/>
  <c r="K1361" i="22"/>
  <c r="L1364" i="22"/>
  <c r="H1365" i="22"/>
  <c r="R1362" i="22"/>
  <c r="N1371" i="22"/>
  <c r="I1162" i="22"/>
  <c r="M1157" i="22"/>
  <c r="F1151" i="22"/>
  <c r="Q1030" i="22"/>
  <c r="N1039" i="22"/>
  <c r="J1034" i="22"/>
  <c r="K1393" i="22"/>
  <c r="K1390" i="22"/>
  <c r="H1391" i="22"/>
  <c r="Q1391" i="22"/>
  <c r="L1397" i="22"/>
  <c r="O1400" i="22"/>
  <c r="F1400" i="22"/>
  <c r="Q1395" i="22"/>
  <c r="G1389" i="22"/>
  <c r="H1394" i="22"/>
  <c r="P1399" i="22"/>
  <c r="F1391" i="22"/>
  <c r="R1395" i="22"/>
  <c r="J1401" i="22"/>
  <c r="P1391" i="22"/>
  <c r="O1396" i="22"/>
  <c r="H1402" i="22"/>
  <c r="L1392" i="22"/>
  <c r="K1397" i="22"/>
  <c r="F1403" i="22"/>
  <c r="H1393" i="22"/>
  <c r="H1398" i="22"/>
  <c r="P1403" i="22"/>
  <c r="Q1393" i="22"/>
  <c r="R1398" i="22"/>
  <c r="F1389" i="22"/>
  <c r="R1393" i="22"/>
  <c r="F1399" i="22"/>
  <c r="F1398" i="22"/>
  <c r="R1402" i="22"/>
  <c r="R1437" i="22"/>
  <c r="O1444" i="22"/>
  <c r="N1441" i="22"/>
  <c r="R1435" i="22"/>
  <c r="Q1440" i="22"/>
  <c r="P1445" i="22"/>
  <c r="K1435" i="22"/>
  <c r="J1440" i="22"/>
  <c r="I1445" i="22"/>
  <c r="R1434" i="22"/>
  <c r="Q1439" i="22"/>
  <c r="P1444" i="22"/>
  <c r="F1435" i="22"/>
  <c r="R1439" i="22"/>
  <c r="L1445" i="22"/>
  <c r="R1436" i="22"/>
  <c r="L1442" i="22"/>
  <c r="F1448" i="22"/>
  <c r="Q1438" i="22"/>
  <c r="K1444" i="22"/>
  <c r="N1434" i="22"/>
  <c r="H1440" i="22"/>
  <c r="R1446" i="22"/>
  <c r="K1363" i="22"/>
  <c r="K1369" i="22"/>
  <c r="K1366" i="22"/>
  <c r="H1364" i="22"/>
  <c r="Q1372" i="22"/>
  <c r="L1152" i="22"/>
  <c r="L1162" i="22"/>
  <c r="R1155" i="22"/>
  <c r="P1035" i="22"/>
  <c r="I1029" i="22"/>
  <c r="I1039" i="22"/>
  <c r="I1397" i="22"/>
  <c r="G1402" i="22"/>
  <c r="G1397" i="22"/>
  <c r="N1400" i="22"/>
  <c r="L1401" i="22"/>
  <c r="M1392" i="22"/>
  <c r="L1390" i="22"/>
  <c r="J1390" i="22"/>
  <c r="K1398" i="22"/>
  <c r="M1391" i="22"/>
  <c r="N1396" i="22"/>
  <c r="I1401" i="22"/>
  <c r="N1391" i="22"/>
  <c r="M1396" i="22"/>
  <c r="F1402" i="22"/>
  <c r="K1392" i="22"/>
  <c r="J1397" i="22"/>
  <c r="Q1402" i="22"/>
  <c r="G1393" i="22"/>
  <c r="G1398" i="22"/>
  <c r="O1403" i="22"/>
  <c r="P1393" i="22"/>
  <c r="Q1398" i="22"/>
  <c r="M1389" i="22"/>
  <c r="L1394" i="22"/>
  <c r="N1399" i="22"/>
  <c r="N1389" i="22"/>
  <c r="M1394" i="22"/>
  <c r="O1399" i="22"/>
  <c r="N1398" i="22"/>
  <c r="Q1442" i="22"/>
  <c r="L1435" i="22"/>
  <c r="M1446" i="22"/>
  <c r="M1436" i="22"/>
  <c r="L1441" i="22"/>
  <c r="K1446" i="22"/>
  <c r="F1436" i="22"/>
  <c r="R1440" i="22"/>
  <c r="Q1445" i="22"/>
  <c r="M1435" i="22"/>
  <c r="L1440" i="22"/>
  <c r="K1445" i="22"/>
  <c r="N1435" i="22"/>
  <c r="M1440" i="22"/>
  <c r="O1446" i="22"/>
  <c r="M1437" i="22"/>
  <c r="G1443" i="22"/>
  <c r="N1448" i="22"/>
  <c r="L1439" i="22"/>
  <c r="F1445" i="22"/>
  <c r="I1435" i="22"/>
  <c r="K1441" i="22"/>
  <c r="M1447" i="22"/>
  <c r="F1360" i="22"/>
  <c r="P1362" i="22"/>
  <c r="G1370" i="22"/>
  <c r="Q1367" i="22"/>
  <c r="G1363" i="22"/>
  <c r="K1157" i="22"/>
  <c r="G1152" i="22"/>
  <c r="Q1160"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C64" i="23" s="1"/>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M68" i="23" s="1"/>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C73" i="23" s="1"/>
  <c r="O764" i="22"/>
  <c r="N769" i="22"/>
  <c r="I759" i="22"/>
  <c r="H764" i="22"/>
  <c r="G769" i="22"/>
  <c r="I764" i="22"/>
  <c r="H769" i="22"/>
  <c r="H1356" i="22"/>
  <c r="O1353" i="22"/>
  <c r="O1345" i="22"/>
  <c r="K1347" i="22"/>
  <c r="J1352" i="22"/>
  <c r="E70" i="23" s="1"/>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P761" i="22"/>
  <c r="K763" i="22"/>
  <c r="G762" i="22"/>
  <c r="P760" i="22"/>
  <c r="M765" i="22"/>
  <c r="L770" i="22"/>
  <c r="I766" i="22"/>
  <c r="H771" i="22"/>
  <c r="K766" i="22"/>
  <c r="J771" i="22"/>
  <c r="L766" i="22"/>
  <c r="K771" i="22"/>
  <c r="R765" i="22"/>
  <c r="Q770" i="22"/>
  <c r="L760" i="22"/>
  <c r="G60" i="23" s="1"/>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J732" i="22"/>
  <c r="I737" i="22"/>
  <c r="H742" i="22"/>
  <c r="F730" i="22"/>
  <c r="R734" i="22"/>
  <c r="Q739" i="22"/>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B61" i="23" s="1"/>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K65" i="23"/>
  <c r="G73" i="23"/>
  <c r="K72" i="23"/>
  <c r="D66" i="23"/>
  <c r="B62" i="23"/>
  <c r="B64" i="23"/>
  <c r="K70" i="23"/>
  <c r="H73" i="23"/>
  <c r="AM10" i="26"/>
  <c r="AL14" i="26"/>
  <c r="AL15" i="26"/>
  <c r="AM11" i="26"/>
  <c r="AF93" i="23"/>
  <c r="AG87" i="23"/>
  <c r="AG93" i="23" s="1"/>
  <c r="AF101" i="23"/>
  <c r="AG88" i="23"/>
  <c r="AG101" i="23" s="1"/>
  <c r="AF96" i="23"/>
  <c r="AG82" i="23"/>
  <c r="AG96" i="23" s="1"/>
  <c r="AF100" i="23"/>
  <c r="AF99" i="23"/>
  <c r="AG83" i="23"/>
  <c r="AF92" i="23"/>
  <c r="AG86" i="23"/>
  <c r="AG92" i="23" s="1"/>
  <c r="F68" i="23" l="1"/>
  <c r="M70" i="23"/>
  <c r="H62" i="23"/>
  <c r="I62" i="23"/>
  <c r="M67" i="23"/>
  <c r="D62" i="23"/>
  <c r="G61" i="23"/>
  <c r="H60" i="23"/>
  <c r="C66" i="23"/>
  <c r="L70" i="23"/>
  <c r="B73" i="23"/>
  <c r="G70" i="23"/>
  <c r="L60" i="23"/>
  <c r="H67" i="23"/>
  <c r="B63" i="23"/>
  <c r="D63" i="23"/>
  <c r="H70" i="23"/>
  <c r="K64" i="23"/>
  <c r="K66" i="23"/>
  <c r="B67" i="23"/>
  <c r="G62" i="23"/>
  <c r="E62" i="23"/>
  <c r="G67" i="23"/>
  <c r="J72" i="23"/>
  <c r="C68" i="23"/>
  <c r="J62" i="23"/>
  <c r="G72" i="23"/>
  <c r="H64" i="23"/>
  <c r="B65" i="23"/>
  <c r="E64" i="23"/>
  <c r="G66" i="23"/>
  <c r="I72" i="23"/>
  <c r="G68" i="23"/>
  <c r="L65" i="23"/>
  <c r="H63" i="23"/>
  <c r="E72" i="23"/>
  <c r="K73" i="23"/>
  <c r="F60" i="23"/>
  <c r="F67" i="23"/>
  <c r="I61" i="23"/>
  <c r="C65" i="23"/>
  <c r="G64" i="23"/>
  <c r="J73" i="23"/>
  <c r="I68" i="23"/>
  <c r="L68" i="23"/>
  <c r="J67" i="23"/>
  <c r="L72" i="23"/>
  <c r="E66" i="23"/>
  <c r="H61" i="23"/>
  <c r="L67" i="23"/>
  <c r="B66" i="23"/>
  <c r="B68" i="23"/>
  <c r="C63" i="23"/>
  <c r="F64" i="23"/>
  <c r="F61" i="23"/>
  <c r="F66" i="23"/>
  <c r="J61" i="23"/>
  <c r="C60" i="23"/>
  <c r="I73" i="23"/>
  <c r="K61" i="23"/>
  <c r="J65" i="23"/>
  <c r="M61" i="23"/>
  <c r="K62" i="23"/>
  <c r="D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O38" authorId="0" shapeId="0" xr:uid="{0196D0CF-B548-460A-AAAB-831544520451}">
      <text>
        <r>
          <rPr>
            <b/>
            <sz val="9"/>
            <color indexed="81"/>
            <rFont val="Tahoma"/>
            <charset val="1"/>
          </rPr>
          <t>Olivia Ashmoore:</t>
        </r>
        <r>
          <rPr>
            <sz val="9"/>
            <color indexed="81"/>
            <rFont val="Tahoma"/>
            <charset val="1"/>
          </rPr>
          <t xml:space="preserve">
hand adjusted to avoid breaking model</t>
        </r>
      </text>
    </comment>
  </commentList>
</comments>
</file>

<file path=xl/sharedStrings.xml><?xml version="1.0" encoding="utf-8"?>
<sst xmlns="http://schemas.openxmlformats.org/spreadsheetml/2006/main" count="15055" uniqueCount="1063">
  <si>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</si>
  <si>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</si>
  <si>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</si>
  <si>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</si>
  <si>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</si>
  <si>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</si>
  <si>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</si>
  <si>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</si>
  <si>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</si>
  <si>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</si>
  <si>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</si>
  <si>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</si>
  <si>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</si>
  <si>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</si>
  <si>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</si>
  <si>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</si>
  <si>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</si>
  <si>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</si>
  <si>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</si>
  <si>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</si>
  <si>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</si>
  <si>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</si>
  <si>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</si>
  <si>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</si>
  <si>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</si>
  <si>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</si>
  <si>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</si>
  <si>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</si>
  <si>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</si>
  <si>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</si>
  <si>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</si>
  <si>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</si>
  <si>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</si>
  <si>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</si>
  <si>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</si>
  <si>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</si>
  <si>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</si>
  <si>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</si>
  <si>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</si>
  <si>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</si>
  <si>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</si>
  <si>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</si>
  <si>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</si>
  <si>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</si>
  <si>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</si>
  <si>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</si>
  <si>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</si>
  <si>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</si>
  <si>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</si>
  <si>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</si>
  <si>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</si>
  <si>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</si>
  <si>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</si>
  <si>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</si>
  <si>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</si>
  <si>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</si>
  <si>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</si>
  <si>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</si>
  <si>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</si>
  <si>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</si>
  <si>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</si>
  <si>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</si>
  <si>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</si>
  <si>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</si>
  <si>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</si>
  <si>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</si>
  <si>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</si>
  <si>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</si>
  <si>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</si>
  <si>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</si>
  <si>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</si>
  <si>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</si>
  <si>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</si>
  <si>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</si>
  <si>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</si>
  <si>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</si>
  <si>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</si>
  <si>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</si>
  <si>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</si>
  <si>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</si>
  <si>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</si>
  <si>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</si>
  <si>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</si>
  <si>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</si>
  <si>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</si>
  <si>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</si>
  <si>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</si>
  <si>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</si>
  <si>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</si>
  <si>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</si>
  <si>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</si>
  <si>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</si>
  <si>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</si>
  <si>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</si>
  <si>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</si>
  <si>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</si>
  <si>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</si>
  <si>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</si>
  <si>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</si>
  <si>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</si>
  <si>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</si>
  <si>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</si>
  <si>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</si>
  <si>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</si>
  <si>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</si>
  <si>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</si>
  <si>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</si>
  <si>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</si>
  <si>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</si>
  <si>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</si>
  <si>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</si>
  <si>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</si>
  <si>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</si>
  <si>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</si>
  <si>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</si>
  <si>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</si>
  <si>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</si>
  <si>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</si>
  <si>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</si>
  <si>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</si>
  <si>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</si>
  <si>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</si>
  <si>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</si>
  <si>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</si>
  <si>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</si>
  <si>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</si>
  <si>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</si>
  <si>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</si>
  <si>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</si>
  <si>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</si>
  <si>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</si>
  <si>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</si>
  <si>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</si>
  <si>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</si>
  <si>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</si>
  <si>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</si>
  <si>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</si>
  <si>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</si>
  <si>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</si>
  <si>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</si>
  <si>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</si>
  <si>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</si>
  <si>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</si>
  <si>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</si>
  <si>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</si>
  <si>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</si>
  <si>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</si>
  <si>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</si>
  <si>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</si>
  <si>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</si>
  <si>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</si>
  <si>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</si>
  <si>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</si>
  <si>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</si>
  <si>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</si>
  <si>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</si>
  <si>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</si>
  <si>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</si>
  <si>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</si>
  <si>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</si>
  <si>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</si>
  <si>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</si>
  <si>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</si>
  <si>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</si>
  <si>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</si>
  <si>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</si>
  <si>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</si>
  <si>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</si>
  <si>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</si>
  <si>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</si>
  <si>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</si>
  <si>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</si>
  <si>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</si>
  <si>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</si>
  <si>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</si>
  <si>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</si>
  <si>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</si>
  <si>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</si>
  <si>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</si>
  <si>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</si>
  <si>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</si>
  <si>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</si>
  <si>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</si>
  <si>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</si>
  <si>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</si>
  <si>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</si>
  <si>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</si>
  <si>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</si>
  <si>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</si>
  <si>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</si>
  <si>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</si>
  <si>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</si>
  <si>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</si>
  <si>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</si>
  <si>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</si>
  <si>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</si>
  <si>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</si>
  <si>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</si>
  <si>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</si>
  <si>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</si>
  <si>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</si>
  <si>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</si>
  <si>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</si>
  <si>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</si>
  <si>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</si>
  <si>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</si>
  <si>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</si>
  <si>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</si>
  <si>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</si>
  <si>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</si>
  <si>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</si>
  <si>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</si>
  <si>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</si>
  <si>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</si>
  <si>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</si>
  <si>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</si>
  <si>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</si>
  <si>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</si>
  <si>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</si>
  <si>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</si>
  <si>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</si>
  <si>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</si>
  <si>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</si>
  <si>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</si>
  <si>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</si>
  <si>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</si>
  <si>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</si>
  <si>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</si>
  <si>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</si>
  <si>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</si>
  <si>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</si>
  <si>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</si>
  <si>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</si>
  <si>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</si>
  <si>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</si>
  <si>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</si>
  <si>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</si>
  <si>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</si>
  <si>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</si>
  <si>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</si>
  <si>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</si>
  <si>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</si>
  <si>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</si>
  <si>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</si>
  <si>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</si>
  <si>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</si>
  <si>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</si>
  <si>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</si>
  <si>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</si>
  <si>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</si>
  <si>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</si>
  <si>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</si>
  <si>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</si>
  <si>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</si>
  <si>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</si>
  <si>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</si>
  <si>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</si>
  <si>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</si>
  <si>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</si>
  <si>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</si>
  <si>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</si>
  <si>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</si>
  <si>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</si>
  <si>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</si>
  <si>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</si>
  <si>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</si>
  <si>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</si>
  <si>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</si>
  <si>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</si>
  <si>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</si>
  <si>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</si>
  <si>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</si>
  <si>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</si>
  <si>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</si>
  <si>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</si>
  <si>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</si>
  <si>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</si>
  <si>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</si>
  <si>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</si>
  <si>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</si>
  <si>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</si>
  <si>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</si>
  <si>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</si>
  <si>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</si>
  <si>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</si>
  <si>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</si>
  <si>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</si>
  <si>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</si>
  <si>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</si>
  <si>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</si>
  <si>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</si>
  <si>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</si>
  <si>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</si>
  <si>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</si>
  <si>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</si>
  <si>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</si>
  <si>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</si>
  <si>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</si>
  <si>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</si>
  <si>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</si>
  <si>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</si>
  <si>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</si>
  <si>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</si>
  <si>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</si>
  <si>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</si>
  <si>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</si>
  <si>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</si>
  <si>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</si>
  <si>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</si>
  <si>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</si>
  <si>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</si>
  <si>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</si>
  <si>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</si>
  <si>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</si>
  <si>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</si>
  <si>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</si>
  <si>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</si>
  <si>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</si>
  <si>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</si>
  <si>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</si>
  <si>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</si>
  <si>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</si>
  <si>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</si>
  <si>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</si>
  <si>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</si>
  <si>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</si>
  <si>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</si>
  <si>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</si>
  <si>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</si>
  <si>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</si>
  <si>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</si>
  <si>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</si>
  <si>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</si>
  <si>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</si>
  <si>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</si>
  <si>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</si>
  <si>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</si>
  <si>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</si>
  <si>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</si>
  <si>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</si>
  <si>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</si>
  <si>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</si>
  <si>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</si>
  <si>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</si>
  <si>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</si>
  <si>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</si>
  <si>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</si>
  <si>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</si>
  <si>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</si>
  <si>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</si>
  <si>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</si>
  <si>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</si>
  <si>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</si>
  <si>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</si>
  <si>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</si>
  <si>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</si>
  <si>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</si>
  <si>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</si>
  <si>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</si>
  <si>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</si>
  <si>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</si>
  <si>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</si>
  <si>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</si>
  <si>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</si>
  <si>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</si>
  <si>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</si>
  <si>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</si>
  <si>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</si>
  <si>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</si>
  <si>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</si>
  <si>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</si>
  <si>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</si>
  <si>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</si>
  <si>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</si>
  <si>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</si>
  <si>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</si>
  <si>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</si>
  <si>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</si>
  <si>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</si>
  <si>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</si>
  <si>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</si>
  <si>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</si>
  <si>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</si>
  <si>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</si>
  <si>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</si>
  <si>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</si>
  <si>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</si>
  <si>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</si>
  <si>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</si>
  <si>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</si>
  <si>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</si>
  <si>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</si>
  <si>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</si>
  <si>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</si>
  <si>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</si>
  <si>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</si>
  <si>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</si>
  <si>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</si>
  <si>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</si>
  <si>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</si>
  <si>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</si>
  <si>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</si>
  <si>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</si>
  <si>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</si>
  <si>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</si>
  <si>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</si>
  <si>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</si>
  <si>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</si>
  <si>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</si>
  <si>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</si>
  <si>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</si>
  <si>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</si>
  <si>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</si>
  <si>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</si>
  <si>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</si>
  <si>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</si>
  <si>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</si>
  <si>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</si>
  <si>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</si>
  <si>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</si>
  <si>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</si>
  <si>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</si>
  <si>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</si>
  <si>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</si>
  <si>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</si>
  <si>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</si>
  <si>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</si>
  <si>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</si>
  <si>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</si>
  <si>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</si>
  <si>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</si>
  <si>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</si>
  <si>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</si>
  <si>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</si>
  <si>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</si>
  <si>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</si>
  <si>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</si>
  <si>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</si>
  <si>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</si>
  <si>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</si>
  <si>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</si>
  <si>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</si>
  <si>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</si>
  <si>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</si>
  <si>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</si>
  <si>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</si>
  <si>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</si>
  <si>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</si>
  <si>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</si>
  <si>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</si>
  <si>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</si>
  <si>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</si>
  <si>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</si>
  <si>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</si>
  <si>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</si>
  <si>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</si>
  <si>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</si>
  <si>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</si>
  <si>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</si>
  <si>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</si>
  <si>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</si>
  <si>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</si>
  <si>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</si>
  <si>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</si>
  <si>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</si>
  <si>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</si>
  <si>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</si>
  <si>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</si>
  <si>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</si>
  <si>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</si>
  <si>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</si>
  <si>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</si>
  <si>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</si>
  <si>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</si>
  <si>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</si>
  <si>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</si>
  <si>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</si>
  <si>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</si>
  <si>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</si>
  <si>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</si>
  <si>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</si>
  <si>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</si>
  <si>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</si>
  <si>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</si>
  <si>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</si>
  <si>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</si>
  <si>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</si>
  <si>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</si>
  <si>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</si>
  <si>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</si>
  <si>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</si>
  <si>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</si>
  <si>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</si>
  <si>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</si>
  <si>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</si>
  <si>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</si>
  <si>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</si>
  <si>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</si>
  <si>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</si>
  <si>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</si>
  <si>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</si>
  <si>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</si>
  <si>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</si>
  <si>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</si>
  <si>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</si>
  <si>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</si>
  <si>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</si>
  <si>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</si>
  <si>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</si>
  <si>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</si>
  <si>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</si>
  <si>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</si>
  <si>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</si>
  <si>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</si>
  <si>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</si>
  <si>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</si>
  <si>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</si>
  <si>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</si>
  <si>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</si>
  <si>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</si>
  <si>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</si>
  <si>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</si>
  <si>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</si>
  <si>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</si>
  <si>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</si>
  <si>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</si>
  <si>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</si>
  <si>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</si>
  <si>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</si>
  <si>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</si>
  <si>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</si>
  <si>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</si>
  <si>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</si>
  <si>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</si>
  <si>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</si>
  <si>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</si>
  <si>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</si>
  <si>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</si>
  <si>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</si>
  <si>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</si>
  <si>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</si>
  <si>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</si>
  <si>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</si>
  <si>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</si>
  <si>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</si>
  <si>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</si>
  <si>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</si>
  <si>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</si>
  <si>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</si>
  <si>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</si>
  <si>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</si>
  <si>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</si>
  <si>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</si>
  <si>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</si>
  <si>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</si>
  <si>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</si>
  <si>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</si>
  <si>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</si>
  <si>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</si>
  <si>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</si>
  <si>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</si>
  <si>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</si>
  <si>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</si>
  <si>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</si>
  <si>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</si>
  <si>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</si>
  <si>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</si>
  <si>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</si>
  <si>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</si>
  <si>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</si>
  <si>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</si>
  <si>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</si>
  <si>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</si>
  <si>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</si>
  <si>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</si>
  <si>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</si>
  <si>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</si>
  <si>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</si>
  <si>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</si>
  <si>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</si>
  <si>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</si>
  <si>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</si>
  <si>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</si>
  <si>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</si>
  <si>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</si>
  <si>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</si>
  <si>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</si>
  <si>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</si>
  <si>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</si>
  <si>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</si>
  <si>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</si>
  <si>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</si>
  <si>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</si>
  <si>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</si>
  <si>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</si>
  <si>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</si>
  <si>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</si>
  <si>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</si>
  <si>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</si>
  <si>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</si>
  <si>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</si>
  <si>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</si>
  <si>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</si>
  <si>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</si>
  <si>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</si>
  <si>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</si>
  <si>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</si>
  <si>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</si>
  <si>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</si>
  <si>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</si>
  <si>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</si>
  <si>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</si>
  <si>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</si>
  <si>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</si>
  <si>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</si>
  <si>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</si>
  <si>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</si>
  <si>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</si>
  <si>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</si>
  <si>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</si>
  <si>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</si>
  <si>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</si>
  <si>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</si>
  <si>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</si>
  <si>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</si>
  <si>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</si>
  <si>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</si>
  <si>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</si>
  <si>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</si>
  <si>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</si>
  <si>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</si>
  <si>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</si>
  <si>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</si>
  <si>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</si>
  <si>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</si>
  <si>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</si>
  <si>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</si>
  <si>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</si>
  <si>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</si>
  <si>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</si>
  <si>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</si>
  <si>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</si>
  <si>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</si>
  <si>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</si>
  <si>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</si>
  <si>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</si>
  <si>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</si>
  <si>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</si>
  <si>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</si>
  <si>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</si>
  <si>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</si>
  <si>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</si>
  <si>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</si>
  <si>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</si>
  <si>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</si>
  <si>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</si>
  <si>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</si>
  <si>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</si>
  <si>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</si>
  <si>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</si>
  <si>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</si>
  <si>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</si>
  <si>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</si>
  <si>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</si>
  <si>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</si>
  <si>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</si>
  <si>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</si>
  <si>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</si>
  <si>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</si>
  <si>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</si>
  <si>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</si>
  <si>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</si>
  <si>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</si>
  <si>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</si>
  <si>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</si>
  <si>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</si>
  <si>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</si>
  <si>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</si>
  <si>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</si>
  <si>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</si>
  <si>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</si>
  <si>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</si>
  <si>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</si>
  <si>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</si>
  <si>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</si>
  <si>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</si>
  <si>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</si>
  <si>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</si>
  <si>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</si>
  <si>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</si>
  <si>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</si>
  <si>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</si>
  <si>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</si>
  <si>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</si>
  <si>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</si>
  <si>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</si>
  <si>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</si>
  <si>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</si>
  <si>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</si>
  <si>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</si>
  <si>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</si>
  <si>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</si>
  <si>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</si>
  <si>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</si>
  <si>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</si>
  <si>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</si>
  <si>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</si>
  <si>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</si>
  <si>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</si>
  <si>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</si>
  <si>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</si>
  <si>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</si>
  <si>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</si>
  <si>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</si>
  <si>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</si>
  <si>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</si>
  <si>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</si>
  <si>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</si>
  <si>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</si>
  <si>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</si>
  <si>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</si>
  <si>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</si>
  <si>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</si>
  <si>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</si>
  <si>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</si>
  <si>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</si>
  <si>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</si>
  <si>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</si>
  <si>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</si>
  <si>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</si>
  <si>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</si>
  <si>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</si>
  <si>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</si>
  <si>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</si>
  <si>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</si>
  <si>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</si>
  <si>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</si>
  <si>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</si>
  <si>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</si>
  <si>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</si>
  <si>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</si>
  <si>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</si>
  <si>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</si>
  <si>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</si>
  <si>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</si>
  <si>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</si>
  <si>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</si>
  <si>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</si>
  <si>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</si>
  <si>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</si>
  <si>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</si>
  <si>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</si>
  <si>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</si>
  <si>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</si>
  <si>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</si>
  <si>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</si>
  <si>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</si>
  <si>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</si>
  <si>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</si>
  <si>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</si>
  <si>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</si>
  <si>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</si>
  <si>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</si>
  <si>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</si>
  <si>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</si>
  <si>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</si>
  <si>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</si>
  <si>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</si>
  <si>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</si>
  <si>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</si>
  <si>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</si>
  <si>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</si>
  <si>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</si>
  <si>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</si>
  <si>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</si>
  <si>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</si>
  <si>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</si>
  <si>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</si>
  <si>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</si>
  <si>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</si>
  <si>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</si>
  <si>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</si>
  <si>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</si>
  <si>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</si>
  <si>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</si>
  <si>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</si>
  <si>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</si>
  <si>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</si>
  <si>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</si>
  <si>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</si>
  <si>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</si>
  <si>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</si>
  <si>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</si>
  <si>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</si>
  <si>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</si>
  <si>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</si>
  <si>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</si>
  <si>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</si>
  <si>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</si>
  <si>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</si>
  <si>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</si>
  <si>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</si>
  <si>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</si>
  <si>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</si>
  <si>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</si>
  <si>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</si>
  <si>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</si>
  <si>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</si>
  <si>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</si>
  <si>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</si>
  <si>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</si>
  <si>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</si>
  <si>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</si>
  <si>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</si>
  <si>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</si>
  <si>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</si>
  <si>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</si>
  <si>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</si>
  <si>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</si>
  <si>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</si>
  <si>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</si>
  <si>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</si>
  <si>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</si>
  <si>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</si>
  <si>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</si>
  <si>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</si>
  <si>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</si>
  <si>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</si>
  <si>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</si>
  <si>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</si>
  <si>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</si>
  <si>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</si>
  <si>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</si>
  <si>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</si>
  <si>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</si>
  <si>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</si>
  <si>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</si>
  <si>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</si>
  <si>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</si>
  <si>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</si>
  <si>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</si>
  <si>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</si>
  <si>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</si>
  <si>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</si>
  <si>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</si>
  <si>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</si>
  <si>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</si>
  <si>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</si>
  <si>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</si>
  <si>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</si>
  <si>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</si>
  <si>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</si>
  <si>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</si>
  <si>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</si>
  <si>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</si>
  <si>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</si>
  <si>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</si>
  <si>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</si>
  <si>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</si>
  <si>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</si>
  <si>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</si>
  <si>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</si>
  <si>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</si>
  <si>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</si>
  <si>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</si>
  <si>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</si>
  <si>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</si>
  <si>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</si>
  <si>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</si>
  <si>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</si>
  <si>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</si>
  <si>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</si>
  <si>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</si>
  <si>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</si>
  <si>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</si>
  <si>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</si>
  <si>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</si>
  <si>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</si>
  <si>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</si>
  <si>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</si>
  <si>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</si>
  <si>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</si>
  <si>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</si>
  <si>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</si>
  <si>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</si>
  <si>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</si>
  <si>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</si>
  <si>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</si>
  <si>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</si>
  <si>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</si>
  <si>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</si>
  <si>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</si>
  <si>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</si>
  <si>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</si>
  <si>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</si>
  <si>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</si>
  <si>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</si>
  <si>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</si>
  <si>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</si>
  <si>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</si>
  <si>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</si>
  <si>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</si>
  <si>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</si>
  <si>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</si>
  <si>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</si>
  <si>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</si>
  <si>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</si>
  <si>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</si>
  <si>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</si>
  <si>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</si>
  <si>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</si>
  <si>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</si>
  <si>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</si>
  <si>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</si>
  <si>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</si>
  <si>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</si>
  <si>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</si>
  <si>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</si>
  <si>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</si>
  <si>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</si>
  <si>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</si>
  <si>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</si>
  <si>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</si>
  <si>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</si>
  <si>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</si>
  <si>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</si>
  <si>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</si>
  <si>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</si>
  <si>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</si>
  <si>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</si>
  <si>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</si>
  <si>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</si>
  <si>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</si>
  <si>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</si>
  <si>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</si>
  <si>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</si>
  <si>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</si>
  <si>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</si>
  <si>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</si>
  <si>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</si>
  <si>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</si>
  <si>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</si>
  <si>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</si>
  <si>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</si>
  <si>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</si>
  <si>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</si>
  <si>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</si>
  <si>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</si>
  <si>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</si>
  <si>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</si>
  <si>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</si>
  <si>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</si>
  <si>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</si>
  <si>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</si>
  <si>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</si>
  <si>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</si>
  <si>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</si>
  <si>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</si>
  <si>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</si>
  <si>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</si>
  <si>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</si>
  <si>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</si>
  <si>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</si>
  <si>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</si>
  <si>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</si>
  <si>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</si>
  <si>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</si>
  <si>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</si>
  <si>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</si>
  <si>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</si>
  <si>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</si>
  <si>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</si>
  <si>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</si>
  <si>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</si>
  <si>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</si>
  <si>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</si>
  <si>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</si>
  <si>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</si>
  <si>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</si>
  <si>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</si>
  <si>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</si>
  <si>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</si>
  <si>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</si>
  <si>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</si>
  <si>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</si>
  <si>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</si>
  <si>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</si>
  <si>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</si>
  <si>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</si>
  <si>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</si>
  <si>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</si>
  <si>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</si>
  <si>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</si>
  <si>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</si>
  <si>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</si>
  <si>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</si>
  <si>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</si>
  <si>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</si>
  <si>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</si>
  <si>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</si>
  <si>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</si>
  <si>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</si>
  <si>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</si>
  <si>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</si>
  <si>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</si>
  <si>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</si>
  <si>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</si>
  <si>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</si>
  <si>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</si>
  <si>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</si>
  <si>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</si>
  <si>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</si>
  <si>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</si>
  <si>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</si>
  <si>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</si>
  <si>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</si>
  <si>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</si>
  <si>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</si>
  <si>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</si>
  <si>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</si>
  <si>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</si>
  <si>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</si>
  <si>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</si>
  <si>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</si>
  <si>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</si>
  <si>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</si>
  <si>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</si>
  <si>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</si>
  <si>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</si>
  <si>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</si>
  <si>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</si>
  <si>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</si>
  <si>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</si>
  <si>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</si>
  <si>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</si>
  <si>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</si>
  <si>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</si>
  <si>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</si>
  <si>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</si>
  <si>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</si>
  <si>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</si>
  <si>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</si>
  <si>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</si>
  <si>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</si>
  <si>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</si>
  <si>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</si>
  <si>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</si>
  <si>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</si>
  <si>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</si>
  <si>
    <t>EIA net importer</t>
  </si>
  <si>
    <t>EIA net exporter</t>
  </si>
  <si>
    <t>IMPORT CALCS</t>
  </si>
  <si>
    <t>EXPORT CALCS</t>
  </si>
  <si>
    <t>CAMBIUM</t>
  </si>
  <si>
    <t>EIA</t>
  </si>
  <si>
    <t>net import/export</t>
  </si>
  <si>
    <t>CAMBIUM/EIA AGREE?</t>
  </si>
  <si>
    <t>CAMBIUM EIA CALCS</t>
  </si>
  <si>
    <t>IMPORT</t>
  </si>
  <si>
    <t>EXPORT</t>
  </si>
  <si>
    <t>FINAL</t>
  </si>
  <si>
    <t>USE EIA?</t>
  </si>
  <si>
    <t>CHP Adjustment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</si>
</sst>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2">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
      <sz val="9"/>
      <color indexed="81"/>
      <name val="Tahoma"/>
      <charset val="1"/>
    </font>
    <font>
      <b/>
      <sz val="9"/>
      <color indexed="81"/>
      <name val="Tahoma"/>
      <charset val="1"/>
    </font>
  </fonts>
  <fills count="30">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8" tint="0.39997558519241921"/>
        <bgColor indexed="64"/>
      </patternFill>
    </fill>
    <fill>
      <patternFill patternType="solid">
        <fgColor rgb="FFFFFF66"/>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20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0" fillId="0" borderId="0" xfId="10" applyNumberFormat="1" applyFont="1" applyFill="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167" fontId="1" fillId="27" borderId="0" xfId="10" applyNumberFormat="1" applyFont="1" applyFill="1"/>
    <xf numFmtId="0" fontId="1" fillId="26" borderId="0" xfId="0" applyFont="1" applyFill="1"/>
    <xf numFmtId="167" fontId="1" fillId="0" borderId="0" xfId="10" applyNumberFormat="1" applyFont="1"/>
    <xf numFmtId="167" fontId="1" fillId="26" borderId="0" xfId="10" applyNumberFormat="1" applyFont="1" applyFill="1"/>
    <xf numFmtId="9" fontId="0" fillId="0" borderId="0" xfId="41" applyFont="1" applyFill="1"/>
    <xf numFmtId="0" fontId="48" fillId="0" borderId="0" xfId="0" applyFont="1"/>
    <xf numFmtId="167" fontId="49" fillId="0" borderId="0" xfId="10" applyNumberFormat="1" applyFont="1"/>
    <xf numFmtId="167" fontId="49" fillId="0" borderId="0" xfId="0" applyNumberFormat="1" applyFont="1"/>
    <xf numFmtId="0" fontId="48" fillId="2" borderId="0" xfId="0" applyFont="1" applyFill="1"/>
    <xf numFmtId="0" fontId="1" fillId="28" borderId="0" xfId="0" applyFont="1" applyFill="1"/>
    <xf numFmtId="167" fontId="0" fillId="28" borderId="0" xfId="10" applyNumberFormat="1" applyFont="1" applyFill="1"/>
    <xf numFmtId="0" fontId="1" fillId="29" borderId="0" xfId="0" applyFont="1" applyFill="1"/>
    <xf numFmtId="167" fontId="49" fillId="3"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F66"/>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topLeftCell="C1" workbookViewId="0">
      <selection activeCell="E14" sqref="E14:E18"/>
    </sheetView>
  </sheetViews>
  <sheetFormatPr defaultRowHeight="15"/>
  <cols>
    <col min="2" max="2" width="70.140625" customWidth="1"/>
    <col min="3" max="3" width="10.7109375" bestFit="1" customWidth="1"/>
    <col min="13" max="14" width="8.7109375" style="163"/>
  </cols>
  <sheetData>
    <row r="1" spans="1:13">
      <c r="A1" s="1" t="s">
        <v>0</v>
      </c>
      <c r="B1" s="85" t="s">
        <v>507</v>
      </c>
      <c r="C1" s="86">
        <v>45344</v>
      </c>
      <c r="D1" s="87"/>
      <c r="E1" s="87"/>
      <c r="F1" s="87"/>
      <c r="G1" s="87"/>
      <c r="H1" s="87"/>
      <c r="I1" s="87"/>
      <c r="J1" s="87"/>
      <c r="K1" s="85" t="s">
        <v>534</v>
      </c>
      <c r="L1" s="85" t="s">
        <v>536</v>
      </c>
      <c r="M1" s="163" t="s">
        <v>1054</v>
      </c>
    </row>
    <row r="2" spans="1:13">
      <c r="A2" s="1" t="s">
        <v>1</v>
      </c>
      <c r="B2" s="87" t="str">
        <f>LOOKUP(B1,K1:L50,L1:L50)</f>
        <v>ND</v>
      </c>
      <c r="C2" s="87"/>
      <c r="D2" s="87"/>
      <c r="E2" s="87"/>
      <c r="F2" s="87"/>
      <c r="G2" s="87"/>
      <c r="H2" s="87"/>
      <c r="I2" s="87"/>
      <c r="J2" s="87"/>
      <c r="K2" s="85" t="s">
        <v>533</v>
      </c>
      <c r="L2" s="85" t="s">
        <v>537</v>
      </c>
      <c r="M2" s="163" t="s">
        <v>1054</v>
      </c>
    </row>
    <row r="3" spans="1:13">
      <c r="A3" s="1" t="s">
        <v>273</v>
      </c>
      <c r="K3" s="85" t="s">
        <v>532</v>
      </c>
      <c r="L3" s="85" t="s">
        <v>538</v>
      </c>
      <c r="M3" s="163" t="s">
        <v>1054</v>
      </c>
    </row>
    <row r="4" spans="1:13">
      <c r="A4" s="1" t="s">
        <v>274</v>
      </c>
      <c r="K4" s="85" t="s">
        <v>531</v>
      </c>
      <c r="L4" s="85" t="s">
        <v>539</v>
      </c>
      <c r="M4" s="163" t="s">
        <v>1054</v>
      </c>
    </row>
    <row r="5" spans="1:13">
      <c r="K5" s="85" t="s">
        <v>530</v>
      </c>
      <c r="L5" s="85" t="s">
        <v>540</v>
      </c>
      <c r="M5" s="163" t="s">
        <v>1054</v>
      </c>
    </row>
    <row r="6" spans="1:13">
      <c r="A6" s="1" t="s">
        <v>2</v>
      </c>
      <c r="B6" s="3" t="s">
        <v>110</v>
      </c>
      <c r="E6" s="87"/>
      <c r="K6" s="85" t="s">
        <v>529</v>
      </c>
      <c r="L6" s="85" t="s">
        <v>541</v>
      </c>
      <c r="M6" s="163" t="s">
        <v>1054</v>
      </c>
    </row>
    <row r="7" spans="1:13">
      <c r="B7" t="s">
        <v>3</v>
      </c>
      <c r="E7" s="88" t="s">
        <v>586</v>
      </c>
      <c r="K7" s="85" t="s">
        <v>528</v>
      </c>
      <c r="L7" s="85" t="s">
        <v>542</v>
      </c>
      <c r="M7" s="163" t="s">
        <v>1054</v>
      </c>
    </row>
    <row r="8" spans="1:13">
      <c r="B8" s="2" t="s">
        <v>344</v>
      </c>
      <c r="E8" s="87" t="s">
        <v>587</v>
      </c>
      <c r="K8" s="85" t="s">
        <v>527</v>
      </c>
      <c r="L8" s="85" t="s">
        <v>543</v>
      </c>
      <c r="M8" s="163" t="s">
        <v>1054</v>
      </c>
    </row>
    <row r="9" spans="1:13">
      <c r="B9" t="s">
        <v>345</v>
      </c>
      <c r="E9" s="87" t="s">
        <v>588</v>
      </c>
      <c r="K9" s="85" t="s">
        <v>526</v>
      </c>
      <c r="L9" s="85" t="s">
        <v>544</v>
      </c>
      <c r="M9" s="163" t="s">
        <v>1054</v>
      </c>
    </row>
    <row r="10" spans="1:13">
      <c r="B10" s="4" t="s">
        <v>312</v>
      </c>
      <c r="E10" s="87"/>
      <c r="K10" s="85" t="s">
        <v>525</v>
      </c>
      <c r="L10" s="85" t="s">
        <v>545</v>
      </c>
      <c r="M10" s="163" t="s">
        <v>1054</v>
      </c>
    </row>
    <row r="11" spans="1:13">
      <c r="B11" t="s">
        <v>4</v>
      </c>
      <c r="E11" s="87"/>
      <c r="K11" s="85" t="s">
        <v>524</v>
      </c>
      <c r="L11" s="85" t="s">
        <v>546</v>
      </c>
      <c r="M11" s="163" t="s">
        <v>1054</v>
      </c>
    </row>
    <row r="12" spans="1:13">
      <c r="E12" s="87"/>
      <c r="K12" s="85" t="s">
        <v>523</v>
      </c>
      <c r="L12" s="85" t="s">
        <v>547</v>
      </c>
      <c r="M12" s="163" t="s">
        <v>1054</v>
      </c>
    </row>
    <row r="13" spans="1:13">
      <c r="B13" s="3" t="s">
        <v>111</v>
      </c>
      <c r="E13" s="87"/>
      <c r="K13" s="85" t="s">
        <v>522</v>
      </c>
      <c r="L13" s="85" t="s">
        <v>548</v>
      </c>
      <c r="M13" s="163" t="s">
        <v>1054</v>
      </c>
    </row>
    <row r="14" spans="1:13">
      <c r="B14" t="s">
        <v>112</v>
      </c>
      <c r="E14" s="88" t="s">
        <v>589</v>
      </c>
      <c r="K14" s="85" t="s">
        <v>521</v>
      </c>
      <c r="L14" s="85" t="s">
        <v>549</v>
      </c>
      <c r="M14" s="163" t="s">
        <v>1054</v>
      </c>
    </row>
    <row r="15" spans="1:13">
      <c r="B15" s="2">
        <v>2021</v>
      </c>
      <c r="E15" s="87" t="s">
        <v>3</v>
      </c>
      <c r="K15" s="85" t="s">
        <v>520</v>
      </c>
      <c r="L15" s="85" t="s">
        <v>550</v>
      </c>
      <c r="M15" s="163" t="s">
        <v>1054</v>
      </c>
    </row>
    <row r="16" spans="1:13">
      <c r="B16" t="s">
        <v>346</v>
      </c>
      <c r="E16" s="89">
        <v>2021</v>
      </c>
      <c r="K16" s="85" t="s">
        <v>519</v>
      </c>
      <c r="L16" s="85" t="s">
        <v>551</v>
      </c>
      <c r="M16" s="163" t="s">
        <v>1054</v>
      </c>
    </row>
    <row r="17" spans="2:13">
      <c r="B17" s="4" t="s">
        <v>113</v>
      </c>
      <c r="E17" s="87" t="s">
        <v>590</v>
      </c>
      <c r="K17" s="85" t="s">
        <v>518</v>
      </c>
      <c r="L17" s="85" t="s">
        <v>552</v>
      </c>
      <c r="M17" s="163" t="s">
        <v>1054</v>
      </c>
    </row>
    <row r="18" spans="2:13">
      <c r="B18" t="s">
        <v>114</v>
      </c>
      <c r="E18" s="90" t="s">
        <v>591</v>
      </c>
      <c r="K18" s="85" t="s">
        <v>517</v>
      </c>
      <c r="L18" s="85" t="s">
        <v>553</v>
      </c>
      <c r="M18" s="163" t="s">
        <v>1054</v>
      </c>
    </row>
    <row r="19" spans="2:13">
      <c r="E19" s="87"/>
      <c r="K19" s="85" t="s">
        <v>516</v>
      </c>
      <c r="L19" s="85" t="s">
        <v>554</v>
      </c>
      <c r="M19" s="163" t="s">
        <v>1054</v>
      </c>
    </row>
    <row r="20" spans="2:13">
      <c r="B20" s="3" t="s">
        <v>268</v>
      </c>
      <c r="E20" s="87"/>
      <c r="K20" s="85" t="s">
        <v>503</v>
      </c>
      <c r="L20" s="85" t="s">
        <v>555</v>
      </c>
      <c r="M20" s="163" t="s">
        <v>1054</v>
      </c>
    </row>
    <row r="21" spans="2:13">
      <c r="B21" t="s">
        <v>3</v>
      </c>
      <c r="E21" s="88" t="s">
        <v>592</v>
      </c>
      <c r="K21" s="85" t="s">
        <v>502</v>
      </c>
      <c r="L21" s="85" t="s">
        <v>556</v>
      </c>
      <c r="M21" s="163" t="s">
        <v>1054</v>
      </c>
    </row>
    <row r="22" spans="2:13">
      <c r="B22" s="2" t="s">
        <v>344</v>
      </c>
      <c r="E22" s="87" t="s">
        <v>593</v>
      </c>
      <c r="K22" s="85" t="s">
        <v>501</v>
      </c>
      <c r="L22" s="85" t="s">
        <v>557</v>
      </c>
      <c r="M22" s="163" t="s">
        <v>1054</v>
      </c>
    </row>
    <row r="23" spans="2:13">
      <c r="B23" t="s">
        <v>345</v>
      </c>
      <c r="E23" s="87">
        <v>2016</v>
      </c>
      <c r="K23" s="85" t="s">
        <v>500</v>
      </c>
      <c r="L23" s="85" t="s">
        <v>558</v>
      </c>
      <c r="M23" s="163" t="s">
        <v>1054</v>
      </c>
    </row>
    <row r="24" spans="2:13">
      <c r="B24" s="4" t="s">
        <v>312</v>
      </c>
      <c r="E24" s="87" t="s">
        <v>594</v>
      </c>
      <c r="K24" s="85" t="s">
        <v>499</v>
      </c>
      <c r="L24" s="85" t="s">
        <v>559</v>
      </c>
      <c r="M24" s="163" t="s">
        <v>1054</v>
      </c>
    </row>
    <row r="25" spans="2:13">
      <c r="B25" t="s">
        <v>269</v>
      </c>
      <c r="E25" s="87" t="s">
        <v>595</v>
      </c>
      <c r="K25" s="85" t="s">
        <v>498</v>
      </c>
      <c r="L25" s="85" t="s">
        <v>560</v>
      </c>
      <c r="M25" s="163" t="s">
        <v>1054</v>
      </c>
    </row>
    <row r="26" spans="2:13">
      <c r="E26" s="87" t="s">
        <v>596</v>
      </c>
      <c r="K26" s="85" t="s">
        <v>515</v>
      </c>
      <c r="L26" s="85" t="s">
        <v>561</v>
      </c>
      <c r="M26" s="163" t="s">
        <v>1054</v>
      </c>
    </row>
    <row r="27" spans="2:13">
      <c r="B27" s="3" t="s">
        <v>392</v>
      </c>
      <c r="K27" s="85" t="s">
        <v>514</v>
      </c>
      <c r="L27" s="85" t="s">
        <v>562</v>
      </c>
      <c r="M27" s="163" t="s">
        <v>1054</v>
      </c>
    </row>
    <row r="28" spans="2:13">
      <c r="B28" t="s">
        <v>393</v>
      </c>
      <c r="K28" s="85" t="s">
        <v>513</v>
      </c>
      <c r="L28" s="85" t="s">
        <v>563</v>
      </c>
      <c r="M28" s="163" t="s">
        <v>1054</v>
      </c>
    </row>
    <row r="29" spans="2:13">
      <c r="B29" s="2">
        <v>2022</v>
      </c>
      <c r="K29" s="85" t="s">
        <v>512</v>
      </c>
      <c r="L29" s="85" t="s">
        <v>564</v>
      </c>
      <c r="M29" s="163" t="s">
        <v>1054</v>
      </c>
    </row>
    <row r="30" spans="2:13">
      <c r="B30" t="s">
        <v>394</v>
      </c>
      <c r="K30" s="85" t="s">
        <v>511</v>
      </c>
      <c r="L30" s="85" t="s">
        <v>565</v>
      </c>
      <c r="M30" s="163" t="s">
        <v>1054</v>
      </c>
    </row>
    <row r="31" spans="2:13">
      <c r="B31" s="4" t="s">
        <v>395</v>
      </c>
      <c r="K31" s="85" t="s">
        <v>510</v>
      </c>
      <c r="L31" s="85" t="s">
        <v>566</v>
      </c>
      <c r="M31" s="163" t="s">
        <v>1054</v>
      </c>
    </row>
    <row r="32" spans="2:13">
      <c r="B32" s="44" t="s">
        <v>396</v>
      </c>
      <c r="K32" s="85" t="s">
        <v>509</v>
      </c>
      <c r="L32" s="85" t="s">
        <v>567</v>
      </c>
      <c r="M32" s="163" t="s">
        <v>1054</v>
      </c>
    </row>
    <row r="33" spans="1:13">
      <c r="K33" s="85" t="s">
        <v>508</v>
      </c>
      <c r="L33" s="85" t="s">
        <v>568</v>
      </c>
      <c r="M33" s="163" t="s">
        <v>1054</v>
      </c>
    </row>
    <row r="34" spans="1:13">
      <c r="B34" s="3" t="s">
        <v>1045</v>
      </c>
      <c r="K34" s="85" t="s">
        <v>507</v>
      </c>
      <c r="L34" s="85" t="s">
        <v>569</v>
      </c>
      <c r="M34" s="163" t="s">
        <v>1054</v>
      </c>
    </row>
    <row r="35" spans="1:13">
      <c r="B35" t="s">
        <v>1046</v>
      </c>
      <c r="K35" s="85" t="s">
        <v>506</v>
      </c>
      <c r="L35" s="85" t="s">
        <v>570</v>
      </c>
      <c r="M35" s="163" t="s">
        <v>1054</v>
      </c>
    </row>
    <row r="36" spans="1:13">
      <c r="B36" s="2">
        <v>2023</v>
      </c>
      <c r="K36" s="85" t="s">
        <v>505</v>
      </c>
      <c r="L36" s="85" t="s">
        <v>571</v>
      </c>
      <c r="M36" s="163" t="s">
        <v>1054</v>
      </c>
    </row>
    <row r="37" spans="1:13">
      <c r="B37" t="s">
        <v>1047</v>
      </c>
      <c r="K37" s="85" t="s">
        <v>504</v>
      </c>
      <c r="L37" s="85" t="s">
        <v>572</v>
      </c>
      <c r="M37" s="163" t="s">
        <v>1054</v>
      </c>
    </row>
    <row r="38" spans="1:13">
      <c r="B38" t="s">
        <v>1048</v>
      </c>
      <c r="K38" s="85" t="s">
        <v>497</v>
      </c>
      <c r="L38" s="85" t="s">
        <v>573</v>
      </c>
      <c r="M38" s="163" t="s">
        <v>1054</v>
      </c>
    </row>
    <row r="39" spans="1:13">
      <c r="K39" s="85" t="s">
        <v>496</v>
      </c>
      <c r="L39" s="85" t="s">
        <v>574</v>
      </c>
      <c r="M39" s="163" t="s">
        <v>1054</v>
      </c>
    </row>
    <row r="40" spans="1:13">
      <c r="K40" s="85" t="s">
        <v>495</v>
      </c>
      <c r="L40" s="85" t="s">
        <v>575</v>
      </c>
      <c r="M40" s="163" t="s">
        <v>1054</v>
      </c>
    </row>
    <row r="41" spans="1:13">
      <c r="K41" s="85" t="s">
        <v>494</v>
      </c>
      <c r="L41" s="85" t="s">
        <v>576</v>
      </c>
      <c r="M41" s="163" t="s">
        <v>1054</v>
      </c>
    </row>
    <row r="42" spans="1:13">
      <c r="A42" s="1" t="s">
        <v>115</v>
      </c>
      <c r="K42" s="85" t="s">
        <v>493</v>
      </c>
      <c r="L42" s="85" t="s">
        <v>577</v>
      </c>
      <c r="M42" s="163" t="s">
        <v>1054</v>
      </c>
    </row>
    <row r="43" spans="1:13">
      <c r="A43" t="s">
        <v>119</v>
      </c>
      <c r="K43" s="85" t="s">
        <v>492</v>
      </c>
      <c r="L43" s="85" t="s">
        <v>578</v>
      </c>
      <c r="M43" s="163" t="s">
        <v>1054</v>
      </c>
    </row>
    <row r="44" spans="1:13">
      <c r="A44" t="s">
        <v>120</v>
      </c>
      <c r="K44" s="85" t="s">
        <v>491</v>
      </c>
      <c r="L44" s="85" t="s">
        <v>579</v>
      </c>
      <c r="M44" s="163" t="s">
        <v>1054</v>
      </c>
    </row>
    <row r="45" spans="1:13">
      <c r="A45" t="s">
        <v>121</v>
      </c>
      <c r="K45" s="85" t="s">
        <v>490</v>
      </c>
      <c r="L45" s="85" t="s">
        <v>580</v>
      </c>
      <c r="M45" s="163" t="s">
        <v>1054</v>
      </c>
    </row>
    <row r="46" spans="1:13">
      <c r="A46" t="s">
        <v>122</v>
      </c>
      <c r="K46" s="85" t="s">
        <v>489</v>
      </c>
      <c r="L46" s="85" t="s">
        <v>581</v>
      </c>
      <c r="M46" s="163" t="s">
        <v>1054</v>
      </c>
    </row>
    <row r="47" spans="1:13">
      <c r="A47" t="s">
        <v>123</v>
      </c>
      <c r="K47" s="85" t="s">
        <v>488</v>
      </c>
      <c r="L47" s="85" t="s">
        <v>582</v>
      </c>
      <c r="M47" s="163" t="s">
        <v>1054</v>
      </c>
    </row>
    <row r="48" spans="1:13">
      <c r="K48" s="85" t="s">
        <v>487</v>
      </c>
      <c r="L48" s="85" t="s">
        <v>583</v>
      </c>
      <c r="M48" s="163" t="s">
        <v>1054</v>
      </c>
    </row>
    <row r="49" spans="1:13">
      <c r="A49" t="s">
        <v>124</v>
      </c>
      <c r="K49" s="85" t="s">
        <v>486</v>
      </c>
      <c r="L49" s="85" t="s">
        <v>584</v>
      </c>
      <c r="M49" s="163" t="s">
        <v>1054</v>
      </c>
    </row>
    <row r="50" spans="1:13">
      <c r="A50" t="s">
        <v>125</v>
      </c>
      <c r="K50" s="85" t="s">
        <v>485</v>
      </c>
      <c r="L50" s="85" t="s">
        <v>585</v>
      </c>
      <c r="M50" s="163" t="s">
        <v>1054</v>
      </c>
    </row>
    <row r="52" spans="1:13">
      <c r="A52" t="s">
        <v>116</v>
      </c>
    </row>
    <row r="53" spans="1:13">
      <c r="A53" t="s">
        <v>117</v>
      </c>
    </row>
    <row r="54" spans="1:13">
      <c r="A54" t="s">
        <v>118</v>
      </c>
    </row>
    <row r="56" spans="1:13">
      <c r="A56" t="s">
        <v>134</v>
      </c>
    </row>
    <row r="57" spans="1:13">
      <c r="A57" t="s">
        <v>127</v>
      </c>
    </row>
    <row r="58" spans="1:13">
      <c r="A58" t="s">
        <v>126</v>
      </c>
    </row>
    <row r="60" spans="1:13">
      <c r="A60" s="1" t="s">
        <v>270</v>
      </c>
    </row>
    <row r="61" spans="1:13">
      <c r="A61" t="s">
        <v>271</v>
      </c>
    </row>
    <row r="62" spans="1:13">
      <c r="A62" t="s">
        <v>275</v>
      </c>
    </row>
    <row r="63" spans="1:13">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5"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4" priority="1" operator="containsText" text="true">
      <formula>NOT(ISERROR(SEARCH("true",A1)))</formula>
    </cfRule>
  </conditionalFormatting>
  <conditionalFormatting sqref="C2:C51">
    <cfRule type="duplicateValues" dxfId="3"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c r="AA112" s="194"/>
      <c r="AB112" s="194"/>
      <c r="AC112" s="194"/>
      <c r="AD112" s="194"/>
      <c r="AE112" s="194"/>
      <c r="AF112" s="19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95"/>
      <c r="C500" s="194"/>
      <c r="D500" s="194"/>
      <c r="E500" s="194"/>
      <c r="F500" s="194"/>
      <c r="G500" s="194"/>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c r="AD500" s="194"/>
      <c r="AE500" s="194"/>
      <c r="AF500" s="194"/>
      <c r="AG500" s="19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4"/>
      <c r="C1101" s="194"/>
      <c r="D1101" s="194"/>
      <c r="E1101" s="194"/>
      <c r="F1101" s="194"/>
      <c r="G1101" s="194"/>
      <c r="H1101" s="194"/>
      <c r="I1101" s="194"/>
      <c r="J1101" s="194"/>
      <c r="K1101" s="194"/>
      <c r="L1101" s="194"/>
      <c r="M1101" s="194"/>
      <c r="N1101" s="194"/>
      <c r="O1101" s="194"/>
      <c r="P1101" s="194"/>
      <c r="Q1101" s="194"/>
      <c r="R1101" s="194"/>
      <c r="S1101" s="194"/>
      <c r="T1101" s="194"/>
      <c r="U1101" s="194"/>
      <c r="V1101" s="194"/>
      <c r="W1101" s="194"/>
      <c r="X1101" s="194"/>
      <c r="Y1101" s="194"/>
      <c r="Z1101" s="194"/>
      <c r="AA1101" s="194"/>
      <c r="AB1101" s="194"/>
      <c r="AC1101" s="194"/>
      <c r="AD1101" s="194"/>
      <c r="AE1101" s="194"/>
      <c r="AF1101" s="19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4"/>
      <c r="C1229" s="194"/>
      <c r="D1229" s="194"/>
      <c r="E1229" s="194"/>
      <c r="F1229" s="194"/>
      <c r="G1229" s="194"/>
      <c r="H1229" s="194"/>
      <c r="I1229" s="194"/>
      <c r="J1229" s="194"/>
      <c r="K1229" s="194"/>
      <c r="L1229" s="194"/>
      <c r="M1229" s="194"/>
      <c r="N1229" s="194"/>
      <c r="O1229" s="194"/>
      <c r="P1229" s="194"/>
      <c r="Q1229" s="194"/>
      <c r="R1229" s="194"/>
      <c r="S1229" s="194"/>
      <c r="T1229" s="194"/>
      <c r="U1229" s="194"/>
      <c r="V1229" s="194"/>
      <c r="W1229" s="194"/>
      <c r="X1229" s="194"/>
      <c r="Y1229" s="194"/>
      <c r="Z1229" s="194"/>
      <c r="AA1229" s="194"/>
      <c r="AB1229" s="194"/>
      <c r="AC1229" s="194"/>
      <c r="AD1229" s="194"/>
      <c r="AE1229" s="194"/>
      <c r="AF1229" s="19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4"/>
      <c r="C1699" s="194"/>
      <c r="D1699" s="194"/>
      <c r="E1699" s="194"/>
      <c r="F1699" s="194"/>
      <c r="G1699" s="194"/>
      <c r="H1699" s="194"/>
      <c r="I1699" s="194"/>
      <c r="J1699" s="194"/>
      <c r="K1699" s="194"/>
      <c r="L1699" s="194"/>
      <c r="M1699" s="194"/>
      <c r="N1699" s="194"/>
      <c r="O1699" s="194"/>
      <c r="P1699" s="194"/>
      <c r="Q1699" s="194"/>
      <c r="R1699" s="194"/>
      <c r="S1699" s="194"/>
      <c r="T1699" s="194"/>
      <c r="U1699" s="194"/>
      <c r="V1699" s="194"/>
      <c r="W1699" s="194"/>
      <c r="X1699" s="194"/>
      <c r="Y1699" s="194"/>
      <c r="Z1699" s="194"/>
      <c r="AA1699" s="194"/>
      <c r="AB1699" s="194"/>
      <c r="AC1699" s="194"/>
      <c r="AD1699" s="194"/>
      <c r="AE1699" s="194"/>
      <c r="AF1699" s="19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96"/>
      <c r="C112" s="196"/>
      <c r="D112" s="196"/>
      <c r="E112" s="196"/>
      <c r="F112" s="196"/>
      <c r="G112" s="196"/>
      <c r="H112" s="196"/>
      <c r="I112" s="196"/>
      <c r="J112" s="196"/>
      <c r="K112" s="196"/>
      <c r="L112" s="196"/>
      <c r="M112" s="196"/>
      <c r="N112" s="196"/>
      <c r="O112" s="196"/>
      <c r="P112" s="196"/>
      <c r="Q112" s="196"/>
      <c r="R112" s="196"/>
      <c r="S112" s="196"/>
      <c r="T112" s="196"/>
      <c r="U112" s="196"/>
      <c r="V112" s="196"/>
      <c r="W112" s="196"/>
      <c r="X112" s="196"/>
      <c r="Y112" s="196"/>
      <c r="Z112" s="196"/>
      <c r="AA112" s="196"/>
      <c r="AB112" s="196"/>
      <c r="AC112" s="196"/>
      <c r="AD112" s="196"/>
      <c r="AE112" s="196"/>
      <c r="AF112" s="196"/>
      <c r="AG112" s="19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6"/>
      <c r="C308" s="196"/>
      <c r="D308" s="196"/>
      <c r="E308" s="196"/>
      <c r="F308" s="196"/>
      <c r="G308" s="196"/>
      <c r="H308" s="196"/>
      <c r="I308" s="196"/>
      <c r="J308" s="196"/>
      <c r="K308" s="196"/>
      <c r="L308" s="196"/>
      <c r="M308" s="196"/>
      <c r="N308" s="196"/>
      <c r="O308" s="196"/>
      <c r="P308" s="196"/>
      <c r="Q308" s="196"/>
      <c r="R308" s="196"/>
      <c r="S308" s="196"/>
      <c r="T308" s="196"/>
      <c r="U308" s="196"/>
      <c r="V308" s="196"/>
      <c r="W308" s="196"/>
      <c r="X308" s="196"/>
      <c r="Y308" s="196"/>
      <c r="Z308" s="196"/>
      <c r="AA308" s="196"/>
      <c r="AB308" s="196"/>
      <c r="AC308" s="196"/>
      <c r="AD308" s="196"/>
      <c r="AE308" s="196"/>
      <c r="AF308" s="196"/>
      <c r="AG308" s="19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6"/>
      <c r="C511" s="196"/>
      <c r="D511" s="196"/>
      <c r="E511" s="196"/>
      <c r="F511" s="196"/>
      <c r="G511" s="196"/>
      <c r="H511" s="196"/>
      <c r="I511" s="196"/>
      <c r="J511" s="196"/>
      <c r="K511" s="196"/>
      <c r="L511" s="196"/>
      <c r="M511" s="196"/>
      <c r="N511" s="196"/>
      <c r="O511" s="196"/>
      <c r="P511" s="196"/>
      <c r="Q511" s="196"/>
      <c r="R511" s="196"/>
      <c r="S511" s="196"/>
      <c r="T511" s="196"/>
      <c r="U511" s="196"/>
      <c r="V511" s="196"/>
      <c r="W511" s="196"/>
      <c r="X511" s="196"/>
      <c r="Y511" s="196"/>
      <c r="Z511" s="196"/>
      <c r="AA511" s="196"/>
      <c r="AB511" s="196"/>
      <c r="AC511" s="196"/>
      <c r="AD511" s="196"/>
      <c r="AE511" s="196"/>
      <c r="AF511" s="196"/>
      <c r="AG511" s="19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6"/>
      <c r="C712" s="196"/>
      <c r="D712" s="196"/>
      <c r="E712" s="196"/>
      <c r="F712" s="196"/>
      <c r="G712" s="196"/>
      <c r="H712" s="196"/>
      <c r="I712" s="196"/>
      <c r="J712" s="196"/>
      <c r="K712" s="196"/>
      <c r="L712" s="196"/>
      <c r="M712" s="196"/>
      <c r="N712" s="196"/>
      <c r="O712" s="196"/>
      <c r="P712" s="196"/>
      <c r="Q712" s="196"/>
      <c r="R712" s="196"/>
      <c r="S712" s="196"/>
      <c r="T712" s="196"/>
      <c r="U712" s="196"/>
      <c r="V712" s="196"/>
      <c r="W712" s="196"/>
      <c r="X712" s="196"/>
      <c r="Y712" s="196"/>
      <c r="Z712" s="196"/>
      <c r="AA712" s="196"/>
      <c r="AB712" s="196"/>
      <c r="AC712" s="196"/>
      <c r="AD712" s="196"/>
      <c r="AE712" s="196"/>
      <c r="AF712" s="196"/>
      <c r="AG712" s="19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6"/>
      <c r="C887" s="196"/>
      <c r="D887" s="196"/>
      <c r="E887" s="196"/>
      <c r="F887" s="196"/>
      <c r="G887" s="196"/>
      <c r="H887" s="196"/>
      <c r="I887" s="196"/>
      <c r="J887" s="196"/>
      <c r="K887" s="196"/>
      <c r="L887" s="196"/>
      <c r="M887" s="196"/>
      <c r="N887" s="196"/>
      <c r="O887" s="196"/>
      <c r="P887" s="196"/>
      <c r="Q887" s="196"/>
      <c r="R887" s="196"/>
      <c r="S887" s="196"/>
      <c r="T887" s="196"/>
      <c r="U887" s="196"/>
      <c r="V887" s="196"/>
      <c r="W887" s="196"/>
      <c r="X887" s="196"/>
      <c r="Y887" s="196"/>
      <c r="Z887" s="196"/>
      <c r="AA887" s="196"/>
      <c r="AB887" s="196"/>
      <c r="AC887" s="196"/>
      <c r="AD887" s="196"/>
      <c r="AE887" s="196"/>
      <c r="AF887" s="196"/>
      <c r="AG887" s="19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6"/>
      <c r="C1100" s="196"/>
      <c r="D1100" s="196"/>
      <c r="E1100" s="196"/>
      <c r="F1100" s="196"/>
      <c r="G1100" s="196"/>
      <c r="H1100" s="196"/>
      <c r="I1100" s="196"/>
      <c r="J1100" s="196"/>
      <c r="K1100" s="196"/>
      <c r="L1100" s="196"/>
      <c r="M1100" s="196"/>
      <c r="N1100" s="196"/>
      <c r="O1100" s="196"/>
      <c r="P1100" s="196"/>
      <c r="Q1100" s="196"/>
      <c r="R1100" s="196"/>
      <c r="S1100" s="196"/>
      <c r="T1100" s="196"/>
      <c r="U1100" s="196"/>
      <c r="V1100" s="196"/>
      <c r="W1100" s="196"/>
      <c r="X1100" s="196"/>
      <c r="Y1100" s="196"/>
      <c r="Z1100" s="196"/>
      <c r="AA1100" s="196"/>
      <c r="AB1100" s="196"/>
      <c r="AC1100" s="196"/>
      <c r="AD1100" s="196"/>
      <c r="AE1100" s="196"/>
      <c r="AF1100" s="196"/>
      <c r="AG1100" s="19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6"/>
      <c r="C1227" s="196"/>
      <c r="D1227" s="196"/>
      <c r="E1227" s="196"/>
      <c r="F1227" s="196"/>
      <c r="G1227" s="196"/>
      <c r="H1227" s="196"/>
      <c r="I1227" s="196"/>
      <c r="J1227" s="196"/>
      <c r="K1227" s="196"/>
      <c r="L1227" s="196"/>
      <c r="M1227" s="196"/>
      <c r="N1227" s="196"/>
      <c r="O1227" s="196"/>
      <c r="P1227" s="196"/>
      <c r="Q1227" s="196"/>
      <c r="R1227" s="196"/>
      <c r="S1227" s="196"/>
      <c r="T1227" s="196"/>
      <c r="U1227" s="196"/>
      <c r="V1227" s="196"/>
      <c r="W1227" s="196"/>
      <c r="X1227" s="196"/>
      <c r="Y1227" s="196"/>
      <c r="Z1227" s="196"/>
      <c r="AA1227" s="196"/>
      <c r="AB1227" s="196"/>
      <c r="AC1227" s="196"/>
      <c r="AD1227" s="196"/>
      <c r="AE1227" s="196"/>
      <c r="AF1227" s="196"/>
      <c r="AG1227" s="19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6"/>
      <c r="C1390" s="196"/>
      <c r="D1390" s="196"/>
      <c r="E1390" s="196"/>
      <c r="F1390" s="196"/>
      <c r="G1390" s="196"/>
      <c r="H1390" s="196"/>
      <c r="I1390" s="196"/>
      <c r="J1390" s="196"/>
      <c r="K1390" s="196"/>
      <c r="L1390" s="196"/>
      <c r="M1390" s="196"/>
      <c r="N1390" s="196"/>
      <c r="O1390" s="196"/>
      <c r="P1390" s="196"/>
      <c r="Q1390" s="196"/>
      <c r="R1390" s="196"/>
      <c r="S1390" s="196"/>
      <c r="T1390" s="196"/>
      <c r="U1390" s="196"/>
      <c r="V1390" s="196"/>
      <c r="W1390" s="196"/>
      <c r="X1390" s="196"/>
      <c r="Y1390" s="196"/>
      <c r="Z1390" s="196"/>
      <c r="AA1390" s="196"/>
      <c r="AB1390" s="196"/>
      <c r="AC1390" s="196"/>
      <c r="AD1390" s="196"/>
      <c r="AE1390" s="196"/>
      <c r="AF1390" s="196"/>
      <c r="AG1390" s="19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6"/>
      <c r="C1502" s="196"/>
      <c r="D1502" s="196"/>
      <c r="E1502" s="196"/>
      <c r="F1502" s="196"/>
      <c r="G1502" s="196"/>
      <c r="H1502" s="196"/>
      <c r="I1502" s="196"/>
      <c r="J1502" s="196"/>
      <c r="K1502" s="196"/>
      <c r="L1502" s="196"/>
      <c r="M1502" s="196"/>
      <c r="N1502" s="196"/>
      <c r="O1502" s="196"/>
      <c r="P1502" s="196"/>
      <c r="Q1502" s="196"/>
      <c r="R1502" s="196"/>
      <c r="S1502" s="196"/>
      <c r="T1502" s="196"/>
      <c r="U1502" s="196"/>
      <c r="V1502" s="196"/>
      <c r="W1502" s="196"/>
      <c r="X1502" s="196"/>
      <c r="Y1502" s="196"/>
      <c r="Z1502" s="196"/>
      <c r="AA1502" s="196"/>
      <c r="AB1502" s="196"/>
      <c r="AC1502" s="196"/>
      <c r="AD1502" s="196"/>
      <c r="AE1502" s="196"/>
      <c r="AF1502" s="196"/>
      <c r="AG1502" s="19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6"/>
      <c r="C1604" s="196"/>
      <c r="D1604" s="196"/>
      <c r="E1604" s="196"/>
      <c r="F1604" s="196"/>
      <c r="G1604" s="196"/>
      <c r="H1604" s="196"/>
      <c r="I1604" s="196"/>
      <c r="J1604" s="196"/>
      <c r="K1604" s="196"/>
      <c r="L1604" s="196"/>
      <c r="M1604" s="196"/>
      <c r="N1604" s="196"/>
      <c r="O1604" s="196"/>
      <c r="P1604" s="196"/>
      <c r="Q1604" s="196"/>
      <c r="R1604" s="196"/>
      <c r="S1604" s="196"/>
      <c r="T1604" s="196"/>
      <c r="U1604" s="196"/>
      <c r="V1604" s="196"/>
      <c r="W1604" s="196"/>
      <c r="X1604" s="196"/>
      <c r="Y1604" s="196"/>
      <c r="Z1604" s="196"/>
      <c r="AA1604" s="196"/>
      <c r="AB1604" s="196"/>
      <c r="AC1604" s="196"/>
      <c r="AD1604" s="196"/>
      <c r="AE1604" s="196"/>
      <c r="AF1604" s="196"/>
      <c r="AG1604" s="19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6"/>
      <c r="C1698" s="196"/>
      <c r="D1698" s="196"/>
      <c r="E1698" s="196"/>
      <c r="F1698" s="196"/>
      <c r="G1698" s="196"/>
      <c r="H1698" s="196"/>
      <c r="I1698" s="196"/>
      <c r="J1698" s="196"/>
      <c r="K1698" s="196"/>
      <c r="L1698" s="196"/>
      <c r="M1698" s="196"/>
      <c r="N1698" s="196"/>
      <c r="O1698" s="196"/>
      <c r="P1698" s="196"/>
      <c r="Q1698" s="196"/>
      <c r="R1698" s="196"/>
      <c r="S1698" s="196"/>
      <c r="T1698" s="196"/>
      <c r="U1698" s="196"/>
      <c r="V1698" s="196"/>
      <c r="W1698" s="196"/>
      <c r="X1698" s="196"/>
      <c r="Y1698" s="196"/>
      <c r="Z1698" s="196"/>
      <c r="AA1698" s="196"/>
      <c r="AB1698" s="196"/>
      <c r="AC1698" s="196"/>
      <c r="AD1698" s="196"/>
      <c r="AE1698" s="196"/>
      <c r="AF1698" s="196"/>
      <c r="AG1698" s="19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6"/>
      <c r="C1945" s="196"/>
      <c r="D1945" s="196"/>
      <c r="E1945" s="196"/>
      <c r="F1945" s="196"/>
      <c r="G1945" s="196"/>
      <c r="H1945" s="196"/>
      <c r="I1945" s="196"/>
      <c r="J1945" s="196"/>
      <c r="K1945" s="196"/>
      <c r="L1945" s="196"/>
      <c r="M1945" s="196"/>
      <c r="N1945" s="196"/>
      <c r="O1945" s="196"/>
      <c r="P1945" s="196"/>
      <c r="Q1945" s="196"/>
      <c r="R1945" s="196"/>
      <c r="S1945" s="196"/>
      <c r="T1945" s="196"/>
      <c r="U1945" s="196"/>
      <c r="V1945" s="196"/>
      <c r="W1945" s="196"/>
      <c r="X1945" s="196"/>
      <c r="Y1945" s="196"/>
      <c r="Z1945" s="196"/>
      <c r="AA1945" s="196"/>
      <c r="AB1945" s="196"/>
      <c r="AC1945" s="196"/>
      <c r="AD1945" s="196"/>
      <c r="AE1945" s="196"/>
      <c r="AF1945" s="196"/>
      <c r="AG1945" s="19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6"/>
      <c r="C2031" s="196"/>
      <c r="D2031" s="196"/>
      <c r="E2031" s="196"/>
      <c r="F2031" s="196"/>
      <c r="G2031" s="196"/>
      <c r="H2031" s="196"/>
      <c r="I2031" s="196"/>
      <c r="J2031" s="196"/>
      <c r="K2031" s="196"/>
      <c r="L2031" s="196"/>
      <c r="M2031" s="196"/>
      <c r="N2031" s="196"/>
      <c r="O2031" s="196"/>
      <c r="P2031" s="196"/>
      <c r="Q2031" s="196"/>
      <c r="R2031" s="196"/>
      <c r="S2031" s="196"/>
      <c r="T2031" s="196"/>
      <c r="U2031" s="196"/>
      <c r="V2031" s="196"/>
      <c r="W2031" s="196"/>
      <c r="X2031" s="196"/>
      <c r="Y2031" s="196"/>
      <c r="Z2031" s="196"/>
      <c r="AA2031" s="196"/>
      <c r="AB2031" s="196"/>
      <c r="AC2031" s="196"/>
      <c r="AD2031" s="196"/>
      <c r="AE2031" s="196"/>
      <c r="AF2031" s="196"/>
      <c r="AG2031" s="19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6"/>
      <c r="C2153" s="196"/>
      <c r="D2153" s="196"/>
      <c r="E2153" s="196"/>
      <c r="F2153" s="196"/>
      <c r="G2153" s="196"/>
      <c r="H2153" s="196"/>
      <c r="I2153" s="196"/>
      <c r="J2153" s="196"/>
      <c r="K2153" s="196"/>
      <c r="L2153" s="196"/>
      <c r="M2153" s="196"/>
      <c r="N2153" s="196"/>
      <c r="O2153" s="196"/>
      <c r="P2153" s="196"/>
      <c r="Q2153" s="196"/>
      <c r="R2153" s="196"/>
      <c r="S2153" s="196"/>
      <c r="T2153" s="196"/>
      <c r="U2153" s="196"/>
      <c r="V2153" s="196"/>
      <c r="W2153" s="196"/>
      <c r="X2153" s="196"/>
      <c r="Y2153" s="196"/>
      <c r="Z2153" s="196"/>
      <c r="AA2153" s="196"/>
      <c r="AB2153" s="196"/>
      <c r="AC2153" s="196"/>
      <c r="AD2153" s="196"/>
      <c r="AE2153" s="196"/>
      <c r="AF2153" s="196"/>
      <c r="AG2153" s="19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6"/>
      <c r="C2317" s="196"/>
      <c r="D2317" s="196"/>
      <c r="E2317" s="196"/>
      <c r="F2317" s="196"/>
      <c r="G2317" s="196"/>
      <c r="H2317" s="196"/>
      <c r="I2317" s="196"/>
      <c r="J2317" s="196"/>
      <c r="K2317" s="196"/>
      <c r="L2317" s="196"/>
      <c r="M2317" s="196"/>
      <c r="N2317" s="196"/>
      <c r="O2317" s="196"/>
      <c r="P2317" s="196"/>
      <c r="Q2317" s="196"/>
      <c r="R2317" s="196"/>
      <c r="S2317" s="196"/>
      <c r="T2317" s="196"/>
      <c r="U2317" s="196"/>
      <c r="V2317" s="196"/>
      <c r="W2317" s="196"/>
      <c r="X2317" s="196"/>
      <c r="Y2317" s="196"/>
      <c r="Z2317" s="196"/>
      <c r="AA2317" s="196"/>
      <c r="AB2317" s="196"/>
      <c r="AC2317" s="196"/>
      <c r="AD2317" s="196"/>
      <c r="AE2317" s="196"/>
      <c r="AF2317" s="196"/>
      <c r="AG2317" s="19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6"/>
      <c r="C2419" s="196"/>
      <c r="D2419" s="196"/>
      <c r="E2419" s="196"/>
      <c r="F2419" s="196"/>
      <c r="G2419" s="196"/>
      <c r="H2419" s="196"/>
      <c r="I2419" s="196"/>
      <c r="J2419" s="196"/>
      <c r="K2419" s="196"/>
      <c r="L2419" s="196"/>
      <c r="M2419" s="196"/>
      <c r="N2419" s="196"/>
      <c r="O2419" s="196"/>
      <c r="P2419" s="196"/>
      <c r="Q2419" s="196"/>
      <c r="R2419" s="196"/>
      <c r="S2419" s="196"/>
      <c r="T2419" s="196"/>
      <c r="U2419" s="196"/>
      <c r="V2419" s="196"/>
      <c r="W2419" s="196"/>
      <c r="X2419" s="196"/>
      <c r="Y2419" s="196"/>
      <c r="Z2419" s="196"/>
      <c r="AA2419" s="196"/>
      <c r="AB2419" s="196"/>
      <c r="AC2419" s="196"/>
      <c r="AD2419" s="196"/>
      <c r="AE2419" s="196"/>
      <c r="AF2419" s="196"/>
      <c r="AG2419" s="19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6"/>
      <c r="C2509" s="196"/>
      <c r="D2509" s="196"/>
      <c r="E2509" s="196"/>
      <c r="F2509" s="196"/>
      <c r="G2509" s="196"/>
      <c r="H2509" s="196"/>
      <c r="I2509" s="196"/>
      <c r="J2509" s="196"/>
      <c r="K2509" s="196"/>
      <c r="L2509" s="196"/>
      <c r="M2509" s="196"/>
      <c r="N2509" s="196"/>
      <c r="O2509" s="196"/>
      <c r="P2509" s="196"/>
      <c r="Q2509" s="196"/>
      <c r="R2509" s="196"/>
      <c r="S2509" s="196"/>
      <c r="T2509" s="196"/>
      <c r="U2509" s="196"/>
      <c r="V2509" s="196"/>
      <c r="W2509" s="196"/>
      <c r="X2509" s="196"/>
      <c r="Y2509" s="196"/>
      <c r="Z2509" s="196"/>
      <c r="AA2509" s="196"/>
      <c r="AB2509" s="196"/>
      <c r="AC2509" s="196"/>
      <c r="AD2509" s="196"/>
      <c r="AE2509" s="196"/>
      <c r="AF2509" s="196"/>
      <c r="AG2509" s="19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6"/>
      <c r="C2598" s="196"/>
      <c r="D2598" s="196"/>
      <c r="E2598" s="196"/>
      <c r="F2598" s="196"/>
      <c r="G2598" s="196"/>
      <c r="H2598" s="196"/>
      <c r="I2598" s="196"/>
      <c r="J2598" s="196"/>
      <c r="K2598" s="196"/>
      <c r="L2598" s="196"/>
      <c r="M2598" s="196"/>
      <c r="N2598" s="196"/>
      <c r="O2598" s="196"/>
      <c r="P2598" s="196"/>
      <c r="Q2598" s="196"/>
      <c r="R2598" s="196"/>
      <c r="S2598" s="196"/>
      <c r="T2598" s="196"/>
      <c r="U2598" s="196"/>
      <c r="V2598" s="196"/>
      <c r="W2598" s="196"/>
      <c r="X2598" s="196"/>
      <c r="Y2598" s="196"/>
      <c r="Z2598" s="196"/>
      <c r="AA2598" s="196"/>
      <c r="AB2598" s="196"/>
      <c r="AC2598" s="196"/>
      <c r="AD2598" s="196"/>
      <c r="AE2598" s="196"/>
      <c r="AF2598" s="196"/>
      <c r="AG2598" s="19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6"/>
      <c r="C2719" s="196"/>
      <c r="D2719" s="196"/>
      <c r="E2719" s="196"/>
      <c r="F2719" s="196"/>
      <c r="G2719" s="196"/>
      <c r="H2719" s="196"/>
      <c r="I2719" s="196"/>
      <c r="J2719" s="196"/>
      <c r="K2719" s="196"/>
      <c r="L2719" s="196"/>
      <c r="M2719" s="196"/>
      <c r="N2719" s="196"/>
      <c r="O2719" s="196"/>
      <c r="P2719" s="196"/>
      <c r="Q2719" s="196"/>
      <c r="R2719" s="196"/>
      <c r="S2719" s="196"/>
      <c r="T2719" s="196"/>
      <c r="U2719" s="196"/>
      <c r="V2719" s="196"/>
      <c r="W2719" s="196"/>
      <c r="X2719" s="196"/>
      <c r="Y2719" s="196"/>
      <c r="Z2719" s="196"/>
      <c r="AA2719" s="196"/>
      <c r="AB2719" s="196"/>
      <c r="AC2719" s="196"/>
      <c r="AD2719" s="196"/>
      <c r="AE2719" s="196"/>
      <c r="AF2719" s="196"/>
      <c r="AG2719" s="19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6"/>
      <c r="C2837" s="196"/>
      <c r="D2837" s="196"/>
      <c r="E2837" s="196"/>
      <c r="F2837" s="196"/>
      <c r="G2837" s="196"/>
      <c r="H2837" s="196"/>
      <c r="I2837" s="196"/>
      <c r="J2837" s="196"/>
      <c r="K2837" s="196"/>
      <c r="L2837" s="196"/>
      <c r="M2837" s="196"/>
      <c r="N2837" s="196"/>
      <c r="O2837" s="196"/>
      <c r="P2837" s="196"/>
      <c r="Q2837" s="196"/>
      <c r="R2837" s="196"/>
      <c r="S2837" s="196"/>
      <c r="T2837" s="196"/>
      <c r="U2837" s="196"/>
      <c r="V2837" s="196"/>
      <c r="W2837" s="196"/>
      <c r="X2837" s="196"/>
      <c r="Y2837" s="196"/>
      <c r="Z2837" s="196"/>
      <c r="AA2837" s="196"/>
      <c r="AB2837" s="196"/>
      <c r="AC2837" s="196"/>
      <c r="AD2837" s="196"/>
      <c r="AE2837" s="196"/>
      <c r="AF2837" s="196"/>
      <c r="AG2837" s="196"/>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96"/>
      <c r="C112" s="196"/>
      <c r="D112" s="196"/>
      <c r="E112" s="196"/>
      <c r="F112" s="196"/>
      <c r="G112" s="196"/>
      <c r="H112" s="196"/>
      <c r="I112" s="196"/>
      <c r="J112" s="196"/>
      <c r="K112" s="196"/>
      <c r="L112" s="196"/>
      <c r="M112" s="196"/>
      <c r="N112" s="196"/>
      <c r="O112" s="196"/>
      <c r="P112" s="196"/>
      <c r="Q112" s="196"/>
      <c r="R112" s="196"/>
      <c r="S112" s="196"/>
      <c r="T112" s="196"/>
      <c r="U112" s="196"/>
      <c r="V112" s="196"/>
      <c r="W112" s="196"/>
      <c r="X112" s="196"/>
      <c r="Y112" s="196"/>
      <c r="Z112" s="196"/>
      <c r="AA112" s="196"/>
      <c r="AB112" s="196"/>
      <c r="AC112" s="196"/>
      <c r="AD112" s="196"/>
      <c r="AE112" s="196"/>
      <c r="AF112" s="196"/>
      <c r="AG112" s="196"/>
      <c r="AH112" s="196"/>
    </row>
    <row r="308" spans="2:34" ht="15" customHeight="1">
      <c r="B308" s="196"/>
      <c r="C308" s="196"/>
      <c r="D308" s="196"/>
      <c r="E308" s="196"/>
      <c r="F308" s="196"/>
      <c r="G308" s="196"/>
      <c r="H308" s="196"/>
      <c r="I308" s="196"/>
      <c r="J308" s="196"/>
      <c r="K308" s="196"/>
      <c r="L308" s="196"/>
      <c r="M308" s="196"/>
      <c r="N308" s="196"/>
      <c r="O308" s="196"/>
      <c r="P308" s="196"/>
      <c r="Q308" s="196"/>
      <c r="R308" s="196"/>
      <c r="S308" s="196"/>
      <c r="T308" s="196"/>
      <c r="U308" s="196"/>
      <c r="V308" s="196"/>
      <c r="W308" s="196"/>
      <c r="X308" s="196"/>
      <c r="Y308" s="196"/>
      <c r="Z308" s="196"/>
      <c r="AA308" s="196"/>
      <c r="AB308" s="196"/>
      <c r="AC308" s="196"/>
      <c r="AD308" s="196"/>
      <c r="AE308" s="196"/>
      <c r="AF308" s="196"/>
      <c r="AG308" s="196"/>
      <c r="AH308" s="196"/>
    </row>
    <row r="500" spans="2:34" ht="15" customHeight="1">
      <c r="B500" s="197"/>
      <c r="C500" s="196"/>
      <c r="D500" s="196"/>
      <c r="E500" s="196"/>
      <c r="F500" s="196"/>
      <c r="G500" s="196"/>
      <c r="H500" s="196"/>
      <c r="I500" s="196"/>
      <c r="J500" s="196"/>
      <c r="K500" s="196"/>
      <c r="L500" s="196"/>
      <c r="M500" s="196"/>
      <c r="N500" s="196"/>
      <c r="O500" s="196"/>
      <c r="P500" s="196"/>
      <c r="Q500" s="196"/>
      <c r="R500" s="196"/>
      <c r="S500" s="196"/>
      <c r="T500" s="196"/>
      <c r="U500" s="196"/>
      <c r="V500" s="196"/>
      <c r="W500" s="196"/>
      <c r="X500" s="196"/>
      <c r="Y500" s="196"/>
      <c r="Z500" s="196"/>
      <c r="AA500" s="196"/>
      <c r="AB500" s="196"/>
      <c r="AC500" s="196"/>
      <c r="AD500" s="196"/>
      <c r="AE500" s="196"/>
      <c r="AF500" s="196"/>
      <c r="AG500" s="196"/>
    </row>
    <row r="511" spans="2:34" ht="15" customHeight="1">
      <c r="B511" s="196"/>
      <c r="C511" s="196"/>
      <c r="D511" s="196"/>
      <c r="E511" s="196"/>
      <c r="F511" s="196"/>
      <c r="G511" s="196"/>
      <c r="H511" s="196"/>
      <c r="I511" s="196"/>
      <c r="J511" s="196"/>
      <c r="K511" s="196"/>
      <c r="L511" s="196"/>
      <c r="M511" s="196"/>
      <c r="N511" s="196"/>
      <c r="O511" s="196"/>
      <c r="P511" s="196"/>
      <c r="Q511" s="196"/>
      <c r="R511" s="196"/>
      <c r="S511" s="196"/>
      <c r="T511" s="196"/>
      <c r="U511" s="196"/>
      <c r="V511" s="196"/>
      <c r="W511" s="196"/>
      <c r="X511" s="196"/>
      <c r="Y511" s="196"/>
      <c r="Z511" s="196"/>
      <c r="AA511" s="196"/>
      <c r="AB511" s="196"/>
      <c r="AC511" s="196"/>
      <c r="AD511" s="196"/>
      <c r="AE511" s="196"/>
      <c r="AF511" s="196"/>
      <c r="AG511" s="196"/>
      <c r="AH511" s="196"/>
    </row>
    <row r="712" spans="2:34" ht="15" customHeight="1">
      <c r="B712" s="196"/>
      <c r="C712" s="196"/>
      <c r="D712" s="196"/>
      <c r="E712" s="196"/>
      <c r="F712" s="196"/>
      <c r="G712" s="196"/>
      <c r="H712" s="196"/>
      <c r="I712" s="196"/>
      <c r="J712" s="196"/>
      <c r="K712" s="196"/>
      <c r="L712" s="196"/>
      <c r="M712" s="196"/>
      <c r="N712" s="196"/>
      <c r="O712" s="196"/>
      <c r="P712" s="196"/>
      <c r="Q712" s="196"/>
      <c r="R712" s="196"/>
      <c r="S712" s="196"/>
      <c r="T712" s="196"/>
      <c r="U712" s="196"/>
      <c r="V712" s="196"/>
      <c r="W712" s="196"/>
      <c r="X712" s="196"/>
      <c r="Y712" s="196"/>
      <c r="Z712" s="196"/>
      <c r="AA712" s="196"/>
      <c r="AB712" s="196"/>
      <c r="AC712" s="196"/>
      <c r="AD712" s="196"/>
      <c r="AE712" s="196"/>
      <c r="AF712" s="196"/>
      <c r="AG712" s="196"/>
      <c r="AH712" s="196"/>
    </row>
    <row r="887" spans="2:34" ht="15" customHeight="1">
      <c r="B887" s="196"/>
      <c r="C887" s="196"/>
      <c r="D887" s="196"/>
      <c r="E887" s="196"/>
      <c r="F887" s="196"/>
      <c r="G887" s="196"/>
      <c r="H887" s="196"/>
      <c r="I887" s="196"/>
      <c r="J887" s="196"/>
      <c r="K887" s="196"/>
      <c r="L887" s="196"/>
      <c r="M887" s="196"/>
      <c r="N887" s="196"/>
      <c r="O887" s="196"/>
      <c r="P887" s="196"/>
      <c r="Q887" s="196"/>
      <c r="R887" s="196"/>
      <c r="S887" s="196"/>
      <c r="T887" s="196"/>
      <c r="U887" s="196"/>
      <c r="V887" s="196"/>
      <c r="W887" s="196"/>
      <c r="X887" s="196"/>
      <c r="Y887" s="196"/>
      <c r="Z887" s="196"/>
      <c r="AA887" s="196"/>
      <c r="AB887" s="196"/>
      <c r="AC887" s="196"/>
      <c r="AD887" s="196"/>
      <c r="AE887" s="196"/>
      <c r="AF887" s="196"/>
      <c r="AG887" s="196"/>
      <c r="AH887" s="196"/>
    </row>
    <row r="1100" spans="2:34" ht="15" customHeight="1">
      <c r="B1100" s="196"/>
      <c r="C1100" s="196"/>
      <c r="D1100" s="196"/>
      <c r="E1100" s="196"/>
      <c r="F1100" s="196"/>
      <c r="G1100" s="196"/>
      <c r="H1100" s="196"/>
      <c r="I1100" s="196"/>
      <c r="J1100" s="196"/>
      <c r="K1100" s="196"/>
      <c r="L1100" s="196"/>
      <c r="M1100" s="196"/>
      <c r="N1100" s="196"/>
      <c r="O1100" s="196"/>
      <c r="P1100" s="196"/>
      <c r="Q1100" s="196"/>
      <c r="R1100" s="196"/>
      <c r="S1100" s="196"/>
      <c r="T1100" s="196"/>
      <c r="U1100" s="196"/>
      <c r="V1100" s="196"/>
      <c r="W1100" s="196"/>
      <c r="X1100" s="196"/>
      <c r="Y1100" s="196"/>
      <c r="Z1100" s="196"/>
      <c r="AA1100" s="196"/>
      <c r="AB1100" s="196"/>
      <c r="AC1100" s="196"/>
      <c r="AD1100" s="196"/>
      <c r="AE1100" s="196"/>
      <c r="AF1100" s="196"/>
      <c r="AG1100" s="196"/>
      <c r="AH1100" s="196"/>
    </row>
    <row r="1227" spans="2:34" ht="15" customHeight="1">
      <c r="B1227" s="196"/>
      <c r="C1227" s="196"/>
      <c r="D1227" s="196"/>
      <c r="E1227" s="196"/>
      <c r="F1227" s="196"/>
      <c r="G1227" s="196"/>
      <c r="H1227" s="196"/>
      <c r="I1227" s="196"/>
      <c r="J1227" s="196"/>
      <c r="K1227" s="196"/>
      <c r="L1227" s="196"/>
      <c r="M1227" s="196"/>
      <c r="N1227" s="196"/>
      <c r="O1227" s="196"/>
      <c r="P1227" s="196"/>
      <c r="Q1227" s="196"/>
      <c r="R1227" s="196"/>
      <c r="S1227" s="196"/>
      <c r="T1227" s="196"/>
      <c r="U1227" s="196"/>
      <c r="V1227" s="196"/>
      <c r="W1227" s="196"/>
      <c r="X1227" s="196"/>
      <c r="Y1227" s="196"/>
      <c r="Z1227" s="196"/>
      <c r="AA1227" s="196"/>
      <c r="AB1227" s="196"/>
      <c r="AC1227" s="196"/>
      <c r="AD1227" s="196"/>
      <c r="AE1227" s="196"/>
      <c r="AF1227" s="196"/>
      <c r="AG1227" s="196"/>
      <c r="AH1227" s="196"/>
    </row>
    <row r="1390" spans="2:34" ht="15" customHeight="1">
      <c r="B1390" s="196"/>
      <c r="C1390" s="196"/>
      <c r="D1390" s="196"/>
      <c r="E1390" s="196"/>
      <c r="F1390" s="196"/>
      <c r="G1390" s="196"/>
      <c r="H1390" s="196"/>
      <c r="I1390" s="196"/>
      <c r="J1390" s="196"/>
      <c r="K1390" s="196"/>
      <c r="L1390" s="196"/>
      <c r="M1390" s="196"/>
      <c r="N1390" s="196"/>
      <c r="O1390" s="196"/>
      <c r="P1390" s="196"/>
      <c r="Q1390" s="196"/>
      <c r="R1390" s="196"/>
      <c r="S1390" s="196"/>
      <c r="T1390" s="196"/>
      <c r="U1390" s="196"/>
      <c r="V1390" s="196"/>
      <c r="W1390" s="196"/>
      <c r="X1390" s="196"/>
      <c r="Y1390" s="196"/>
      <c r="Z1390" s="196"/>
      <c r="AA1390" s="196"/>
      <c r="AB1390" s="196"/>
      <c r="AC1390" s="196"/>
      <c r="AD1390" s="196"/>
      <c r="AE1390" s="196"/>
      <c r="AF1390" s="196"/>
      <c r="AG1390" s="196"/>
      <c r="AH1390" s="196"/>
    </row>
    <row r="1502" spans="2:34" ht="15" customHeight="1">
      <c r="B1502" s="196"/>
      <c r="C1502" s="196"/>
      <c r="D1502" s="196"/>
      <c r="E1502" s="196"/>
      <c r="F1502" s="196"/>
      <c r="G1502" s="196"/>
      <c r="H1502" s="196"/>
      <c r="I1502" s="196"/>
      <c r="J1502" s="196"/>
      <c r="K1502" s="196"/>
      <c r="L1502" s="196"/>
      <c r="M1502" s="196"/>
      <c r="N1502" s="196"/>
      <c r="O1502" s="196"/>
      <c r="P1502" s="196"/>
      <c r="Q1502" s="196"/>
      <c r="R1502" s="196"/>
      <c r="S1502" s="196"/>
      <c r="T1502" s="196"/>
      <c r="U1502" s="196"/>
      <c r="V1502" s="196"/>
      <c r="W1502" s="196"/>
      <c r="X1502" s="196"/>
      <c r="Y1502" s="196"/>
      <c r="Z1502" s="196"/>
      <c r="AA1502" s="196"/>
      <c r="AB1502" s="196"/>
      <c r="AC1502" s="196"/>
      <c r="AD1502" s="196"/>
      <c r="AE1502" s="196"/>
      <c r="AF1502" s="196"/>
      <c r="AG1502" s="196"/>
      <c r="AH1502" s="196"/>
    </row>
    <row r="1604" spans="2:34" ht="15" customHeight="1">
      <c r="B1604" s="196"/>
      <c r="C1604" s="196"/>
      <c r="D1604" s="196"/>
      <c r="E1604" s="196"/>
      <c r="F1604" s="196"/>
      <c r="G1604" s="196"/>
      <c r="H1604" s="196"/>
      <c r="I1604" s="196"/>
      <c r="J1604" s="196"/>
      <c r="K1604" s="196"/>
      <c r="L1604" s="196"/>
      <c r="M1604" s="196"/>
      <c r="N1604" s="196"/>
      <c r="O1604" s="196"/>
      <c r="P1604" s="196"/>
      <c r="Q1604" s="196"/>
      <c r="R1604" s="196"/>
      <c r="S1604" s="196"/>
      <c r="T1604" s="196"/>
      <c r="U1604" s="196"/>
      <c r="V1604" s="196"/>
      <c r="W1604" s="196"/>
      <c r="X1604" s="196"/>
      <c r="Y1604" s="196"/>
      <c r="Z1604" s="196"/>
      <c r="AA1604" s="196"/>
      <c r="AB1604" s="196"/>
      <c r="AC1604" s="196"/>
      <c r="AD1604" s="196"/>
      <c r="AE1604" s="196"/>
      <c r="AF1604" s="196"/>
      <c r="AG1604" s="196"/>
      <c r="AH1604" s="196"/>
    </row>
    <row r="1698" spans="2:34" ht="15" customHeight="1">
      <c r="B1698" s="196"/>
      <c r="C1698" s="196"/>
      <c r="D1698" s="196"/>
      <c r="E1698" s="196"/>
      <c r="F1698" s="196"/>
      <c r="G1698" s="196"/>
      <c r="H1698" s="196"/>
      <c r="I1698" s="196"/>
      <c r="J1698" s="196"/>
      <c r="K1698" s="196"/>
      <c r="L1698" s="196"/>
      <c r="M1698" s="196"/>
      <c r="N1698" s="196"/>
      <c r="O1698" s="196"/>
      <c r="P1698" s="196"/>
      <c r="Q1698" s="196"/>
      <c r="R1698" s="196"/>
      <c r="S1698" s="196"/>
      <c r="T1698" s="196"/>
      <c r="U1698" s="196"/>
      <c r="V1698" s="196"/>
      <c r="W1698" s="196"/>
      <c r="X1698" s="196"/>
      <c r="Y1698" s="196"/>
      <c r="Z1698" s="196"/>
      <c r="AA1698" s="196"/>
      <c r="AB1698" s="196"/>
      <c r="AC1698" s="196"/>
      <c r="AD1698" s="196"/>
      <c r="AE1698" s="196"/>
      <c r="AF1698" s="196"/>
      <c r="AG1698" s="196"/>
      <c r="AH1698" s="196"/>
    </row>
    <row r="1945" spans="2:34" ht="15" customHeight="1">
      <c r="B1945" s="196"/>
      <c r="C1945" s="196"/>
      <c r="D1945" s="196"/>
      <c r="E1945" s="196"/>
      <c r="F1945" s="196"/>
      <c r="G1945" s="196"/>
      <c r="H1945" s="196"/>
      <c r="I1945" s="196"/>
      <c r="J1945" s="196"/>
      <c r="K1945" s="196"/>
      <c r="L1945" s="196"/>
      <c r="M1945" s="196"/>
      <c r="N1945" s="196"/>
      <c r="O1945" s="196"/>
      <c r="P1945" s="196"/>
      <c r="Q1945" s="196"/>
      <c r="R1945" s="196"/>
      <c r="S1945" s="196"/>
      <c r="T1945" s="196"/>
      <c r="U1945" s="196"/>
      <c r="V1945" s="196"/>
      <c r="W1945" s="196"/>
      <c r="X1945" s="196"/>
      <c r="Y1945" s="196"/>
      <c r="Z1945" s="196"/>
      <c r="AA1945" s="196"/>
      <c r="AB1945" s="196"/>
      <c r="AC1945" s="196"/>
      <c r="AD1945" s="196"/>
      <c r="AE1945" s="196"/>
      <c r="AF1945" s="196"/>
      <c r="AG1945" s="196"/>
      <c r="AH1945" s="196"/>
    </row>
    <row r="2031" spans="2:34" ht="15" customHeight="1">
      <c r="B2031" s="196"/>
      <c r="C2031" s="196"/>
      <c r="D2031" s="196"/>
      <c r="E2031" s="196"/>
      <c r="F2031" s="196"/>
      <c r="G2031" s="196"/>
      <c r="H2031" s="196"/>
      <c r="I2031" s="196"/>
      <c r="J2031" s="196"/>
      <c r="K2031" s="196"/>
      <c r="L2031" s="196"/>
      <c r="M2031" s="196"/>
      <c r="N2031" s="196"/>
      <c r="O2031" s="196"/>
      <c r="P2031" s="196"/>
      <c r="Q2031" s="196"/>
      <c r="R2031" s="196"/>
      <c r="S2031" s="196"/>
      <c r="T2031" s="196"/>
      <c r="U2031" s="196"/>
      <c r="V2031" s="196"/>
      <c r="W2031" s="196"/>
      <c r="X2031" s="196"/>
      <c r="Y2031" s="196"/>
      <c r="Z2031" s="196"/>
      <c r="AA2031" s="196"/>
      <c r="AB2031" s="196"/>
      <c r="AC2031" s="196"/>
      <c r="AD2031" s="196"/>
      <c r="AE2031" s="196"/>
      <c r="AF2031" s="196"/>
      <c r="AG2031" s="196"/>
      <c r="AH2031" s="196"/>
    </row>
    <row r="2153" spans="2:34" ht="15" customHeight="1">
      <c r="B2153" s="196"/>
      <c r="C2153" s="196"/>
      <c r="D2153" s="196"/>
      <c r="E2153" s="196"/>
      <c r="F2153" s="196"/>
      <c r="G2153" s="196"/>
      <c r="H2153" s="196"/>
      <c r="I2153" s="196"/>
      <c r="J2153" s="196"/>
      <c r="K2153" s="196"/>
      <c r="L2153" s="196"/>
      <c r="M2153" s="196"/>
      <c r="N2153" s="196"/>
      <c r="O2153" s="196"/>
      <c r="P2153" s="196"/>
      <c r="Q2153" s="196"/>
      <c r="R2153" s="196"/>
      <c r="S2153" s="196"/>
      <c r="T2153" s="196"/>
      <c r="U2153" s="196"/>
      <c r="V2153" s="196"/>
      <c r="W2153" s="196"/>
      <c r="X2153" s="196"/>
      <c r="Y2153" s="196"/>
      <c r="Z2153" s="196"/>
      <c r="AA2153" s="196"/>
      <c r="AB2153" s="196"/>
      <c r="AC2153" s="196"/>
      <c r="AD2153" s="196"/>
      <c r="AE2153" s="196"/>
      <c r="AF2153" s="196"/>
      <c r="AG2153" s="196"/>
      <c r="AH2153" s="196"/>
    </row>
    <row r="2317" spans="2:34" ht="15" customHeight="1">
      <c r="B2317" s="196"/>
      <c r="C2317" s="196"/>
      <c r="D2317" s="196"/>
      <c r="E2317" s="196"/>
      <c r="F2317" s="196"/>
      <c r="G2317" s="196"/>
      <c r="H2317" s="196"/>
      <c r="I2317" s="196"/>
      <c r="J2317" s="196"/>
      <c r="K2317" s="196"/>
      <c r="L2317" s="196"/>
      <c r="M2317" s="196"/>
      <c r="N2317" s="196"/>
      <c r="O2317" s="196"/>
      <c r="P2317" s="196"/>
      <c r="Q2317" s="196"/>
      <c r="R2317" s="196"/>
      <c r="S2317" s="196"/>
      <c r="T2317" s="196"/>
      <c r="U2317" s="196"/>
      <c r="V2317" s="196"/>
      <c r="W2317" s="196"/>
      <c r="X2317" s="196"/>
      <c r="Y2317" s="196"/>
      <c r="Z2317" s="196"/>
      <c r="AA2317" s="196"/>
      <c r="AB2317" s="196"/>
      <c r="AC2317" s="196"/>
      <c r="AD2317" s="196"/>
      <c r="AE2317" s="196"/>
      <c r="AF2317" s="196"/>
      <c r="AG2317" s="196"/>
      <c r="AH2317" s="196"/>
    </row>
    <row r="2419" spans="2:34" ht="15" customHeight="1">
      <c r="B2419" s="196"/>
      <c r="C2419" s="196"/>
      <c r="D2419" s="196"/>
      <c r="E2419" s="196"/>
      <c r="F2419" s="196"/>
      <c r="G2419" s="196"/>
      <c r="H2419" s="196"/>
      <c r="I2419" s="196"/>
      <c r="J2419" s="196"/>
      <c r="K2419" s="196"/>
      <c r="L2419" s="196"/>
      <c r="M2419" s="196"/>
      <c r="N2419" s="196"/>
      <c r="O2419" s="196"/>
      <c r="P2419" s="196"/>
      <c r="Q2419" s="196"/>
      <c r="R2419" s="196"/>
      <c r="S2419" s="196"/>
      <c r="T2419" s="196"/>
      <c r="U2419" s="196"/>
      <c r="V2419" s="196"/>
      <c r="W2419" s="196"/>
      <c r="X2419" s="196"/>
      <c r="Y2419" s="196"/>
      <c r="Z2419" s="196"/>
      <c r="AA2419" s="196"/>
      <c r="AB2419" s="196"/>
      <c r="AC2419" s="196"/>
      <c r="AD2419" s="196"/>
      <c r="AE2419" s="196"/>
      <c r="AF2419" s="196"/>
      <c r="AG2419" s="196"/>
      <c r="AH2419" s="196"/>
    </row>
    <row r="2509" spans="2:34" ht="15" customHeight="1">
      <c r="B2509" s="196"/>
      <c r="C2509" s="196"/>
      <c r="D2509" s="196"/>
      <c r="E2509" s="196"/>
      <c r="F2509" s="196"/>
      <c r="G2509" s="196"/>
      <c r="H2509" s="196"/>
      <c r="I2509" s="196"/>
      <c r="J2509" s="196"/>
      <c r="K2509" s="196"/>
      <c r="L2509" s="196"/>
      <c r="M2509" s="196"/>
      <c r="N2509" s="196"/>
      <c r="O2509" s="196"/>
      <c r="P2509" s="196"/>
      <c r="Q2509" s="196"/>
      <c r="R2509" s="196"/>
      <c r="S2509" s="196"/>
      <c r="T2509" s="196"/>
      <c r="U2509" s="196"/>
      <c r="V2509" s="196"/>
      <c r="W2509" s="196"/>
      <c r="X2509" s="196"/>
      <c r="Y2509" s="196"/>
      <c r="Z2509" s="196"/>
      <c r="AA2509" s="196"/>
      <c r="AB2509" s="196"/>
      <c r="AC2509" s="196"/>
      <c r="AD2509" s="196"/>
      <c r="AE2509" s="196"/>
      <c r="AF2509" s="196"/>
      <c r="AG2509" s="196"/>
      <c r="AH2509" s="196"/>
    </row>
    <row r="2598" spans="2:34" ht="15" customHeight="1">
      <c r="B2598" s="196"/>
      <c r="C2598" s="196"/>
      <c r="D2598" s="196"/>
      <c r="E2598" s="196"/>
      <c r="F2598" s="196"/>
      <c r="G2598" s="196"/>
      <c r="H2598" s="196"/>
      <c r="I2598" s="196"/>
      <c r="J2598" s="196"/>
      <c r="K2598" s="196"/>
      <c r="L2598" s="196"/>
      <c r="M2598" s="196"/>
      <c r="N2598" s="196"/>
      <c r="O2598" s="196"/>
      <c r="P2598" s="196"/>
      <c r="Q2598" s="196"/>
      <c r="R2598" s="196"/>
      <c r="S2598" s="196"/>
      <c r="T2598" s="196"/>
      <c r="U2598" s="196"/>
      <c r="V2598" s="196"/>
      <c r="W2598" s="196"/>
      <c r="X2598" s="196"/>
      <c r="Y2598" s="196"/>
      <c r="Z2598" s="196"/>
      <c r="AA2598" s="196"/>
      <c r="AB2598" s="196"/>
      <c r="AC2598" s="196"/>
      <c r="AD2598" s="196"/>
      <c r="AE2598" s="196"/>
      <c r="AF2598" s="196"/>
      <c r="AG2598" s="196"/>
      <c r="AH2598" s="196"/>
    </row>
    <row r="2719" spans="2:34" ht="15" customHeight="1">
      <c r="B2719" s="196"/>
      <c r="C2719" s="196"/>
      <c r="D2719" s="196"/>
      <c r="E2719" s="196"/>
      <c r="F2719" s="196"/>
      <c r="G2719" s="196"/>
      <c r="H2719" s="196"/>
      <c r="I2719" s="196"/>
      <c r="J2719" s="196"/>
      <c r="K2719" s="196"/>
      <c r="L2719" s="196"/>
      <c r="M2719" s="196"/>
      <c r="N2719" s="196"/>
      <c r="O2719" s="196"/>
      <c r="P2719" s="196"/>
      <c r="Q2719" s="196"/>
      <c r="R2719" s="196"/>
      <c r="S2719" s="196"/>
      <c r="T2719" s="196"/>
      <c r="U2719" s="196"/>
      <c r="V2719" s="196"/>
      <c r="W2719" s="196"/>
      <c r="X2719" s="196"/>
      <c r="Y2719" s="196"/>
      <c r="Z2719" s="196"/>
      <c r="AA2719" s="196"/>
      <c r="AB2719" s="196"/>
      <c r="AC2719" s="196"/>
      <c r="AD2719" s="196"/>
      <c r="AE2719" s="196"/>
      <c r="AF2719" s="196"/>
      <c r="AG2719" s="196"/>
      <c r="AH2719" s="196"/>
    </row>
    <row r="2837" spans="2:34" ht="15" customHeight="1">
      <c r="B2837" s="196"/>
      <c r="C2837" s="196"/>
      <c r="D2837" s="196"/>
      <c r="E2837" s="196"/>
      <c r="F2837" s="196"/>
      <c r="G2837" s="196"/>
      <c r="H2837" s="196"/>
      <c r="I2837" s="196"/>
      <c r="J2837" s="196"/>
      <c r="K2837" s="196"/>
      <c r="L2837" s="196"/>
      <c r="M2837" s="196"/>
      <c r="N2837" s="196"/>
      <c r="O2837" s="196"/>
      <c r="P2837" s="196"/>
      <c r="Q2837" s="196"/>
      <c r="R2837" s="196"/>
      <c r="S2837" s="196"/>
      <c r="T2837" s="196"/>
      <c r="U2837" s="196"/>
      <c r="V2837" s="196"/>
      <c r="W2837" s="196"/>
      <c r="X2837" s="196"/>
      <c r="Y2837" s="196"/>
      <c r="Z2837" s="196"/>
      <c r="AA2837" s="196"/>
      <c r="AB2837" s="196"/>
      <c r="AC2837" s="196"/>
      <c r="AD2837" s="196"/>
      <c r="AE2837" s="196"/>
      <c r="AF2837" s="196"/>
      <c r="AG2837" s="196"/>
      <c r="AH2837" s="196"/>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98" t="s">
        <v>409</v>
      </c>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4"/>
      <c r="C1101" s="194"/>
      <c r="D1101" s="194"/>
      <c r="E1101" s="194"/>
      <c r="F1101" s="194"/>
      <c r="G1101" s="194"/>
      <c r="H1101" s="194"/>
      <c r="I1101" s="194"/>
      <c r="J1101" s="194"/>
      <c r="K1101" s="194"/>
      <c r="L1101" s="194"/>
      <c r="M1101" s="194"/>
      <c r="N1101" s="194"/>
      <c r="O1101" s="194"/>
      <c r="P1101" s="194"/>
      <c r="Q1101" s="194"/>
      <c r="R1101" s="194"/>
      <c r="S1101" s="194"/>
      <c r="T1101" s="194"/>
      <c r="U1101" s="194"/>
      <c r="V1101" s="194"/>
      <c r="W1101" s="194"/>
      <c r="X1101" s="194"/>
      <c r="Y1101" s="194"/>
      <c r="Z1101" s="194"/>
      <c r="AA1101" s="194"/>
      <c r="AB1101" s="194"/>
      <c r="AC1101" s="194"/>
      <c r="AD1101" s="194"/>
      <c r="AE1101" s="194"/>
      <c r="AF1101" s="19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4"/>
      <c r="C1229" s="194"/>
      <c r="D1229" s="194"/>
      <c r="E1229" s="194"/>
      <c r="F1229" s="194"/>
      <c r="G1229" s="194"/>
      <c r="H1229" s="194"/>
      <c r="I1229" s="194"/>
      <c r="J1229" s="194"/>
      <c r="K1229" s="194"/>
      <c r="L1229" s="194"/>
      <c r="M1229" s="194"/>
      <c r="N1229" s="194"/>
      <c r="O1229" s="194"/>
      <c r="P1229" s="194"/>
      <c r="Q1229" s="194"/>
      <c r="R1229" s="194"/>
      <c r="S1229" s="194"/>
      <c r="T1229" s="194"/>
      <c r="U1229" s="194"/>
      <c r="V1229" s="194"/>
      <c r="W1229" s="194"/>
      <c r="X1229" s="194"/>
      <c r="Y1229" s="194"/>
      <c r="Z1229" s="194"/>
      <c r="AA1229" s="194"/>
      <c r="AB1229" s="194"/>
      <c r="AC1229" s="194"/>
      <c r="AD1229" s="194"/>
      <c r="AE1229" s="194"/>
      <c r="AF1229" s="19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4"/>
      <c r="C1699" s="194"/>
      <c r="D1699" s="194"/>
      <c r="E1699" s="194"/>
      <c r="F1699" s="194"/>
      <c r="G1699" s="194"/>
      <c r="H1699" s="194"/>
      <c r="I1699" s="194"/>
      <c r="J1699" s="194"/>
      <c r="K1699" s="194"/>
      <c r="L1699" s="194"/>
      <c r="M1699" s="194"/>
      <c r="N1699" s="194"/>
      <c r="O1699" s="194"/>
      <c r="P1699" s="194"/>
      <c r="Q1699" s="194"/>
      <c r="R1699" s="194"/>
      <c r="S1699" s="194"/>
      <c r="T1699" s="194"/>
      <c r="U1699" s="194"/>
      <c r="V1699" s="194"/>
      <c r="W1699" s="194"/>
      <c r="X1699" s="194"/>
      <c r="Y1699" s="194"/>
      <c r="Z1699" s="194"/>
      <c r="AA1699" s="194"/>
      <c r="AB1699" s="194"/>
      <c r="AC1699" s="194"/>
      <c r="AD1699" s="194"/>
      <c r="AE1699" s="194"/>
      <c r="AF1699" s="19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6"/>
      <c r="C308" s="196"/>
      <c r="D308" s="196"/>
      <c r="E308" s="196"/>
      <c r="F308" s="196"/>
      <c r="G308" s="196"/>
      <c r="H308" s="196"/>
      <c r="I308" s="196"/>
      <c r="J308" s="196"/>
      <c r="K308" s="196"/>
      <c r="L308" s="196"/>
      <c r="M308" s="196"/>
      <c r="N308" s="196"/>
      <c r="O308" s="196"/>
      <c r="P308" s="196"/>
      <c r="Q308" s="196"/>
      <c r="R308" s="196"/>
      <c r="S308" s="196"/>
      <c r="T308" s="196"/>
      <c r="U308" s="196"/>
      <c r="V308" s="196"/>
      <c r="W308" s="196"/>
      <c r="X308" s="196"/>
      <c r="Y308" s="196"/>
      <c r="Z308" s="196"/>
      <c r="AA308" s="196"/>
      <c r="AB308" s="196"/>
      <c r="AC308" s="196"/>
      <c r="AD308" s="196"/>
      <c r="AE308" s="196"/>
      <c r="AF308" s="196"/>
      <c r="AG308" s="19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6"/>
      <c r="C511" s="196"/>
      <c r="D511" s="196"/>
      <c r="E511" s="196"/>
      <c r="F511" s="196"/>
      <c r="G511" s="196"/>
      <c r="H511" s="196"/>
      <c r="I511" s="196"/>
      <c r="J511" s="196"/>
      <c r="K511" s="196"/>
      <c r="L511" s="196"/>
      <c r="M511" s="196"/>
      <c r="N511" s="196"/>
      <c r="O511" s="196"/>
      <c r="P511" s="196"/>
      <c r="Q511" s="196"/>
      <c r="R511" s="196"/>
      <c r="S511" s="196"/>
      <c r="T511" s="196"/>
      <c r="U511" s="196"/>
      <c r="V511" s="196"/>
      <c r="W511" s="196"/>
      <c r="X511" s="196"/>
      <c r="Y511" s="196"/>
      <c r="Z511" s="196"/>
      <c r="AA511" s="196"/>
      <c r="AB511" s="196"/>
      <c r="AC511" s="196"/>
      <c r="AD511" s="196"/>
      <c r="AE511" s="196"/>
      <c r="AF511" s="196"/>
      <c r="AG511" s="19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6"/>
      <c r="C712" s="196"/>
      <c r="D712" s="196"/>
      <c r="E712" s="196"/>
      <c r="F712" s="196"/>
      <c r="G712" s="196"/>
      <c r="H712" s="196"/>
      <c r="I712" s="196"/>
      <c r="J712" s="196"/>
      <c r="K712" s="196"/>
      <c r="L712" s="196"/>
      <c r="M712" s="196"/>
      <c r="N712" s="196"/>
      <c r="O712" s="196"/>
      <c r="P712" s="196"/>
      <c r="Q712" s="196"/>
      <c r="R712" s="196"/>
      <c r="S712" s="196"/>
      <c r="T712" s="196"/>
      <c r="U712" s="196"/>
      <c r="V712" s="196"/>
      <c r="W712" s="196"/>
      <c r="X712" s="196"/>
      <c r="Y712" s="196"/>
      <c r="Z712" s="196"/>
      <c r="AA712" s="196"/>
      <c r="AB712" s="196"/>
      <c r="AC712" s="196"/>
      <c r="AD712" s="196"/>
      <c r="AE712" s="196"/>
      <c r="AF712" s="196"/>
      <c r="AG712" s="19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6"/>
      <c r="C887" s="196"/>
      <c r="D887" s="196"/>
      <c r="E887" s="196"/>
      <c r="F887" s="196"/>
      <c r="G887" s="196"/>
      <c r="H887" s="196"/>
      <c r="I887" s="196"/>
      <c r="J887" s="196"/>
      <c r="K887" s="196"/>
      <c r="L887" s="196"/>
      <c r="M887" s="196"/>
      <c r="N887" s="196"/>
      <c r="O887" s="196"/>
      <c r="P887" s="196"/>
      <c r="Q887" s="196"/>
      <c r="R887" s="196"/>
      <c r="S887" s="196"/>
      <c r="T887" s="196"/>
      <c r="U887" s="196"/>
      <c r="V887" s="196"/>
      <c r="W887" s="196"/>
      <c r="X887" s="196"/>
      <c r="Y887" s="196"/>
      <c r="Z887" s="196"/>
      <c r="AA887" s="196"/>
      <c r="AB887" s="196"/>
      <c r="AC887" s="196"/>
      <c r="AD887" s="196"/>
      <c r="AE887" s="196"/>
      <c r="AF887" s="196"/>
      <c r="AG887" s="19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6"/>
      <c r="C1100" s="196"/>
      <c r="D1100" s="196"/>
      <c r="E1100" s="196"/>
      <c r="F1100" s="196"/>
      <c r="G1100" s="196"/>
      <c r="H1100" s="196"/>
      <c r="I1100" s="196"/>
      <c r="J1100" s="196"/>
      <c r="K1100" s="196"/>
      <c r="L1100" s="196"/>
      <c r="M1100" s="196"/>
      <c r="N1100" s="196"/>
      <c r="O1100" s="196"/>
      <c r="P1100" s="196"/>
      <c r="Q1100" s="196"/>
      <c r="R1100" s="196"/>
      <c r="S1100" s="196"/>
      <c r="T1100" s="196"/>
      <c r="U1100" s="196"/>
      <c r="V1100" s="196"/>
      <c r="W1100" s="196"/>
      <c r="X1100" s="196"/>
      <c r="Y1100" s="196"/>
      <c r="Z1100" s="196"/>
      <c r="AA1100" s="196"/>
      <c r="AB1100" s="196"/>
      <c r="AC1100" s="196"/>
      <c r="AD1100" s="196"/>
      <c r="AE1100" s="196"/>
      <c r="AF1100" s="196"/>
      <c r="AG1100" s="19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6"/>
      <c r="C1227" s="196"/>
      <c r="D1227" s="196"/>
      <c r="E1227" s="196"/>
      <c r="F1227" s="196"/>
      <c r="G1227" s="196"/>
      <c r="H1227" s="196"/>
      <c r="I1227" s="196"/>
      <c r="J1227" s="196"/>
      <c r="K1227" s="196"/>
      <c r="L1227" s="196"/>
      <c r="M1227" s="196"/>
      <c r="N1227" s="196"/>
      <c r="O1227" s="196"/>
      <c r="P1227" s="196"/>
      <c r="Q1227" s="196"/>
      <c r="R1227" s="196"/>
      <c r="S1227" s="196"/>
      <c r="T1227" s="196"/>
      <c r="U1227" s="196"/>
      <c r="V1227" s="196"/>
      <c r="W1227" s="196"/>
      <c r="X1227" s="196"/>
      <c r="Y1227" s="196"/>
      <c r="Z1227" s="196"/>
      <c r="AA1227" s="196"/>
      <c r="AB1227" s="196"/>
      <c r="AC1227" s="196"/>
      <c r="AD1227" s="196"/>
      <c r="AE1227" s="196"/>
      <c r="AF1227" s="196"/>
      <c r="AG1227" s="19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6"/>
      <c r="C1390" s="196"/>
      <c r="D1390" s="196"/>
      <c r="E1390" s="196"/>
      <c r="F1390" s="196"/>
      <c r="G1390" s="196"/>
      <c r="H1390" s="196"/>
      <c r="I1390" s="196"/>
      <c r="J1390" s="196"/>
      <c r="K1390" s="196"/>
      <c r="L1390" s="196"/>
      <c r="M1390" s="196"/>
      <c r="N1390" s="196"/>
      <c r="O1390" s="196"/>
      <c r="P1390" s="196"/>
      <c r="Q1390" s="196"/>
      <c r="R1390" s="196"/>
      <c r="S1390" s="196"/>
      <c r="T1390" s="196"/>
      <c r="U1390" s="196"/>
      <c r="V1390" s="196"/>
      <c r="W1390" s="196"/>
      <c r="X1390" s="196"/>
      <c r="Y1390" s="196"/>
      <c r="Z1390" s="196"/>
      <c r="AA1390" s="196"/>
      <c r="AB1390" s="196"/>
      <c r="AC1390" s="196"/>
      <c r="AD1390" s="196"/>
      <c r="AE1390" s="196"/>
      <c r="AF1390" s="196"/>
      <c r="AG1390" s="19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6"/>
      <c r="C1502" s="196"/>
      <c r="D1502" s="196"/>
      <c r="E1502" s="196"/>
      <c r="F1502" s="196"/>
      <c r="G1502" s="196"/>
      <c r="H1502" s="196"/>
      <c r="I1502" s="196"/>
      <c r="J1502" s="196"/>
      <c r="K1502" s="196"/>
      <c r="L1502" s="196"/>
      <c r="M1502" s="196"/>
      <c r="N1502" s="196"/>
      <c r="O1502" s="196"/>
      <c r="P1502" s="196"/>
      <c r="Q1502" s="196"/>
      <c r="R1502" s="196"/>
      <c r="S1502" s="196"/>
      <c r="T1502" s="196"/>
      <c r="U1502" s="196"/>
      <c r="V1502" s="196"/>
      <c r="W1502" s="196"/>
      <c r="X1502" s="196"/>
      <c r="Y1502" s="196"/>
      <c r="Z1502" s="196"/>
      <c r="AA1502" s="196"/>
      <c r="AB1502" s="196"/>
      <c r="AC1502" s="196"/>
      <c r="AD1502" s="196"/>
      <c r="AE1502" s="196"/>
      <c r="AF1502" s="196"/>
      <c r="AG1502" s="19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6"/>
      <c r="C1604" s="196"/>
      <c r="D1604" s="196"/>
      <c r="E1604" s="196"/>
      <c r="F1604" s="196"/>
      <c r="G1604" s="196"/>
      <c r="H1604" s="196"/>
      <c r="I1604" s="196"/>
      <c r="J1604" s="196"/>
      <c r="K1604" s="196"/>
      <c r="L1604" s="196"/>
      <c r="M1604" s="196"/>
      <c r="N1604" s="196"/>
      <c r="O1604" s="196"/>
      <c r="P1604" s="196"/>
      <c r="Q1604" s="196"/>
      <c r="R1604" s="196"/>
      <c r="S1604" s="196"/>
      <c r="T1604" s="196"/>
      <c r="U1604" s="196"/>
      <c r="V1604" s="196"/>
      <c r="W1604" s="196"/>
      <c r="X1604" s="196"/>
      <c r="Y1604" s="196"/>
      <c r="Z1604" s="196"/>
      <c r="AA1604" s="196"/>
      <c r="AB1604" s="196"/>
      <c r="AC1604" s="196"/>
      <c r="AD1604" s="196"/>
      <c r="AE1604" s="196"/>
      <c r="AF1604" s="196"/>
      <c r="AG1604" s="19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6"/>
      <c r="C1698" s="196"/>
      <c r="D1698" s="196"/>
      <c r="E1698" s="196"/>
      <c r="F1698" s="196"/>
      <c r="G1698" s="196"/>
      <c r="H1698" s="196"/>
      <c r="I1698" s="196"/>
      <c r="J1698" s="196"/>
      <c r="K1698" s="196"/>
      <c r="L1698" s="196"/>
      <c r="M1698" s="196"/>
      <c r="N1698" s="196"/>
      <c r="O1698" s="196"/>
      <c r="P1698" s="196"/>
      <c r="Q1698" s="196"/>
      <c r="R1698" s="196"/>
      <c r="S1698" s="196"/>
      <c r="T1698" s="196"/>
      <c r="U1698" s="196"/>
      <c r="V1698" s="196"/>
      <c r="W1698" s="196"/>
      <c r="X1698" s="196"/>
      <c r="Y1698" s="196"/>
      <c r="Z1698" s="196"/>
      <c r="AA1698" s="196"/>
      <c r="AB1698" s="196"/>
      <c r="AC1698" s="196"/>
      <c r="AD1698" s="196"/>
      <c r="AE1698" s="196"/>
      <c r="AF1698" s="196"/>
      <c r="AG1698" s="19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6"/>
      <c r="C1945" s="196"/>
      <c r="D1945" s="196"/>
      <c r="E1945" s="196"/>
      <c r="F1945" s="196"/>
      <c r="G1945" s="196"/>
      <c r="H1945" s="196"/>
      <c r="I1945" s="196"/>
      <c r="J1945" s="196"/>
      <c r="K1945" s="196"/>
      <c r="L1945" s="196"/>
      <c r="M1945" s="196"/>
      <c r="N1945" s="196"/>
      <c r="O1945" s="196"/>
      <c r="P1945" s="196"/>
      <c r="Q1945" s="196"/>
      <c r="R1945" s="196"/>
      <c r="S1945" s="196"/>
      <c r="T1945" s="196"/>
      <c r="U1945" s="196"/>
      <c r="V1945" s="196"/>
      <c r="W1945" s="196"/>
      <c r="X1945" s="196"/>
      <c r="Y1945" s="196"/>
      <c r="Z1945" s="196"/>
      <c r="AA1945" s="196"/>
      <c r="AB1945" s="196"/>
      <c r="AC1945" s="196"/>
      <c r="AD1945" s="196"/>
      <c r="AE1945" s="196"/>
      <c r="AF1945" s="196"/>
      <c r="AG1945" s="19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6"/>
      <c r="C2031" s="196"/>
      <c r="D2031" s="196"/>
      <c r="E2031" s="196"/>
      <c r="F2031" s="196"/>
      <c r="G2031" s="196"/>
      <c r="H2031" s="196"/>
      <c r="I2031" s="196"/>
      <c r="J2031" s="196"/>
      <c r="K2031" s="196"/>
      <c r="L2031" s="196"/>
      <c r="M2031" s="196"/>
      <c r="N2031" s="196"/>
      <c r="O2031" s="196"/>
      <c r="P2031" s="196"/>
      <c r="Q2031" s="196"/>
      <c r="R2031" s="196"/>
      <c r="S2031" s="196"/>
      <c r="T2031" s="196"/>
      <c r="U2031" s="196"/>
      <c r="V2031" s="196"/>
      <c r="W2031" s="196"/>
      <c r="X2031" s="196"/>
      <c r="Y2031" s="196"/>
      <c r="Z2031" s="196"/>
      <c r="AA2031" s="196"/>
      <c r="AB2031" s="196"/>
      <c r="AC2031" s="196"/>
      <c r="AD2031" s="196"/>
      <c r="AE2031" s="196"/>
      <c r="AF2031" s="196"/>
      <c r="AG2031" s="19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6"/>
      <c r="C2153" s="196"/>
      <c r="D2153" s="196"/>
      <c r="E2153" s="196"/>
      <c r="F2153" s="196"/>
      <c r="G2153" s="196"/>
      <c r="H2153" s="196"/>
      <c r="I2153" s="196"/>
      <c r="J2153" s="196"/>
      <c r="K2153" s="196"/>
      <c r="L2153" s="196"/>
      <c r="M2153" s="196"/>
      <c r="N2153" s="196"/>
      <c r="O2153" s="196"/>
      <c r="P2153" s="196"/>
      <c r="Q2153" s="196"/>
      <c r="R2153" s="196"/>
      <c r="S2153" s="196"/>
      <c r="T2153" s="196"/>
      <c r="U2153" s="196"/>
      <c r="V2153" s="196"/>
      <c r="W2153" s="196"/>
      <c r="X2153" s="196"/>
      <c r="Y2153" s="196"/>
      <c r="Z2153" s="196"/>
      <c r="AA2153" s="196"/>
      <c r="AB2153" s="196"/>
      <c r="AC2153" s="196"/>
      <c r="AD2153" s="196"/>
      <c r="AE2153" s="196"/>
      <c r="AF2153" s="196"/>
      <c r="AG2153" s="19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6"/>
      <c r="C2317" s="196"/>
      <c r="D2317" s="196"/>
      <c r="E2317" s="196"/>
      <c r="F2317" s="196"/>
      <c r="G2317" s="196"/>
      <c r="H2317" s="196"/>
      <c r="I2317" s="196"/>
      <c r="J2317" s="196"/>
      <c r="K2317" s="196"/>
      <c r="L2317" s="196"/>
      <c r="M2317" s="196"/>
      <c r="N2317" s="196"/>
      <c r="O2317" s="196"/>
      <c r="P2317" s="196"/>
      <c r="Q2317" s="196"/>
      <c r="R2317" s="196"/>
      <c r="S2317" s="196"/>
      <c r="T2317" s="196"/>
      <c r="U2317" s="196"/>
      <c r="V2317" s="196"/>
      <c r="W2317" s="196"/>
      <c r="X2317" s="196"/>
      <c r="Y2317" s="196"/>
      <c r="Z2317" s="196"/>
      <c r="AA2317" s="196"/>
      <c r="AB2317" s="196"/>
      <c r="AC2317" s="196"/>
      <c r="AD2317" s="196"/>
      <c r="AE2317" s="196"/>
      <c r="AF2317" s="196"/>
      <c r="AG2317" s="19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6"/>
      <c r="C2419" s="196"/>
      <c r="D2419" s="196"/>
      <c r="E2419" s="196"/>
      <c r="F2419" s="196"/>
      <c r="G2419" s="196"/>
      <c r="H2419" s="196"/>
      <c r="I2419" s="196"/>
      <c r="J2419" s="196"/>
      <c r="K2419" s="196"/>
      <c r="L2419" s="196"/>
      <c r="M2419" s="196"/>
      <c r="N2419" s="196"/>
      <c r="O2419" s="196"/>
      <c r="P2419" s="196"/>
      <c r="Q2419" s="196"/>
      <c r="R2419" s="196"/>
      <c r="S2419" s="196"/>
      <c r="T2419" s="196"/>
      <c r="U2419" s="196"/>
      <c r="V2419" s="196"/>
      <c r="W2419" s="196"/>
      <c r="X2419" s="196"/>
      <c r="Y2419" s="196"/>
      <c r="Z2419" s="196"/>
      <c r="AA2419" s="196"/>
      <c r="AB2419" s="196"/>
      <c r="AC2419" s="196"/>
      <c r="AD2419" s="196"/>
      <c r="AE2419" s="196"/>
      <c r="AF2419" s="196"/>
      <c r="AG2419" s="19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6"/>
      <c r="C2509" s="196"/>
      <c r="D2509" s="196"/>
      <c r="E2509" s="196"/>
      <c r="F2509" s="196"/>
      <c r="G2509" s="196"/>
      <c r="H2509" s="196"/>
      <c r="I2509" s="196"/>
      <c r="J2509" s="196"/>
      <c r="K2509" s="196"/>
      <c r="L2509" s="196"/>
      <c r="M2509" s="196"/>
      <c r="N2509" s="196"/>
      <c r="O2509" s="196"/>
      <c r="P2509" s="196"/>
      <c r="Q2509" s="196"/>
      <c r="R2509" s="196"/>
      <c r="S2509" s="196"/>
      <c r="T2509" s="196"/>
      <c r="U2509" s="196"/>
      <c r="V2509" s="196"/>
      <c r="W2509" s="196"/>
      <c r="X2509" s="196"/>
      <c r="Y2509" s="196"/>
      <c r="Z2509" s="196"/>
      <c r="AA2509" s="196"/>
      <c r="AB2509" s="196"/>
      <c r="AC2509" s="196"/>
      <c r="AD2509" s="196"/>
      <c r="AE2509" s="196"/>
      <c r="AF2509" s="196"/>
      <c r="AG2509" s="19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6"/>
      <c r="C2598" s="196"/>
      <c r="D2598" s="196"/>
      <c r="E2598" s="196"/>
      <c r="F2598" s="196"/>
      <c r="G2598" s="196"/>
      <c r="H2598" s="196"/>
      <c r="I2598" s="196"/>
      <c r="J2598" s="196"/>
      <c r="K2598" s="196"/>
      <c r="L2598" s="196"/>
      <c r="M2598" s="196"/>
      <c r="N2598" s="196"/>
      <c r="O2598" s="196"/>
      <c r="P2598" s="196"/>
      <c r="Q2598" s="196"/>
      <c r="R2598" s="196"/>
      <c r="S2598" s="196"/>
      <c r="T2598" s="196"/>
      <c r="U2598" s="196"/>
      <c r="V2598" s="196"/>
      <c r="W2598" s="196"/>
      <c r="X2598" s="196"/>
      <c r="Y2598" s="196"/>
      <c r="Z2598" s="196"/>
      <c r="AA2598" s="196"/>
      <c r="AB2598" s="196"/>
      <c r="AC2598" s="196"/>
      <c r="AD2598" s="196"/>
      <c r="AE2598" s="196"/>
      <c r="AF2598" s="196"/>
      <c r="AG2598" s="19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6"/>
      <c r="C2719" s="196"/>
      <c r="D2719" s="196"/>
      <c r="E2719" s="196"/>
      <c r="F2719" s="196"/>
      <c r="G2719" s="196"/>
      <c r="H2719" s="196"/>
      <c r="I2719" s="196"/>
      <c r="J2719" s="196"/>
      <c r="K2719" s="196"/>
      <c r="L2719" s="196"/>
      <c r="M2719" s="196"/>
      <c r="N2719" s="196"/>
      <c r="O2719" s="196"/>
      <c r="P2719" s="196"/>
      <c r="Q2719" s="196"/>
      <c r="R2719" s="196"/>
      <c r="S2719" s="196"/>
      <c r="T2719" s="196"/>
      <c r="U2719" s="196"/>
      <c r="V2719" s="196"/>
      <c r="W2719" s="196"/>
      <c r="X2719" s="196"/>
      <c r="Y2719" s="196"/>
      <c r="Z2719" s="196"/>
      <c r="AA2719" s="196"/>
      <c r="AB2719" s="196"/>
      <c r="AC2719" s="196"/>
      <c r="AD2719" s="196"/>
      <c r="AE2719" s="196"/>
      <c r="AF2719" s="196"/>
      <c r="AG2719" s="19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6"/>
      <c r="C2837" s="196"/>
      <c r="D2837" s="196"/>
      <c r="E2837" s="196"/>
      <c r="F2837" s="196"/>
      <c r="G2837" s="196"/>
      <c r="H2837" s="196"/>
      <c r="I2837" s="196"/>
      <c r="J2837" s="196"/>
      <c r="K2837" s="196"/>
      <c r="L2837" s="196"/>
      <c r="M2837" s="196"/>
      <c r="N2837" s="196"/>
      <c r="O2837" s="196"/>
      <c r="P2837" s="196"/>
      <c r="Q2837" s="196"/>
      <c r="R2837" s="196"/>
      <c r="S2837" s="196"/>
      <c r="T2837" s="196"/>
      <c r="U2837" s="196"/>
      <c r="V2837" s="196"/>
      <c r="W2837" s="196"/>
      <c r="X2837" s="196"/>
      <c r="Y2837" s="196"/>
      <c r="Z2837" s="196"/>
      <c r="AA2837" s="196"/>
      <c r="AB2837" s="196"/>
      <c r="AC2837" s="196"/>
      <c r="AD2837" s="196"/>
      <c r="AE2837" s="196"/>
      <c r="AF2837" s="196"/>
      <c r="AG2837" s="196"/>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200" t="s">
        <v>182</v>
      </c>
      <c r="C112" s="201">
        <v>12.999203</v>
      </c>
      <c r="D112" s="201">
        <v>13.756338</v>
      </c>
      <c r="E112" s="201">
        <v>14.272468</v>
      </c>
      <c r="F112" s="201">
        <v>13.87274</v>
      </c>
      <c r="G112" s="201">
        <v>13.379066999999999</v>
      </c>
      <c r="H112" s="201">
        <v>13.404615</v>
      </c>
      <c r="I112" s="201">
        <v>13.498896999999999</v>
      </c>
      <c r="J112" s="201">
        <v>13.628196000000001</v>
      </c>
      <c r="K112" s="201">
        <v>13.736962</v>
      </c>
      <c r="L112" s="201">
        <v>13.932218000000001</v>
      </c>
      <c r="M112" s="201">
        <v>14.950908999999999</v>
      </c>
      <c r="N112" s="201">
        <v>15.044097000000001</v>
      </c>
      <c r="O112" s="201">
        <v>15.321702</v>
      </c>
      <c r="P112" s="201">
        <v>15.516894000000001</v>
      </c>
      <c r="Q112" s="201">
        <v>15.691060999999999</v>
      </c>
      <c r="R112" s="201">
        <v>15.773815000000001</v>
      </c>
      <c r="S112" s="201">
        <v>15.950137</v>
      </c>
      <c r="T112" s="201">
        <v>16.117809000000001</v>
      </c>
      <c r="U112" s="201">
        <v>16.291615</v>
      </c>
      <c r="V112" s="201">
        <v>16.466549000000001</v>
      </c>
      <c r="W112" s="201">
        <v>16.700437999999998</v>
      </c>
      <c r="X112" s="201">
        <v>16.943705000000001</v>
      </c>
      <c r="Y112" s="201">
        <v>17.277073000000001</v>
      </c>
      <c r="Z112" s="201">
        <v>17.574244</v>
      </c>
      <c r="AA112" s="201">
        <v>17.982026999999999</v>
      </c>
      <c r="AB112" s="201">
        <v>18.336407000000001</v>
      </c>
      <c r="AC112" s="201">
        <v>18.741672999999999</v>
      </c>
      <c r="AD112" s="201">
        <v>19.208071</v>
      </c>
      <c r="AE112" s="201">
        <v>19.600466000000001</v>
      </c>
      <c r="AF112" s="201">
        <v>20.057380999999999</v>
      </c>
      <c r="AG112" s="201">
        <v>20.632099</v>
      </c>
      <c r="AH112" s="20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203" t="s">
        <v>306</v>
      </c>
      <c r="C146" s="204"/>
      <c r="D146" s="204"/>
      <c r="E146" s="204"/>
      <c r="F146" s="204"/>
      <c r="G146" s="204"/>
      <c r="H146" s="204"/>
      <c r="I146" s="204"/>
      <c r="J146" s="204"/>
      <c r="K146" s="204"/>
      <c r="L146" s="204"/>
      <c r="M146" s="204"/>
      <c r="N146" s="204"/>
      <c r="O146" s="204"/>
      <c r="P146" s="204"/>
      <c r="Q146" s="204"/>
      <c r="R146" s="204"/>
      <c r="S146" s="204"/>
      <c r="T146" s="204"/>
      <c r="U146" s="204"/>
      <c r="V146" s="204"/>
      <c r="W146" s="204"/>
      <c r="X146" s="204"/>
      <c r="Y146" s="204"/>
      <c r="Z146" s="204"/>
      <c r="AA146" s="204"/>
      <c r="AB146" s="204"/>
      <c r="AC146" s="204"/>
      <c r="AD146" s="204"/>
      <c r="AE146" s="204"/>
      <c r="AF146" s="204"/>
      <c r="AG146" s="20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96"/>
      <c r="C308" s="196"/>
      <c r="D308" s="196"/>
      <c r="E308" s="196"/>
      <c r="F308" s="196"/>
      <c r="G308" s="196"/>
      <c r="H308" s="196"/>
      <c r="I308" s="196"/>
      <c r="J308" s="196"/>
      <c r="K308" s="196"/>
      <c r="L308" s="196"/>
      <c r="M308" s="196"/>
      <c r="N308" s="196"/>
      <c r="O308" s="196"/>
      <c r="P308" s="196"/>
      <c r="Q308" s="196"/>
      <c r="R308" s="196"/>
      <c r="S308" s="196"/>
      <c r="T308" s="196"/>
      <c r="U308" s="196"/>
      <c r="V308" s="196"/>
      <c r="W308" s="196"/>
      <c r="X308" s="196"/>
      <c r="Y308" s="196"/>
      <c r="Z308" s="196"/>
      <c r="AA308" s="196"/>
      <c r="AB308" s="196"/>
      <c r="AC308" s="196"/>
      <c r="AD308" s="196"/>
      <c r="AE308" s="196"/>
      <c r="AF308" s="196"/>
      <c r="AG308" s="196"/>
      <c r="AH308" s="196"/>
    </row>
    <row r="511" spans="2:34" ht="15" customHeight="1">
      <c r="B511" s="196"/>
      <c r="C511" s="196"/>
      <c r="D511" s="196"/>
      <c r="E511" s="196"/>
      <c r="F511" s="196"/>
      <c r="G511" s="196"/>
      <c r="H511" s="196"/>
      <c r="I511" s="196"/>
      <c r="J511" s="196"/>
      <c r="K511" s="196"/>
      <c r="L511" s="196"/>
      <c r="M511" s="196"/>
      <c r="N511" s="196"/>
      <c r="O511" s="196"/>
      <c r="P511" s="196"/>
      <c r="Q511" s="196"/>
      <c r="R511" s="196"/>
      <c r="S511" s="196"/>
      <c r="T511" s="196"/>
      <c r="U511" s="196"/>
      <c r="V511" s="196"/>
      <c r="W511" s="196"/>
      <c r="X511" s="196"/>
      <c r="Y511" s="196"/>
      <c r="Z511" s="196"/>
      <c r="AA511" s="196"/>
      <c r="AB511" s="196"/>
      <c r="AC511" s="196"/>
      <c r="AD511" s="196"/>
      <c r="AE511" s="196"/>
      <c r="AF511" s="196"/>
      <c r="AG511" s="196"/>
      <c r="AH511" s="196"/>
    </row>
    <row r="712" spans="2:34" ht="15" customHeight="1">
      <c r="B712" s="196"/>
      <c r="C712" s="196"/>
      <c r="D712" s="196"/>
      <c r="E712" s="196"/>
      <c r="F712" s="196"/>
      <c r="G712" s="196"/>
      <c r="H712" s="196"/>
      <c r="I712" s="196"/>
      <c r="J712" s="196"/>
      <c r="K712" s="196"/>
      <c r="L712" s="196"/>
      <c r="M712" s="196"/>
      <c r="N712" s="196"/>
      <c r="O712" s="196"/>
      <c r="P712" s="196"/>
      <c r="Q712" s="196"/>
      <c r="R712" s="196"/>
      <c r="S712" s="196"/>
      <c r="T712" s="196"/>
      <c r="U712" s="196"/>
      <c r="V712" s="196"/>
      <c r="W712" s="196"/>
      <c r="X712" s="196"/>
      <c r="Y712" s="196"/>
      <c r="Z712" s="196"/>
      <c r="AA712" s="196"/>
      <c r="AB712" s="196"/>
      <c r="AC712" s="196"/>
      <c r="AD712" s="196"/>
      <c r="AE712" s="196"/>
      <c r="AF712" s="196"/>
      <c r="AG712" s="196"/>
      <c r="AH712" s="196"/>
    </row>
    <row r="887" spans="2:34" ht="15" customHeight="1">
      <c r="B887" s="196"/>
      <c r="C887" s="196"/>
      <c r="D887" s="196"/>
      <c r="E887" s="196"/>
      <c r="F887" s="196"/>
      <c r="G887" s="196"/>
      <c r="H887" s="196"/>
      <c r="I887" s="196"/>
      <c r="J887" s="196"/>
      <c r="K887" s="196"/>
      <c r="L887" s="196"/>
      <c r="M887" s="196"/>
      <c r="N887" s="196"/>
      <c r="O887" s="196"/>
      <c r="P887" s="196"/>
      <c r="Q887" s="196"/>
      <c r="R887" s="196"/>
      <c r="S887" s="196"/>
      <c r="T887" s="196"/>
      <c r="U887" s="196"/>
      <c r="V887" s="196"/>
      <c r="W887" s="196"/>
      <c r="X887" s="196"/>
      <c r="Y887" s="196"/>
      <c r="Z887" s="196"/>
      <c r="AA887" s="196"/>
      <c r="AB887" s="196"/>
      <c r="AC887" s="196"/>
      <c r="AD887" s="196"/>
      <c r="AE887" s="196"/>
      <c r="AF887" s="196"/>
      <c r="AG887" s="196"/>
      <c r="AH887" s="196"/>
    </row>
    <row r="1100" spans="2:34" ht="15" customHeight="1">
      <c r="B1100" s="196"/>
      <c r="C1100" s="196"/>
      <c r="D1100" s="196"/>
      <c r="E1100" s="196"/>
      <c r="F1100" s="196"/>
      <c r="G1100" s="196"/>
      <c r="H1100" s="196"/>
      <c r="I1100" s="196"/>
      <c r="J1100" s="196"/>
      <c r="K1100" s="196"/>
      <c r="L1100" s="196"/>
      <c r="M1100" s="196"/>
      <c r="N1100" s="196"/>
      <c r="O1100" s="196"/>
      <c r="P1100" s="196"/>
      <c r="Q1100" s="196"/>
      <c r="R1100" s="196"/>
      <c r="S1100" s="196"/>
      <c r="T1100" s="196"/>
      <c r="U1100" s="196"/>
      <c r="V1100" s="196"/>
      <c r="W1100" s="196"/>
      <c r="X1100" s="196"/>
      <c r="Y1100" s="196"/>
      <c r="Z1100" s="196"/>
      <c r="AA1100" s="196"/>
      <c r="AB1100" s="196"/>
      <c r="AC1100" s="196"/>
      <c r="AD1100" s="196"/>
      <c r="AE1100" s="196"/>
      <c r="AF1100" s="196"/>
      <c r="AG1100" s="196"/>
      <c r="AH1100" s="196"/>
    </row>
    <row r="1227" spans="2:34" ht="15" customHeight="1">
      <c r="B1227" s="196"/>
      <c r="C1227" s="196"/>
      <c r="D1227" s="196"/>
      <c r="E1227" s="196"/>
      <c r="F1227" s="196"/>
      <c r="G1227" s="196"/>
      <c r="H1227" s="196"/>
      <c r="I1227" s="196"/>
      <c r="J1227" s="196"/>
      <c r="K1227" s="196"/>
      <c r="L1227" s="196"/>
      <c r="M1227" s="196"/>
      <c r="N1227" s="196"/>
      <c r="O1227" s="196"/>
      <c r="P1227" s="196"/>
      <c r="Q1227" s="196"/>
      <c r="R1227" s="196"/>
      <c r="S1227" s="196"/>
      <c r="T1227" s="196"/>
      <c r="U1227" s="196"/>
      <c r="V1227" s="196"/>
      <c r="W1227" s="196"/>
      <c r="X1227" s="196"/>
      <c r="Y1227" s="196"/>
      <c r="Z1227" s="196"/>
      <c r="AA1227" s="196"/>
      <c r="AB1227" s="196"/>
      <c r="AC1227" s="196"/>
      <c r="AD1227" s="196"/>
      <c r="AE1227" s="196"/>
      <c r="AF1227" s="196"/>
      <c r="AG1227" s="196"/>
      <c r="AH1227" s="196"/>
    </row>
    <row r="1390" spans="2:34" ht="15" customHeight="1">
      <c r="B1390" s="196"/>
      <c r="C1390" s="196"/>
      <c r="D1390" s="196"/>
      <c r="E1390" s="196"/>
      <c r="F1390" s="196"/>
      <c r="G1390" s="196"/>
      <c r="H1390" s="196"/>
      <c r="I1390" s="196"/>
      <c r="J1390" s="196"/>
      <c r="K1390" s="196"/>
      <c r="L1390" s="196"/>
      <c r="M1390" s="196"/>
      <c r="N1390" s="196"/>
      <c r="O1390" s="196"/>
      <c r="P1390" s="196"/>
      <c r="Q1390" s="196"/>
      <c r="R1390" s="196"/>
      <c r="S1390" s="196"/>
      <c r="T1390" s="196"/>
      <c r="U1390" s="196"/>
      <c r="V1390" s="196"/>
      <c r="W1390" s="196"/>
      <c r="X1390" s="196"/>
      <c r="Y1390" s="196"/>
      <c r="Z1390" s="196"/>
      <c r="AA1390" s="196"/>
      <c r="AB1390" s="196"/>
      <c r="AC1390" s="196"/>
      <c r="AD1390" s="196"/>
      <c r="AE1390" s="196"/>
      <c r="AF1390" s="196"/>
      <c r="AG1390" s="196"/>
      <c r="AH1390" s="196"/>
    </row>
    <row r="1502" spans="2:34" ht="15" customHeight="1">
      <c r="B1502" s="196"/>
      <c r="C1502" s="196"/>
      <c r="D1502" s="196"/>
      <c r="E1502" s="196"/>
      <c r="F1502" s="196"/>
      <c r="G1502" s="196"/>
      <c r="H1502" s="196"/>
      <c r="I1502" s="196"/>
      <c r="J1502" s="196"/>
      <c r="K1502" s="196"/>
      <c r="L1502" s="196"/>
      <c r="M1502" s="196"/>
      <c r="N1502" s="196"/>
      <c r="O1502" s="196"/>
      <c r="P1502" s="196"/>
      <c r="Q1502" s="196"/>
      <c r="R1502" s="196"/>
      <c r="S1502" s="196"/>
      <c r="T1502" s="196"/>
      <c r="U1502" s="196"/>
      <c r="V1502" s="196"/>
      <c r="W1502" s="196"/>
      <c r="X1502" s="196"/>
      <c r="Y1502" s="196"/>
      <c r="Z1502" s="196"/>
      <c r="AA1502" s="196"/>
      <c r="AB1502" s="196"/>
      <c r="AC1502" s="196"/>
      <c r="AD1502" s="196"/>
      <c r="AE1502" s="196"/>
      <c r="AF1502" s="196"/>
      <c r="AG1502" s="196"/>
      <c r="AH1502" s="196"/>
    </row>
    <row r="1604" spans="2:34" ht="15" customHeight="1">
      <c r="B1604" s="196"/>
      <c r="C1604" s="196"/>
      <c r="D1604" s="196"/>
      <c r="E1604" s="196"/>
      <c r="F1604" s="196"/>
      <c r="G1604" s="196"/>
      <c r="H1604" s="196"/>
      <c r="I1604" s="196"/>
      <c r="J1604" s="196"/>
      <c r="K1604" s="196"/>
      <c r="L1604" s="196"/>
      <c r="M1604" s="196"/>
      <c r="N1604" s="196"/>
      <c r="O1604" s="196"/>
      <c r="P1604" s="196"/>
      <c r="Q1604" s="196"/>
      <c r="R1604" s="196"/>
      <c r="S1604" s="196"/>
      <c r="T1604" s="196"/>
      <c r="U1604" s="196"/>
      <c r="V1604" s="196"/>
      <c r="W1604" s="196"/>
      <c r="X1604" s="196"/>
      <c r="Y1604" s="196"/>
      <c r="Z1604" s="196"/>
      <c r="AA1604" s="196"/>
      <c r="AB1604" s="196"/>
      <c r="AC1604" s="196"/>
      <c r="AD1604" s="196"/>
      <c r="AE1604" s="196"/>
      <c r="AF1604" s="196"/>
      <c r="AG1604" s="196"/>
      <c r="AH1604" s="196"/>
    </row>
    <row r="1698" spans="2:34" ht="15" customHeight="1">
      <c r="B1698" s="196"/>
      <c r="C1698" s="196"/>
      <c r="D1698" s="196"/>
      <c r="E1698" s="196"/>
      <c r="F1698" s="196"/>
      <c r="G1698" s="196"/>
      <c r="H1698" s="196"/>
      <c r="I1698" s="196"/>
      <c r="J1698" s="196"/>
      <c r="K1698" s="196"/>
      <c r="L1698" s="196"/>
      <c r="M1698" s="196"/>
      <c r="N1698" s="196"/>
      <c r="O1698" s="196"/>
      <c r="P1698" s="196"/>
      <c r="Q1698" s="196"/>
      <c r="R1698" s="196"/>
      <c r="S1698" s="196"/>
      <c r="T1698" s="196"/>
      <c r="U1698" s="196"/>
      <c r="V1698" s="196"/>
      <c r="W1698" s="196"/>
      <c r="X1698" s="196"/>
      <c r="Y1698" s="196"/>
      <c r="Z1698" s="196"/>
      <c r="AA1698" s="196"/>
      <c r="AB1698" s="196"/>
      <c r="AC1698" s="196"/>
      <c r="AD1698" s="196"/>
      <c r="AE1698" s="196"/>
      <c r="AF1698" s="196"/>
      <c r="AG1698" s="196"/>
      <c r="AH1698" s="196"/>
    </row>
    <row r="1945" spans="2:34" ht="15" customHeight="1">
      <c r="B1945" s="196"/>
      <c r="C1945" s="196"/>
      <c r="D1945" s="196"/>
      <c r="E1945" s="196"/>
      <c r="F1945" s="196"/>
      <c r="G1945" s="196"/>
      <c r="H1945" s="196"/>
      <c r="I1945" s="196"/>
      <c r="J1945" s="196"/>
      <c r="K1945" s="196"/>
      <c r="L1945" s="196"/>
      <c r="M1945" s="196"/>
      <c r="N1945" s="196"/>
      <c r="O1945" s="196"/>
      <c r="P1945" s="196"/>
      <c r="Q1945" s="196"/>
      <c r="R1945" s="196"/>
      <c r="S1945" s="196"/>
      <c r="T1945" s="196"/>
      <c r="U1945" s="196"/>
      <c r="V1945" s="196"/>
      <c r="W1945" s="196"/>
      <c r="X1945" s="196"/>
      <c r="Y1945" s="196"/>
      <c r="Z1945" s="196"/>
      <c r="AA1945" s="196"/>
      <c r="AB1945" s="196"/>
      <c r="AC1945" s="196"/>
      <c r="AD1945" s="196"/>
      <c r="AE1945" s="196"/>
      <c r="AF1945" s="196"/>
      <c r="AG1945" s="196"/>
      <c r="AH1945" s="196"/>
    </row>
    <row r="2031" spans="2:34" ht="15" customHeight="1">
      <c r="B2031" s="196"/>
      <c r="C2031" s="196"/>
      <c r="D2031" s="196"/>
      <c r="E2031" s="196"/>
      <c r="F2031" s="196"/>
      <c r="G2031" s="196"/>
      <c r="H2031" s="196"/>
      <c r="I2031" s="196"/>
      <c r="J2031" s="196"/>
      <c r="K2031" s="196"/>
      <c r="L2031" s="196"/>
      <c r="M2031" s="196"/>
      <c r="N2031" s="196"/>
      <c r="O2031" s="196"/>
      <c r="P2031" s="196"/>
      <c r="Q2031" s="196"/>
      <c r="R2031" s="196"/>
      <c r="S2031" s="196"/>
      <c r="T2031" s="196"/>
      <c r="U2031" s="196"/>
      <c r="V2031" s="196"/>
      <c r="W2031" s="196"/>
      <c r="X2031" s="196"/>
      <c r="Y2031" s="196"/>
      <c r="Z2031" s="196"/>
      <c r="AA2031" s="196"/>
      <c r="AB2031" s="196"/>
      <c r="AC2031" s="196"/>
      <c r="AD2031" s="196"/>
      <c r="AE2031" s="196"/>
      <c r="AF2031" s="196"/>
      <c r="AG2031" s="196"/>
      <c r="AH2031" s="196"/>
    </row>
    <row r="2153" spans="2:34" ht="15" customHeight="1">
      <c r="B2153" s="196"/>
      <c r="C2153" s="196"/>
      <c r="D2153" s="196"/>
      <c r="E2153" s="196"/>
      <c r="F2153" s="196"/>
      <c r="G2153" s="196"/>
      <c r="H2153" s="196"/>
      <c r="I2153" s="196"/>
      <c r="J2153" s="196"/>
      <c r="K2153" s="196"/>
      <c r="L2153" s="196"/>
      <c r="M2153" s="196"/>
      <c r="N2153" s="196"/>
      <c r="O2153" s="196"/>
      <c r="P2153" s="196"/>
      <c r="Q2153" s="196"/>
      <c r="R2153" s="196"/>
      <c r="S2153" s="196"/>
      <c r="T2153" s="196"/>
      <c r="U2153" s="196"/>
      <c r="V2153" s="196"/>
      <c r="W2153" s="196"/>
      <c r="X2153" s="196"/>
      <c r="Y2153" s="196"/>
      <c r="Z2153" s="196"/>
      <c r="AA2153" s="196"/>
      <c r="AB2153" s="196"/>
      <c r="AC2153" s="196"/>
      <c r="AD2153" s="196"/>
      <c r="AE2153" s="196"/>
      <c r="AF2153" s="196"/>
      <c r="AG2153" s="196"/>
      <c r="AH2153" s="196"/>
    </row>
    <row r="2317" spans="2:34" ht="15" customHeight="1">
      <c r="B2317" s="196"/>
      <c r="C2317" s="196"/>
      <c r="D2317" s="196"/>
      <c r="E2317" s="196"/>
      <c r="F2317" s="196"/>
      <c r="G2317" s="196"/>
      <c r="H2317" s="196"/>
      <c r="I2317" s="196"/>
      <c r="J2317" s="196"/>
      <c r="K2317" s="196"/>
      <c r="L2317" s="196"/>
      <c r="M2317" s="196"/>
      <c r="N2317" s="196"/>
      <c r="O2317" s="196"/>
      <c r="P2317" s="196"/>
      <c r="Q2317" s="196"/>
      <c r="R2317" s="196"/>
      <c r="S2317" s="196"/>
      <c r="T2317" s="196"/>
      <c r="U2317" s="196"/>
      <c r="V2317" s="196"/>
      <c r="W2317" s="196"/>
      <c r="X2317" s="196"/>
      <c r="Y2317" s="196"/>
      <c r="Z2317" s="196"/>
      <c r="AA2317" s="196"/>
      <c r="AB2317" s="196"/>
      <c r="AC2317" s="196"/>
      <c r="AD2317" s="196"/>
      <c r="AE2317" s="196"/>
      <c r="AF2317" s="196"/>
      <c r="AG2317" s="196"/>
      <c r="AH2317" s="196"/>
    </row>
    <row r="2419" spans="2:34" ht="15" customHeight="1">
      <c r="B2419" s="196"/>
      <c r="C2419" s="196"/>
      <c r="D2419" s="196"/>
      <c r="E2419" s="196"/>
      <c r="F2419" s="196"/>
      <c r="G2419" s="196"/>
      <c r="H2419" s="196"/>
      <c r="I2419" s="196"/>
      <c r="J2419" s="196"/>
      <c r="K2419" s="196"/>
      <c r="L2419" s="196"/>
      <c r="M2419" s="196"/>
      <c r="N2419" s="196"/>
      <c r="O2419" s="196"/>
      <c r="P2419" s="196"/>
      <c r="Q2419" s="196"/>
      <c r="R2419" s="196"/>
      <c r="S2419" s="196"/>
      <c r="T2419" s="196"/>
      <c r="U2419" s="196"/>
      <c r="V2419" s="196"/>
      <c r="W2419" s="196"/>
      <c r="X2419" s="196"/>
      <c r="Y2419" s="196"/>
      <c r="Z2419" s="196"/>
      <c r="AA2419" s="196"/>
      <c r="AB2419" s="196"/>
      <c r="AC2419" s="196"/>
      <c r="AD2419" s="196"/>
      <c r="AE2419" s="196"/>
      <c r="AF2419" s="196"/>
      <c r="AG2419" s="196"/>
      <c r="AH2419" s="196"/>
    </row>
    <row r="2509" spans="2:34" ht="15" customHeight="1">
      <c r="B2509" s="196"/>
      <c r="C2509" s="196"/>
      <c r="D2509" s="196"/>
      <c r="E2509" s="196"/>
      <c r="F2509" s="196"/>
      <c r="G2509" s="196"/>
      <c r="H2509" s="196"/>
      <c r="I2509" s="196"/>
      <c r="J2509" s="196"/>
      <c r="K2509" s="196"/>
      <c r="L2509" s="196"/>
      <c r="M2509" s="196"/>
      <c r="N2509" s="196"/>
      <c r="O2509" s="196"/>
      <c r="P2509" s="196"/>
      <c r="Q2509" s="196"/>
      <c r="R2509" s="196"/>
      <c r="S2509" s="196"/>
      <c r="T2509" s="196"/>
      <c r="U2509" s="196"/>
      <c r="V2509" s="196"/>
      <c r="W2509" s="196"/>
      <c r="X2509" s="196"/>
      <c r="Y2509" s="196"/>
      <c r="Z2509" s="196"/>
      <c r="AA2509" s="196"/>
      <c r="AB2509" s="196"/>
      <c r="AC2509" s="196"/>
      <c r="AD2509" s="196"/>
      <c r="AE2509" s="196"/>
      <c r="AF2509" s="196"/>
      <c r="AG2509" s="196"/>
      <c r="AH2509" s="196"/>
    </row>
    <row r="2598" spans="2:34" ht="15" customHeight="1">
      <c r="B2598" s="196"/>
      <c r="C2598" s="196"/>
      <c r="D2598" s="196"/>
      <c r="E2598" s="196"/>
      <c r="F2598" s="196"/>
      <c r="G2598" s="196"/>
      <c r="H2598" s="196"/>
      <c r="I2598" s="196"/>
      <c r="J2598" s="196"/>
      <c r="K2598" s="196"/>
      <c r="L2598" s="196"/>
      <c r="M2598" s="196"/>
      <c r="N2598" s="196"/>
      <c r="O2598" s="196"/>
      <c r="P2598" s="196"/>
      <c r="Q2598" s="196"/>
      <c r="R2598" s="196"/>
      <c r="S2598" s="196"/>
      <c r="T2598" s="196"/>
      <c r="U2598" s="196"/>
      <c r="V2598" s="196"/>
      <c r="W2598" s="196"/>
      <c r="X2598" s="196"/>
      <c r="Y2598" s="196"/>
      <c r="Z2598" s="196"/>
      <c r="AA2598" s="196"/>
      <c r="AB2598" s="196"/>
      <c r="AC2598" s="196"/>
      <c r="AD2598" s="196"/>
      <c r="AE2598" s="196"/>
      <c r="AF2598" s="196"/>
      <c r="AG2598" s="196"/>
      <c r="AH2598" s="196"/>
    </row>
    <row r="2719" spans="2:34" ht="15" customHeight="1">
      <c r="B2719" s="196"/>
      <c r="C2719" s="196"/>
      <c r="D2719" s="196"/>
      <c r="E2719" s="196"/>
      <c r="F2719" s="196"/>
      <c r="G2719" s="196"/>
      <c r="H2719" s="196"/>
      <c r="I2719" s="196"/>
      <c r="J2719" s="196"/>
      <c r="K2719" s="196"/>
      <c r="L2719" s="196"/>
      <c r="M2719" s="196"/>
      <c r="N2719" s="196"/>
      <c r="O2719" s="196"/>
      <c r="P2719" s="196"/>
      <c r="Q2719" s="196"/>
      <c r="R2719" s="196"/>
      <c r="S2719" s="196"/>
      <c r="T2719" s="196"/>
      <c r="U2719" s="196"/>
      <c r="V2719" s="196"/>
      <c r="W2719" s="196"/>
      <c r="X2719" s="196"/>
      <c r="Y2719" s="196"/>
      <c r="Z2719" s="196"/>
      <c r="AA2719" s="196"/>
      <c r="AB2719" s="196"/>
      <c r="AC2719" s="196"/>
      <c r="AD2719" s="196"/>
      <c r="AE2719" s="196"/>
      <c r="AF2719" s="196"/>
      <c r="AG2719" s="196"/>
      <c r="AH2719" s="196"/>
    </row>
    <row r="2837" spans="2:34" ht="15" customHeight="1">
      <c r="B2837" s="196"/>
      <c r="C2837" s="196"/>
      <c r="D2837" s="196"/>
      <c r="E2837" s="196"/>
      <c r="F2837" s="196"/>
      <c r="G2837" s="196"/>
      <c r="H2837" s="196"/>
      <c r="I2837" s="196"/>
      <c r="J2837" s="196"/>
      <c r="K2837" s="196"/>
      <c r="L2837" s="196"/>
      <c r="M2837" s="196"/>
      <c r="N2837" s="196"/>
      <c r="O2837" s="196"/>
      <c r="P2837" s="196"/>
      <c r="Q2837" s="196"/>
      <c r="R2837" s="196"/>
      <c r="S2837" s="196"/>
      <c r="T2837" s="196"/>
      <c r="U2837" s="196"/>
      <c r="V2837" s="196"/>
      <c r="W2837" s="196"/>
      <c r="X2837" s="196"/>
      <c r="Y2837" s="196"/>
      <c r="Z2837" s="196"/>
      <c r="AA2837" s="196"/>
      <c r="AB2837" s="196"/>
      <c r="AC2837" s="196"/>
      <c r="AD2837" s="196"/>
      <c r="AE2837" s="196"/>
      <c r="AF2837" s="196"/>
      <c r="AG2837" s="196"/>
      <c r="AH2837" s="196"/>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2"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205" t="s">
        <v>609</v>
      </c>
      <c r="B3" s="206"/>
      <c r="C3" s="206"/>
      <c r="D3" s="20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ND</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ND</v>
      </c>
      <c r="C7" s="91">
        <f t="shared" ref="C7:AE7" si="3">SUMIFS(C$20:C$119,$B$20:$B$119,$B$7,$A$20:$A$119,$A$7)</f>
        <v>19156014</v>
      </c>
      <c r="D7" s="91">
        <f t="shared" si="3"/>
        <v>19716068</v>
      </c>
      <c r="E7" s="91">
        <f t="shared" si="3"/>
        <v>21420031</v>
      </c>
      <c r="F7" s="91">
        <f t="shared" si="3"/>
        <v>21357376</v>
      </c>
      <c r="G7" s="91">
        <f t="shared" si="3"/>
        <v>21512860</v>
      </c>
      <c r="H7" s="91">
        <f t="shared" si="3"/>
        <v>20862305</v>
      </c>
      <c r="I7" s="91">
        <f t="shared" si="3"/>
        <v>22436977</v>
      </c>
      <c r="J7" s="91">
        <f t="shared" si="3"/>
        <v>20688015</v>
      </c>
      <c r="K7" s="91">
        <f t="shared" si="3"/>
        <v>21289803</v>
      </c>
      <c r="L7" s="91">
        <f t="shared" si="3"/>
        <v>21011911</v>
      </c>
      <c r="M7" s="91">
        <f t="shared" si="3"/>
        <v>21404253</v>
      </c>
      <c r="N7" s="91">
        <f t="shared" si="3"/>
        <v>20045339</v>
      </c>
      <c r="O7" s="91">
        <f t="shared" si="3"/>
        <v>20106566</v>
      </c>
      <c r="P7" s="91">
        <f t="shared" si="3"/>
        <v>19261086</v>
      </c>
      <c r="Q7" s="91">
        <f t="shared" si="3"/>
        <v>18233916</v>
      </c>
      <c r="R7" s="91">
        <f t="shared" si="3"/>
        <v>21553211</v>
      </c>
      <c r="S7" s="91">
        <f t="shared" si="3"/>
        <v>19125175</v>
      </c>
      <c r="T7" s="91">
        <f t="shared" si="3"/>
        <v>19490976</v>
      </c>
      <c r="U7" s="91">
        <f t="shared" si="3"/>
        <v>19965252</v>
      </c>
      <c r="V7" s="91">
        <f t="shared" si="3"/>
        <v>21159930</v>
      </c>
      <c r="W7" s="91">
        <f t="shared" si="3"/>
        <v>21796539</v>
      </c>
      <c r="X7" s="91">
        <f t="shared" si="3"/>
        <v>21517279</v>
      </c>
      <c r="Y7" s="91">
        <f t="shared" si="3"/>
        <v>21534011</v>
      </c>
      <c r="Z7" s="91">
        <f t="shared" si="3"/>
        <v>19537633</v>
      </c>
      <c r="AA7" s="91">
        <f t="shared" si="3"/>
        <v>18577332</v>
      </c>
      <c r="AB7" s="91">
        <f t="shared" si="3"/>
        <v>19644207</v>
      </c>
      <c r="AC7" s="91">
        <f t="shared" si="3"/>
        <v>20049326</v>
      </c>
      <c r="AD7" s="91">
        <f t="shared" si="3"/>
        <v>22095457</v>
      </c>
      <c r="AE7" s="91">
        <f t="shared" si="3"/>
        <v>21598061</v>
      </c>
      <c r="AF7" s="119">
        <f>AVERAGE(U7:AE7)</f>
        <v>20679547.90909091</v>
      </c>
      <c r="AG7" s="119">
        <f t="shared" si="2"/>
        <v>20679547.90909091</v>
      </c>
      <c r="AH7" s="119">
        <f t="shared" si="2"/>
        <v>20679547.90909091</v>
      </c>
      <c r="AI7" s="119">
        <f t="shared" si="2"/>
        <v>20679547.90909091</v>
      </c>
      <c r="AJ7" s="119">
        <f t="shared" si="2"/>
        <v>20679547.90909091</v>
      </c>
      <c r="AK7" s="119">
        <f t="shared" si="2"/>
        <v>20679547.90909091</v>
      </c>
      <c r="AL7" s="119">
        <f t="shared" si="2"/>
        <v>20679547.90909091</v>
      </c>
      <c r="AM7" s="119">
        <f t="shared" si="2"/>
        <v>20679547.90909091</v>
      </c>
      <c r="AN7" s="119">
        <f t="shared" si="2"/>
        <v>20679547.90909091</v>
      </c>
      <c r="AO7" s="119">
        <f t="shared" si="2"/>
        <v>20679547.90909091</v>
      </c>
      <c r="AP7" s="119">
        <f t="shared" si="2"/>
        <v>20679547.90909091</v>
      </c>
      <c r="AQ7" s="119">
        <f t="shared" si="2"/>
        <v>20679547.90909091</v>
      </c>
      <c r="AR7" s="119">
        <f t="shared" si="2"/>
        <v>20679547.90909091</v>
      </c>
      <c r="AS7" s="119">
        <f t="shared" si="2"/>
        <v>20679547.90909091</v>
      </c>
      <c r="AT7" s="119">
        <f t="shared" si="2"/>
        <v>20679547.90909091</v>
      </c>
      <c r="AU7" s="119">
        <f t="shared" si="2"/>
        <v>20679547.90909091</v>
      </c>
      <c r="AV7" s="119">
        <f t="shared" si="2"/>
        <v>20679547.90909091</v>
      </c>
      <c r="AW7" s="119">
        <f t="shared" si="2"/>
        <v>20679547.90909091</v>
      </c>
      <c r="AX7" s="119">
        <f t="shared" si="2"/>
        <v>20679547.90909091</v>
      </c>
      <c r="AY7" s="119">
        <f t="shared" si="2"/>
        <v>20679547.90909091</v>
      </c>
      <c r="AZ7" s="119">
        <f t="shared" si="2"/>
        <v>20679547.90909091</v>
      </c>
      <c r="BA7" s="119">
        <f t="shared" si="2"/>
        <v>20679547.90909091</v>
      </c>
      <c r="BB7" s="119">
        <f t="shared" si="2"/>
        <v>20679547.90909091</v>
      </c>
      <c r="BC7" s="119">
        <f t="shared" si="2"/>
        <v>20679547.90909091</v>
      </c>
      <c r="BD7" s="119">
        <f t="shared" si="2"/>
        <v>20679547.90909091</v>
      </c>
      <c r="BE7" s="119">
        <f t="shared" si="2"/>
        <v>20679547.90909091</v>
      </c>
      <c r="BF7" s="119">
        <f t="shared" si="2"/>
        <v>20679547.90909091</v>
      </c>
      <c r="BG7" s="119">
        <f t="shared" si="2"/>
        <v>20679547.90909091</v>
      </c>
      <c r="BH7" s="119">
        <f t="shared" si="2"/>
        <v>20679547.90909091</v>
      </c>
      <c r="BI7" s="119">
        <f t="shared" si="2"/>
        <v>20679547.90909091</v>
      </c>
      <c r="BJ7" s="119">
        <f t="shared" si="2"/>
        <v>20679547.90909091</v>
      </c>
      <c r="BK7" s="119">
        <f t="shared" si="2"/>
        <v>20679547.90909091</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ND</v>
      </c>
      <c r="C10" s="91">
        <f t="shared" ref="C10:AE10" si="5">SUMIFS(C$122:C$219,$B$122:$B$219,$B$6,$A$122:$A$219,$A$6)</f>
        <v>250169</v>
      </c>
      <c r="D10" s="91">
        <f t="shared" si="5"/>
        <v>253543</v>
      </c>
      <c r="E10" s="91">
        <f t="shared" si="5"/>
        <v>682162</v>
      </c>
      <c r="F10" s="91">
        <f t="shared" si="5"/>
        <v>1299788</v>
      </c>
      <c r="G10" s="91">
        <f t="shared" si="5"/>
        <v>1095448</v>
      </c>
      <c r="H10" s="91">
        <f t="shared" si="5"/>
        <v>785391</v>
      </c>
      <c r="I10" s="91">
        <f t="shared" si="5"/>
        <v>927231</v>
      </c>
      <c r="J10" s="91">
        <f t="shared" si="5"/>
        <v>270465</v>
      </c>
      <c r="K10" s="91">
        <f t="shared" si="5"/>
        <v>223791</v>
      </c>
      <c r="L10" s="91">
        <f t="shared" si="5"/>
        <v>181152</v>
      </c>
      <c r="M10" s="91">
        <f t="shared" si="5"/>
        <v>1436356</v>
      </c>
      <c r="N10" s="91">
        <f t="shared" si="5"/>
        <v>1510173</v>
      </c>
      <c r="O10" s="91">
        <f t="shared" si="5"/>
        <v>1413538</v>
      </c>
      <c r="P10" s="91">
        <f t="shared" si="5"/>
        <v>1250828</v>
      </c>
      <c r="Q10" s="91">
        <f t="shared" si="5"/>
        <v>1512986</v>
      </c>
      <c r="R10" s="91">
        <f t="shared" si="5"/>
        <v>2161882</v>
      </c>
      <c r="S10" s="91">
        <f t="shared" si="5"/>
        <v>2007731</v>
      </c>
      <c r="T10" s="91">
        <f t="shared" si="5"/>
        <v>1657277</v>
      </c>
      <c r="U10" s="91">
        <f t="shared" si="5"/>
        <v>1413663</v>
      </c>
      <c r="V10" s="91">
        <f t="shared" si="5"/>
        <v>1349491</v>
      </c>
      <c r="W10" s="91">
        <f t="shared" si="5"/>
        <v>1597498</v>
      </c>
      <c r="X10" s="91">
        <f t="shared" si="5"/>
        <v>1672455</v>
      </c>
      <c r="Y10" s="91">
        <f t="shared" si="5"/>
        <v>1557467</v>
      </c>
      <c r="Z10" s="91">
        <f t="shared" si="5"/>
        <v>1960950</v>
      </c>
      <c r="AA10" s="91">
        <f t="shared" si="5"/>
        <v>1868678</v>
      </c>
      <c r="AB10" s="91">
        <f t="shared" si="5"/>
        <v>2017638</v>
      </c>
      <c r="AC10" s="91">
        <f t="shared" si="5"/>
        <v>2075864</v>
      </c>
      <c r="AD10" s="91">
        <f t="shared" si="5"/>
        <v>2159656</v>
      </c>
      <c r="AE10" s="91">
        <f t="shared" si="5"/>
        <v>1163652</v>
      </c>
      <c r="AF10" s="119">
        <f t="shared" ref="AF10:BK11" si="6">AE10</f>
        <v>1163652</v>
      </c>
      <c r="AG10" s="119">
        <f t="shared" si="6"/>
        <v>1163652</v>
      </c>
      <c r="AH10" s="119">
        <f t="shared" si="6"/>
        <v>1163652</v>
      </c>
      <c r="AI10" s="119">
        <f t="shared" si="6"/>
        <v>1163652</v>
      </c>
      <c r="AJ10" s="119">
        <f t="shared" si="6"/>
        <v>1163652</v>
      </c>
      <c r="AK10" s="119">
        <f t="shared" si="6"/>
        <v>1163652</v>
      </c>
      <c r="AL10" s="119">
        <f t="shared" si="6"/>
        <v>1163652</v>
      </c>
      <c r="AM10" s="119">
        <f t="shared" si="6"/>
        <v>1163652</v>
      </c>
      <c r="AN10" s="119">
        <f t="shared" si="6"/>
        <v>1163652</v>
      </c>
      <c r="AO10" s="119">
        <f t="shared" si="6"/>
        <v>1163652</v>
      </c>
      <c r="AP10" s="119">
        <f t="shared" si="6"/>
        <v>1163652</v>
      </c>
      <c r="AQ10" s="119">
        <f t="shared" si="6"/>
        <v>1163652</v>
      </c>
      <c r="AR10" s="119">
        <f t="shared" si="6"/>
        <v>1163652</v>
      </c>
      <c r="AS10" s="119">
        <f t="shared" si="6"/>
        <v>1163652</v>
      </c>
      <c r="AT10" s="119">
        <f t="shared" si="6"/>
        <v>1163652</v>
      </c>
      <c r="AU10" s="119">
        <f t="shared" si="6"/>
        <v>1163652</v>
      </c>
      <c r="AV10" s="119">
        <f t="shared" si="6"/>
        <v>1163652</v>
      </c>
      <c r="AW10" s="119">
        <f t="shared" si="6"/>
        <v>1163652</v>
      </c>
      <c r="AX10" s="119">
        <f t="shared" si="6"/>
        <v>1163652</v>
      </c>
      <c r="AY10" s="119">
        <f t="shared" si="6"/>
        <v>1163652</v>
      </c>
      <c r="AZ10" s="119">
        <f t="shared" si="6"/>
        <v>1163652</v>
      </c>
      <c r="BA10" s="119">
        <f t="shared" si="6"/>
        <v>1163652</v>
      </c>
      <c r="BB10" s="119">
        <f t="shared" si="6"/>
        <v>1163652</v>
      </c>
      <c r="BC10" s="119">
        <f t="shared" si="6"/>
        <v>1163652</v>
      </c>
      <c r="BD10" s="119">
        <f t="shared" si="6"/>
        <v>1163652</v>
      </c>
      <c r="BE10" s="119">
        <f t="shared" si="6"/>
        <v>1163652</v>
      </c>
      <c r="BF10" s="119">
        <f t="shared" si="6"/>
        <v>1163652</v>
      </c>
      <c r="BG10" s="119">
        <f t="shared" si="6"/>
        <v>1163652</v>
      </c>
      <c r="BH10" s="119">
        <f t="shared" si="6"/>
        <v>1163652</v>
      </c>
      <c r="BI10" s="119">
        <f t="shared" si="6"/>
        <v>1163652</v>
      </c>
      <c r="BJ10" s="119">
        <f t="shared" si="6"/>
        <v>1163652</v>
      </c>
      <c r="BK10" s="119">
        <f t="shared" si="6"/>
        <v>1163652</v>
      </c>
    </row>
    <row r="11" spans="1:63">
      <c r="A11" s="91" t="s">
        <v>849</v>
      </c>
      <c r="B11" s="91" t="str">
        <f>About!B2</f>
        <v>ND</v>
      </c>
      <c r="C11" s="91">
        <f t="shared" ref="C11:AE11" si="7">SUMIFS(C$122:C$219,$B$122:$B$219,$B$7,$A$122:$A$219,$A$7)</f>
        <v>229869</v>
      </c>
      <c r="D11" s="91">
        <f t="shared" si="7"/>
        <v>90457</v>
      </c>
      <c r="E11" s="91">
        <f t="shared" si="7"/>
        <v>7275</v>
      </c>
      <c r="F11" s="91">
        <f t="shared" si="7"/>
        <v>232400</v>
      </c>
      <c r="G11" s="91">
        <f t="shared" si="7"/>
        <v>123948</v>
      </c>
      <c r="H11" s="91">
        <f t="shared" si="7"/>
        <v>54371</v>
      </c>
      <c r="I11" s="91">
        <f t="shared" si="7"/>
        <v>59628</v>
      </c>
      <c r="J11" s="91">
        <f t="shared" si="7"/>
        <v>152158</v>
      </c>
      <c r="K11" s="91">
        <f t="shared" si="7"/>
        <v>424064</v>
      </c>
      <c r="L11" s="91">
        <f t="shared" si="7"/>
        <v>341256</v>
      </c>
      <c r="M11" s="91">
        <f t="shared" si="7"/>
        <v>789690</v>
      </c>
      <c r="N11" s="91">
        <f t="shared" si="7"/>
        <v>940294</v>
      </c>
      <c r="O11" s="91">
        <f t="shared" si="7"/>
        <v>1238190</v>
      </c>
      <c r="P11" s="91">
        <f t="shared" si="7"/>
        <v>1664421</v>
      </c>
      <c r="Q11" s="91">
        <f t="shared" si="7"/>
        <v>1408681</v>
      </c>
      <c r="R11" s="91">
        <f t="shared" si="7"/>
        <v>459499</v>
      </c>
      <c r="S11" s="91">
        <f t="shared" si="7"/>
        <v>1251350</v>
      </c>
      <c r="T11" s="91">
        <f t="shared" si="7"/>
        <v>327772</v>
      </c>
      <c r="U11" s="91">
        <f t="shared" si="7"/>
        <v>605996</v>
      </c>
      <c r="V11" s="91">
        <f t="shared" si="7"/>
        <v>609514</v>
      </c>
      <c r="W11" s="91">
        <f t="shared" si="7"/>
        <v>477869</v>
      </c>
      <c r="X11" s="91">
        <f t="shared" si="7"/>
        <v>380781</v>
      </c>
      <c r="Y11" s="91">
        <f t="shared" si="7"/>
        <v>216715</v>
      </c>
      <c r="Z11" s="91">
        <f t="shared" si="7"/>
        <v>127490</v>
      </c>
      <c r="AA11" s="91">
        <f t="shared" si="7"/>
        <v>157814</v>
      </c>
      <c r="AB11" s="91">
        <f t="shared" si="7"/>
        <v>35718</v>
      </c>
      <c r="AC11" s="91">
        <f t="shared" si="7"/>
        <v>9864</v>
      </c>
      <c r="AD11" s="91">
        <f t="shared" si="7"/>
        <v>24563</v>
      </c>
      <c r="AE11" s="91">
        <f t="shared" si="7"/>
        <v>149736</v>
      </c>
      <c r="AF11" s="119">
        <f>AVERAGE(W11:AE11)</f>
        <v>175616.66666666666</v>
      </c>
      <c r="AG11" s="119">
        <f t="shared" si="6"/>
        <v>175616.66666666666</v>
      </c>
      <c r="AH11" s="119">
        <f t="shared" si="6"/>
        <v>175616.66666666666</v>
      </c>
      <c r="AI11" s="119">
        <f t="shared" si="6"/>
        <v>175616.66666666666</v>
      </c>
      <c r="AJ11" s="119">
        <f t="shared" si="6"/>
        <v>175616.66666666666</v>
      </c>
      <c r="AK11" s="119">
        <f t="shared" si="6"/>
        <v>175616.66666666666</v>
      </c>
      <c r="AL11" s="119">
        <f t="shared" si="6"/>
        <v>175616.66666666666</v>
      </c>
      <c r="AM11" s="119">
        <f t="shared" si="6"/>
        <v>175616.66666666666</v>
      </c>
      <c r="AN11" s="119">
        <f t="shared" si="6"/>
        <v>175616.66666666666</v>
      </c>
      <c r="AO11" s="119">
        <f t="shared" si="6"/>
        <v>175616.66666666666</v>
      </c>
      <c r="AP11" s="119">
        <f t="shared" si="6"/>
        <v>175616.66666666666</v>
      </c>
      <c r="AQ11" s="119">
        <f t="shared" si="6"/>
        <v>175616.66666666666</v>
      </c>
      <c r="AR11" s="119">
        <f t="shared" si="6"/>
        <v>175616.66666666666</v>
      </c>
      <c r="AS11" s="119">
        <f t="shared" si="6"/>
        <v>175616.66666666666</v>
      </c>
      <c r="AT11" s="119">
        <f t="shared" si="6"/>
        <v>175616.66666666666</v>
      </c>
      <c r="AU11" s="119">
        <f t="shared" si="6"/>
        <v>175616.66666666666</v>
      </c>
      <c r="AV11" s="119">
        <f t="shared" si="6"/>
        <v>175616.66666666666</v>
      </c>
      <c r="AW11" s="119">
        <f t="shared" si="6"/>
        <v>175616.66666666666</v>
      </c>
      <c r="AX11" s="119">
        <f t="shared" si="6"/>
        <v>175616.66666666666</v>
      </c>
      <c r="AY11" s="119">
        <f t="shared" si="6"/>
        <v>175616.66666666666</v>
      </c>
      <c r="AZ11" s="119">
        <f t="shared" si="6"/>
        <v>175616.66666666666</v>
      </c>
      <c r="BA11" s="119">
        <f t="shared" si="6"/>
        <v>175616.66666666666</v>
      </c>
      <c r="BB11" s="119">
        <f t="shared" si="6"/>
        <v>175616.66666666666</v>
      </c>
      <c r="BC11" s="119">
        <f t="shared" si="6"/>
        <v>175616.66666666666</v>
      </c>
      <c r="BD11" s="119">
        <f t="shared" si="6"/>
        <v>175616.66666666666</v>
      </c>
      <c r="BE11" s="119">
        <f t="shared" si="6"/>
        <v>175616.66666666666</v>
      </c>
      <c r="BF11" s="119">
        <f t="shared" si="6"/>
        <v>175616.66666666666</v>
      </c>
      <c r="BG11" s="119">
        <f t="shared" si="6"/>
        <v>175616.66666666666</v>
      </c>
      <c r="BH11" s="119">
        <f t="shared" si="6"/>
        <v>175616.66666666666</v>
      </c>
      <c r="BI11" s="119">
        <f t="shared" si="6"/>
        <v>175616.66666666666</v>
      </c>
      <c r="BJ11" s="119">
        <f t="shared" si="6"/>
        <v>175616.66666666666</v>
      </c>
      <c r="BK11" s="119">
        <f t="shared" si="6"/>
        <v>175616.66666666666</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ND</v>
      </c>
      <c r="C14" s="91">
        <f t="shared" ref="C14:BK14" si="9">IF(C10&gt;C11,C10-C11,0)</f>
        <v>20300</v>
      </c>
      <c r="D14" s="91">
        <f t="shared" si="9"/>
        <v>163086</v>
      </c>
      <c r="E14" s="91">
        <f t="shared" si="9"/>
        <v>674887</v>
      </c>
      <c r="F14" s="91">
        <f t="shared" si="9"/>
        <v>1067388</v>
      </c>
      <c r="G14" s="91">
        <f t="shared" si="9"/>
        <v>971500</v>
      </c>
      <c r="H14" s="91">
        <f t="shared" si="9"/>
        <v>731020</v>
      </c>
      <c r="I14" s="91">
        <f t="shared" si="9"/>
        <v>867603</v>
      </c>
      <c r="J14" s="91">
        <f t="shared" si="9"/>
        <v>118307</v>
      </c>
      <c r="K14" s="91">
        <f t="shared" si="9"/>
        <v>0</v>
      </c>
      <c r="L14" s="91">
        <f t="shared" si="9"/>
        <v>0</v>
      </c>
      <c r="M14" s="91">
        <f t="shared" si="9"/>
        <v>646666</v>
      </c>
      <c r="N14" s="91">
        <f t="shared" si="9"/>
        <v>569879</v>
      </c>
      <c r="O14" s="91">
        <f t="shared" si="9"/>
        <v>175348</v>
      </c>
      <c r="P14" s="91">
        <f t="shared" si="9"/>
        <v>0</v>
      </c>
      <c r="Q14" s="91">
        <f t="shared" si="9"/>
        <v>104305</v>
      </c>
      <c r="R14" s="91">
        <f t="shared" si="9"/>
        <v>1702383</v>
      </c>
      <c r="S14" s="91">
        <f t="shared" si="9"/>
        <v>756381</v>
      </c>
      <c r="T14" s="91">
        <f t="shared" si="9"/>
        <v>1329505</v>
      </c>
      <c r="U14" s="91">
        <f t="shared" si="9"/>
        <v>807667</v>
      </c>
      <c r="V14" s="91">
        <f t="shared" si="9"/>
        <v>739977</v>
      </c>
      <c r="W14" s="91">
        <f t="shared" si="9"/>
        <v>1119629</v>
      </c>
      <c r="X14" s="91">
        <f t="shared" si="9"/>
        <v>1291674</v>
      </c>
      <c r="Y14" s="91">
        <f t="shared" si="9"/>
        <v>1340752</v>
      </c>
      <c r="Z14" s="91">
        <f t="shared" si="9"/>
        <v>1833460</v>
      </c>
      <c r="AA14" s="91">
        <f t="shared" si="9"/>
        <v>1710864</v>
      </c>
      <c r="AB14" s="91">
        <f t="shared" si="9"/>
        <v>1981920</v>
      </c>
      <c r="AC14" s="91">
        <f t="shared" si="9"/>
        <v>2066000</v>
      </c>
      <c r="AD14" s="91">
        <f t="shared" si="9"/>
        <v>2135093</v>
      </c>
      <c r="AE14" s="91">
        <f t="shared" si="9"/>
        <v>1013916</v>
      </c>
      <c r="AF14" s="91">
        <f t="shared" si="9"/>
        <v>988035.33333333337</v>
      </c>
      <c r="AG14" s="91">
        <f t="shared" si="9"/>
        <v>988035.33333333337</v>
      </c>
      <c r="AH14" s="91">
        <f t="shared" si="9"/>
        <v>988035.33333333337</v>
      </c>
      <c r="AI14" s="91">
        <f t="shared" si="9"/>
        <v>988035.33333333337</v>
      </c>
      <c r="AJ14" s="91">
        <f t="shared" si="9"/>
        <v>988035.33333333337</v>
      </c>
      <c r="AK14" s="91">
        <f t="shared" si="9"/>
        <v>988035.33333333337</v>
      </c>
      <c r="AL14" s="91">
        <f t="shared" si="9"/>
        <v>988035.33333333337</v>
      </c>
      <c r="AM14" s="91">
        <f t="shared" si="9"/>
        <v>988035.33333333337</v>
      </c>
      <c r="AN14" s="91">
        <f t="shared" si="9"/>
        <v>988035.33333333337</v>
      </c>
      <c r="AO14" s="91">
        <f t="shared" si="9"/>
        <v>988035.33333333337</v>
      </c>
      <c r="AP14" s="91">
        <f t="shared" si="9"/>
        <v>988035.33333333337</v>
      </c>
      <c r="AQ14" s="91">
        <f t="shared" si="9"/>
        <v>988035.33333333337</v>
      </c>
      <c r="AR14" s="91">
        <f t="shared" si="9"/>
        <v>988035.33333333337</v>
      </c>
      <c r="AS14" s="91">
        <f t="shared" si="9"/>
        <v>988035.33333333337</v>
      </c>
      <c r="AT14" s="91">
        <f t="shared" si="9"/>
        <v>988035.33333333337</v>
      </c>
      <c r="AU14" s="91">
        <f t="shared" si="9"/>
        <v>988035.33333333337</v>
      </c>
      <c r="AV14" s="91">
        <f t="shared" si="9"/>
        <v>988035.33333333337</v>
      </c>
      <c r="AW14" s="91">
        <f t="shared" si="9"/>
        <v>988035.33333333337</v>
      </c>
      <c r="AX14" s="91">
        <f t="shared" si="9"/>
        <v>988035.33333333337</v>
      </c>
      <c r="AY14" s="91">
        <f t="shared" si="9"/>
        <v>988035.33333333337</v>
      </c>
      <c r="AZ14" s="91">
        <f t="shared" si="9"/>
        <v>988035.33333333337</v>
      </c>
      <c r="BA14" s="91">
        <f t="shared" si="9"/>
        <v>988035.33333333337</v>
      </c>
      <c r="BB14" s="91">
        <f t="shared" si="9"/>
        <v>988035.33333333337</v>
      </c>
      <c r="BC14" s="91">
        <f t="shared" si="9"/>
        <v>988035.33333333337</v>
      </c>
      <c r="BD14" s="91">
        <f t="shared" si="9"/>
        <v>988035.33333333337</v>
      </c>
      <c r="BE14" s="91">
        <f t="shared" si="9"/>
        <v>988035.33333333337</v>
      </c>
      <c r="BF14" s="91">
        <f t="shared" si="9"/>
        <v>988035.33333333337</v>
      </c>
      <c r="BG14" s="91">
        <f t="shared" si="9"/>
        <v>988035.33333333337</v>
      </c>
      <c r="BH14" s="91">
        <f t="shared" si="9"/>
        <v>988035.33333333337</v>
      </c>
      <c r="BI14" s="91">
        <f t="shared" si="9"/>
        <v>988035.33333333337</v>
      </c>
      <c r="BJ14" s="91">
        <f t="shared" si="9"/>
        <v>988035.33333333337</v>
      </c>
      <c r="BK14" s="91">
        <f t="shared" si="9"/>
        <v>988035.33333333337</v>
      </c>
    </row>
    <row r="15" spans="1:63">
      <c r="A15" s="91" t="s">
        <v>849</v>
      </c>
      <c r="B15" s="91" t="str">
        <f>About!B2</f>
        <v>ND</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200273</v>
      </c>
      <c r="L15" s="91">
        <f t="shared" si="10"/>
        <v>160104</v>
      </c>
      <c r="M15" s="91">
        <f t="shared" si="10"/>
        <v>0</v>
      </c>
      <c r="N15" s="91">
        <f t="shared" si="10"/>
        <v>0</v>
      </c>
      <c r="O15" s="91">
        <f t="shared" si="10"/>
        <v>0</v>
      </c>
      <c r="P15" s="91">
        <f t="shared" si="10"/>
        <v>413593</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0.43057578152879561</v>
      </c>
      <c r="G1075" s="107">
        <f>G349/SUMIFS(G$3:G$722,$B$3:$B$722,$B1075)*SUMIFS(Calculations!$E$3:$E$53,Calculations!$A$3:$A$53,$B1075)</f>
        <v>0.40492639743373726</v>
      </c>
      <c r="H1075" s="107">
        <f>H349/SUMIFS(H$3:H$722,$B$3:$B$722,$B1075)*SUMIFS(Calculations!$E$3:$E$53,Calculations!$A$3:$A$53,$B1075)</f>
        <v>0.38130378776029955</v>
      </c>
      <c r="I1075" s="107">
        <f>I349/SUMIFS(I$3:I$722,$B$3:$B$722,$B1075)*SUMIFS(Calculations!$E$3:$E$53,Calculations!$A$3:$A$53,$B1075)</f>
        <v>0.40158982505988394</v>
      </c>
      <c r="J1075" s="107">
        <f>J349/SUMIFS(J$3:J$722,$B$3:$B$722,$B1075)*SUMIFS(Calculations!$E$3:$E$53,Calculations!$A$3:$A$53,$B1075)</f>
        <v>0.42056425625383276</v>
      </c>
      <c r="K1075" s="107">
        <f>K349/SUMIFS(K$3:K$722,$B$3:$B$722,$B1075)*SUMIFS(Calculations!$E$3:$E$53,Calculations!$A$3:$A$53,$B1075)</f>
        <v>0.42173524767127435</v>
      </c>
      <c r="L1075" s="107">
        <f>L349/SUMIFS(L$3:L$722,$B$3:$B$722,$B1075)*SUMIFS(Calculations!$E$3:$E$53,Calculations!$A$3:$A$53,$B1075)</f>
        <v>0.4228978875641865</v>
      </c>
      <c r="M1075" s="107">
        <f>M349/SUMIFS(M$3:M$722,$B$3:$B$722,$B1075)*SUMIFS(Calculations!$E$3:$E$53,Calculations!$A$3:$A$53,$B1075)</f>
        <v>0.27088325029483612</v>
      </c>
      <c r="N1075" s="107">
        <f>N349/SUMIFS(N$3:N$722,$B$3:$B$722,$B1075)*SUMIFS(Calculations!$E$3:$E$53,Calculations!$A$3:$A$53,$B1075)</f>
        <v>1.2697653890428711E-2</v>
      </c>
      <c r="O1075" s="107">
        <f>O349/SUMIFS(O$3:O$722,$B$3:$B$722,$B1075)*SUMIFS(Calculations!$E$3:$E$53,Calculations!$A$3:$A$53,$B1075)</f>
        <v>1.1972269607299102E-2</v>
      </c>
      <c r="P1075" s="107">
        <f>P349/SUMIFS(P$3:P$722,$B$3:$B$722,$B1075)*SUMIFS(Calculations!$E$3:$E$53,Calculations!$A$3:$A$53,$B1075)</f>
        <v>1.1245747445669379E-2</v>
      </c>
      <c r="Q1075" s="107">
        <f>Q349/SUMIFS(Q$3:Q$722,$B$3:$B$722,$B1075)*SUMIFS(Calculations!$E$3:$E$53,Calculations!$A$3:$A$53,$B1075)</f>
        <v>8.0472865283826248E-3</v>
      </c>
      <c r="R1075" s="107">
        <f>R349/SUMIFS(R$3:R$722,$B$3:$B$722,$B1075)*SUMIFS(Calculations!$E$3:$E$53,Calculations!$A$3:$A$53,$B1075)</f>
        <v>6.0093042017478823E-3</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0.44836034549222858</v>
      </c>
      <c r="G1078" s="107">
        <f>G352/SUMIFS(G$3:G$722,$B$3:$B$722,$B1078)*SUMIFS(Calculations!$E$3:$E$53,Calculations!$A$3:$A$53,$B1078)</f>
        <v>0.43557683840361405</v>
      </c>
      <c r="H1078" s="107">
        <f>H352/SUMIFS(H$3:H$722,$B$3:$B$722,$B1078)*SUMIFS(Calculations!$E$3:$E$53,Calculations!$A$3:$A$53,$B1078)</f>
        <v>0.42380346415443865</v>
      </c>
      <c r="I1078" s="107">
        <f>I352/SUMIFS(I$3:I$722,$B$3:$B$722,$B1078)*SUMIFS(Calculations!$E$3:$E$53,Calculations!$A$3:$A$53,$B1078)</f>
        <v>0.40964512034185707</v>
      </c>
      <c r="J1078" s="107">
        <f>J352/SUMIFS(J$3:J$722,$B$3:$B$722,$B1078)*SUMIFS(Calculations!$E$3:$E$53,Calculations!$A$3:$A$53,$B1078)</f>
        <v>0.39640219287777306</v>
      </c>
      <c r="K1078" s="107">
        <f>K352/SUMIFS(K$3:K$722,$B$3:$B$722,$B1078)*SUMIFS(Calculations!$E$3:$E$53,Calculations!$A$3:$A$53,$B1078)</f>
        <v>0.39595856171299659</v>
      </c>
      <c r="L1078" s="107">
        <f>L352/SUMIFS(L$3:L$722,$B$3:$B$722,$B1078)*SUMIFS(Calculations!$E$3:$E$53,Calculations!$A$3:$A$53,$B1078)</f>
        <v>0.39551809453089309</v>
      </c>
      <c r="M1078" s="107">
        <f>M352/SUMIFS(M$3:M$722,$B$3:$B$722,$B1078)*SUMIFS(Calculations!$E$3:$E$53,Calculations!$A$3:$A$53,$B1078)</f>
        <v>0.49788891737399449</v>
      </c>
      <c r="N1078" s="107">
        <f>N352/SUMIFS(N$3:N$722,$B$3:$B$722,$B1078)*SUMIFS(Calculations!$E$3:$E$53,Calculations!$A$3:$A$53,$B1078)</f>
        <v>0.67175817381490077</v>
      </c>
      <c r="O1078" s="107">
        <f>O352/SUMIFS(O$3:O$722,$B$3:$B$722,$B1078)*SUMIFS(Calculations!$E$3:$E$53,Calculations!$A$3:$A$53,$B1078)</f>
        <v>0.67228463968053742</v>
      </c>
      <c r="P1078" s="107">
        <f>P352/SUMIFS(P$3:P$722,$B$3:$B$722,$B1078)*SUMIFS(Calculations!$E$3:$E$53,Calculations!$A$3:$A$53,$B1078)</f>
        <v>0.67281193139007989</v>
      </c>
      <c r="Q1078" s="107">
        <f>Q352/SUMIFS(Q$3:Q$722,$B$3:$B$722,$B1078)*SUMIFS(Calculations!$E$3:$E$53,Calculations!$A$3:$A$53,$B1078)</f>
        <v>0.52370617285450194</v>
      </c>
      <c r="R1078" s="107">
        <f>R352/SUMIFS(R$3:R$722,$B$3:$B$722,$B1078)*SUMIFS(Calculations!$E$3:$E$53,Calculations!$A$3:$A$53,$B1078)</f>
        <v>0.42869957169435674</v>
      </c>
    </row>
    <row r="1079" spans="2:18" ht="15.75" customHeight="1">
      <c r="B1079" s="107" t="s">
        <v>561</v>
      </c>
      <c r="C1079" s="107" t="s">
        <v>449</v>
      </c>
      <c r="D1079" s="107" t="s">
        <v>633</v>
      </c>
      <c r="E1079" s="107" t="str">
        <f t="shared" si="305"/>
        <v>hydro</v>
      </c>
      <c r="F1079" s="107">
        <f>F353/SUMIFS(F$3:F$722,$B$3:$B$722,$B1079)*SUMIFS(Calculations!$E$3:$E$53,Calculations!$A$3:$A$53,$B1079)</f>
        <v>4.1002406416535742E-4</v>
      </c>
      <c r="G1079" s="107">
        <f>G353/SUMIFS(G$3:G$722,$B$3:$B$722,$B1079)*SUMIFS(Calculations!$E$3:$E$53,Calculations!$A$3:$A$53,$B1079)</f>
        <v>1.7043920514139335E-3</v>
      </c>
      <c r="H1079" s="107">
        <f>H353/SUMIFS(H$3:H$722,$B$3:$B$722,$B1079)*SUMIFS(Calculations!$E$3:$E$53,Calculations!$A$3:$A$53,$B1079)</f>
        <v>2.8964810943027681E-3</v>
      </c>
      <c r="I1079" s="107">
        <f>I353/SUMIFS(I$3:I$722,$B$3:$B$722,$B1079)*SUMIFS(Calculations!$E$3:$E$53,Calculations!$A$3:$A$53,$B1079)</f>
        <v>2.799716016505205E-3</v>
      </c>
      <c r="J1079" s="107">
        <f>J353/SUMIFS(J$3:J$722,$B$3:$B$722,$B1079)*SUMIFS(Calculations!$E$3:$E$53,Calculations!$A$3:$A$53,$B1079)</f>
        <v>2.7092073437894855E-3</v>
      </c>
      <c r="K1079" s="107">
        <f>K353/SUMIFS(K$3:K$722,$B$3:$B$722,$B1079)*SUMIFS(Calculations!$E$3:$E$53,Calculations!$A$3:$A$53,$B1079)</f>
        <v>2.699511719854812E-3</v>
      </c>
      <c r="L1079" s="107">
        <f>L353/SUMIFS(L$3:L$722,$B$3:$B$722,$B1079)*SUMIFS(Calculations!$E$3:$E$53,Calculations!$A$3:$A$53,$B1079)</f>
        <v>2.6898852452238099E-3</v>
      </c>
      <c r="M1079" s="107">
        <f>M353/SUMIFS(M$3:M$722,$B$3:$B$722,$B1079)*SUMIFS(Calculations!$E$3:$E$53,Calculations!$A$3:$A$53,$B1079)</f>
        <v>3.3861005883768927E-3</v>
      </c>
      <c r="N1079" s="107">
        <f>N353/SUMIFS(N$3:N$722,$B$3:$B$722,$B1079)*SUMIFS(Calculations!$E$3:$E$53,Calculations!$A$3:$A$53,$B1079)</f>
        <v>4.5685707559001603E-3</v>
      </c>
      <c r="O1079" s="107">
        <f>O353/SUMIFS(O$3:O$722,$B$3:$B$722,$B1079)*SUMIFS(Calculations!$E$3:$E$53,Calculations!$A$3:$A$53,$B1079)</f>
        <v>4.5721512059065487E-3</v>
      </c>
      <c r="P1079" s="107">
        <f>P353/SUMIFS(P$3:P$722,$B$3:$B$722,$B1079)*SUMIFS(Calculations!$E$3:$E$53,Calculations!$A$3:$A$53,$B1079)</f>
        <v>4.5757372724077776E-3</v>
      </c>
      <c r="Q1079" s="107">
        <f>Q353/SUMIFS(Q$3:Q$722,$B$3:$B$722,$B1079)*SUMIFS(Calculations!$E$3:$E$53,Calculations!$A$3:$A$53,$B1079)</f>
        <v>3.5616815682346079E-3</v>
      </c>
      <c r="R1079" s="107">
        <f>R353/SUMIFS(R$3:R$722,$B$3:$B$722,$B1079)*SUMIFS(Calculations!$E$3:$E$53,Calculations!$A$3:$A$53,$B1079)</f>
        <v>2.9155496764367295E-3</v>
      </c>
    </row>
    <row r="1080" spans="2:18" ht="15.75" customHeight="1">
      <c r="B1080" s="107" t="s">
        <v>561</v>
      </c>
      <c r="C1080" s="107" t="s">
        <v>449</v>
      </c>
      <c r="D1080" s="107" t="s">
        <v>644</v>
      </c>
      <c r="E1080" s="107" t="str">
        <f t="shared" si="305"/>
        <v>onshore wind</v>
      </c>
      <c r="F1080" s="107">
        <f>F354/SUMIFS(F$3:F$722,$B$3:$B$722,$B1080)*SUMIFS(Calculations!$E$3:$E$53,Calculations!$A$3:$A$53,$B1080)</f>
        <v>0.11830008982990411</v>
      </c>
      <c r="G1080" s="107">
        <f>G354/SUMIFS(G$3:G$722,$B$3:$B$722,$B1080)*SUMIFS(Calculations!$E$3:$E$53,Calculations!$A$3:$A$53,$B1080)</f>
        <v>0.15557735796278679</v>
      </c>
      <c r="H1080" s="107">
        <f>H354/SUMIFS(H$3:H$722,$B$3:$B$722,$B1080)*SUMIFS(Calculations!$E$3:$E$53,Calculations!$A$3:$A$53,$B1080)</f>
        <v>0.18990903436997261</v>
      </c>
      <c r="I1080" s="107">
        <f>I354/SUMIFS(I$3:I$722,$B$3:$B$722,$B1080)*SUMIFS(Calculations!$E$3:$E$53,Calculations!$A$3:$A$53,$B1080)</f>
        <v>0.18374672656536639</v>
      </c>
      <c r="J1080" s="107">
        <f>J354/SUMIFS(J$3:J$722,$B$3:$B$722,$B1080)*SUMIFS(Calculations!$E$3:$E$53,Calculations!$A$3:$A$53,$B1080)</f>
        <v>0.17798284652769977</v>
      </c>
      <c r="K1080" s="107">
        <f>K354/SUMIFS(K$3:K$722,$B$3:$B$722,$B1080)*SUMIFS(Calculations!$E$3:$E$53,Calculations!$A$3:$A$53,$B1080)</f>
        <v>0.17736939964108553</v>
      </c>
      <c r="L1080" s="107">
        <f>L354/SUMIFS(L$3:L$722,$B$3:$B$722,$B1080)*SUMIFS(Calculations!$E$3:$E$53,Calculations!$A$3:$A$53,$B1080)</f>
        <v>0.17676032786486487</v>
      </c>
      <c r="M1080" s="107">
        <f>M354/SUMIFS(M$3:M$722,$B$3:$B$722,$B1080)*SUMIFS(Calculations!$E$3:$E$53,Calculations!$A$3:$A$53,$B1080)</f>
        <v>0.22251075556001915</v>
      </c>
      <c r="N1080" s="107">
        <f>N354/SUMIFS(N$3:N$722,$B$3:$B$722,$B1080)*SUMIFS(Calculations!$E$3:$E$53,Calculations!$A$3:$A$53,$B1080)</f>
        <v>0.30021446667897267</v>
      </c>
      <c r="O1080" s="107">
        <f>O354/SUMIFS(O$3:O$722,$B$3:$B$722,$B1080)*SUMIFS(Calculations!$E$3:$E$53,Calculations!$A$3:$A$53,$B1080)</f>
        <v>0.30046393894683571</v>
      </c>
      <c r="P1080" s="107">
        <f>P354/SUMIFS(P$3:P$722,$B$3:$B$722,$B1080)*SUMIFS(Calculations!$E$3:$E$53,Calculations!$A$3:$A$53,$B1080)</f>
        <v>0.3007138025509003</v>
      </c>
      <c r="Q1080" s="107">
        <f>Q354/SUMIFS(Q$3:Q$722,$B$3:$B$722,$B1080)*SUMIFS(Calculations!$E$3:$E$53,Calculations!$A$3:$A$53,$B1080)</f>
        <v>0.45661060694192923</v>
      </c>
      <c r="R1080" s="107">
        <f>R354/SUMIFS(R$3:R$722,$B$3:$B$722,$B1080)*SUMIFS(Calculations!$E$3:$E$53,Calculations!$A$3:$A$53,$B1080)</f>
        <v>0.5559442990969885</v>
      </c>
    </row>
    <row r="1081" spans="2:18" ht="15.75" customHeight="1">
      <c r="B1081" s="107" t="s">
        <v>561</v>
      </c>
      <c r="C1081" s="107" t="s">
        <v>449</v>
      </c>
      <c r="D1081" s="107" t="s">
        <v>645</v>
      </c>
      <c r="E1081" s="107" t="str">
        <f t="shared" si="305"/>
        <v>natural gas nonpeaker</v>
      </c>
      <c r="F1081" s="107">
        <f>F355/SUMIFS(F$3:F$722,$B$3:$B$722,$B1081)*SUMIFS(Calculations!$E$3:$E$53,Calculations!$A$3:$A$53,$B1081)</f>
        <v>2.7149777929169253E-4</v>
      </c>
      <c r="G1081" s="107">
        <f>G355/SUMIFS(G$3:G$722,$B$3:$B$722,$B1081)*SUMIFS(Calculations!$E$3:$E$53,Calculations!$A$3:$A$53,$B1081)</f>
        <v>1.6651769251447554E-4</v>
      </c>
      <c r="H1081" s="107">
        <f>H355/SUMIFS(H$3:H$722,$B$3:$B$722,$B1081)*SUMIFS(Calculations!$E$3:$E$53,Calculations!$A$3:$A$53,$B1081)</f>
        <v>6.9832968848943447E-5</v>
      </c>
      <c r="I1081" s="107">
        <f>I355/SUMIFS(I$3:I$722,$B$3:$B$722,$B1081)*SUMIFS(Calculations!$E$3:$E$53,Calculations!$A$3:$A$53,$B1081)</f>
        <v>2.2086948344283706E-4</v>
      </c>
      <c r="J1081" s="107">
        <f>J355/SUMIFS(J$3:J$722,$B$3:$B$722,$B1081)*SUMIFS(Calculations!$E$3:$E$53,Calculations!$A$3:$A$53,$B1081)</f>
        <v>3.6214064013120585E-4</v>
      </c>
      <c r="K1081" s="107">
        <f>K355/SUMIFS(K$3:K$722,$B$3:$B$722,$B1081)*SUMIFS(Calculations!$E$3:$E$53,Calculations!$A$3:$A$53,$B1081)</f>
        <v>2.129643705280094E-4</v>
      </c>
      <c r="L1081" s="107">
        <f>L355/SUMIFS(L$3:L$722,$B$3:$B$722,$B1081)*SUMIFS(Calculations!$E$3:$E$53,Calculations!$A$3:$A$53,$B1081)</f>
        <v>6.4852027830053497E-5</v>
      </c>
      <c r="M1081" s="107">
        <f>M355/SUMIFS(M$3:M$722,$B$3:$B$722,$B1081)*SUMIFS(Calculations!$E$3:$E$53,Calculations!$A$3:$A$53,$B1081)</f>
        <v>2.6195002604143891E-3</v>
      </c>
      <c r="N1081" s="107">
        <f>N355/SUMIFS(N$3:N$722,$B$3:$B$722,$B1081)*SUMIFS(Calculations!$E$3:$E$53,Calculations!$A$3:$A$53,$B1081)</f>
        <v>6.9583809720433114E-3</v>
      </c>
      <c r="O1081" s="107">
        <f>O355/SUMIFS(O$3:O$722,$B$3:$B$722,$B1081)*SUMIFS(Calculations!$E$3:$E$53,Calculations!$A$3:$A$53,$B1081)</f>
        <v>6.6754083688303273E-3</v>
      </c>
      <c r="P1081" s="107">
        <f>P355/SUMIFS(P$3:P$722,$B$3:$B$722,$B1081)*SUMIFS(Calculations!$E$3:$E$53,Calculations!$A$3:$A$53,$B1081)</f>
        <v>6.3919918789095568E-3</v>
      </c>
      <c r="Q1081" s="107">
        <f>Q355/SUMIFS(Q$3:Q$722,$B$3:$B$722,$B1081)*SUMIFS(Calculations!$E$3:$E$53,Calculations!$A$3:$A$53,$B1081)</f>
        <v>4.5335089254347491E-3</v>
      </c>
      <c r="R1081" s="107">
        <f>R355/SUMIFS(R$3:R$722,$B$3:$B$722,$B1081)*SUMIFS(Calculations!$E$3:$E$53,Calculations!$A$3:$A$53,$B1081)</f>
        <v>3.3493283112327877E-3</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6.4167773951427588E-4</v>
      </c>
      <c r="G1086" s="107">
        <f>G360/SUMIFS(G$3:G$722,$B$3:$B$722,$B1086)*SUMIFS(Calculations!$E$3:$E$53,Calculations!$A$3:$A$53,$B1086)</f>
        <v>6.6723787365767159E-4</v>
      </c>
      <c r="H1086" s="107">
        <f>H360/SUMIFS(H$3:H$722,$B$3:$B$722,$B1086)*SUMIFS(Calculations!$E$3:$E$53,Calculations!$A$3:$A$53,$B1086)</f>
        <v>6.9077828577175681E-4</v>
      </c>
      <c r="I1086" s="107">
        <f>I360/SUMIFS(I$3:I$722,$B$3:$B$722,$B1086)*SUMIFS(Calculations!$E$3:$E$53,Calculations!$A$3:$A$53,$B1086)</f>
        <v>7.1550264998747391E-4</v>
      </c>
      <c r="J1086" s="107">
        <f>J360/SUMIFS(J$3:J$722,$B$3:$B$722,$B1086)*SUMIFS(Calculations!$E$3:$E$53,Calculations!$A$3:$A$53,$B1086)</f>
        <v>7.3862844536570012E-4</v>
      </c>
      <c r="K1086" s="107">
        <f>K360/SUMIFS(K$3:K$722,$B$3:$B$722,$B1086)*SUMIFS(Calculations!$E$3:$E$53,Calculations!$A$3:$A$53,$B1086)</f>
        <v>7.9414624330264184E-4</v>
      </c>
      <c r="L1086" s="107">
        <f>L360/SUMIFS(L$3:L$722,$B$3:$B$722,$B1086)*SUMIFS(Calculations!$E$3:$E$53,Calculations!$A$3:$A$53,$B1086)</f>
        <v>8.4926808765325317E-4</v>
      </c>
      <c r="M1086" s="107">
        <f>M360/SUMIFS(M$3:M$722,$B$3:$B$722,$B1086)*SUMIFS(Calculations!$E$3:$E$53,Calculations!$A$3:$A$53,$B1086)</f>
        <v>1.1837767118461143E-3</v>
      </c>
      <c r="N1086" s="107">
        <f>N360/SUMIFS(N$3:N$722,$B$3:$B$722,$B1086)*SUMIFS(Calculations!$E$3:$E$53,Calculations!$A$3:$A$53,$B1086)</f>
        <v>1.7519148213797592E-3</v>
      </c>
      <c r="O1086" s="107">
        <f>O360/SUMIFS(O$3:O$722,$B$3:$B$722,$B1086)*SUMIFS(Calculations!$E$3:$E$53,Calculations!$A$3:$A$53,$B1086)</f>
        <v>1.9893996669453095E-3</v>
      </c>
      <c r="P1086" s="107">
        <f>P360/SUMIFS(P$3:P$722,$B$3:$B$722,$B1086)*SUMIFS(Calculations!$E$3:$E$53,Calculations!$A$3:$A$53,$B1086)</f>
        <v>2.2272570445689131E-3</v>
      </c>
      <c r="Q1086" s="107">
        <f>Q360/SUMIFS(Q$3:Q$722,$B$3:$B$722,$B1086)*SUMIFS(Calculations!$E$3:$E$53,Calculations!$A$3:$A$53,$B1086)</f>
        <v>1.9657789756512998E-3</v>
      </c>
      <c r="R1086" s="107">
        <f>R360/SUMIFS(R$3:R$722,$B$3:$B$722,$B1086)*SUMIFS(Calculations!$E$3:$E$53,Calculations!$A$3:$A$53,$B1086)</f>
        <v>1.7991714425166689E-3</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1.4405835661001956E-3</v>
      </c>
      <c r="G1088" s="107">
        <f>G362/SUMIFS(G$3:G$722,$B$3:$B$722,$B1088)*SUMIFS(Calculations!$E$3:$E$53,Calculations!$A$3:$A$53,$B1088)</f>
        <v>1.3812585822757858E-3</v>
      </c>
      <c r="H1088" s="107">
        <f>H362/SUMIFS(H$3:H$722,$B$3:$B$722,$B1088)*SUMIFS(Calculations!$E$3:$E$53,Calculations!$A$3:$A$53,$B1088)</f>
        <v>1.3266213663655194E-3</v>
      </c>
      <c r="I1088" s="107">
        <f>I362/SUMIFS(I$3:I$722,$B$3:$B$722,$B1088)*SUMIFS(Calculations!$E$3:$E$53,Calculations!$A$3:$A$53,$B1088)</f>
        <v>1.2822398829570236E-3</v>
      </c>
      <c r="J1088" s="107">
        <f>J362/SUMIFS(J$3:J$722,$B$3:$B$722,$B1088)*SUMIFS(Calculations!$E$3:$E$53,Calculations!$A$3:$A$53,$B1088)</f>
        <v>1.2407279114081426E-3</v>
      </c>
      <c r="K1088" s="107">
        <f>K362/SUMIFS(K$3:K$722,$B$3:$B$722,$B1088)*SUMIFS(Calculations!$E$3:$E$53,Calculations!$A$3:$A$53,$B1088)</f>
        <v>1.2301686409578714E-3</v>
      </c>
      <c r="L1088" s="107">
        <f>L362/SUMIFS(L$3:L$722,$B$3:$B$722,$B1088)*SUMIFS(Calculations!$E$3:$E$53,Calculations!$A$3:$A$53,$B1088)</f>
        <v>1.2196846793483542E-3</v>
      </c>
      <c r="M1088" s="107">
        <f>M362/SUMIFS(M$3:M$722,$B$3:$B$722,$B1088)*SUMIFS(Calculations!$E$3:$E$53,Calculations!$A$3:$A$53,$B1088)</f>
        <v>1.52769921051292E-3</v>
      </c>
      <c r="N1088" s="107">
        <f>N362/SUMIFS(N$3:N$722,$B$3:$B$722,$B1088)*SUMIFS(Calculations!$E$3:$E$53,Calculations!$A$3:$A$53,$B1088)</f>
        <v>2.0508390663745587E-3</v>
      </c>
      <c r="O1088" s="107">
        <f>O362/SUMIFS(O$3:O$722,$B$3:$B$722,$B1088)*SUMIFS(Calculations!$E$3:$E$53,Calculations!$A$3:$A$53,$B1088)</f>
        <v>2.0421925236455149E-3</v>
      </c>
      <c r="P1088" s="107">
        <f>P362/SUMIFS(P$3:P$722,$B$3:$B$722,$B1088)*SUMIFS(Calculations!$E$3:$E$53,Calculations!$A$3:$A$53,$B1088)</f>
        <v>2.0335324174642431E-3</v>
      </c>
      <c r="Q1088" s="107">
        <f>Q362/SUMIFS(Q$3:Q$722,$B$3:$B$722,$B1088)*SUMIFS(Calculations!$E$3:$E$53,Calculations!$A$3:$A$53,$B1088)</f>
        <v>1.5749642058653804E-3</v>
      </c>
      <c r="R1088" s="107">
        <f>R362/SUMIFS(R$3:R$722,$B$3:$B$722,$B1088)*SUMIFS(Calculations!$E$3:$E$53,Calculations!$A$3:$A$53,$B1088)</f>
        <v>1.2827755767206598E-3</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0.99999999999999989</v>
      </c>
      <c r="G1449" s="95">
        <f t="shared" si="312"/>
        <v>1</v>
      </c>
      <c r="H1449" s="95">
        <f t="shared" si="312"/>
        <v>0.99999999999999989</v>
      </c>
      <c r="I1449" s="95">
        <f t="shared" si="312"/>
        <v>0.99999999999999989</v>
      </c>
      <c r="J1449" s="95">
        <f t="shared" si="312"/>
        <v>1</v>
      </c>
      <c r="K1449" s="95">
        <f t="shared" si="312"/>
        <v>0.99999999999999978</v>
      </c>
      <c r="L1449" s="95">
        <f t="shared" si="312"/>
        <v>1</v>
      </c>
      <c r="M1449" s="95">
        <f t="shared" si="312"/>
        <v>1</v>
      </c>
      <c r="N1449" s="95">
        <f t="shared" si="312"/>
        <v>0.99999999999999989</v>
      </c>
      <c r="O1449" s="95">
        <f t="shared" si="312"/>
        <v>1</v>
      </c>
      <c r="P1449" s="95">
        <f t="shared" si="312"/>
        <v>1.0000000000000002</v>
      </c>
      <c r="Q1449" s="95">
        <f t="shared" si="312"/>
        <v>0.99999999999999978</v>
      </c>
      <c r="R1449" s="95">
        <f t="shared" si="312"/>
        <v>0.99999999999999989</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ND</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3005.6944999999996</v>
      </c>
      <c r="R26" s="91">
        <f t="shared" si="2"/>
        <v>0.51155502579437162</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609.54989999999998</v>
      </c>
      <c r="R29" s="91">
        <f t="shared" si="2"/>
        <v>0.10374251768350265</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2260.3591000000001</v>
      </c>
      <c r="R44" s="91">
        <f t="shared" si="2"/>
        <v>0.38470245652212581</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5875.6034999999993</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f t="shared" si="4"/>
        <v>609.54989999999998</v>
      </c>
      <c r="M85" s="91" t="str">
        <f t="shared" si="5"/>
        <v>MT</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f t="shared" si="4"/>
        <v>2054.0320000000002</v>
      </c>
      <c r="M87" s="91" t="str">
        <f t="shared" si="5"/>
        <v>SD</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f t="shared" si="4"/>
        <v>206.3271</v>
      </c>
      <c r="M88" s="91" t="str">
        <f t="shared" si="5"/>
        <v>SD</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f t="shared" si="4"/>
        <v>647.24450000000002</v>
      </c>
      <c r="M89" s="91" t="str">
        <f t="shared" si="5"/>
        <v>MN</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f t="shared" si="4"/>
        <v>2358.4499999999998</v>
      </c>
      <c r="M90" s="91" t="str">
        <f t="shared" si="5"/>
        <v>MN</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5875.6035000000002</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207" t="s">
        <v>678</v>
      </c>
      <c r="C146" s="208"/>
      <c r="D146" s="208"/>
      <c r="E146" s="208"/>
      <c r="F146" s="208"/>
      <c r="G146" s="208"/>
      <c r="H146" s="208"/>
      <c r="I146" s="208"/>
      <c r="J146" s="208"/>
      <c r="K146" s="208"/>
      <c r="L146" s="208"/>
      <c r="M146" s="208"/>
      <c r="N146" s="208"/>
      <c r="O146" s="208"/>
      <c r="P146" s="208"/>
      <c r="Q146" s="208"/>
      <c r="R146" s="208"/>
      <c r="S146" s="208"/>
      <c r="T146" s="208"/>
      <c r="U146" s="208"/>
      <c r="V146" s="208"/>
      <c r="W146" s="208"/>
      <c r="X146" s="208"/>
      <c r="Y146" s="208"/>
      <c r="Z146" s="208"/>
      <c r="AA146" s="208"/>
      <c r="AB146" s="208"/>
      <c r="AC146" s="208"/>
      <c r="AD146" s="208"/>
      <c r="AE146" s="208"/>
      <c r="AF146" s="208"/>
      <c r="AG146" s="208"/>
      <c r="AH146" s="208"/>
      <c r="AI146" s="20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0.51155502579437162</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0.10374251768350265</v>
      </c>
      <c r="D29" s="91">
        <f t="shared" si="0"/>
        <v>0.10374251768350265</v>
      </c>
      <c r="E29" s="91">
        <f t="shared" si="1"/>
        <v>1</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0.38470245652212581</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0.10374251768350265</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0.40492639743373726</v>
      </c>
      <c r="C60" s="91">
        <f>SUMIFS('ReEDs Generation Data'!H$729:H$1448,'ReEDs Generation Data'!$E$729:$E$1448,Calculations!$A60)</f>
        <v>0.38130378776029955</v>
      </c>
      <c r="D60" s="91">
        <f>SUMIFS('ReEDs Generation Data'!I$729:I$1448,'ReEDs Generation Data'!$E$729:$E$1448,Calculations!$A60)</f>
        <v>0.40158982505988394</v>
      </c>
      <c r="E60" s="91">
        <f>SUMIFS('ReEDs Generation Data'!J$729:J$1448,'ReEDs Generation Data'!$E$729:$E$1448,Calculations!$A60)</f>
        <v>0.42056425625383276</v>
      </c>
      <c r="F60" s="91">
        <f>SUMIFS('ReEDs Generation Data'!K$729:K$1448,'ReEDs Generation Data'!$E$729:$E$1448,Calculations!$A60)</f>
        <v>0.42173524767127435</v>
      </c>
      <c r="G60" s="91">
        <f>SUMIFS('ReEDs Generation Data'!L$729:L$1448,'ReEDs Generation Data'!$E$729:$E$1448,Calculations!$A60)</f>
        <v>0.4228978875641865</v>
      </c>
      <c r="H60" s="91">
        <f>SUMIFS('ReEDs Generation Data'!M$729:M$1448,'ReEDs Generation Data'!$E$729:$E$1448,Calculations!$A60)</f>
        <v>0.27088325029483612</v>
      </c>
      <c r="I60" s="91">
        <f>SUMIFS('ReEDs Generation Data'!N$729:N$1448,'ReEDs Generation Data'!$E$729:$E$1448,Calculations!$A60)</f>
        <v>1.2697653890428711E-2</v>
      </c>
      <c r="J60" s="91">
        <f>SUMIFS('ReEDs Generation Data'!O$729:O$1448,'ReEDs Generation Data'!$E$729:$E$1448,Calculations!$A60)</f>
        <v>1.1972269607299102E-2</v>
      </c>
      <c r="K60" s="91">
        <f>SUMIFS('ReEDs Generation Data'!P$729:P$1448,'ReEDs Generation Data'!$E$729:$E$1448,Calculations!$A60)</f>
        <v>1.1245747445669379E-2</v>
      </c>
      <c r="L60" s="91">
        <f>SUMIFS('ReEDs Generation Data'!Q$729:Q$1448,'ReEDs Generation Data'!$E$729:$E$1448,Calculations!$A60)</f>
        <v>8.0472865283826248E-3</v>
      </c>
      <c r="M60" s="91">
        <f>SUMIFS('ReEDs Generation Data'!R$729:R$1448,'ReEDs Generation Data'!$E$729:$E$1448,Calculations!$A60)</f>
        <v>6.0093042017478823E-3</v>
      </c>
    </row>
    <row r="61" spans="1:33" ht="15.75" customHeight="1">
      <c r="A61" s="111" t="s">
        <v>634</v>
      </c>
      <c r="B61" s="91">
        <f>SUMIFS('ReEDs Generation Data'!G$729:G$1448,'ReEDs Generation Data'!$E$729:$E$1448,Calculations!$A61)</f>
        <v>1.6651769251447554E-4</v>
      </c>
      <c r="C61" s="91">
        <f>SUMIFS('ReEDs Generation Data'!H$729:H$1448,'ReEDs Generation Data'!$E$729:$E$1448,Calculations!$A61)</f>
        <v>6.9832968848943447E-5</v>
      </c>
      <c r="D61" s="91">
        <f>SUMIFS('ReEDs Generation Data'!I$729:I$1448,'ReEDs Generation Data'!$E$729:$E$1448,Calculations!$A61)</f>
        <v>2.2086948344283706E-4</v>
      </c>
      <c r="E61" s="91">
        <f>SUMIFS('ReEDs Generation Data'!J$729:J$1448,'ReEDs Generation Data'!$E$729:$E$1448,Calculations!$A61)</f>
        <v>3.6214064013120585E-4</v>
      </c>
      <c r="F61" s="91">
        <f>SUMIFS('ReEDs Generation Data'!K$729:K$1448,'ReEDs Generation Data'!$E$729:$E$1448,Calculations!$A61)</f>
        <v>2.129643705280094E-4</v>
      </c>
      <c r="G61" s="91">
        <f>SUMIFS('ReEDs Generation Data'!L$729:L$1448,'ReEDs Generation Data'!$E$729:$E$1448,Calculations!$A61)</f>
        <v>6.4852027830053497E-5</v>
      </c>
      <c r="H61" s="91">
        <f>SUMIFS('ReEDs Generation Data'!M$729:M$1448,'ReEDs Generation Data'!$E$729:$E$1448,Calculations!$A61)</f>
        <v>2.6195002604143891E-3</v>
      </c>
      <c r="I61" s="91">
        <f>SUMIFS('ReEDs Generation Data'!N$729:N$1448,'ReEDs Generation Data'!$E$729:$E$1448,Calculations!$A61)</f>
        <v>6.9583809720433114E-3</v>
      </c>
      <c r="J61" s="91">
        <f>SUMIFS('ReEDs Generation Data'!O$729:O$1448,'ReEDs Generation Data'!$E$729:$E$1448,Calculations!$A61)</f>
        <v>6.6754083688303273E-3</v>
      </c>
      <c r="K61" s="91">
        <f>SUMIFS('ReEDs Generation Data'!P$729:P$1448,'ReEDs Generation Data'!$E$729:$E$1448,Calculations!$A61)</f>
        <v>6.3919918789095568E-3</v>
      </c>
      <c r="L61" s="91">
        <f>SUMIFS('ReEDs Generation Data'!Q$729:Q$1448,'ReEDs Generation Data'!$E$729:$E$1448,Calculations!$A61)</f>
        <v>4.5335089254347491E-3</v>
      </c>
      <c r="M61" s="91">
        <f>SUMIFS('ReEDs Generation Data'!R$729:R$1448,'ReEDs Generation Data'!$E$729:$E$1448,Calculations!$A61)</f>
        <v>3.3493283112327877E-3</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v>
      </c>
      <c r="C62" s="91">
        <f>SUMIFS('ReEDs Generation Data'!H$729:H$1448,'ReEDs Generation Data'!$E$729:$E$1448,Calculations!$A62)</f>
        <v>0</v>
      </c>
      <c r="D62" s="91">
        <f>SUMIFS('ReEDs Generation Data'!I$729:I$1448,'ReEDs Generation Data'!$E$729:$E$1448,Calculations!$A62)</f>
        <v>0</v>
      </c>
      <c r="E62" s="91">
        <f>SUMIFS('ReEDs Generation Data'!J$729:J$1448,'ReEDs Generation Data'!$E$729:$E$1448,Calculations!$A62)</f>
        <v>0</v>
      </c>
      <c r="F62" s="91">
        <f>SUMIFS('ReEDs Generation Data'!K$729:K$1448,'ReEDs Generation Data'!$E$729:$E$1448,Calculations!$A62)</f>
        <v>0</v>
      </c>
      <c r="G62" s="91">
        <f>SUMIFS('ReEDs Generation Data'!L$729:L$1448,'ReEDs Generation Data'!$E$729:$E$1448,Calculations!$A62)</f>
        <v>0</v>
      </c>
      <c r="H62" s="91">
        <f>SUMIFS('ReEDs Generation Data'!M$729:M$1448,'ReEDs Generation Data'!$E$729:$E$1448,Calculations!$A62)</f>
        <v>0</v>
      </c>
      <c r="I62" s="91">
        <f>SUMIFS('ReEDs Generation Data'!N$729:N$1448,'ReEDs Generation Data'!$E$729:$E$1448,Calculations!$A62)</f>
        <v>0</v>
      </c>
      <c r="J62" s="91">
        <f>SUMIFS('ReEDs Generation Data'!O$729:O$1448,'ReEDs Generation Data'!$E$729:$E$1448,Calculations!$A62)</f>
        <v>0</v>
      </c>
      <c r="K62" s="91">
        <f>SUMIFS('ReEDs Generation Data'!P$729:P$1448,'ReEDs Generation Data'!$E$729:$E$1448,Calculations!$A62)</f>
        <v>0</v>
      </c>
      <c r="L62" s="91">
        <f>SUMIFS('ReEDs Generation Data'!Q$729:Q$1448,'ReEDs Generation Data'!$E$729:$E$1448,Calculations!$A62)</f>
        <v>0</v>
      </c>
      <c r="M62" s="91">
        <f>SUMIFS('ReEDs Generation Data'!R$729:R$1448,'ReEDs Generation Data'!$E$729:$E$1448,Calculations!$A62)</f>
        <v>0</v>
      </c>
    </row>
    <row r="63" spans="1:33" ht="15.75" customHeight="1">
      <c r="A63" s="111" t="s">
        <v>101</v>
      </c>
      <c r="B63" s="91">
        <f>SUMIFS('ReEDs Generation Data'!G$729:G$1448,'ReEDs Generation Data'!$E$729:$E$1448,Calculations!$A63)</f>
        <v>0.43728123045502798</v>
      </c>
      <c r="C63" s="91">
        <f>SUMIFS('ReEDs Generation Data'!H$729:H$1448,'ReEDs Generation Data'!$E$729:$E$1448,Calculations!$A63)</f>
        <v>0.42669994524874144</v>
      </c>
      <c r="D63" s="91">
        <f>SUMIFS('ReEDs Generation Data'!I$729:I$1448,'ReEDs Generation Data'!$E$729:$E$1448,Calculations!$A63)</f>
        <v>0.41244483635836227</v>
      </c>
      <c r="E63" s="91">
        <f>SUMIFS('ReEDs Generation Data'!J$729:J$1448,'ReEDs Generation Data'!$E$729:$E$1448,Calculations!$A63)</f>
        <v>0.39911140022156255</v>
      </c>
      <c r="F63" s="91">
        <f>SUMIFS('ReEDs Generation Data'!K$729:K$1448,'ReEDs Generation Data'!$E$729:$E$1448,Calculations!$A63)</f>
        <v>0.39865807343285142</v>
      </c>
      <c r="G63" s="91">
        <f>SUMIFS('ReEDs Generation Data'!L$729:L$1448,'ReEDs Generation Data'!$E$729:$E$1448,Calculations!$A63)</f>
        <v>0.39820797977611688</v>
      </c>
      <c r="H63" s="91">
        <f>SUMIFS('ReEDs Generation Data'!M$729:M$1448,'ReEDs Generation Data'!$E$729:$E$1448,Calculations!$A63)</f>
        <v>0.50127501796237139</v>
      </c>
      <c r="I63" s="91">
        <f>SUMIFS('ReEDs Generation Data'!N$729:N$1448,'ReEDs Generation Data'!$E$729:$E$1448,Calculations!$A63)</f>
        <v>0.67632674457080089</v>
      </c>
      <c r="J63" s="91">
        <f>SUMIFS('ReEDs Generation Data'!O$729:O$1448,'ReEDs Generation Data'!$E$729:$E$1448,Calculations!$A63)</f>
        <v>0.67685679088644402</v>
      </c>
      <c r="K63" s="91">
        <f>SUMIFS('ReEDs Generation Data'!P$729:P$1448,'ReEDs Generation Data'!$E$729:$E$1448,Calculations!$A63)</f>
        <v>0.67738766866248767</v>
      </c>
      <c r="L63" s="91">
        <f>SUMIFS('ReEDs Generation Data'!Q$729:Q$1448,'ReEDs Generation Data'!$E$729:$E$1448,Calculations!$A63)</f>
        <v>0.52726785442273649</v>
      </c>
      <c r="M63" s="91">
        <f>SUMIFS('ReEDs Generation Data'!R$729:R$1448,'ReEDs Generation Data'!$E$729:$E$1448,Calculations!$A63)</f>
        <v>0.4316151213707935</v>
      </c>
    </row>
    <row r="64" spans="1:33" ht="15.75" customHeight="1">
      <c r="A64" s="111" t="s">
        <v>100</v>
      </c>
      <c r="B64" s="91">
        <f>SUMIFS('ReEDs Generation Data'!G$729:G$1448,'ReEDs Generation Data'!$E$729:$E$1448,Calculations!$A64)</f>
        <v>0.15557735796278679</v>
      </c>
      <c r="C64" s="91">
        <f>SUMIFS('ReEDs Generation Data'!H$729:H$1448,'ReEDs Generation Data'!$E$729:$E$1448,Calculations!$A64)</f>
        <v>0.18990903436997261</v>
      </c>
      <c r="D64" s="91">
        <f>SUMIFS('ReEDs Generation Data'!I$729:I$1448,'ReEDs Generation Data'!$E$729:$E$1448,Calculations!$A64)</f>
        <v>0.18374672656536639</v>
      </c>
      <c r="E64" s="91">
        <f>SUMIFS('ReEDs Generation Data'!J$729:J$1448,'ReEDs Generation Data'!$E$729:$E$1448,Calculations!$A64)</f>
        <v>0.17798284652769977</v>
      </c>
      <c r="F64" s="91">
        <f>SUMIFS('ReEDs Generation Data'!K$729:K$1448,'ReEDs Generation Data'!$E$729:$E$1448,Calculations!$A64)</f>
        <v>0.17736939964108553</v>
      </c>
      <c r="G64" s="91">
        <f>SUMIFS('ReEDs Generation Data'!L$729:L$1448,'ReEDs Generation Data'!$E$729:$E$1448,Calculations!$A64)</f>
        <v>0.17676032786486487</v>
      </c>
      <c r="H64" s="91">
        <f>SUMIFS('ReEDs Generation Data'!M$729:M$1448,'ReEDs Generation Data'!$E$729:$E$1448,Calculations!$A64)</f>
        <v>0.22251075556001915</v>
      </c>
      <c r="I64" s="91">
        <f>SUMIFS('ReEDs Generation Data'!N$729:N$1448,'ReEDs Generation Data'!$E$729:$E$1448,Calculations!$A64)</f>
        <v>0.30021446667897267</v>
      </c>
      <c r="J64" s="91">
        <f>SUMIFS('ReEDs Generation Data'!O$729:O$1448,'ReEDs Generation Data'!$E$729:$E$1448,Calculations!$A64)</f>
        <v>0.30046393894683571</v>
      </c>
      <c r="K64" s="91">
        <f>SUMIFS('ReEDs Generation Data'!P$729:P$1448,'ReEDs Generation Data'!$E$729:$E$1448,Calculations!$A64)</f>
        <v>0.3007138025509003</v>
      </c>
      <c r="L64" s="91">
        <f>SUMIFS('ReEDs Generation Data'!Q$729:Q$1448,'ReEDs Generation Data'!$E$729:$E$1448,Calculations!$A64)</f>
        <v>0.45661060694192923</v>
      </c>
      <c r="M64" s="91">
        <f>SUMIFS('ReEDs Generation Data'!R$729:R$1448,'ReEDs Generation Data'!$E$729:$E$1448,Calculations!$A64)</f>
        <v>0.5559442990969885</v>
      </c>
    </row>
    <row r="65" spans="1:37" ht="15.75" customHeight="1">
      <c r="A65" s="111" t="s">
        <v>102</v>
      </c>
      <c r="B65" s="91">
        <f>SUMIFS('ReEDs Generation Data'!G$729:G$1448,'ReEDs Generation Data'!$E$729:$E$1448,Calculations!$A65)</f>
        <v>2.0484964559334571E-3</v>
      </c>
      <c r="C65" s="91">
        <f>SUMIFS('ReEDs Generation Data'!H$729:H$1448,'ReEDs Generation Data'!$E$729:$E$1448,Calculations!$A65)</f>
        <v>2.0173996521372761E-3</v>
      </c>
      <c r="D65" s="91">
        <f>SUMIFS('ReEDs Generation Data'!I$729:I$1448,'ReEDs Generation Data'!$E$729:$E$1448,Calculations!$A65)</f>
        <v>1.9977425329444974E-3</v>
      </c>
      <c r="E65" s="91">
        <f>SUMIFS('ReEDs Generation Data'!J$729:J$1448,'ReEDs Generation Data'!$E$729:$E$1448,Calculations!$A65)</f>
        <v>1.9793563567738429E-3</v>
      </c>
      <c r="F65" s="91">
        <f>SUMIFS('ReEDs Generation Data'!K$729:K$1448,'ReEDs Generation Data'!$E$729:$E$1448,Calculations!$A65)</f>
        <v>2.0243148842605131E-3</v>
      </c>
      <c r="G65" s="91">
        <f>SUMIFS('ReEDs Generation Data'!L$729:L$1448,'ReEDs Generation Data'!$E$729:$E$1448,Calculations!$A65)</f>
        <v>2.0689527670016074E-3</v>
      </c>
      <c r="H65" s="91">
        <f>SUMIFS('ReEDs Generation Data'!M$729:M$1448,'ReEDs Generation Data'!$E$729:$E$1448,Calculations!$A65)</f>
        <v>2.7114759223590343E-3</v>
      </c>
      <c r="I65" s="91">
        <f>SUMIFS('ReEDs Generation Data'!N$729:N$1448,'ReEDs Generation Data'!$E$729:$E$1448,Calculations!$A65)</f>
        <v>3.8027538877543178E-3</v>
      </c>
      <c r="J65" s="91">
        <f>SUMIFS('ReEDs Generation Data'!O$729:O$1448,'ReEDs Generation Data'!$E$729:$E$1448,Calculations!$A65)</f>
        <v>4.0315921905908249E-3</v>
      </c>
      <c r="K65" s="91">
        <f>SUMIFS('ReEDs Generation Data'!P$729:P$1448,'ReEDs Generation Data'!$E$729:$E$1448,Calculations!$A65)</f>
        <v>4.2607894620331557E-3</v>
      </c>
      <c r="L65" s="91">
        <f>SUMIFS('ReEDs Generation Data'!Q$729:Q$1448,'ReEDs Generation Data'!$E$729:$E$1448,Calculations!$A65)</f>
        <v>3.54074318151668E-3</v>
      </c>
      <c r="M65" s="91">
        <f>SUMIFS('ReEDs Generation Data'!R$729:R$1448,'ReEDs Generation Data'!$E$729:$E$1448,Calculations!$A65)</f>
        <v>3.0819470192373286E-3</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0</v>
      </c>
      <c r="C70" s="91">
        <f>SUMIFS('ReEDs Generation Data'!H$729:H$1448,'ReEDs Generation Data'!$E$729:$E$1448,Calculations!$A70)</f>
        <v>0</v>
      </c>
      <c r="D70" s="91">
        <f>SUMIFS('ReEDs Generation Data'!I$729:I$1448,'ReEDs Generation Data'!$E$729:$E$1448,Calculations!$A70)</f>
        <v>0</v>
      </c>
      <c r="E70" s="91">
        <f>SUMIFS('ReEDs Generation Data'!J$729:J$1448,'ReEDs Generation Data'!$E$729:$E$1448,Calculations!$A70)</f>
        <v>0</v>
      </c>
      <c r="F70" s="91">
        <f>SUMIFS('ReEDs Generation Data'!K$729:K$1448,'ReEDs Generation Data'!$E$729:$E$1448,Calculations!$A70)</f>
        <v>0</v>
      </c>
      <c r="G70" s="91">
        <f>SUMIFS('ReEDs Generation Data'!L$729:L$1448,'ReEDs Generation Data'!$E$729:$E$1448,Calculations!$A70)</f>
        <v>0</v>
      </c>
      <c r="H70" s="91">
        <f>SUMIFS('ReEDs Generation Data'!M$729:M$1448,'ReEDs Generation Data'!$E$729:$E$1448,Calculations!$A70)</f>
        <v>0</v>
      </c>
      <c r="I70" s="91">
        <f>SUMIFS('ReEDs Generation Data'!N$729:N$1448,'ReEDs Generation Data'!$E$729:$E$1448,Calculations!$A70)</f>
        <v>0</v>
      </c>
      <c r="J70" s="91">
        <f>SUMIFS('ReEDs Generation Data'!O$729:O$1448,'ReEDs Generation Data'!$E$729:$E$1448,Calculations!$A70)</f>
        <v>0</v>
      </c>
      <c r="K70" s="91">
        <f>SUMIFS('ReEDs Generation Data'!P$729:P$1448,'ReEDs Generation Data'!$E$729:$E$1448,Calculations!$A70)</f>
        <v>0</v>
      </c>
      <c r="L70" s="91">
        <f>SUMIFS('ReEDs Generation Data'!Q$729:Q$1448,'ReEDs Generation Data'!$E$729:$E$1448,Calculations!$A70)</f>
        <v>0</v>
      </c>
      <c r="M70" s="91">
        <f>SUMIFS('ReEDs Generation Data'!R$729:R$1448,'ReEDs Generation Data'!$E$729:$E$1448,Calculations!$A70)</f>
        <v>0</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0</v>
      </c>
      <c r="C73" s="91">
        <f>SUMIFS('ReEDs Generation Data'!H$729:H$1448,'ReEDs Generation Data'!$E$729:$E$1448,Calculations!$A73)</f>
        <v>0</v>
      </c>
      <c r="D73" s="91">
        <f>SUMIFS('ReEDs Generation Data'!I$729:I$1448,'ReEDs Generation Data'!$E$729:$E$1448,Calculations!$A73)</f>
        <v>0</v>
      </c>
      <c r="E73" s="91">
        <f>SUMIFS('ReEDs Generation Data'!J$729:J$1448,'ReEDs Generation Data'!$E$729:$E$1448,Calculations!$A73)</f>
        <v>0</v>
      </c>
      <c r="F73" s="91">
        <f>SUMIFS('ReEDs Generation Data'!K$729:K$1448,'ReEDs Generation Data'!$E$729:$E$1448,Calculations!$A73)</f>
        <v>0</v>
      </c>
      <c r="G73" s="91">
        <f>SUMIFS('ReEDs Generation Data'!L$729:L$1448,'ReEDs Generation Data'!$E$729:$E$1448,Calculations!$A73)</f>
        <v>0</v>
      </c>
      <c r="H73" s="91">
        <f>SUMIFS('ReEDs Generation Data'!M$729:M$1448,'ReEDs Generation Data'!$E$729:$E$1448,Calculations!$A73)</f>
        <v>0</v>
      </c>
      <c r="I73" s="91">
        <f>SUMIFS('ReEDs Generation Data'!N$729:N$1448,'ReEDs Generation Data'!$E$729:$E$1448,Calculations!$A73)</f>
        <v>0</v>
      </c>
      <c r="J73" s="91">
        <f>SUMIFS('ReEDs Generation Data'!O$729:O$1448,'ReEDs Generation Data'!$E$729:$E$1448,Calculations!$A73)</f>
        <v>0</v>
      </c>
      <c r="K73" s="91">
        <f>SUMIFS('ReEDs Generation Data'!P$729:P$1448,'ReEDs Generation Data'!$E$729:$E$1448,Calculations!$A73)</f>
        <v>0</v>
      </c>
      <c r="L73" s="91">
        <f>SUMIFS('ReEDs Generation Data'!Q$729:Q$1448,'ReEDs Generation Data'!$E$729:$E$1448,Calculations!$A73)</f>
        <v>0</v>
      </c>
      <c r="M73" s="91">
        <f>SUMIFS('ReEDs Generation Data'!R$729:R$1448,'ReEDs Generation Data'!$E$729:$E$1448,Calculations!$A73)</f>
        <v>0</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workbookViewId="0">
      <selection activeCell="B25" sqref="B25"/>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heetViews>
  <sheetFormatPr defaultRowHeight="15"/>
  <cols>
    <col min="10" max="10" width="13.28515625" style="156" bestFit="1" customWidth="1"/>
    <col min="11" max="11" width="14.28515625" style="168" bestFit="1" customWidth="1"/>
    <col min="12" max="77" width="0" hidden="1" customWidth="1"/>
    <col min="78" max="78" width="14.28515625" style="179"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79"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79"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79"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77">
        <v>7211.2</v>
      </c>
      <c r="K351" s="17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0">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77">
        <v>4655.7</v>
      </c>
      <c r="K352" s="17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0">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77">
        <v>4125.5</v>
      </c>
      <c r="K353" s="17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0">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77">
        <v>58158</v>
      </c>
      <c r="K354" s="17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0">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77">
        <v>616567.1</v>
      </c>
      <c r="K355" s="17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0">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77">
        <v>2234796.5</v>
      </c>
      <c r="K356" s="17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0">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77">
        <v>2606460.7999999998</v>
      </c>
      <c r="K357" s="17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0">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77">
        <v>2531478.2000000002</v>
      </c>
      <c r="K358" s="17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0">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A1:P86"/>
  <sheetViews>
    <sheetView tabSelected="1" topLeftCell="A19" workbookViewId="0">
      <selection activeCell="O39" sqref="O39"/>
    </sheetView>
  </sheetViews>
  <sheetFormatPr defaultRowHeight="15"/>
  <cols>
    <col min="3" max="5" width="13.42578125" customWidth="1"/>
    <col min="6" max="7" width="13.42578125" style="174" customWidth="1"/>
    <col min="8" max="9" width="13.42578125" customWidth="1"/>
    <col min="10" max="10" width="12.140625" bestFit="1" customWidth="1"/>
    <col min="11" max="13" width="13.42578125" customWidth="1"/>
    <col min="14" max="15" width="13.42578125" style="163" customWidth="1"/>
    <col min="17" max="17" width="9.7109375" bestFit="1" customWidth="1"/>
  </cols>
  <sheetData>
    <row r="1" spans="1:16">
      <c r="F1" s="175" t="s">
        <v>440</v>
      </c>
      <c r="G1" s="174" t="s">
        <v>430</v>
      </c>
      <c r="M1" s="163" t="s">
        <v>442</v>
      </c>
    </row>
    <row r="2" spans="1:16">
      <c r="F2" s="174" t="s">
        <v>439</v>
      </c>
      <c r="G2" s="174" t="s">
        <v>427</v>
      </c>
      <c r="M2" s="163" t="s">
        <v>431</v>
      </c>
    </row>
    <row r="3" spans="1:16">
      <c r="C3" s="1" t="s">
        <v>1053</v>
      </c>
      <c r="D3" s="1" t="s">
        <v>1053</v>
      </c>
      <c r="E3" s="1" t="s">
        <v>1053</v>
      </c>
      <c r="F3" s="183" t="s">
        <v>1054</v>
      </c>
      <c r="G3" s="183" t="s">
        <v>1054</v>
      </c>
      <c r="H3" s="1" t="s">
        <v>1054</v>
      </c>
      <c r="I3" s="1"/>
      <c r="J3" s="1"/>
      <c r="K3" s="1" t="s">
        <v>1057</v>
      </c>
      <c r="L3" s="1"/>
      <c r="M3" s="1"/>
      <c r="N3" s="186" t="s">
        <v>1060</v>
      </c>
    </row>
    <row r="4" spans="1:16">
      <c r="B4" s="1">
        <v>2024</v>
      </c>
      <c r="C4" s="181" t="s">
        <v>848</v>
      </c>
      <c r="D4" s="181" t="s">
        <v>849</v>
      </c>
      <c r="E4" s="181" t="s">
        <v>1055</v>
      </c>
      <c r="F4" s="184" t="s">
        <v>1049</v>
      </c>
      <c r="G4" s="184" t="s">
        <v>1050</v>
      </c>
      <c r="H4" s="182" t="s">
        <v>1055</v>
      </c>
      <c r="I4" s="171" t="s">
        <v>1056</v>
      </c>
      <c r="J4" s="190" t="s">
        <v>1061</v>
      </c>
      <c r="K4" s="171" t="s">
        <v>1051</v>
      </c>
      <c r="L4" s="171" t="s">
        <v>1052</v>
      </c>
      <c r="M4" s="192" t="s">
        <v>1062</v>
      </c>
      <c r="N4" s="189" t="s">
        <v>1058</v>
      </c>
      <c r="O4" s="189" t="s">
        <v>1059</v>
      </c>
    </row>
    <row r="5" spans="1:16">
      <c r="A5" t="str">
        <f>INDEX(About!K:K,MATCH(B5,About!L:L,0))</f>
        <v>Alabama</v>
      </c>
      <c r="B5" s="85" t="s">
        <v>536</v>
      </c>
      <c r="C5" s="174">
        <f>SUM(SUMIFS(Cambium22_MidCase_annual_state!J:J,Cambium22_MidCase_annual_state!$A:$A,$B5,Cambium22_MidCase_annual_state!$B:$B,$B$4),SUMIFS(Cambium22_MidCase_annual_state!BZ:BZ,Cambium22_MidCase_annual_state!$A:$A,$B5,Cambium22_MidCase_annual_state!$B:$B,$B$4))</f>
        <v>7001347</v>
      </c>
      <c r="D5" s="174">
        <f>SUMIFS(Cambium22_MidCase_annual_state!K:K,Cambium22_MidCase_annual_state!$A:$A,$B5,Cambium22_MidCase_annual_state!$B:$B,$B$4)</f>
        <v>57492184</v>
      </c>
      <c r="E5" s="174" t="str">
        <f>IF(D5&gt;C5,"EXPORTER","IMPORTER")</f>
        <v>EXPORTER</v>
      </c>
      <c r="F5" s="174">
        <f>SUM(SUMIFS('EIA_State Elec Profiles'!$C:$C,'EIA_State Elec Profiles'!$A:$A,$A5,'EIA_State Elec Profiles'!$B:$B,F$1),SUMIFS('EIA_State Elec Profiles'!$C:$C,'EIA_State Elec Profiles'!$A:$A,$A5,'EIA_State Elec Profiles'!$B:$B,F$2))</f>
        <v>0</v>
      </c>
      <c r="G5" s="174">
        <f>SUM(SUMIFS('EIA_State Elec Profiles'!$C:$C,'EIA_State Elec Profiles'!$A:$A,$A5,'EIA_State Elec Profiles'!$B:$B,G$1),SUMIFS('EIA_State Elec Profiles'!$C:$C,'EIA_State Elec Profiles'!$A:$A,$A5,'EIA_State Elec Profiles'!$B:$B,G$2))</f>
        <v>47230739</v>
      </c>
      <c r="H5" s="174" t="str">
        <f>IF(G5&gt;F5,"EXPORTER","IMPORTER")</f>
        <v>EXPORTER</v>
      </c>
      <c r="I5" s="174" t="b">
        <f t="shared" ref="I5:I36" si="0">H5=E5</f>
        <v>1</v>
      </c>
      <c r="J5" s="191" t="b">
        <v>1</v>
      </c>
      <c r="K5" s="174">
        <f>IF(AND(I5=TRUE,H5="EXPORTER"),C5,IF(AND(I5=TRUE,H5="IMPORTER"),D5+F5,IF(I5=FALSE,F5,0)))</f>
        <v>7001347</v>
      </c>
      <c r="L5" s="174">
        <f>IF(AND(I5=TRUE,H5="IMPORTER"),D5,IF(AND(I5=TRUE,H5="EXPORTER"),C5+G5,IF(I5=FALSE,G5,0)))</f>
        <v>54232086</v>
      </c>
      <c r="M5" s="174">
        <f>MAX(SUMIFS('EIA_State Elec Profiles'!C:C,'EIA_State Elec Profiles'!A:A,$A5,'EIA_State Elec Profiles'!B:B,$M$1)-SUMIFS('EIA_State Elec Profiles'!C:C,'EIA_State Elec Profiles'!A:A,$A5,'EIA_State Elec Profiles'!B:B,$M$2),0)</f>
        <v>0</v>
      </c>
      <c r="N5" s="187">
        <f>IF(J5=TRUE,F5,K5)+M5</f>
        <v>0</v>
      </c>
      <c r="O5" s="187">
        <f>IF(J5=TRUE,G5,L5)</f>
        <v>47230739</v>
      </c>
      <c r="P5" s="160"/>
    </row>
    <row r="6" spans="1:16">
      <c r="A6" t="str">
        <f>INDEX(About!K:K,MATCH(B6,About!L:L,0))</f>
        <v>Alaska</v>
      </c>
      <c r="B6" s="85" t="s">
        <v>537</v>
      </c>
      <c r="C6" s="174">
        <f>SUM(SUMIFS(Cambium22_MidCase_annual_state!J:J,Cambium22_MidCase_annual_state!$A:$A,$B6,Cambium22_MidCase_annual_state!$B:$B,$B$4),SUMIFS(Cambium22_MidCase_annual_state!BZ:BZ,Cambium22_MidCase_annual_state!$A:$A,$B6,Cambium22_MidCase_annual_state!$B:$B,$B$4))</f>
        <v>0</v>
      </c>
      <c r="D6" s="174">
        <f>SUMIFS(Cambium22_MidCase_annual_state!K:K,Cambium22_MidCase_annual_state!$A:$A,$B6,Cambium22_MidCase_annual_state!$B:$B,$B$4)</f>
        <v>0</v>
      </c>
      <c r="E6" s="174" t="str">
        <f t="shared" ref="E6:E54" si="1">IF(D6&gt;C6,"EXPORTER","IMPORTER")</f>
        <v>IMPORTER</v>
      </c>
      <c r="F6" s="174">
        <f>SUM(SUMIFS('EIA_State Elec Profiles'!$C:$C,'EIA_State Elec Profiles'!$A:$A,$A6,'EIA_State Elec Profiles'!$B:$B,F$1),SUMIFS('EIA_State Elec Profiles'!$C:$C,'EIA_State Elec Profiles'!$A:$A,$A6,'EIA_State Elec Profiles'!$B:$B,F$2))</f>
        <v>0</v>
      </c>
      <c r="G6" s="174">
        <f>SUM(SUMIFS('EIA_State Elec Profiles'!$C:$C,'EIA_State Elec Profiles'!$A:$A,$A6,'EIA_State Elec Profiles'!$B:$B,G$1),SUMIFS('EIA_State Elec Profiles'!$C:$C,'EIA_State Elec Profiles'!$A:$A,$A6,'EIA_State Elec Profiles'!$B:$B,G$2))</f>
        <v>0</v>
      </c>
      <c r="H6" s="174" t="str">
        <f t="shared" ref="H6:H54" si="2">IF(G6&gt;F6,"EXPORTER","IMPORTER")</f>
        <v>IMPORTER</v>
      </c>
      <c r="I6" s="174" t="b">
        <f t="shared" si="0"/>
        <v>1</v>
      </c>
      <c r="J6" s="191" t="b">
        <v>1</v>
      </c>
      <c r="K6" s="174">
        <f t="shared" ref="K6:K54" si="3">IF(AND(I6=TRUE,H6="EXPORTER"),C6,IF(AND(I6=TRUE,H6="IMPORTER"),D6+F6,IF(I6=FALSE,F6,0)))</f>
        <v>0</v>
      </c>
      <c r="L6" s="174">
        <f t="shared" ref="L6:L54" si="4">IF(AND(I6=TRUE,H6="IMPORTER"),D6,IF(AND(I6=TRUE,H6="EXPORTER"),C6+G6,IF(I6=FALSE,G6,0)))</f>
        <v>0</v>
      </c>
      <c r="M6" s="174">
        <f>MAX(SUMIFS('EIA_State Elec Profiles'!C:C,'EIA_State Elec Profiles'!A:A,$A6,'EIA_State Elec Profiles'!B:B,$M$1)-SUMIFS('EIA_State Elec Profiles'!C:C,'EIA_State Elec Profiles'!A:A,$A6,'EIA_State Elec Profiles'!B:B,$M$2),0)</f>
        <v>207356</v>
      </c>
      <c r="N6" s="187">
        <f>IF(J6=TRUE,F6,K6)+M6</f>
        <v>207356</v>
      </c>
      <c r="O6" s="187">
        <f t="shared" ref="O6:O54" si="5">IF(J6=TRUE,G6,L6)</f>
        <v>0</v>
      </c>
      <c r="P6" s="160"/>
    </row>
    <row r="7" spans="1:16">
      <c r="A7" t="str">
        <f>INDEX(About!K:K,MATCH(B7,About!L:L,0))</f>
        <v>Arizona</v>
      </c>
      <c r="B7" s="85" t="s">
        <v>538</v>
      </c>
      <c r="C7" s="174">
        <f>SUM(SUMIFS(Cambium22_MidCase_annual_state!J:J,Cambium22_MidCase_annual_state!$A:$A,$B7,Cambium22_MidCase_annual_state!$B:$B,$B$4),SUMIFS(Cambium22_MidCase_annual_state!BZ:BZ,Cambium22_MidCase_annual_state!$A:$A,$B7,Cambium22_MidCase_annual_state!$B:$B,$B$4))</f>
        <v>31149532</v>
      </c>
      <c r="D7" s="174">
        <f>SUMIFS(Cambium22_MidCase_annual_state!K:K,Cambium22_MidCase_annual_state!$A:$A,$B7,Cambium22_MidCase_annual_state!$B:$B,$B$4)</f>
        <v>72940160</v>
      </c>
      <c r="E7" s="174" t="str">
        <f t="shared" si="1"/>
        <v>EXPORTER</v>
      </c>
      <c r="F7" s="174">
        <f>SUM(SUMIFS('EIA_State Elec Profiles'!$C:$C,'EIA_State Elec Profiles'!$A:$A,$A7,'EIA_State Elec Profiles'!$B:$B,F$1),SUMIFS('EIA_State Elec Profiles'!$C:$C,'EIA_State Elec Profiles'!$A:$A,$A7,'EIA_State Elec Profiles'!$B:$B,F$2))</f>
        <v>0</v>
      </c>
      <c r="G7" s="174">
        <f>SUM(SUMIFS('EIA_State Elec Profiles'!$C:$C,'EIA_State Elec Profiles'!$A:$A,$A7,'EIA_State Elec Profiles'!$B:$B,G$1),SUMIFS('EIA_State Elec Profiles'!$C:$C,'EIA_State Elec Profiles'!$A:$A,$A7,'EIA_State Elec Profiles'!$B:$B,G$2))</f>
        <v>22825079</v>
      </c>
      <c r="H7" s="174" t="str">
        <f t="shared" si="2"/>
        <v>EXPORTER</v>
      </c>
      <c r="I7" s="174" t="b">
        <f t="shared" si="0"/>
        <v>1</v>
      </c>
      <c r="J7" s="191" t="b">
        <v>1</v>
      </c>
      <c r="K7" s="174">
        <f t="shared" si="3"/>
        <v>31149532</v>
      </c>
      <c r="L7" s="174">
        <f t="shared" si="4"/>
        <v>53974611</v>
      </c>
      <c r="M7" s="174">
        <f>MAX(SUMIFS('EIA_State Elec Profiles'!C:C,'EIA_State Elec Profiles'!A:A,$A7,'EIA_State Elec Profiles'!B:B,$M$1)-SUMIFS('EIA_State Elec Profiles'!C:C,'EIA_State Elec Profiles'!A:A,$A7,'EIA_State Elec Profiles'!B:B,$M$2),0)</f>
        <v>0</v>
      </c>
      <c r="N7" s="187">
        <f t="shared" ref="N7:N54" si="6">IF(J7=TRUE,F7,K7)+M7</f>
        <v>0</v>
      </c>
      <c r="O7" s="187">
        <f t="shared" si="5"/>
        <v>22825079</v>
      </c>
      <c r="P7" s="160"/>
    </row>
    <row r="8" spans="1:16">
      <c r="A8" t="str">
        <f>INDEX(About!K:K,MATCH(B8,About!L:L,0))</f>
        <v>Arkansas</v>
      </c>
      <c r="B8" s="85" t="s">
        <v>539</v>
      </c>
      <c r="C8" s="174">
        <f>SUM(SUMIFS(Cambium22_MidCase_annual_state!J:J,Cambium22_MidCase_annual_state!$A:$A,$B8,Cambium22_MidCase_annual_state!$B:$B,$B$4),SUMIFS(Cambium22_MidCase_annual_state!BZ:BZ,Cambium22_MidCase_annual_state!$A:$A,$B8,Cambium22_MidCase_annual_state!$B:$B,$B$4))</f>
        <v>48007376</v>
      </c>
      <c r="D8" s="174">
        <f>SUMIFS(Cambium22_MidCase_annual_state!K:K,Cambium22_MidCase_annual_state!$A:$A,$B8,Cambium22_MidCase_annual_state!$B:$B,$B$4)</f>
        <v>44824250</v>
      </c>
      <c r="E8" s="174" t="str">
        <f t="shared" si="1"/>
        <v>IMPORTER</v>
      </c>
      <c r="F8" s="174">
        <f>SUM(SUMIFS('EIA_State Elec Profiles'!$C:$C,'EIA_State Elec Profiles'!$A:$A,$A8,'EIA_State Elec Profiles'!$B:$B,F$1),SUMIFS('EIA_State Elec Profiles'!$C:$C,'EIA_State Elec Profiles'!$A:$A,$A8,'EIA_State Elec Profiles'!$B:$B,F$2))</f>
        <v>0</v>
      </c>
      <c r="G8" s="174">
        <f>SUM(SUMIFS('EIA_State Elec Profiles'!$C:$C,'EIA_State Elec Profiles'!$A:$A,$A8,'EIA_State Elec Profiles'!$B:$B,G$1),SUMIFS('EIA_State Elec Profiles'!$C:$C,'EIA_State Elec Profiles'!$A:$A,$A8,'EIA_State Elec Profiles'!$B:$B,G$2))</f>
        <v>8613908</v>
      </c>
      <c r="H8" s="174" t="str">
        <f t="shared" si="2"/>
        <v>EXPORTER</v>
      </c>
      <c r="I8" s="174" t="b">
        <f t="shared" si="0"/>
        <v>0</v>
      </c>
      <c r="J8" s="191" t="b">
        <v>1</v>
      </c>
      <c r="K8" s="174">
        <f t="shared" si="3"/>
        <v>0</v>
      </c>
      <c r="L8" s="174">
        <f t="shared" si="4"/>
        <v>8613908</v>
      </c>
      <c r="M8" s="174">
        <f>MAX(SUMIFS('EIA_State Elec Profiles'!C:C,'EIA_State Elec Profiles'!A:A,$A8,'EIA_State Elec Profiles'!B:B,$M$1)-SUMIFS('EIA_State Elec Profiles'!C:C,'EIA_State Elec Profiles'!A:A,$A8,'EIA_State Elec Profiles'!B:B,$M$2),0)</f>
        <v>0</v>
      </c>
      <c r="N8" s="187">
        <f t="shared" si="6"/>
        <v>0</v>
      </c>
      <c r="O8" s="187">
        <f t="shared" si="5"/>
        <v>8613908</v>
      </c>
      <c r="P8" s="160"/>
    </row>
    <row r="9" spans="1:16">
      <c r="A9" t="str">
        <f>INDEX(About!K:K,MATCH(B9,About!L:L,0))</f>
        <v>California</v>
      </c>
      <c r="B9" s="85" t="s">
        <v>540</v>
      </c>
      <c r="C9" s="174">
        <f>SUM(SUMIFS(Cambium22_MidCase_annual_state!J:J,Cambium22_MidCase_annual_state!$A:$A,$B9,Cambium22_MidCase_annual_state!$B:$B,$B$4),SUMIFS(Cambium22_MidCase_annual_state!BZ:BZ,Cambium22_MidCase_annual_state!$A:$A,$B9,Cambium22_MidCase_annual_state!$B:$B,$B$4))</f>
        <v>109195120</v>
      </c>
      <c r="D9" s="174">
        <f>SUMIFS(Cambium22_MidCase_annual_state!K:K,Cambium22_MidCase_annual_state!$A:$A,$B9,Cambium22_MidCase_annual_state!$B:$B,$B$4)</f>
        <v>45540468</v>
      </c>
      <c r="E9" s="174" t="str">
        <f t="shared" si="1"/>
        <v>IMPORTER</v>
      </c>
      <c r="F9" s="174">
        <f>SUM(SUMIFS('EIA_State Elec Profiles'!$C:$C,'EIA_State Elec Profiles'!$A:$A,$A9,'EIA_State Elec Profiles'!$B:$B,F$1),SUMIFS('EIA_State Elec Profiles'!$C:$C,'EIA_State Elec Profiles'!$A:$A,$A9,'EIA_State Elec Profiles'!$B:$B,F$2))</f>
        <v>77638443</v>
      </c>
      <c r="G9" s="174">
        <f>SUM(SUMIFS('EIA_State Elec Profiles'!$C:$C,'EIA_State Elec Profiles'!$A:$A,$A9,'EIA_State Elec Profiles'!$B:$B,G$1),SUMIFS('EIA_State Elec Profiles'!$C:$C,'EIA_State Elec Profiles'!$A:$A,$A9,'EIA_State Elec Profiles'!$B:$B,G$2))</f>
        <v>1233980</v>
      </c>
      <c r="H9" s="174" t="str">
        <f t="shared" si="2"/>
        <v>IMPORTER</v>
      </c>
      <c r="I9" s="174" t="b">
        <f t="shared" si="0"/>
        <v>1</v>
      </c>
      <c r="J9" s="191" t="b">
        <v>1</v>
      </c>
      <c r="K9" s="174">
        <f t="shared" si="3"/>
        <v>123178911</v>
      </c>
      <c r="L9" s="174">
        <f t="shared" si="4"/>
        <v>45540468</v>
      </c>
      <c r="M9" s="174">
        <f>MAX(SUMIFS('EIA_State Elec Profiles'!C:C,'EIA_State Elec Profiles'!A:A,$A9,'EIA_State Elec Profiles'!B:B,$M$1)-SUMIFS('EIA_State Elec Profiles'!C:C,'EIA_State Elec Profiles'!A:A,$A9,'EIA_State Elec Profiles'!B:B,$M$2),0)</f>
        <v>2739195</v>
      </c>
      <c r="N9" s="187">
        <f t="shared" si="6"/>
        <v>80377638</v>
      </c>
      <c r="O9" s="187">
        <f t="shared" si="5"/>
        <v>1233980</v>
      </c>
      <c r="P9" s="160"/>
    </row>
    <row r="10" spans="1:16">
      <c r="A10" t="str">
        <f>INDEX(About!K:K,MATCH(B10,About!L:L,0))</f>
        <v>Colorado</v>
      </c>
      <c r="B10" s="85" t="s">
        <v>541</v>
      </c>
      <c r="C10" s="174">
        <f>SUM(SUMIFS(Cambium22_MidCase_annual_state!J:J,Cambium22_MidCase_annual_state!$A:$A,$B10,Cambium22_MidCase_annual_state!$B:$B,$B$4),SUMIFS(Cambium22_MidCase_annual_state!BZ:BZ,Cambium22_MidCase_annual_state!$A:$A,$B10,Cambium22_MidCase_annual_state!$B:$B,$B$4))</f>
        <v>32434150</v>
      </c>
      <c r="D10" s="174">
        <f>SUMIFS(Cambium22_MidCase_annual_state!K:K,Cambium22_MidCase_annual_state!$A:$A,$B10,Cambium22_MidCase_annual_state!$B:$B,$B$4)</f>
        <v>19356276</v>
      </c>
      <c r="E10" s="174" t="str">
        <f t="shared" si="1"/>
        <v>IMPORTER</v>
      </c>
      <c r="F10" s="174">
        <f>SUM(SUMIFS('EIA_State Elec Profiles'!$C:$C,'EIA_State Elec Profiles'!$A:$A,$A10,'EIA_State Elec Profiles'!$B:$B,F$1),SUMIFS('EIA_State Elec Profiles'!$C:$C,'EIA_State Elec Profiles'!$A:$A,$A10,'EIA_State Elec Profiles'!$B:$B,F$2))</f>
        <v>2600224</v>
      </c>
      <c r="G10" s="174">
        <f>SUM(SUMIFS('EIA_State Elec Profiles'!$C:$C,'EIA_State Elec Profiles'!$A:$A,$A10,'EIA_State Elec Profiles'!$B:$B,G$1),SUMIFS('EIA_State Elec Profiles'!$C:$C,'EIA_State Elec Profiles'!$A:$A,$A10,'EIA_State Elec Profiles'!$B:$B,G$2))</f>
        <v>0</v>
      </c>
      <c r="H10" s="174" t="str">
        <f t="shared" si="2"/>
        <v>IMPORTER</v>
      </c>
      <c r="I10" s="174" t="b">
        <f t="shared" si="0"/>
        <v>1</v>
      </c>
      <c r="J10" s="191" t="b">
        <v>1</v>
      </c>
      <c r="K10" s="174">
        <f t="shared" si="3"/>
        <v>21956500</v>
      </c>
      <c r="L10" s="174">
        <f t="shared" si="4"/>
        <v>19356276</v>
      </c>
      <c r="M10" s="174">
        <f>MAX(SUMIFS('EIA_State Elec Profiles'!C:C,'EIA_State Elec Profiles'!A:A,$A10,'EIA_State Elec Profiles'!B:B,$M$1)-SUMIFS('EIA_State Elec Profiles'!C:C,'EIA_State Elec Profiles'!A:A,$A10,'EIA_State Elec Profiles'!B:B,$M$2),0)</f>
        <v>191160</v>
      </c>
      <c r="N10" s="187">
        <f t="shared" si="6"/>
        <v>2791384</v>
      </c>
      <c r="O10" s="187">
        <f t="shared" si="5"/>
        <v>0</v>
      </c>
      <c r="P10" s="160"/>
    </row>
    <row r="11" spans="1:16">
      <c r="A11" t="str">
        <f>INDEX(About!K:K,MATCH(B11,About!L:L,0))</f>
        <v>Connecticut</v>
      </c>
      <c r="B11" s="85" t="s">
        <v>542</v>
      </c>
      <c r="C11" s="174">
        <f>SUM(SUMIFS(Cambium22_MidCase_annual_state!J:J,Cambium22_MidCase_annual_state!$A:$A,$B11,Cambium22_MidCase_annual_state!$B:$B,$B$4),SUMIFS(Cambium22_MidCase_annual_state!BZ:BZ,Cambium22_MidCase_annual_state!$A:$A,$B11,Cambium22_MidCase_annual_state!$B:$B,$B$4))</f>
        <v>328162.59999999998</v>
      </c>
      <c r="D11" s="174">
        <f>SUMIFS(Cambium22_MidCase_annual_state!K:K,Cambium22_MidCase_annual_state!$A:$A,$B11,Cambium22_MidCase_annual_state!$B:$B,$B$4)</f>
        <v>11822086</v>
      </c>
      <c r="E11" s="174" t="str">
        <f t="shared" si="1"/>
        <v>EXPORTER</v>
      </c>
      <c r="F11" s="174">
        <f>SUM(SUMIFS('EIA_State Elec Profiles'!$C:$C,'EIA_State Elec Profiles'!$A:$A,$A11,'EIA_State Elec Profiles'!$B:$B,F$1),SUMIFS('EIA_State Elec Profiles'!$C:$C,'EIA_State Elec Profiles'!$A:$A,$A11,'EIA_State Elec Profiles'!$B:$B,F$2))</f>
        <v>0</v>
      </c>
      <c r="G11" s="174">
        <f>SUM(SUMIFS('EIA_State Elec Profiles'!$C:$C,'EIA_State Elec Profiles'!$A:$A,$A11,'EIA_State Elec Profiles'!$B:$B,G$1),SUMIFS('EIA_State Elec Profiles'!$C:$C,'EIA_State Elec Profiles'!$A:$A,$A11,'EIA_State Elec Profiles'!$B:$B,G$2))</f>
        <v>13974993</v>
      </c>
      <c r="H11" s="174" t="str">
        <f t="shared" si="2"/>
        <v>EXPORTER</v>
      </c>
      <c r="I11" s="174" t="b">
        <f t="shared" si="0"/>
        <v>1</v>
      </c>
      <c r="J11" s="191" t="b">
        <v>1</v>
      </c>
      <c r="K11" s="174">
        <f t="shared" si="3"/>
        <v>328162.59999999998</v>
      </c>
      <c r="L11" s="174">
        <f t="shared" si="4"/>
        <v>14303155.6</v>
      </c>
      <c r="M11" s="174">
        <f>MAX(SUMIFS('EIA_State Elec Profiles'!C:C,'EIA_State Elec Profiles'!A:A,$A11,'EIA_State Elec Profiles'!B:B,$M$1)-SUMIFS('EIA_State Elec Profiles'!C:C,'EIA_State Elec Profiles'!A:A,$A11,'EIA_State Elec Profiles'!B:B,$M$2),0)</f>
        <v>73555</v>
      </c>
      <c r="N11" s="187">
        <f t="shared" si="6"/>
        <v>73555</v>
      </c>
      <c r="O11" s="187">
        <f t="shared" si="5"/>
        <v>13974993</v>
      </c>
      <c r="P11" s="160"/>
    </row>
    <row r="12" spans="1:16">
      <c r="A12" t="str">
        <f>INDEX(About!K:K,MATCH(B12,About!L:L,0))</f>
        <v>Delaware</v>
      </c>
      <c r="B12" s="85" t="s">
        <v>543</v>
      </c>
      <c r="C12" s="174">
        <f>SUM(SUMIFS(Cambium22_MidCase_annual_state!J:J,Cambium22_MidCase_annual_state!$A:$A,$B12,Cambium22_MidCase_annual_state!$B:$B,$B$4),SUMIFS(Cambium22_MidCase_annual_state!BZ:BZ,Cambium22_MidCase_annual_state!$A:$A,$B12,Cambium22_MidCase_annual_state!$B:$B,$B$4))</f>
        <v>10484592</v>
      </c>
      <c r="D12" s="174">
        <f>SUMIFS(Cambium22_MidCase_annual_state!K:K,Cambium22_MidCase_annual_state!$A:$A,$B12,Cambium22_MidCase_annual_state!$B:$B,$B$4)</f>
        <v>4323573</v>
      </c>
      <c r="E12" s="174" t="str">
        <f t="shared" si="1"/>
        <v>IMPORTER</v>
      </c>
      <c r="F12" s="174">
        <f>SUM(SUMIFS('EIA_State Elec Profiles'!$C:$C,'EIA_State Elec Profiles'!$A:$A,$A12,'EIA_State Elec Profiles'!$B:$B,F$1),SUMIFS('EIA_State Elec Profiles'!$C:$C,'EIA_State Elec Profiles'!$A:$A,$A12,'EIA_State Elec Profiles'!$B:$B,F$2))</f>
        <v>8517519</v>
      </c>
      <c r="G12" s="174">
        <f>SUM(SUMIFS('EIA_State Elec Profiles'!$C:$C,'EIA_State Elec Profiles'!$A:$A,$A12,'EIA_State Elec Profiles'!$B:$B,G$1),SUMIFS('EIA_State Elec Profiles'!$C:$C,'EIA_State Elec Profiles'!$A:$A,$A12,'EIA_State Elec Profiles'!$B:$B,G$2))</f>
        <v>0</v>
      </c>
      <c r="H12" s="174" t="str">
        <f t="shared" si="2"/>
        <v>IMPORTER</v>
      </c>
      <c r="I12" s="174" t="b">
        <f t="shared" si="0"/>
        <v>1</v>
      </c>
      <c r="J12" s="191" t="b">
        <v>1</v>
      </c>
      <c r="K12" s="174">
        <f t="shared" si="3"/>
        <v>12841092</v>
      </c>
      <c r="L12" s="174">
        <f t="shared" si="4"/>
        <v>4323573</v>
      </c>
      <c r="M12" s="174">
        <f>MAX(SUMIFS('EIA_State Elec Profiles'!C:C,'EIA_State Elec Profiles'!A:A,$A12,'EIA_State Elec Profiles'!B:B,$M$1)-SUMIFS('EIA_State Elec Profiles'!C:C,'EIA_State Elec Profiles'!A:A,$A12,'EIA_State Elec Profiles'!B:B,$M$2),0)</f>
        <v>188187</v>
      </c>
      <c r="N12" s="187">
        <f t="shared" si="6"/>
        <v>8705706</v>
      </c>
      <c r="O12" s="187">
        <f t="shared" si="5"/>
        <v>0</v>
      </c>
      <c r="P12" s="160"/>
    </row>
    <row r="13" spans="1:16">
      <c r="A13" t="str">
        <f>INDEX(About!K:K,MATCH(B13,About!L:L,0))</f>
        <v>Florida</v>
      </c>
      <c r="B13" s="85" t="s">
        <v>544</v>
      </c>
      <c r="C13" s="174">
        <f>SUM(SUMIFS(Cambium22_MidCase_annual_state!J:J,Cambium22_MidCase_annual_state!$A:$A,$B13,Cambium22_MidCase_annual_state!$B:$B,$B$4),SUMIFS(Cambium22_MidCase_annual_state!BZ:BZ,Cambium22_MidCase_annual_state!$A:$A,$B13,Cambium22_MidCase_annual_state!$B:$B,$B$4))</f>
        <v>48279480</v>
      </c>
      <c r="D13" s="174">
        <f>SUMIFS(Cambium22_MidCase_annual_state!K:K,Cambium22_MidCase_annual_state!$A:$A,$B13,Cambium22_MidCase_annual_state!$B:$B,$B$4)</f>
        <v>36302692</v>
      </c>
      <c r="E13" s="174" t="str">
        <f t="shared" si="1"/>
        <v>IMPORTER</v>
      </c>
      <c r="F13" s="174">
        <f>SUM(SUMIFS('EIA_State Elec Profiles'!$C:$C,'EIA_State Elec Profiles'!$A:$A,$A13,'EIA_State Elec Profiles'!$B:$B,F$1),SUMIFS('EIA_State Elec Profiles'!$C:$C,'EIA_State Elec Profiles'!$A:$A,$A13,'EIA_State Elec Profiles'!$B:$B,F$2))</f>
        <v>12987138</v>
      </c>
      <c r="G13" s="174">
        <f>SUM(SUMIFS('EIA_State Elec Profiles'!$C:$C,'EIA_State Elec Profiles'!$A:$A,$A13,'EIA_State Elec Profiles'!$B:$B,G$1),SUMIFS('EIA_State Elec Profiles'!$C:$C,'EIA_State Elec Profiles'!$A:$A,$A13,'EIA_State Elec Profiles'!$B:$B,G$2))</f>
        <v>0</v>
      </c>
      <c r="H13" s="174" t="str">
        <f t="shared" si="2"/>
        <v>IMPORTER</v>
      </c>
      <c r="I13" s="174" t="b">
        <f t="shared" si="0"/>
        <v>1</v>
      </c>
      <c r="J13" s="191" t="b">
        <v>1</v>
      </c>
      <c r="K13" s="174">
        <f t="shared" si="3"/>
        <v>49289830</v>
      </c>
      <c r="L13" s="174">
        <f t="shared" si="4"/>
        <v>36302692</v>
      </c>
      <c r="M13" s="174">
        <f>MAX(SUMIFS('EIA_State Elec Profiles'!C:C,'EIA_State Elec Profiles'!A:A,$A13,'EIA_State Elec Profiles'!B:B,$M$1)-SUMIFS('EIA_State Elec Profiles'!C:C,'EIA_State Elec Profiles'!A:A,$A13,'EIA_State Elec Profiles'!B:B,$M$2),0)</f>
        <v>199589</v>
      </c>
      <c r="N13" s="187">
        <f t="shared" si="6"/>
        <v>13186727</v>
      </c>
      <c r="O13" s="187">
        <f t="shared" si="5"/>
        <v>0</v>
      </c>
      <c r="P13" s="160"/>
    </row>
    <row r="14" spans="1:16">
      <c r="A14" t="str">
        <f>INDEX(About!K:K,MATCH(B14,About!L:L,0))</f>
        <v>Georgia</v>
      </c>
      <c r="B14" s="85" t="s">
        <v>545</v>
      </c>
      <c r="C14" s="174">
        <f>SUM(SUMIFS(Cambium22_MidCase_annual_state!J:J,Cambium22_MidCase_annual_state!$A:$A,$B14,Cambium22_MidCase_annual_state!$B:$B,$B$4),SUMIFS(Cambium22_MidCase_annual_state!BZ:BZ,Cambium22_MidCase_annual_state!$A:$A,$B14,Cambium22_MidCase_annual_state!$B:$B,$B$4))</f>
        <v>60218696</v>
      </c>
      <c r="D14" s="174">
        <f>SUMIFS(Cambium22_MidCase_annual_state!K:K,Cambium22_MidCase_annual_state!$A:$A,$B14,Cambium22_MidCase_annual_state!$B:$B,$B$4)</f>
        <v>23211710</v>
      </c>
      <c r="E14" s="174" t="str">
        <f t="shared" si="1"/>
        <v>IMPORTER</v>
      </c>
      <c r="F14" s="174">
        <f>SUM(SUMIFS('EIA_State Elec Profiles'!$C:$C,'EIA_State Elec Profiles'!$A:$A,$A14,'EIA_State Elec Profiles'!$B:$B,F$1),SUMIFS('EIA_State Elec Profiles'!$C:$C,'EIA_State Elec Profiles'!$A:$A,$A14,'EIA_State Elec Profiles'!$B:$B,F$2))</f>
        <v>25602863</v>
      </c>
      <c r="G14" s="174">
        <f>SUM(SUMIFS('EIA_State Elec Profiles'!$C:$C,'EIA_State Elec Profiles'!$A:$A,$A14,'EIA_State Elec Profiles'!$B:$B,G$1),SUMIFS('EIA_State Elec Profiles'!$C:$C,'EIA_State Elec Profiles'!$A:$A,$A14,'EIA_State Elec Profiles'!$B:$B,G$2))</f>
        <v>0</v>
      </c>
      <c r="H14" s="174" t="str">
        <f t="shared" si="2"/>
        <v>IMPORTER</v>
      </c>
      <c r="I14" s="174" t="b">
        <f t="shared" si="0"/>
        <v>1</v>
      </c>
      <c r="J14" s="191" t="b">
        <v>1</v>
      </c>
      <c r="K14" s="174">
        <f t="shared" si="3"/>
        <v>48814573</v>
      </c>
      <c r="L14" s="174">
        <f t="shared" si="4"/>
        <v>23211710</v>
      </c>
      <c r="M14" s="174">
        <f>MAX(SUMIFS('EIA_State Elec Profiles'!C:C,'EIA_State Elec Profiles'!A:A,$A14,'EIA_State Elec Profiles'!B:B,$M$1)-SUMIFS('EIA_State Elec Profiles'!C:C,'EIA_State Elec Profiles'!A:A,$A14,'EIA_State Elec Profiles'!B:B,$M$2),0)</f>
        <v>39043</v>
      </c>
      <c r="N14" s="187">
        <f t="shared" si="6"/>
        <v>25641906</v>
      </c>
      <c r="O14" s="187">
        <f t="shared" si="5"/>
        <v>0</v>
      </c>
      <c r="P14" s="160"/>
    </row>
    <row r="15" spans="1:16">
      <c r="A15" t="str">
        <f>INDEX(About!K:K,MATCH(B15,About!L:L,0))</f>
        <v>Hawaii</v>
      </c>
      <c r="B15" s="85" t="s">
        <v>546</v>
      </c>
      <c r="C15" s="174">
        <f>SUM(SUMIFS(Cambium22_MidCase_annual_state!J:J,Cambium22_MidCase_annual_state!$A:$A,$B15,Cambium22_MidCase_annual_state!$B:$B,$B$4),SUMIFS(Cambium22_MidCase_annual_state!BZ:BZ,Cambium22_MidCase_annual_state!$A:$A,$B15,Cambium22_MidCase_annual_state!$B:$B,$B$4))</f>
        <v>0</v>
      </c>
      <c r="D15" s="174">
        <f>SUMIFS(Cambium22_MidCase_annual_state!K:K,Cambium22_MidCase_annual_state!$A:$A,$B15,Cambium22_MidCase_annual_state!$B:$B,$B$4)</f>
        <v>0</v>
      </c>
      <c r="E15" s="174" t="str">
        <f t="shared" si="1"/>
        <v>IMPORTER</v>
      </c>
      <c r="F15" s="174">
        <f>SUM(SUMIFS('EIA_State Elec Profiles'!$C:$C,'EIA_State Elec Profiles'!$A:$A,$A15,'EIA_State Elec Profiles'!$B:$B,F$1),SUMIFS('EIA_State Elec Profiles'!$C:$C,'EIA_State Elec Profiles'!$A:$A,$A15,'EIA_State Elec Profiles'!$B:$B,F$2))</f>
        <v>0</v>
      </c>
      <c r="G15" s="174">
        <f>SUM(SUMIFS('EIA_State Elec Profiles'!$C:$C,'EIA_State Elec Profiles'!$A:$A,$A15,'EIA_State Elec Profiles'!$B:$B,G$1),SUMIFS('EIA_State Elec Profiles'!$C:$C,'EIA_State Elec Profiles'!$A:$A,$A15,'EIA_State Elec Profiles'!$B:$B,G$2))</f>
        <v>0</v>
      </c>
      <c r="H15" s="174" t="str">
        <f t="shared" si="2"/>
        <v>IMPORTER</v>
      </c>
      <c r="I15" s="174" t="b">
        <f t="shared" si="0"/>
        <v>1</v>
      </c>
      <c r="J15" s="191" t="b">
        <v>1</v>
      </c>
      <c r="K15" s="174">
        <f t="shared" si="3"/>
        <v>0</v>
      </c>
      <c r="L15" s="174">
        <f t="shared" si="4"/>
        <v>0</v>
      </c>
      <c r="M15" s="174">
        <f>MAX(SUMIFS('EIA_State Elec Profiles'!C:C,'EIA_State Elec Profiles'!A:A,$A15,'EIA_State Elec Profiles'!B:B,$M$1)-SUMIFS('EIA_State Elec Profiles'!C:C,'EIA_State Elec Profiles'!A:A,$A15,'EIA_State Elec Profiles'!B:B,$M$2),0)</f>
        <v>237083</v>
      </c>
      <c r="N15" s="187">
        <f t="shared" si="6"/>
        <v>237083</v>
      </c>
      <c r="O15" s="187">
        <f t="shared" si="5"/>
        <v>0</v>
      </c>
      <c r="P15" s="160"/>
    </row>
    <row r="16" spans="1:16">
      <c r="A16" t="str">
        <f>INDEX(About!K:K,MATCH(B16,About!L:L,0))</f>
        <v>Idaho</v>
      </c>
      <c r="B16" s="85" t="s">
        <v>547</v>
      </c>
      <c r="C16" s="174">
        <f>SUM(SUMIFS(Cambium22_MidCase_annual_state!J:J,Cambium22_MidCase_annual_state!$A:$A,$B16,Cambium22_MidCase_annual_state!$B:$B,$B$4),SUMIFS(Cambium22_MidCase_annual_state!BZ:BZ,Cambium22_MidCase_annual_state!$A:$A,$B16,Cambium22_MidCase_annual_state!$B:$B,$B$4))</f>
        <v>34077976</v>
      </c>
      <c r="D16" s="174">
        <f>SUMIFS(Cambium22_MidCase_annual_state!K:K,Cambium22_MidCase_annual_state!$A:$A,$B16,Cambium22_MidCase_annual_state!$B:$B,$B$4)</f>
        <v>23304760</v>
      </c>
      <c r="E16" s="174" t="str">
        <f t="shared" si="1"/>
        <v>IMPORTER</v>
      </c>
      <c r="F16" s="174">
        <f>SUM(SUMIFS('EIA_State Elec Profiles'!$C:$C,'EIA_State Elec Profiles'!$A:$A,$A16,'EIA_State Elec Profiles'!$B:$B,F$1),SUMIFS('EIA_State Elec Profiles'!$C:$C,'EIA_State Elec Profiles'!$A:$A,$A16,'EIA_State Elec Profiles'!$B:$B,F$2))</f>
        <v>10428327</v>
      </c>
      <c r="G16" s="174">
        <f>SUM(SUMIFS('EIA_State Elec Profiles'!$C:$C,'EIA_State Elec Profiles'!$A:$A,$A16,'EIA_State Elec Profiles'!$B:$B,G$1),SUMIFS('EIA_State Elec Profiles'!$C:$C,'EIA_State Elec Profiles'!$A:$A,$A16,'EIA_State Elec Profiles'!$B:$B,G$2))</f>
        <v>0</v>
      </c>
      <c r="H16" s="174" t="str">
        <f t="shared" si="2"/>
        <v>IMPORTER</v>
      </c>
      <c r="I16" s="174" t="b">
        <f t="shared" si="0"/>
        <v>1</v>
      </c>
      <c r="J16" s="191" t="b">
        <v>1</v>
      </c>
      <c r="K16" s="174">
        <f t="shared" si="3"/>
        <v>33733087</v>
      </c>
      <c r="L16" s="174">
        <f t="shared" si="4"/>
        <v>23304760</v>
      </c>
      <c r="M16" s="174">
        <f>MAX(SUMIFS('EIA_State Elec Profiles'!C:C,'EIA_State Elec Profiles'!A:A,$A16,'EIA_State Elec Profiles'!B:B,$M$1)-SUMIFS('EIA_State Elec Profiles'!C:C,'EIA_State Elec Profiles'!A:A,$A16,'EIA_State Elec Profiles'!B:B,$M$2),0)</f>
        <v>0</v>
      </c>
      <c r="N16" s="187">
        <f t="shared" si="6"/>
        <v>10428327</v>
      </c>
      <c r="O16" s="187">
        <f t="shared" si="5"/>
        <v>0</v>
      </c>
      <c r="P16" s="160"/>
    </row>
    <row r="17" spans="1:16">
      <c r="A17" t="str">
        <f>INDEX(About!K:K,MATCH(B17,About!L:L,0))</f>
        <v>Illinois</v>
      </c>
      <c r="B17" s="85" t="s">
        <v>548</v>
      </c>
      <c r="C17" s="174">
        <f>SUM(SUMIFS(Cambium22_MidCase_annual_state!J:J,Cambium22_MidCase_annual_state!$A:$A,$B17,Cambium22_MidCase_annual_state!$B:$B,$B$4),SUMIFS(Cambium22_MidCase_annual_state!BZ:BZ,Cambium22_MidCase_annual_state!$A:$A,$B17,Cambium22_MidCase_annual_state!$B:$B,$B$4))</f>
        <v>117136620</v>
      </c>
      <c r="D17" s="174">
        <f>SUMIFS(Cambium22_MidCase_annual_state!K:K,Cambium22_MidCase_annual_state!$A:$A,$B17,Cambium22_MidCase_annual_state!$B:$B,$B$4)</f>
        <v>147799410</v>
      </c>
      <c r="E17" s="174" t="str">
        <f t="shared" si="1"/>
        <v>EXPORTER</v>
      </c>
      <c r="F17" s="174">
        <f>SUM(SUMIFS('EIA_State Elec Profiles'!$C:$C,'EIA_State Elec Profiles'!$A:$A,$A17,'EIA_State Elec Profiles'!$B:$B,F$1),SUMIFS('EIA_State Elec Profiles'!$C:$C,'EIA_State Elec Profiles'!$A:$A,$A17,'EIA_State Elec Profiles'!$B:$B,F$2))</f>
        <v>0</v>
      </c>
      <c r="G17" s="174">
        <f>SUM(SUMIFS('EIA_State Elec Profiles'!$C:$C,'EIA_State Elec Profiles'!$A:$A,$A17,'EIA_State Elec Profiles'!$B:$B,G$1),SUMIFS('EIA_State Elec Profiles'!$C:$C,'EIA_State Elec Profiles'!$A:$A,$A17,'EIA_State Elec Profiles'!$B:$B,G$2))</f>
        <v>34602295</v>
      </c>
      <c r="H17" s="174" t="str">
        <f t="shared" si="2"/>
        <v>EXPORTER</v>
      </c>
      <c r="I17" s="174" t="b">
        <f t="shared" si="0"/>
        <v>1</v>
      </c>
      <c r="J17" s="191" t="b">
        <v>1</v>
      </c>
      <c r="K17" s="174">
        <f t="shared" si="3"/>
        <v>117136620</v>
      </c>
      <c r="L17" s="174">
        <f t="shared" si="4"/>
        <v>151738915</v>
      </c>
      <c r="M17" s="174">
        <f>MAX(SUMIFS('EIA_State Elec Profiles'!C:C,'EIA_State Elec Profiles'!A:A,$A17,'EIA_State Elec Profiles'!B:B,$M$1)-SUMIFS('EIA_State Elec Profiles'!C:C,'EIA_State Elec Profiles'!A:A,$A17,'EIA_State Elec Profiles'!B:B,$M$2),0)</f>
        <v>0</v>
      </c>
      <c r="N17" s="187">
        <f t="shared" si="6"/>
        <v>0</v>
      </c>
      <c r="O17" s="187">
        <f t="shared" si="5"/>
        <v>34602295</v>
      </c>
      <c r="P17" s="160"/>
    </row>
    <row r="18" spans="1:16">
      <c r="A18" t="str">
        <f>INDEX(About!K:K,MATCH(B18,About!L:L,0))</f>
        <v>Indiana</v>
      </c>
      <c r="B18" s="85" t="s">
        <v>549</v>
      </c>
      <c r="C18" s="174">
        <f>SUM(SUMIFS(Cambium22_MidCase_annual_state!J:J,Cambium22_MidCase_annual_state!$A:$A,$B18,Cambium22_MidCase_annual_state!$B:$B,$B$4),SUMIFS(Cambium22_MidCase_annual_state!BZ:BZ,Cambium22_MidCase_annual_state!$A:$A,$B18,Cambium22_MidCase_annual_state!$B:$B,$B$4))</f>
        <v>103704470</v>
      </c>
      <c r="D18" s="174">
        <f>SUMIFS(Cambium22_MidCase_annual_state!K:K,Cambium22_MidCase_annual_state!$A:$A,$B18,Cambium22_MidCase_annual_state!$B:$B,$B$4)</f>
        <v>68331784</v>
      </c>
      <c r="E18" s="174" t="str">
        <f t="shared" si="1"/>
        <v>IMPORTER</v>
      </c>
      <c r="F18" s="174">
        <f>SUM(SUMIFS('EIA_State Elec Profiles'!$C:$C,'EIA_State Elec Profiles'!$A:$A,$A18,'EIA_State Elec Profiles'!$B:$B,F$1),SUMIFS('EIA_State Elec Profiles'!$C:$C,'EIA_State Elec Profiles'!$A:$A,$A18,'EIA_State Elec Profiles'!$B:$B,F$2))</f>
        <v>18310966</v>
      </c>
      <c r="G18" s="174">
        <f>SUM(SUMIFS('EIA_State Elec Profiles'!$C:$C,'EIA_State Elec Profiles'!$A:$A,$A18,'EIA_State Elec Profiles'!$B:$B,G$1),SUMIFS('EIA_State Elec Profiles'!$C:$C,'EIA_State Elec Profiles'!$A:$A,$A18,'EIA_State Elec Profiles'!$B:$B,G$2))</f>
        <v>0</v>
      </c>
      <c r="H18" s="174" t="str">
        <f t="shared" si="2"/>
        <v>IMPORTER</v>
      </c>
      <c r="I18" s="174" t="b">
        <f t="shared" si="0"/>
        <v>1</v>
      </c>
      <c r="J18" s="191" t="b">
        <v>1</v>
      </c>
      <c r="K18" s="174">
        <f t="shared" si="3"/>
        <v>86642750</v>
      </c>
      <c r="L18" s="174">
        <f t="shared" si="4"/>
        <v>68331784</v>
      </c>
      <c r="M18" s="174">
        <f>MAX(SUMIFS('EIA_State Elec Profiles'!C:C,'EIA_State Elec Profiles'!A:A,$A18,'EIA_State Elec Profiles'!B:B,$M$1)-SUMIFS('EIA_State Elec Profiles'!C:C,'EIA_State Elec Profiles'!A:A,$A18,'EIA_State Elec Profiles'!B:B,$M$2),0)</f>
        <v>0</v>
      </c>
      <c r="N18" s="187">
        <f t="shared" si="6"/>
        <v>18310966</v>
      </c>
      <c r="O18" s="187">
        <f t="shared" si="5"/>
        <v>0</v>
      </c>
      <c r="P18" s="160"/>
    </row>
    <row r="19" spans="1:16">
      <c r="A19" t="str">
        <f>INDEX(About!K:K,MATCH(B19,About!L:L,0))</f>
        <v>Iowa</v>
      </c>
      <c r="B19" s="85" t="s">
        <v>550</v>
      </c>
      <c r="C19" s="174">
        <f>SUM(SUMIFS(Cambium22_MidCase_annual_state!J:J,Cambium22_MidCase_annual_state!$A:$A,$B19,Cambium22_MidCase_annual_state!$B:$B,$B$4),SUMIFS(Cambium22_MidCase_annual_state!BZ:BZ,Cambium22_MidCase_annual_state!$A:$A,$B19,Cambium22_MidCase_annual_state!$B:$B,$B$4))</f>
        <v>75812840</v>
      </c>
      <c r="D19" s="174">
        <f>SUMIFS(Cambium22_MidCase_annual_state!K:K,Cambium22_MidCase_annual_state!$A:$A,$B19,Cambium22_MidCase_annual_state!$B:$B,$B$4)</f>
        <v>102469016</v>
      </c>
      <c r="E19" s="174" t="str">
        <f t="shared" si="1"/>
        <v>EXPORTER</v>
      </c>
      <c r="F19" s="174">
        <f>SUM(SUMIFS('EIA_State Elec Profiles'!$C:$C,'EIA_State Elec Profiles'!$A:$A,$A19,'EIA_State Elec Profiles'!$B:$B,F$1),SUMIFS('EIA_State Elec Profiles'!$C:$C,'EIA_State Elec Profiles'!$A:$A,$A19,'EIA_State Elec Profiles'!$B:$B,F$2))</f>
        <v>0</v>
      </c>
      <c r="G19" s="174">
        <f>SUM(SUMIFS('EIA_State Elec Profiles'!$C:$C,'EIA_State Elec Profiles'!$A:$A,$A19,'EIA_State Elec Profiles'!$B:$B,G$1),SUMIFS('EIA_State Elec Profiles'!$C:$C,'EIA_State Elec Profiles'!$A:$A,$A19,'EIA_State Elec Profiles'!$B:$B,G$2))</f>
        <v>9314891</v>
      </c>
      <c r="H19" s="174" t="str">
        <f t="shared" si="2"/>
        <v>EXPORTER</v>
      </c>
      <c r="I19" s="174" t="b">
        <f t="shared" si="0"/>
        <v>1</v>
      </c>
      <c r="J19" s="191" t="b">
        <v>1</v>
      </c>
      <c r="K19" s="174">
        <f t="shared" si="3"/>
        <v>75812840</v>
      </c>
      <c r="L19" s="174">
        <f t="shared" si="4"/>
        <v>85127731</v>
      </c>
      <c r="M19" s="174">
        <f>MAX(SUMIFS('EIA_State Elec Profiles'!C:C,'EIA_State Elec Profiles'!A:A,$A19,'EIA_State Elec Profiles'!B:B,$M$1)-SUMIFS('EIA_State Elec Profiles'!C:C,'EIA_State Elec Profiles'!A:A,$A19,'EIA_State Elec Profiles'!B:B,$M$2),0)</f>
        <v>24480</v>
      </c>
      <c r="N19" s="187">
        <f t="shared" si="6"/>
        <v>24480</v>
      </c>
      <c r="O19" s="187">
        <f t="shared" si="5"/>
        <v>9314891</v>
      </c>
      <c r="P19" s="160"/>
    </row>
    <row r="20" spans="1:16">
      <c r="A20" t="str">
        <f>INDEX(About!K:K,MATCH(B20,About!L:L,0))</f>
        <v>Kansas</v>
      </c>
      <c r="B20" s="85" t="s">
        <v>551</v>
      </c>
      <c r="C20" s="174">
        <f>SUM(SUMIFS(Cambium22_MidCase_annual_state!J:J,Cambium22_MidCase_annual_state!$A:$A,$B20,Cambium22_MidCase_annual_state!$B:$B,$B$4),SUMIFS(Cambium22_MidCase_annual_state!BZ:BZ,Cambium22_MidCase_annual_state!$A:$A,$B20,Cambium22_MidCase_annual_state!$B:$B,$B$4))</f>
        <v>22417458</v>
      </c>
      <c r="D20" s="174">
        <f>SUMIFS(Cambium22_MidCase_annual_state!K:K,Cambium22_MidCase_annual_state!$A:$A,$B20,Cambium22_MidCase_annual_state!$B:$B,$B$4)</f>
        <v>35497240</v>
      </c>
      <c r="E20" s="174" t="str">
        <f t="shared" si="1"/>
        <v>EXPORTER</v>
      </c>
      <c r="F20" s="174">
        <f>SUM(SUMIFS('EIA_State Elec Profiles'!$C:$C,'EIA_State Elec Profiles'!$A:$A,$A20,'EIA_State Elec Profiles'!$B:$B,F$1),SUMIFS('EIA_State Elec Profiles'!$C:$C,'EIA_State Elec Profiles'!$A:$A,$A20,'EIA_State Elec Profiles'!$B:$B,F$2))</f>
        <v>0</v>
      </c>
      <c r="G20" s="174">
        <f>SUM(SUMIFS('EIA_State Elec Profiles'!$C:$C,'EIA_State Elec Profiles'!$A:$A,$A20,'EIA_State Elec Profiles'!$B:$B,G$1),SUMIFS('EIA_State Elec Profiles'!$C:$C,'EIA_State Elec Profiles'!$A:$A,$A20,'EIA_State Elec Profiles'!$B:$B,G$2))</f>
        <v>13717698</v>
      </c>
      <c r="H20" s="174" t="str">
        <f t="shared" si="2"/>
        <v>EXPORTER</v>
      </c>
      <c r="I20" s="174" t="b">
        <f t="shared" si="0"/>
        <v>1</v>
      </c>
      <c r="J20" s="191" t="b">
        <v>1</v>
      </c>
      <c r="K20" s="174">
        <f t="shared" si="3"/>
        <v>22417458</v>
      </c>
      <c r="L20" s="174">
        <f t="shared" si="4"/>
        <v>36135156</v>
      </c>
      <c r="M20" s="174">
        <f>MAX(SUMIFS('EIA_State Elec Profiles'!C:C,'EIA_State Elec Profiles'!A:A,$A20,'EIA_State Elec Profiles'!B:B,$M$1)-SUMIFS('EIA_State Elec Profiles'!C:C,'EIA_State Elec Profiles'!A:A,$A20,'EIA_State Elec Profiles'!B:B,$M$2),0)</f>
        <v>0</v>
      </c>
      <c r="N20" s="187">
        <f t="shared" si="6"/>
        <v>0</v>
      </c>
      <c r="O20" s="187">
        <f t="shared" si="5"/>
        <v>13717698</v>
      </c>
      <c r="P20" s="160"/>
    </row>
    <row r="21" spans="1:16">
      <c r="A21" t="str">
        <f>INDEX(About!K:K,MATCH(B21,About!L:L,0))</f>
        <v>Kentucky</v>
      </c>
      <c r="B21" s="85" t="s">
        <v>552</v>
      </c>
      <c r="C21" s="174">
        <f>SUM(SUMIFS(Cambium22_MidCase_annual_state!J:J,Cambium22_MidCase_annual_state!$A:$A,$B21,Cambium22_MidCase_annual_state!$B:$B,$B$4),SUMIFS(Cambium22_MidCase_annual_state!BZ:BZ,Cambium22_MidCase_annual_state!$A:$A,$B21,Cambium22_MidCase_annual_state!$B:$B,$B$4))</f>
        <v>63268000</v>
      </c>
      <c r="D21" s="174">
        <f>SUMIFS(Cambium22_MidCase_annual_state!K:K,Cambium22_MidCase_annual_state!$A:$A,$B21,Cambium22_MidCase_annual_state!$B:$B,$B$4)</f>
        <v>30659604</v>
      </c>
      <c r="E21" s="174" t="str">
        <f t="shared" si="1"/>
        <v>IMPORTER</v>
      </c>
      <c r="F21" s="174">
        <f>SUM(SUMIFS('EIA_State Elec Profiles'!$C:$C,'EIA_State Elec Profiles'!$A:$A,$A21,'EIA_State Elec Profiles'!$B:$B,F$1),SUMIFS('EIA_State Elec Profiles'!$C:$C,'EIA_State Elec Profiles'!$A:$A,$A21,'EIA_State Elec Profiles'!$B:$B,F$2))</f>
        <v>8952800</v>
      </c>
      <c r="G21" s="174">
        <f>SUM(SUMIFS('EIA_State Elec Profiles'!$C:$C,'EIA_State Elec Profiles'!$A:$A,$A21,'EIA_State Elec Profiles'!$B:$B,G$1),SUMIFS('EIA_State Elec Profiles'!$C:$C,'EIA_State Elec Profiles'!$A:$A,$A21,'EIA_State Elec Profiles'!$B:$B,G$2))</f>
        <v>0</v>
      </c>
      <c r="H21" s="174" t="str">
        <f t="shared" si="2"/>
        <v>IMPORTER</v>
      </c>
      <c r="I21" s="174" t="b">
        <f t="shared" si="0"/>
        <v>1</v>
      </c>
      <c r="J21" s="191" t="b">
        <v>1</v>
      </c>
      <c r="K21" s="174">
        <f t="shared" si="3"/>
        <v>39612404</v>
      </c>
      <c r="L21" s="174">
        <f t="shared" si="4"/>
        <v>30659604</v>
      </c>
      <c r="M21" s="174">
        <f>MAX(SUMIFS('EIA_State Elec Profiles'!C:C,'EIA_State Elec Profiles'!A:A,$A21,'EIA_State Elec Profiles'!B:B,$M$1)-SUMIFS('EIA_State Elec Profiles'!C:C,'EIA_State Elec Profiles'!A:A,$A21,'EIA_State Elec Profiles'!B:B,$M$2),0)</f>
        <v>190436</v>
      </c>
      <c r="N21" s="187">
        <f t="shared" si="6"/>
        <v>9143236</v>
      </c>
      <c r="O21" s="187">
        <f t="shared" si="5"/>
        <v>0</v>
      </c>
      <c r="P21" s="160"/>
    </row>
    <row r="22" spans="1:16">
      <c r="A22" t="str">
        <f>INDEX(About!K:K,MATCH(B22,About!L:L,0))</f>
        <v>Louisiana</v>
      </c>
      <c r="B22" s="85" t="s">
        <v>553</v>
      </c>
      <c r="C22" s="174">
        <f>SUM(SUMIFS(Cambium22_MidCase_annual_state!J:J,Cambium22_MidCase_annual_state!$A:$A,$B22,Cambium22_MidCase_annual_state!$B:$B,$B$4),SUMIFS(Cambium22_MidCase_annual_state!BZ:BZ,Cambium22_MidCase_annual_state!$A:$A,$B22,Cambium22_MidCase_annual_state!$B:$B,$B$4))</f>
        <v>29459098</v>
      </c>
      <c r="D22" s="174">
        <f>SUMIFS(Cambium22_MidCase_annual_state!K:K,Cambium22_MidCase_annual_state!$A:$A,$B22,Cambium22_MidCase_annual_state!$B:$B,$B$4)</f>
        <v>16557002</v>
      </c>
      <c r="E22" s="174" t="str">
        <f t="shared" si="1"/>
        <v>IMPORTER</v>
      </c>
      <c r="F22" s="174">
        <f>SUM(SUMIFS('EIA_State Elec Profiles'!$C:$C,'EIA_State Elec Profiles'!$A:$A,$A22,'EIA_State Elec Profiles'!$B:$B,F$1),SUMIFS('EIA_State Elec Profiles'!$C:$C,'EIA_State Elec Profiles'!$A:$A,$A22,'EIA_State Elec Profiles'!$B:$B,F$2))</f>
        <v>16593779</v>
      </c>
      <c r="G22" s="174">
        <f>SUM(SUMIFS('EIA_State Elec Profiles'!$C:$C,'EIA_State Elec Profiles'!$A:$A,$A22,'EIA_State Elec Profiles'!$B:$B,G$1),SUMIFS('EIA_State Elec Profiles'!$C:$C,'EIA_State Elec Profiles'!$A:$A,$A22,'EIA_State Elec Profiles'!$B:$B,G$2))</f>
        <v>0</v>
      </c>
      <c r="H22" s="174" t="str">
        <f t="shared" si="2"/>
        <v>IMPORTER</v>
      </c>
      <c r="I22" s="174" t="b">
        <f t="shared" si="0"/>
        <v>1</v>
      </c>
      <c r="J22" s="191" t="b">
        <v>1</v>
      </c>
      <c r="K22" s="174">
        <f t="shared" si="3"/>
        <v>33150781</v>
      </c>
      <c r="L22" s="174">
        <f t="shared" si="4"/>
        <v>16557002</v>
      </c>
      <c r="M22" s="174">
        <f>MAX(SUMIFS('EIA_State Elec Profiles'!C:C,'EIA_State Elec Profiles'!A:A,$A22,'EIA_State Elec Profiles'!B:B,$M$1)-SUMIFS('EIA_State Elec Profiles'!C:C,'EIA_State Elec Profiles'!A:A,$A22,'EIA_State Elec Profiles'!B:B,$M$2),0)</f>
        <v>8320095</v>
      </c>
      <c r="N22" s="187">
        <f t="shared" si="6"/>
        <v>24913874</v>
      </c>
      <c r="O22" s="187">
        <f t="shared" si="5"/>
        <v>0</v>
      </c>
      <c r="P22" s="160"/>
    </row>
    <row r="23" spans="1:16">
      <c r="A23" t="str">
        <f>INDEX(About!K:K,MATCH(B23,About!L:L,0))</f>
        <v>Maine</v>
      </c>
      <c r="B23" s="85" t="s">
        <v>554</v>
      </c>
      <c r="C23" s="174">
        <f>SUM(SUMIFS(Cambium22_MidCase_annual_state!J:J,Cambium22_MidCase_annual_state!$A:$A,$B23,Cambium22_MidCase_annual_state!$B:$B,$B$4),SUMIFS(Cambium22_MidCase_annual_state!BZ:BZ,Cambium22_MidCase_annual_state!$A:$A,$B23,Cambium22_MidCase_annual_state!$B:$B,$B$4))</f>
        <v>3816166</v>
      </c>
      <c r="D23" s="174">
        <f>SUMIFS(Cambium22_MidCase_annual_state!K:K,Cambium22_MidCase_annual_state!$A:$A,$B23,Cambium22_MidCase_annual_state!$B:$B,$B$4)</f>
        <v>291928.40000000002</v>
      </c>
      <c r="E23" s="174" t="str">
        <f t="shared" si="1"/>
        <v>IMPORTER</v>
      </c>
      <c r="F23" s="174">
        <f>SUM(SUMIFS('EIA_State Elec Profiles'!$C:$C,'EIA_State Elec Profiles'!$A:$A,$A23,'EIA_State Elec Profiles'!$B:$B,F$1),SUMIFS('EIA_State Elec Profiles'!$C:$C,'EIA_State Elec Profiles'!$A:$A,$A23,'EIA_State Elec Profiles'!$B:$B,F$2))</f>
        <v>3130908</v>
      </c>
      <c r="G23" s="174">
        <f>SUM(SUMIFS('EIA_State Elec Profiles'!$C:$C,'EIA_State Elec Profiles'!$A:$A,$A23,'EIA_State Elec Profiles'!$B:$B,G$1),SUMIFS('EIA_State Elec Profiles'!$C:$C,'EIA_State Elec Profiles'!$A:$A,$A23,'EIA_State Elec Profiles'!$B:$B,G$2))</f>
        <v>45143</v>
      </c>
      <c r="H23" s="174" t="str">
        <f t="shared" si="2"/>
        <v>IMPORTER</v>
      </c>
      <c r="I23" s="174" t="b">
        <f t="shared" si="0"/>
        <v>1</v>
      </c>
      <c r="J23" s="191" t="b">
        <v>1</v>
      </c>
      <c r="K23" s="174">
        <f t="shared" si="3"/>
        <v>3422836.4</v>
      </c>
      <c r="L23" s="174">
        <f t="shared" si="4"/>
        <v>291928.40000000002</v>
      </c>
      <c r="M23" s="174">
        <f>MAX(SUMIFS('EIA_State Elec Profiles'!C:C,'EIA_State Elec Profiles'!A:A,$A23,'EIA_State Elec Profiles'!B:B,$M$1)-SUMIFS('EIA_State Elec Profiles'!C:C,'EIA_State Elec Profiles'!A:A,$A23,'EIA_State Elec Profiles'!B:B,$M$2),0)</f>
        <v>0</v>
      </c>
      <c r="N23" s="187">
        <f t="shared" si="6"/>
        <v>3130908</v>
      </c>
      <c r="O23" s="187">
        <f t="shared" si="5"/>
        <v>45143</v>
      </c>
      <c r="P23" s="160"/>
    </row>
    <row r="24" spans="1:16">
      <c r="A24" t="str">
        <f>INDEX(About!K:K,MATCH(B24,About!L:L,0))</f>
        <v>Maryland</v>
      </c>
      <c r="B24" s="85" t="s">
        <v>555</v>
      </c>
      <c r="C24" s="174">
        <f>SUM(SUMIFS(Cambium22_MidCase_annual_state!J:J,Cambium22_MidCase_annual_state!$A:$A,$B24,Cambium22_MidCase_annual_state!$B:$B,$B$4),SUMIFS(Cambium22_MidCase_annual_state!BZ:BZ,Cambium22_MidCase_annual_state!$A:$A,$B24,Cambium22_MidCase_annual_state!$B:$B,$B$4))</f>
        <v>46904550</v>
      </c>
      <c r="D24" s="174">
        <f>SUMIFS(Cambium22_MidCase_annual_state!K:K,Cambium22_MidCase_annual_state!$A:$A,$B24,Cambium22_MidCase_annual_state!$B:$B,$B$4)</f>
        <v>18292702</v>
      </c>
      <c r="E24" s="174" t="str">
        <f t="shared" si="1"/>
        <v>IMPORTER</v>
      </c>
      <c r="F24" s="174">
        <f>SUM(SUMIFS('EIA_State Elec Profiles'!$C:$C,'EIA_State Elec Profiles'!$A:$A,$A24,'EIA_State Elec Profiles'!$B:$B,F$1),SUMIFS('EIA_State Elec Profiles'!$C:$C,'EIA_State Elec Profiles'!$A:$A,$A24,'EIA_State Elec Profiles'!$B:$B,F$2))</f>
        <v>24392022</v>
      </c>
      <c r="G24" s="174">
        <f>SUM(SUMIFS('EIA_State Elec Profiles'!$C:$C,'EIA_State Elec Profiles'!$A:$A,$A24,'EIA_State Elec Profiles'!$B:$B,G$1),SUMIFS('EIA_State Elec Profiles'!$C:$C,'EIA_State Elec Profiles'!$A:$A,$A24,'EIA_State Elec Profiles'!$B:$B,G$2))</f>
        <v>0</v>
      </c>
      <c r="H24" s="174" t="str">
        <f t="shared" si="2"/>
        <v>IMPORTER</v>
      </c>
      <c r="I24" s="174" t="b">
        <f t="shared" si="0"/>
        <v>1</v>
      </c>
      <c r="J24" s="191" t="b">
        <v>1</v>
      </c>
      <c r="K24" s="174">
        <f t="shared" si="3"/>
        <v>42684724</v>
      </c>
      <c r="L24" s="174">
        <f t="shared" si="4"/>
        <v>18292702</v>
      </c>
      <c r="M24" s="174">
        <f>MAX(SUMIFS('EIA_State Elec Profiles'!C:C,'EIA_State Elec Profiles'!A:A,$A24,'EIA_State Elec Profiles'!B:B,$M$1)-SUMIFS('EIA_State Elec Profiles'!C:C,'EIA_State Elec Profiles'!A:A,$A24,'EIA_State Elec Profiles'!B:B,$M$2),0)</f>
        <v>140350</v>
      </c>
      <c r="N24" s="187">
        <f t="shared" si="6"/>
        <v>24532372</v>
      </c>
      <c r="O24" s="187">
        <f t="shared" si="5"/>
        <v>0</v>
      </c>
      <c r="P24" s="160"/>
    </row>
    <row r="25" spans="1:16">
      <c r="A25" t="str">
        <f>INDEX(About!K:K,MATCH(B25,About!L:L,0))</f>
        <v>Massachusetts</v>
      </c>
      <c r="B25" s="85" t="s">
        <v>556</v>
      </c>
      <c r="C25" s="174">
        <f>SUM(SUMIFS(Cambium22_MidCase_annual_state!J:J,Cambium22_MidCase_annual_state!$A:$A,$B25,Cambium22_MidCase_annual_state!$B:$B,$B$4),SUMIFS(Cambium22_MidCase_annual_state!BZ:BZ,Cambium22_MidCase_annual_state!$A:$A,$B25,Cambium22_MidCase_annual_state!$B:$B,$B$4))</f>
        <v>32382604</v>
      </c>
      <c r="D25" s="174">
        <f>SUMIFS(Cambium22_MidCase_annual_state!K:K,Cambium22_MidCase_annual_state!$A:$A,$B25,Cambium22_MidCase_annual_state!$B:$B,$B$4)</f>
        <v>1813008.4</v>
      </c>
      <c r="E25" s="174" t="str">
        <f t="shared" si="1"/>
        <v>IMPORTER</v>
      </c>
      <c r="F25" s="174">
        <f>SUM(SUMIFS('EIA_State Elec Profiles'!$C:$C,'EIA_State Elec Profiles'!$A:$A,$A25,'EIA_State Elec Profiles'!$B:$B,F$1),SUMIFS('EIA_State Elec Profiles'!$C:$C,'EIA_State Elec Profiles'!$A:$A,$A25,'EIA_State Elec Profiles'!$B:$B,F$2))</f>
        <v>34760276</v>
      </c>
      <c r="G25" s="174">
        <f>SUM(SUMIFS('EIA_State Elec Profiles'!$C:$C,'EIA_State Elec Profiles'!$A:$A,$A25,'EIA_State Elec Profiles'!$B:$B,G$1),SUMIFS('EIA_State Elec Profiles'!$C:$C,'EIA_State Elec Profiles'!$A:$A,$A25,'EIA_State Elec Profiles'!$B:$B,G$2))</f>
        <v>0</v>
      </c>
      <c r="H25" s="174" t="str">
        <f t="shared" si="2"/>
        <v>IMPORTER</v>
      </c>
      <c r="I25" s="174" t="b">
        <f t="shared" si="0"/>
        <v>1</v>
      </c>
      <c r="J25" s="191" t="b">
        <v>1</v>
      </c>
      <c r="K25" s="174">
        <f t="shared" si="3"/>
        <v>36573284.399999999</v>
      </c>
      <c r="L25" s="174">
        <f t="shared" si="4"/>
        <v>1813008.4</v>
      </c>
      <c r="M25" s="174">
        <f>MAX(SUMIFS('EIA_State Elec Profiles'!C:C,'EIA_State Elec Profiles'!A:A,$A25,'EIA_State Elec Profiles'!B:B,$M$1)-SUMIFS('EIA_State Elec Profiles'!C:C,'EIA_State Elec Profiles'!A:A,$A25,'EIA_State Elec Profiles'!B:B,$M$2),0)</f>
        <v>75909</v>
      </c>
      <c r="N25" s="187">
        <f t="shared" si="6"/>
        <v>34836185</v>
      </c>
      <c r="O25" s="187">
        <f t="shared" si="5"/>
        <v>0</v>
      </c>
      <c r="P25" s="160"/>
    </row>
    <row r="26" spans="1:16">
      <c r="A26" t="str">
        <f>INDEX(About!K:K,MATCH(B26,About!L:L,0))</f>
        <v>Michigan</v>
      </c>
      <c r="B26" s="85" t="s">
        <v>557</v>
      </c>
      <c r="C26" s="174">
        <f>SUM(SUMIFS(Cambium22_MidCase_annual_state!J:J,Cambium22_MidCase_annual_state!$A:$A,$B26,Cambium22_MidCase_annual_state!$B:$B,$B$4),SUMIFS(Cambium22_MidCase_annual_state!BZ:BZ,Cambium22_MidCase_annual_state!$A:$A,$B26,Cambium22_MidCase_annual_state!$B:$B,$B$4))</f>
        <v>23427153.800000001</v>
      </c>
      <c r="D26" s="174">
        <f>SUMIFS(Cambium22_MidCase_annual_state!K:K,Cambium22_MidCase_annual_state!$A:$A,$B26,Cambium22_MidCase_annual_state!$B:$B,$B$4)</f>
        <v>26307906</v>
      </c>
      <c r="E26" s="174" t="str">
        <f t="shared" si="1"/>
        <v>EXPORTER</v>
      </c>
      <c r="F26" s="174">
        <f>SUM(SUMIFS('EIA_State Elec Profiles'!$C:$C,'EIA_State Elec Profiles'!$A:$A,$A26,'EIA_State Elec Profiles'!$B:$B,F$1),SUMIFS('EIA_State Elec Profiles'!$C:$C,'EIA_State Elec Profiles'!$A:$A,$A26,'EIA_State Elec Profiles'!$B:$B,F$2))</f>
        <v>5282204</v>
      </c>
      <c r="G26" s="174">
        <f>SUM(SUMIFS('EIA_State Elec Profiles'!$C:$C,'EIA_State Elec Profiles'!$A:$A,$A26,'EIA_State Elec Profiles'!$B:$B,G$1),SUMIFS('EIA_State Elec Profiles'!$C:$C,'EIA_State Elec Profiles'!$A:$A,$A26,'EIA_State Elec Profiles'!$B:$B,G$2))</f>
        <v>13267728</v>
      </c>
      <c r="H26" s="174" t="str">
        <f t="shared" si="2"/>
        <v>EXPORTER</v>
      </c>
      <c r="I26" s="174" t="b">
        <f t="shared" si="0"/>
        <v>1</v>
      </c>
      <c r="J26" s="191" t="b">
        <v>1</v>
      </c>
      <c r="K26" s="174">
        <f t="shared" si="3"/>
        <v>23427153.800000001</v>
      </c>
      <c r="L26" s="174">
        <f t="shared" si="4"/>
        <v>36694881.799999997</v>
      </c>
      <c r="M26" s="174">
        <f>MAX(SUMIFS('EIA_State Elec Profiles'!C:C,'EIA_State Elec Profiles'!A:A,$A26,'EIA_State Elec Profiles'!B:B,$M$1)-SUMIFS('EIA_State Elec Profiles'!C:C,'EIA_State Elec Profiles'!A:A,$A26,'EIA_State Elec Profiles'!B:B,$M$2),0)</f>
        <v>0</v>
      </c>
      <c r="N26" s="187">
        <f t="shared" si="6"/>
        <v>5282204</v>
      </c>
      <c r="O26" s="187">
        <f t="shared" si="5"/>
        <v>13267728</v>
      </c>
      <c r="P26" s="160"/>
    </row>
    <row r="27" spans="1:16">
      <c r="A27" t="str">
        <f>INDEX(About!K:K,MATCH(B27,About!L:L,0))</f>
        <v>Minnesota</v>
      </c>
      <c r="B27" s="85" t="s">
        <v>558</v>
      </c>
      <c r="C27" s="174">
        <f>SUM(SUMIFS(Cambium22_MidCase_annual_state!J:J,Cambium22_MidCase_annual_state!$A:$A,$B27,Cambium22_MidCase_annual_state!$B:$B,$B$4),SUMIFS(Cambium22_MidCase_annual_state!BZ:BZ,Cambium22_MidCase_annual_state!$A:$A,$B27,Cambium22_MidCase_annual_state!$B:$B,$B$4))</f>
        <v>69679545</v>
      </c>
      <c r="D27" s="174">
        <f>SUMIFS(Cambium22_MidCase_annual_state!K:K,Cambium22_MidCase_annual_state!$A:$A,$B27,Cambium22_MidCase_annual_state!$B:$B,$B$4)</f>
        <v>68735260</v>
      </c>
      <c r="E27" s="174" t="str">
        <f t="shared" si="1"/>
        <v>IMPORTER</v>
      </c>
      <c r="F27" s="174">
        <f>SUM(SUMIFS('EIA_State Elec Profiles'!$C:$C,'EIA_State Elec Profiles'!$A:$A,$A27,'EIA_State Elec Profiles'!$B:$B,F$1),SUMIFS('EIA_State Elec Profiles'!$C:$C,'EIA_State Elec Profiles'!$A:$A,$A27,'EIA_State Elec Profiles'!$B:$B,F$2))</f>
        <v>13010953</v>
      </c>
      <c r="G27" s="174">
        <f>SUM(SUMIFS('EIA_State Elec Profiles'!$C:$C,'EIA_State Elec Profiles'!$A:$A,$A27,'EIA_State Elec Profiles'!$B:$B,G$1),SUMIFS('EIA_State Elec Profiles'!$C:$C,'EIA_State Elec Profiles'!$A:$A,$A27,'EIA_State Elec Profiles'!$B:$B,G$2))</f>
        <v>659904</v>
      </c>
      <c r="H27" s="174" t="str">
        <f t="shared" si="2"/>
        <v>IMPORTER</v>
      </c>
      <c r="I27" s="174" t="b">
        <f t="shared" si="0"/>
        <v>1</v>
      </c>
      <c r="J27" s="191" t="b">
        <v>1</v>
      </c>
      <c r="K27" s="174">
        <f t="shared" si="3"/>
        <v>81746213</v>
      </c>
      <c r="L27" s="174">
        <f t="shared" si="4"/>
        <v>68735260</v>
      </c>
      <c r="M27" s="174">
        <f>MAX(SUMIFS('EIA_State Elec Profiles'!C:C,'EIA_State Elec Profiles'!A:A,$A27,'EIA_State Elec Profiles'!B:B,$M$1)-SUMIFS('EIA_State Elec Profiles'!C:C,'EIA_State Elec Profiles'!A:A,$A27,'EIA_State Elec Profiles'!B:B,$M$2),0)</f>
        <v>0</v>
      </c>
      <c r="N27" s="187">
        <f t="shared" si="6"/>
        <v>13010953</v>
      </c>
      <c r="O27" s="187">
        <f t="shared" si="5"/>
        <v>659904</v>
      </c>
      <c r="P27" s="160"/>
    </row>
    <row r="28" spans="1:16">
      <c r="A28" t="str">
        <f>INDEX(About!K:K,MATCH(B28,About!L:L,0))</f>
        <v>Mississippi</v>
      </c>
      <c r="B28" s="85" t="s">
        <v>559</v>
      </c>
      <c r="C28" s="174">
        <f>SUM(SUMIFS(Cambium22_MidCase_annual_state!J:J,Cambium22_MidCase_annual_state!$A:$A,$B28,Cambium22_MidCase_annual_state!$B:$B,$B$4),SUMIFS(Cambium22_MidCase_annual_state!BZ:BZ,Cambium22_MidCase_annual_state!$A:$A,$B28,Cambium22_MidCase_annual_state!$B:$B,$B$4))</f>
        <v>23281996</v>
      </c>
      <c r="D28" s="174">
        <f>SUMIFS(Cambium22_MidCase_annual_state!K:K,Cambium22_MidCase_annual_state!$A:$A,$B28,Cambium22_MidCase_annual_state!$B:$B,$B$4)</f>
        <v>17253144</v>
      </c>
      <c r="E28" s="174" t="str">
        <f t="shared" si="1"/>
        <v>IMPORTER</v>
      </c>
      <c r="F28" s="174">
        <f>SUM(SUMIFS('EIA_State Elec Profiles'!$C:$C,'EIA_State Elec Profiles'!$A:$A,$A28,'EIA_State Elec Profiles'!$B:$B,F$1),SUMIFS('EIA_State Elec Profiles'!$C:$C,'EIA_State Elec Profiles'!$A:$A,$A28,'EIA_State Elec Profiles'!$B:$B,F$2))</f>
        <v>0</v>
      </c>
      <c r="G28" s="174">
        <f>SUM(SUMIFS('EIA_State Elec Profiles'!$C:$C,'EIA_State Elec Profiles'!$A:$A,$A28,'EIA_State Elec Profiles'!$B:$B,G$1),SUMIFS('EIA_State Elec Profiles'!$C:$C,'EIA_State Elec Profiles'!$A:$A,$A28,'EIA_State Elec Profiles'!$B:$B,G$2))</f>
        <v>15330151</v>
      </c>
      <c r="H28" s="174" t="str">
        <f t="shared" si="2"/>
        <v>EXPORTER</v>
      </c>
      <c r="I28" s="174" t="b">
        <f t="shared" si="0"/>
        <v>0</v>
      </c>
      <c r="J28" s="191" t="b">
        <v>1</v>
      </c>
      <c r="K28" s="174">
        <f t="shared" si="3"/>
        <v>0</v>
      </c>
      <c r="L28" s="174">
        <f t="shared" si="4"/>
        <v>15330151</v>
      </c>
      <c r="M28" s="174">
        <f>MAX(SUMIFS('EIA_State Elec Profiles'!C:C,'EIA_State Elec Profiles'!A:A,$A28,'EIA_State Elec Profiles'!B:B,$M$1)-SUMIFS('EIA_State Elec Profiles'!C:C,'EIA_State Elec Profiles'!A:A,$A28,'EIA_State Elec Profiles'!B:B,$M$2),0)</f>
        <v>85752</v>
      </c>
      <c r="N28" s="187">
        <f t="shared" si="6"/>
        <v>85752</v>
      </c>
      <c r="O28" s="187">
        <f t="shared" si="5"/>
        <v>15330151</v>
      </c>
      <c r="P28" s="160"/>
    </row>
    <row r="29" spans="1:16">
      <c r="A29" t="str">
        <f>INDEX(About!K:K,MATCH(B29,About!L:L,0))</f>
        <v>Missouri</v>
      </c>
      <c r="B29" s="85" t="s">
        <v>560</v>
      </c>
      <c r="C29" s="174">
        <f>SUM(SUMIFS(Cambium22_MidCase_annual_state!J:J,Cambium22_MidCase_annual_state!$A:$A,$B29,Cambium22_MidCase_annual_state!$B:$B,$B$4),SUMIFS(Cambium22_MidCase_annual_state!BZ:BZ,Cambium22_MidCase_annual_state!$A:$A,$B29,Cambium22_MidCase_annual_state!$B:$B,$B$4))</f>
        <v>88500260</v>
      </c>
      <c r="D29" s="174">
        <f>SUMIFS(Cambium22_MidCase_annual_state!K:K,Cambium22_MidCase_annual_state!$A:$A,$B29,Cambium22_MidCase_annual_state!$B:$B,$B$4)</f>
        <v>82016380</v>
      </c>
      <c r="E29" s="174" t="str">
        <f t="shared" si="1"/>
        <v>IMPORTER</v>
      </c>
      <c r="F29" s="174">
        <f>SUM(SUMIFS('EIA_State Elec Profiles'!$C:$C,'EIA_State Elec Profiles'!$A:$A,$A29,'EIA_State Elec Profiles'!$B:$B,F$1),SUMIFS('EIA_State Elec Profiles'!$C:$C,'EIA_State Elec Profiles'!$A:$A,$A29,'EIA_State Elec Profiles'!$B:$B,F$2))</f>
        <v>5266398</v>
      </c>
      <c r="G29" s="174">
        <f>SUM(SUMIFS('EIA_State Elec Profiles'!$C:$C,'EIA_State Elec Profiles'!$A:$A,$A29,'EIA_State Elec Profiles'!$B:$B,G$1),SUMIFS('EIA_State Elec Profiles'!$C:$C,'EIA_State Elec Profiles'!$A:$A,$A29,'EIA_State Elec Profiles'!$B:$B,G$2))</f>
        <v>0</v>
      </c>
      <c r="H29" s="174" t="str">
        <f t="shared" si="2"/>
        <v>IMPORTER</v>
      </c>
      <c r="I29" s="174" t="b">
        <f t="shared" si="0"/>
        <v>1</v>
      </c>
      <c r="J29" s="191" t="b">
        <v>1</v>
      </c>
      <c r="K29" s="174">
        <f t="shared" si="3"/>
        <v>87282778</v>
      </c>
      <c r="L29" s="174">
        <f t="shared" si="4"/>
        <v>82016380</v>
      </c>
      <c r="M29" s="174">
        <f>MAX(SUMIFS('EIA_State Elec Profiles'!C:C,'EIA_State Elec Profiles'!A:A,$A29,'EIA_State Elec Profiles'!B:B,$M$1)-SUMIFS('EIA_State Elec Profiles'!C:C,'EIA_State Elec Profiles'!A:A,$A29,'EIA_State Elec Profiles'!B:B,$M$2),0)</f>
        <v>0</v>
      </c>
      <c r="N29" s="187">
        <f t="shared" si="6"/>
        <v>5266398</v>
      </c>
      <c r="O29" s="187">
        <f t="shared" si="5"/>
        <v>0</v>
      </c>
      <c r="P29" s="160"/>
    </row>
    <row r="30" spans="1:16">
      <c r="A30" t="str">
        <f>INDEX(About!K:K,MATCH(B30,About!L:L,0))</f>
        <v>Montana</v>
      </c>
      <c r="B30" s="85" t="s">
        <v>561</v>
      </c>
      <c r="C30" s="174">
        <f>SUM(SUMIFS(Cambium22_MidCase_annual_state!J:J,Cambium22_MidCase_annual_state!$A:$A,$B30,Cambium22_MidCase_annual_state!$B:$B,$B$4),SUMIFS(Cambium22_MidCase_annual_state!BZ:BZ,Cambium22_MidCase_annual_state!$A:$A,$B30,Cambium22_MidCase_annual_state!$B:$B,$B$4))</f>
        <v>18236575.399999999</v>
      </c>
      <c r="D30" s="174">
        <f>SUMIFS(Cambium22_MidCase_annual_state!K:K,Cambium22_MidCase_annual_state!$A:$A,$B30,Cambium22_MidCase_annual_state!$B:$B,$B$4)</f>
        <v>26944262</v>
      </c>
      <c r="E30" s="174" t="str">
        <f t="shared" si="1"/>
        <v>EXPORTER</v>
      </c>
      <c r="F30" s="174">
        <f>SUM(SUMIFS('EIA_State Elec Profiles'!$C:$C,'EIA_State Elec Profiles'!$A:$A,$A30,'EIA_State Elec Profiles'!$B:$B,F$1),SUMIFS('EIA_State Elec Profiles'!$C:$C,'EIA_State Elec Profiles'!$A:$A,$A30,'EIA_State Elec Profiles'!$B:$B,F$2))</f>
        <v>53636</v>
      </c>
      <c r="G30" s="174">
        <f>SUM(SUMIFS('EIA_State Elec Profiles'!$C:$C,'EIA_State Elec Profiles'!$A:$A,$A30,'EIA_State Elec Profiles'!$B:$B,G$1),SUMIFS('EIA_State Elec Profiles'!$C:$C,'EIA_State Elec Profiles'!$A:$A,$A30,'EIA_State Elec Profiles'!$B:$B,G$2))</f>
        <v>9211716</v>
      </c>
      <c r="H30" s="174" t="str">
        <f t="shared" si="2"/>
        <v>EXPORTER</v>
      </c>
      <c r="I30" s="174" t="b">
        <f t="shared" si="0"/>
        <v>1</v>
      </c>
      <c r="J30" s="191" t="b">
        <v>1</v>
      </c>
      <c r="K30" s="174">
        <f t="shared" si="3"/>
        <v>18236575.399999999</v>
      </c>
      <c r="L30" s="174">
        <f t="shared" si="4"/>
        <v>27448291.399999999</v>
      </c>
      <c r="M30" s="174">
        <f>MAX(SUMIFS('EIA_State Elec Profiles'!C:C,'EIA_State Elec Profiles'!A:A,$A30,'EIA_State Elec Profiles'!B:B,$M$1)-SUMIFS('EIA_State Elec Profiles'!C:C,'EIA_State Elec Profiles'!A:A,$A30,'EIA_State Elec Profiles'!B:B,$M$2),0)</f>
        <v>6419</v>
      </c>
      <c r="N30" s="187">
        <f t="shared" si="6"/>
        <v>60055</v>
      </c>
      <c r="O30" s="187">
        <f t="shared" si="5"/>
        <v>9211716</v>
      </c>
      <c r="P30" s="160"/>
    </row>
    <row r="31" spans="1:16">
      <c r="A31" t="str">
        <f>INDEX(About!K:K,MATCH(B31,About!L:L,0))</f>
        <v>Nebraska</v>
      </c>
      <c r="B31" s="85" t="s">
        <v>562</v>
      </c>
      <c r="C31" s="174">
        <f>SUM(SUMIFS(Cambium22_MidCase_annual_state!J:J,Cambium22_MidCase_annual_state!$A:$A,$B31,Cambium22_MidCase_annual_state!$B:$B,$B$4),SUMIFS(Cambium22_MidCase_annual_state!BZ:BZ,Cambium22_MidCase_annual_state!$A:$A,$B31,Cambium22_MidCase_annual_state!$B:$B,$B$4))</f>
        <v>22227818</v>
      </c>
      <c r="D31" s="174">
        <f>SUMIFS(Cambium22_MidCase_annual_state!K:K,Cambium22_MidCase_annual_state!$A:$A,$B31,Cambium22_MidCase_annual_state!$B:$B,$B$4)</f>
        <v>39763480</v>
      </c>
      <c r="E31" s="174" t="str">
        <f t="shared" si="1"/>
        <v>EXPORTER</v>
      </c>
      <c r="F31" s="174">
        <f>SUM(SUMIFS('EIA_State Elec Profiles'!$C:$C,'EIA_State Elec Profiles'!$A:$A,$A31,'EIA_State Elec Profiles'!$B:$B,F$1),SUMIFS('EIA_State Elec Profiles'!$C:$C,'EIA_State Elec Profiles'!$A:$A,$A31,'EIA_State Elec Profiles'!$B:$B,F$2))</f>
        <v>0</v>
      </c>
      <c r="G31" s="174">
        <f>SUM(SUMIFS('EIA_State Elec Profiles'!$C:$C,'EIA_State Elec Profiles'!$A:$A,$A31,'EIA_State Elec Profiles'!$B:$B,G$1),SUMIFS('EIA_State Elec Profiles'!$C:$C,'EIA_State Elec Profiles'!$A:$A,$A31,'EIA_State Elec Profiles'!$B:$B,G$2))</f>
        <v>3400152</v>
      </c>
      <c r="H31" s="174" t="str">
        <f t="shared" si="2"/>
        <v>EXPORTER</v>
      </c>
      <c r="I31" s="174" t="b">
        <f t="shared" si="0"/>
        <v>1</v>
      </c>
      <c r="J31" s="191" t="b">
        <v>1</v>
      </c>
      <c r="K31" s="174">
        <f t="shared" si="3"/>
        <v>22227818</v>
      </c>
      <c r="L31" s="174">
        <f t="shared" si="4"/>
        <v>25627970</v>
      </c>
      <c r="M31" s="174">
        <f>MAX(SUMIFS('EIA_State Elec Profiles'!C:C,'EIA_State Elec Profiles'!A:A,$A31,'EIA_State Elec Profiles'!B:B,$M$1)-SUMIFS('EIA_State Elec Profiles'!C:C,'EIA_State Elec Profiles'!A:A,$A31,'EIA_State Elec Profiles'!B:B,$M$2),0)</f>
        <v>0</v>
      </c>
      <c r="N31" s="187">
        <f t="shared" si="6"/>
        <v>0</v>
      </c>
      <c r="O31" s="187">
        <f t="shared" si="5"/>
        <v>3400152</v>
      </c>
      <c r="P31" s="160"/>
    </row>
    <row r="32" spans="1:16">
      <c r="A32" t="str">
        <f>INDEX(About!K:K,MATCH(B32,About!L:L,0))</f>
        <v>Nevada</v>
      </c>
      <c r="B32" s="85" t="s">
        <v>563</v>
      </c>
      <c r="C32" s="174">
        <f>SUM(SUMIFS(Cambium22_MidCase_annual_state!J:J,Cambium22_MidCase_annual_state!$A:$A,$B32,Cambium22_MidCase_annual_state!$B:$B,$B$4),SUMIFS(Cambium22_MidCase_annual_state!BZ:BZ,Cambium22_MidCase_annual_state!$A:$A,$B32,Cambium22_MidCase_annual_state!$B:$B,$B$4))</f>
        <v>25341504</v>
      </c>
      <c r="D32" s="174">
        <f>SUMIFS(Cambium22_MidCase_annual_state!K:K,Cambium22_MidCase_annual_state!$A:$A,$B32,Cambium22_MidCase_annual_state!$B:$B,$B$4)</f>
        <v>21446326</v>
      </c>
      <c r="E32" s="174" t="str">
        <f t="shared" si="1"/>
        <v>IMPORTER</v>
      </c>
      <c r="F32" s="174">
        <f>SUM(SUMIFS('EIA_State Elec Profiles'!$C:$C,'EIA_State Elec Profiles'!$A:$A,$A32,'EIA_State Elec Profiles'!$B:$B,F$1),SUMIFS('EIA_State Elec Profiles'!$C:$C,'EIA_State Elec Profiles'!$A:$A,$A32,'EIA_State Elec Profiles'!$B:$B,F$2))</f>
        <v>0</v>
      </c>
      <c r="G32" s="174">
        <f>SUM(SUMIFS('EIA_State Elec Profiles'!$C:$C,'EIA_State Elec Profiles'!$A:$A,$A32,'EIA_State Elec Profiles'!$B:$B,G$1),SUMIFS('EIA_State Elec Profiles'!$C:$C,'EIA_State Elec Profiles'!$A:$A,$A32,'EIA_State Elec Profiles'!$B:$B,G$2))</f>
        <v>527100</v>
      </c>
      <c r="H32" s="174" t="str">
        <f t="shared" si="2"/>
        <v>EXPORTER</v>
      </c>
      <c r="I32" s="174" t="b">
        <f t="shared" si="0"/>
        <v>0</v>
      </c>
      <c r="J32" s="191" t="b">
        <v>1</v>
      </c>
      <c r="K32" s="174">
        <f t="shared" si="3"/>
        <v>0</v>
      </c>
      <c r="L32" s="174">
        <f t="shared" si="4"/>
        <v>527100</v>
      </c>
      <c r="M32" s="174">
        <f>MAX(SUMIFS('EIA_State Elec Profiles'!C:C,'EIA_State Elec Profiles'!A:A,$A32,'EIA_State Elec Profiles'!B:B,$M$1)-SUMIFS('EIA_State Elec Profiles'!C:C,'EIA_State Elec Profiles'!A:A,$A32,'EIA_State Elec Profiles'!B:B,$M$2),0)</f>
        <v>843788</v>
      </c>
      <c r="N32" s="187">
        <f t="shared" si="6"/>
        <v>843788</v>
      </c>
      <c r="O32" s="187">
        <f t="shared" si="5"/>
        <v>527100</v>
      </c>
      <c r="P32" s="160"/>
    </row>
    <row r="33" spans="1:16">
      <c r="A33" t="str">
        <f>INDEX(About!K:K,MATCH(B33,About!L:L,0))</f>
        <v>New Hampshire</v>
      </c>
      <c r="B33" s="85" t="s">
        <v>564</v>
      </c>
      <c r="C33" s="174">
        <f>SUM(SUMIFS(Cambium22_MidCase_annual_state!J:J,Cambium22_MidCase_annual_state!$A:$A,$B33,Cambium22_MidCase_annual_state!$B:$B,$B$4),SUMIFS(Cambium22_MidCase_annual_state!BZ:BZ,Cambium22_MidCase_annual_state!$A:$A,$B33,Cambium22_MidCase_annual_state!$B:$B,$B$4))</f>
        <v>8778659</v>
      </c>
      <c r="D33" s="174">
        <f>SUMIFS(Cambium22_MidCase_annual_state!K:K,Cambium22_MidCase_annual_state!$A:$A,$B33,Cambium22_MidCase_annual_state!$B:$B,$B$4)</f>
        <v>13843795</v>
      </c>
      <c r="E33" s="174" t="str">
        <f t="shared" si="1"/>
        <v>EXPORTER</v>
      </c>
      <c r="F33" s="174">
        <f>SUM(SUMIFS('EIA_State Elec Profiles'!$C:$C,'EIA_State Elec Profiles'!$A:$A,$A33,'EIA_State Elec Profiles'!$B:$B,F$1),SUMIFS('EIA_State Elec Profiles'!$C:$C,'EIA_State Elec Profiles'!$A:$A,$A33,'EIA_State Elec Profiles'!$B:$B,F$2))</f>
        <v>0</v>
      </c>
      <c r="G33" s="174">
        <f>SUM(SUMIFS('EIA_State Elec Profiles'!$C:$C,'EIA_State Elec Profiles'!$A:$A,$A33,'EIA_State Elec Profiles'!$B:$B,G$1),SUMIFS('EIA_State Elec Profiles'!$C:$C,'EIA_State Elec Profiles'!$A:$A,$A33,'EIA_State Elec Profiles'!$B:$B,G$2))</f>
        <v>5644666</v>
      </c>
      <c r="H33" s="174" t="str">
        <f t="shared" si="2"/>
        <v>EXPORTER</v>
      </c>
      <c r="I33" s="174" t="b">
        <f t="shared" si="0"/>
        <v>1</v>
      </c>
      <c r="J33" s="191" t="b">
        <v>1</v>
      </c>
      <c r="K33" s="174">
        <f t="shared" si="3"/>
        <v>8778659</v>
      </c>
      <c r="L33" s="174">
        <f t="shared" si="4"/>
        <v>14423325</v>
      </c>
      <c r="M33" s="174">
        <f>MAX(SUMIFS('EIA_State Elec Profiles'!C:C,'EIA_State Elec Profiles'!A:A,$A33,'EIA_State Elec Profiles'!B:B,$M$1)-SUMIFS('EIA_State Elec Profiles'!C:C,'EIA_State Elec Profiles'!A:A,$A33,'EIA_State Elec Profiles'!B:B,$M$2),0)</f>
        <v>0</v>
      </c>
      <c r="N33" s="187">
        <f t="shared" si="6"/>
        <v>0</v>
      </c>
      <c r="O33" s="187">
        <f t="shared" si="5"/>
        <v>5644666</v>
      </c>
      <c r="P33" s="160"/>
    </row>
    <row r="34" spans="1:16">
      <c r="A34" t="str">
        <f>INDEX(About!K:K,MATCH(B34,About!L:L,0))</f>
        <v>New Jersey</v>
      </c>
      <c r="B34" s="85" t="s">
        <v>565</v>
      </c>
      <c r="C34" s="174">
        <f>SUM(SUMIFS(Cambium22_MidCase_annual_state!J:J,Cambium22_MidCase_annual_state!$A:$A,$B34,Cambium22_MidCase_annual_state!$B:$B,$B$4),SUMIFS(Cambium22_MidCase_annual_state!BZ:BZ,Cambium22_MidCase_annual_state!$A:$A,$B34,Cambium22_MidCase_annual_state!$B:$B,$B$4))</f>
        <v>20743186</v>
      </c>
      <c r="D34" s="174">
        <f>SUMIFS(Cambium22_MidCase_annual_state!K:K,Cambium22_MidCase_annual_state!$A:$A,$B34,Cambium22_MidCase_annual_state!$B:$B,$B$4)</f>
        <v>18762830</v>
      </c>
      <c r="E34" s="174" t="str">
        <f t="shared" si="1"/>
        <v>IMPORTER</v>
      </c>
      <c r="F34" s="174">
        <f>SUM(SUMIFS('EIA_State Elec Profiles'!$C:$C,'EIA_State Elec Profiles'!$A:$A,$A34,'EIA_State Elec Profiles'!$B:$B,F$1),SUMIFS('EIA_State Elec Profiles'!$C:$C,'EIA_State Elec Profiles'!$A:$A,$A34,'EIA_State Elec Profiles'!$B:$B,F$2))</f>
        <v>16604649</v>
      </c>
      <c r="G34" s="174">
        <f>SUM(SUMIFS('EIA_State Elec Profiles'!$C:$C,'EIA_State Elec Profiles'!$A:$A,$A34,'EIA_State Elec Profiles'!$B:$B,G$1),SUMIFS('EIA_State Elec Profiles'!$C:$C,'EIA_State Elec Profiles'!$A:$A,$A34,'EIA_State Elec Profiles'!$B:$B,G$2))</f>
        <v>0</v>
      </c>
      <c r="H34" s="174" t="str">
        <f t="shared" si="2"/>
        <v>IMPORTER</v>
      </c>
      <c r="I34" s="174" t="b">
        <f t="shared" si="0"/>
        <v>1</v>
      </c>
      <c r="J34" s="191" t="b">
        <v>1</v>
      </c>
      <c r="K34" s="174">
        <f t="shared" si="3"/>
        <v>35367479</v>
      </c>
      <c r="L34" s="174">
        <f t="shared" si="4"/>
        <v>18762830</v>
      </c>
      <c r="M34" s="174">
        <f>MAX(SUMIFS('EIA_State Elec Profiles'!C:C,'EIA_State Elec Profiles'!A:A,$A34,'EIA_State Elec Profiles'!B:B,$M$1)-SUMIFS('EIA_State Elec Profiles'!C:C,'EIA_State Elec Profiles'!A:A,$A34,'EIA_State Elec Profiles'!B:B,$M$2),0)</f>
        <v>31529</v>
      </c>
      <c r="N34" s="187">
        <f t="shared" si="6"/>
        <v>16636178</v>
      </c>
      <c r="O34" s="187">
        <f t="shared" si="5"/>
        <v>0</v>
      </c>
      <c r="P34" s="160"/>
    </row>
    <row r="35" spans="1:16">
      <c r="A35" t="str">
        <f>INDEX(About!K:K,MATCH(B35,About!L:L,0))</f>
        <v>New Mexico</v>
      </c>
      <c r="B35" s="85" t="s">
        <v>566</v>
      </c>
      <c r="C35" s="174">
        <f>SUM(SUMIFS(Cambium22_MidCase_annual_state!J:J,Cambium22_MidCase_annual_state!$A:$A,$B35,Cambium22_MidCase_annual_state!$B:$B,$B$4),SUMIFS(Cambium22_MidCase_annual_state!BZ:BZ,Cambium22_MidCase_annual_state!$A:$A,$B35,Cambium22_MidCase_annual_state!$B:$B,$B$4))</f>
        <v>24895854</v>
      </c>
      <c r="D35" s="174">
        <f>SUMIFS(Cambium22_MidCase_annual_state!K:K,Cambium22_MidCase_annual_state!$A:$A,$B35,Cambium22_MidCase_annual_state!$B:$B,$B$4)</f>
        <v>30020412</v>
      </c>
      <c r="E35" s="174" t="str">
        <f t="shared" si="1"/>
        <v>EXPORTER</v>
      </c>
      <c r="F35" s="174">
        <f>SUM(SUMIFS('EIA_State Elec Profiles'!$C:$C,'EIA_State Elec Profiles'!$A:$A,$A35,'EIA_State Elec Profiles'!$B:$B,F$1),SUMIFS('EIA_State Elec Profiles'!$C:$C,'EIA_State Elec Profiles'!$A:$A,$A35,'EIA_State Elec Profiles'!$B:$B,F$2))</f>
        <v>0</v>
      </c>
      <c r="G35" s="174">
        <f>SUM(SUMIFS('EIA_State Elec Profiles'!$C:$C,'EIA_State Elec Profiles'!$A:$A,$A35,'EIA_State Elec Profiles'!$B:$B,G$1),SUMIFS('EIA_State Elec Profiles'!$C:$C,'EIA_State Elec Profiles'!$A:$A,$A35,'EIA_State Elec Profiles'!$B:$B,G$2))</f>
        <v>8229984</v>
      </c>
      <c r="H35" s="174" t="str">
        <f t="shared" si="2"/>
        <v>EXPORTER</v>
      </c>
      <c r="I35" s="174" t="b">
        <f t="shared" si="0"/>
        <v>1</v>
      </c>
      <c r="J35" s="191" t="b">
        <v>1</v>
      </c>
      <c r="K35" s="174">
        <f t="shared" si="3"/>
        <v>24895854</v>
      </c>
      <c r="L35" s="174">
        <f t="shared" si="4"/>
        <v>33125838</v>
      </c>
      <c r="M35" s="174">
        <f>MAX(SUMIFS('EIA_State Elec Profiles'!C:C,'EIA_State Elec Profiles'!A:A,$A35,'EIA_State Elec Profiles'!B:B,$M$1)-SUMIFS('EIA_State Elec Profiles'!C:C,'EIA_State Elec Profiles'!A:A,$A35,'EIA_State Elec Profiles'!B:B,$M$2),0)</f>
        <v>0</v>
      </c>
      <c r="N35" s="187">
        <f t="shared" si="6"/>
        <v>0</v>
      </c>
      <c r="O35" s="187">
        <f t="shared" si="5"/>
        <v>8229984</v>
      </c>
      <c r="P35" s="160"/>
    </row>
    <row r="36" spans="1:16">
      <c r="A36" t="str">
        <f>INDEX(About!K:K,MATCH(B36,About!L:L,0))</f>
        <v>New York</v>
      </c>
      <c r="B36" s="85" t="s">
        <v>567</v>
      </c>
      <c r="C36" s="174">
        <f>SUM(SUMIFS(Cambium22_MidCase_annual_state!J:J,Cambium22_MidCase_annual_state!$A:$A,$B36,Cambium22_MidCase_annual_state!$B:$B,$B$4),SUMIFS(Cambium22_MidCase_annual_state!BZ:BZ,Cambium22_MidCase_annual_state!$A:$A,$B36,Cambium22_MidCase_annual_state!$B:$B,$B$4))</f>
        <v>41209982</v>
      </c>
      <c r="D36" s="174">
        <f>SUMIFS(Cambium22_MidCase_annual_state!K:K,Cambium22_MidCase_annual_state!$A:$A,$B36,Cambium22_MidCase_annual_state!$B:$B,$B$4)</f>
        <v>13722966</v>
      </c>
      <c r="E36" s="174" t="str">
        <f t="shared" si="1"/>
        <v>IMPORTER</v>
      </c>
      <c r="F36" s="174">
        <f>SUM(SUMIFS('EIA_State Elec Profiles'!$C:$C,'EIA_State Elec Profiles'!$A:$A,$A36,'EIA_State Elec Profiles'!$B:$B,F$1),SUMIFS('EIA_State Elec Profiles'!$C:$C,'EIA_State Elec Profiles'!$A:$A,$A36,'EIA_State Elec Profiles'!$B:$B,F$2))</f>
        <v>27919146</v>
      </c>
      <c r="G36" s="174">
        <f>SUM(SUMIFS('EIA_State Elec Profiles'!$C:$C,'EIA_State Elec Profiles'!$A:$A,$A36,'EIA_State Elec Profiles'!$B:$B,G$1),SUMIFS('EIA_State Elec Profiles'!$C:$C,'EIA_State Elec Profiles'!$A:$A,$A36,'EIA_State Elec Profiles'!$B:$B,G$2))</f>
        <v>1750163</v>
      </c>
      <c r="H36" s="174" t="str">
        <f t="shared" si="2"/>
        <v>IMPORTER</v>
      </c>
      <c r="I36" s="174" t="b">
        <f t="shared" si="0"/>
        <v>1</v>
      </c>
      <c r="J36" s="191" t="b">
        <v>1</v>
      </c>
      <c r="K36" s="174">
        <f t="shared" si="3"/>
        <v>41642112</v>
      </c>
      <c r="L36" s="174">
        <f t="shared" si="4"/>
        <v>13722966</v>
      </c>
      <c r="M36" s="174">
        <f>MAX(SUMIFS('EIA_State Elec Profiles'!C:C,'EIA_State Elec Profiles'!A:A,$A36,'EIA_State Elec Profiles'!B:B,$M$1)-SUMIFS('EIA_State Elec Profiles'!C:C,'EIA_State Elec Profiles'!A:A,$A36,'EIA_State Elec Profiles'!B:B,$M$2),0)</f>
        <v>0</v>
      </c>
      <c r="N36" s="187">
        <f t="shared" si="6"/>
        <v>27919146</v>
      </c>
      <c r="O36" s="187">
        <f t="shared" si="5"/>
        <v>1750163</v>
      </c>
      <c r="P36" s="160"/>
    </row>
    <row r="37" spans="1:16">
      <c r="A37" t="str">
        <f>INDEX(About!K:K,MATCH(B37,About!L:L,0))</f>
        <v>North Carolina</v>
      </c>
      <c r="B37" s="85" t="s">
        <v>568</v>
      </c>
      <c r="C37" s="174">
        <f>SUM(SUMIFS(Cambium22_MidCase_annual_state!J:J,Cambium22_MidCase_annual_state!$A:$A,$B37,Cambium22_MidCase_annual_state!$B:$B,$B$4),SUMIFS(Cambium22_MidCase_annual_state!BZ:BZ,Cambium22_MidCase_annual_state!$A:$A,$B37,Cambium22_MidCase_annual_state!$B:$B,$B$4))</f>
        <v>40042748</v>
      </c>
      <c r="D37" s="174">
        <f>SUMIFS(Cambium22_MidCase_annual_state!K:K,Cambium22_MidCase_annual_state!$A:$A,$B37,Cambium22_MidCase_annual_state!$B:$B,$B$4)</f>
        <v>21927466</v>
      </c>
      <c r="E37" s="174" t="str">
        <f t="shared" si="1"/>
        <v>IMPORTER</v>
      </c>
      <c r="F37" s="174">
        <f>SUM(SUMIFS('EIA_State Elec Profiles'!$C:$C,'EIA_State Elec Profiles'!$A:$A,$A37,'EIA_State Elec Profiles'!$B:$B,F$1),SUMIFS('EIA_State Elec Profiles'!$C:$C,'EIA_State Elec Profiles'!$A:$A,$A37,'EIA_State Elec Profiles'!$B:$B,F$2))</f>
        <v>15014573</v>
      </c>
      <c r="G37" s="174">
        <f>SUM(SUMIFS('EIA_State Elec Profiles'!$C:$C,'EIA_State Elec Profiles'!$A:$A,$A37,'EIA_State Elec Profiles'!$B:$B,G$1),SUMIFS('EIA_State Elec Profiles'!$C:$C,'EIA_State Elec Profiles'!$A:$A,$A37,'EIA_State Elec Profiles'!$B:$B,G$2))</f>
        <v>0</v>
      </c>
      <c r="H37" s="174" t="str">
        <f t="shared" si="2"/>
        <v>IMPORTER</v>
      </c>
      <c r="I37" s="174" t="b">
        <f t="shared" ref="I37:I54" si="7">H37=E37</f>
        <v>1</v>
      </c>
      <c r="J37" s="191" t="b">
        <v>1</v>
      </c>
      <c r="K37" s="174">
        <f t="shared" si="3"/>
        <v>36942039</v>
      </c>
      <c r="L37" s="174">
        <f t="shared" si="4"/>
        <v>21927466</v>
      </c>
      <c r="M37" s="174">
        <f>MAX(SUMIFS('EIA_State Elec Profiles'!C:C,'EIA_State Elec Profiles'!A:A,$A37,'EIA_State Elec Profiles'!B:B,$M$1)-SUMIFS('EIA_State Elec Profiles'!C:C,'EIA_State Elec Profiles'!A:A,$A37,'EIA_State Elec Profiles'!B:B,$M$2),0)</f>
        <v>117163</v>
      </c>
      <c r="N37" s="187">
        <f t="shared" si="6"/>
        <v>15131736</v>
      </c>
      <c r="O37" s="187">
        <f t="shared" si="5"/>
        <v>0</v>
      </c>
      <c r="P37" s="160"/>
    </row>
    <row r="38" spans="1:16">
      <c r="A38" t="str">
        <f>INDEX(About!K:K,MATCH(B38,About!L:L,0))</f>
        <v>North Dakota</v>
      </c>
      <c r="B38" s="85" t="s">
        <v>569</v>
      </c>
      <c r="C38" s="175">
        <f>SUM(SUMIFS(Cambium22_MidCase_annual_state!J:J,Cambium22_MidCase_annual_state!$A:$A,$B38,Cambium22_MidCase_annual_state!$B:$B,$B$4),SUMIFS(Cambium22_MidCase_annual_state!BZ:BZ,Cambium22_MidCase_annual_state!$A:$A,$B38,Cambium22_MidCase_annual_state!$B:$B,$B$4))</f>
        <v>19023486.5</v>
      </c>
      <c r="D38" s="175">
        <f>SUMIFS(Cambium22_MidCase_annual_state!K:K,Cambium22_MidCase_annual_state!$A:$A,$B38,Cambium22_MidCase_annual_state!$B:$B,$B$4)</f>
        <v>28949594</v>
      </c>
      <c r="E38" s="175" t="str">
        <f t="shared" si="1"/>
        <v>EXPORTER</v>
      </c>
      <c r="F38" s="175">
        <f>SUM(SUMIFS('EIA_State Elec Profiles'!$C:$C,'EIA_State Elec Profiles'!$A:$A,$A38,'EIA_State Elec Profiles'!$B:$B,F$1),SUMIFS('EIA_State Elec Profiles'!$C:$C,'EIA_State Elec Profiles'!$A:$A,$A38,'EIA_State Elec Profiles'!$B:$B,F$2))</f>
        <v>2982525</v>
      </c>
      <c r="G38" s="175">
        <f>SUM(SUMIFS('EIA_State Elec Profiles'!$C:$C,'EIA_State Elec Profiles'!$A:$A,$A38,'EIA_State Elec Profiles'!$B:$B,G$1),SUMIFS('EIA_State Elec Profiles'!$C:$C,'EIA_State Elec Profiles'!$A:$A,$A38,'EIA_State Elec Profiles'!$B:$B,G$2))</f>
        <v>21752698</v>
      </c>
      <c r="H38" s="175" t="str">
        <f t="shared" si="2"/>
        <v>EXPORTER</v>
      </c>
      <c r="I38" s="175" t="b">
        <f t="shared" si="7"/>
        <v>1</v>
      </c>
      <c r="J38" s="191" t="b">
        <v>1</v>
      </c>
      <c r="K38" s="174">
        <f t="shared" si="3"/>
        <v>19023486.5</v>
      </c>
      <c r="L38" s="174">
        <f t="shared" si="4"/>
        <v>40776184.5</v>
      </c>
      <c r="M38" s="174">
        <f>MAX(SUMIFS('EIA_State Elec Profiles'!C:C,'EIA_State Elec Profiles'!A:A,$A38,'EIA_State Elec Profiles'!B:B,$M$1)-SUMIFS('EIA_State Elec Profiles'!C:C,'EIA_State Elec Profiles'!A:A,$A38,'EIA_State Elec Profiles'!B:B,$M$2),0)</f>
        <v>0</v>
      </c>
      <c r="N38" s="187">
        <f t="shared" si="6"/>
        <v>2982525</v>
      </c>
      <c r="O38" s="193">
        <v>20752698</v>
      </c>
      <c r="P38" s="185"/>
    </row>
    <row r="39" spans="1:16">
      <c r="A39" t="str">
        <f>INDEX(About!K:K,MATCH(B39,About!L:L,0))</f>
        <v>Ohio</v>
      </c>
      <c r="B39" s="85" t="s">
        <v>570</v>
      </c>
      <c r="C39" s="174">
        <f>SUM(SUMIFS(Cambium22_MidCase_annual_state!J:J,Cambium22_MidCase_annual_state!$A:$A,$B39,Cambium22_MidCase_annual_state!$B:$B,$B$4),SUMIFS(Cambium22_MidCase_annual_state!BZ:BZ,Cambium22_MidCase_annual_state!$A:$A,$B39,Cambium22_MidCase_annual_state!$B:$B,$B$4))</f>
        <v>59616756</v>
      </c>
      <c r="D39" s="174">
        <f>SUMIFS(Cambium22_MidCase_annual_state!K:K,Cambium22_MidCase_annual_state!$A:$A,$B39,Cambium22_MidCase_annual_state!$B:$B,$B$4)</f>
        <v>47608156</v>
      </c>
      <c r="E39" s="174" t="str">
        <f t="shared" si="1"/>
        <v>IMPORTER</v>
      </c>
      <c r="F39" s="174">
        <f>SUM(SUMIFS('EIA_State Elec Profiles'!$C:$C,'EIA_State Elec Profiles'!$A:$A,$A39,'EIA_State Elec Profiles'!$B:$B,F$1),SUMIFS('EIA_State Elec Profiles'!$C:$C,'EIA_State Elec Profiles'!$A:$A,$A39,'EIA_State Elec Profiles'!$B:$B,F$2))</f>
        <v>30782466</v>
      </c>
      <c r="G39" s="174">
        <f>SUM(SUMIFS('EIA_State Elec Profiles'!$C:$C,'EIA_State Elec Profiles'!$A:$A,$A39,'EIA_State Elec Profiles'!$B:$B,G$1),SUMIFS('EIA_State Elec Profiles'!$C:$C,'EIA_State Elec Profiles'!$A:$A,$A39,'EIA_State Elec Profiles'!$B:$B,G$2))</f>
        <v>0</v>
      </c>
      <c r="H39" s="174" t="str">
        <f t="shared" si="2"/>
        <v>IMPORTER</v>
      </c>
      <c r="I39" s="174" t="b">
        <f t="shared" si="7"/>
        <v>1</v>
      </c>
      <c r="J39" s="191" t="b">
        <v>1</v>
      </c>
      <c r="K39" s="174">
        <f t="shared" si="3"/>
        <v>78390622</v>
      </c>
      <c r="L39" s="174">
        <f t="shared" si="4"/>
        <v>47608156</v>
      </c>
      <c r="M39" s="174">
        <f>MAX(SUMIFS('EIA_State Elec Profiles'!C:C,'EIA_State Elec Profiles'!A:A,$A39,'EIA_State Elec Profiles'!B:B,$M$1)-SUMIFS('EIA_State Elec Profiles'!C:C,'EIA_State Elec Profiles'!A:A,$A39,'EIA_State Elec Profiles'!B:B,$M$2),0)</f>
        <v>0</v>
      </c>
      <c r="N39" s="187">
        <f t="shared" si="6"/>
        <v>30782466</v>
      </c>
      <c r="O39" s="187">
        <f t="shared" si="5"/>
        <v>0</v>
      </c>
      <c r="P39" s="160"/>
    </row>
    <row r="40" spans="1:16">
      <c r="A40" t="str">
        <f>INDEX(About!K:K,MATCH(B40,About!L:L,0))</f>
        <v>Oklahoma</v>
      </c>
      <c r="B40" s="85" t="s">
        <v>571</v>
      </c>
      <c r="C40" s="174">
        <f>SUM(SUMIFS(Cambium22_MidCase_annual_state!J:J,Cambium22_MidCase_annual_state!$A:$A,$B40,Cambium22_MidCase_annual_state!$B:$B,$B$4),SUMIFS(Cambium22_MidCase_annual_state!BZ:BZ,Cambium22_MidCase_annual_state!$A:$A,$B40,Cambium22_MidCase_annual_state!$B:$B,$B$4))</f>
        <v>29385446</v>
      </c>
      <c r="D40" s="174">
        <f>SUMIFS(Cambium22_MidCase_annual_state!K:K,Cambium22_MidCase_annual_state!$A:$A,$B40,Cambium22_MidCase_annual_state!$B:$B,$B$4)</f>
        <v>72480580</v>
      </c>
      <c r="E40" s="174" t="str">
        <f t="shared" si="1"/>
        <v>EXPORTER</v>
      </c>
      <c r="F40" s="174">
        <f>SUM(SUMIFS('EIA_State Elec Profiles'!$C:$C,'EIA_State Elec Profiles'!$A:$A,$A40,'EIA_State Elec Profiles'!$B:$B,F$1),SUMIFS('EIA_State Elec Profiles'!$C:$C,'EIA_State Elec Profiles'!$A:$A,$A40,'EIA_State Elec Profiles'!$B:$B,F$2))</f>
        <v>0</v>
      </c>
      <c r="G40" s="174">
        <f>SUM(SUMIFS('EIA_State Elec Profiles'!$C:$C,'EIA_State Elec Profiles'!$A:$A,$A40,'EIA_State Elec Profiles'!$B:$B,G$1),SUMIFS('EIA_State Elec Profiles'!$C:$C,'EIA_State Elec Profiles'!$A:$A,$A40,'EIA_State Elec Profiles'!$B:$B,G$2))</f>
        <v>11919968</v>
      </c>
      <c r="H40" s="174" t="str">
        <f t="shared" si="2"/>
        <v>EXPORTER</v>
      </c>
      <c r="I40" s="174" t="b">
        <f t="shared" si="7"/>
        <v>1</v>
      </c>
      <c r="J40" s="191" t="b">
        <v>1</v>
      </c>
      <c r="K40" s="174">
        <f t="shared" si="3"/>
        <v>29385446</v>
      </c>
      <c r="L40" s="174">
        <f t="shared" si="4"/>
        <v>41305414</v>
      </c>
      <c r="M40" s="174">
        <f>MAX(SUMIFS('EIA_State Elec Profiles'!C:C,'EIA_State Elec Profiles'!A:A,$A40,'EIA_State Elec Profiles'!B:B,$M$1)-SUMIFS('EIA_State Elec Profiles'!C:C,'EIA_State Elec Profiles'!A:A,$A40,'EIA_State Elec Profiles'!B:B,$M$2),0)</f>
        <v>0</v>
      </c>
      <c r="N40" s="187">
        <f t="shared" si="6"/>
        <v>0</v>
      </c>
      <c r="O40" s="187">
        <f t="shared" si="5"/>
        <v>11919968</v>
      </c>
      <c r="P40" s="160"/>
    </row>
    <row r="41" spans="1:16">
      <c r="A41" t="str">
        <f>INDEX(About!K:K,MATCH(B41,About!L:L,0))</f>
        <v>Oregon</v>
      </c>
      <c r="B41" s="85" t="s">
        <v>572</v>
      </c>
      <c r="C41" s="174">
        <f>SUM(SUMIFS(Cambium22_MidCase_annual_state!J:J,Cambium22_MidCase_annual_state!$A:$A,$B41,Cambium22_MidCase_annual_state!$B:$B,$B$4),SUMIFS(Cambium22_MidCase_annual_state!BZ:BZ,Cambium22_MidCase_annual_state!$A:$A,$B41,Cambium22_MidCase_annual_state!$B:$B,$B$4))</f>
        <v>59785850</v>
      </c>
      <c r="D41" s="174">
        <f>SUMIFS(Cambium22_MidCase_annual_state!K:K,Cambium22_MidCase_annual_state!$A:$A,$B41,Cambium22_MidCase_annual_state!$B:$B,$B$4)</f>
        <v>61248250</v>
      </c>
      <c r="E41" s="174" t="str">
        <f t="shared" si="1"/>
        <v>EXPORTER</v>
      </c>
      <c r="F41" s="174">
        <f>SUM(SUMIFS('EIA_State Elec Profiles'!$C:$C,'EIA_State Elec Profiles'!$A:$A,$A41,'EIA_State Elec Profiles'!$B:$B,F$1),SUMIFS('EIA_State Elec Profiles'!$C:$C,'EIA_State Elec Profiles'!$A:$A,$A41,'EIA_State Elec Profiles'!$B:$B,F$2))</f>
        <v>0</v>
      </c>
      <c r="G41" s="174">
        <f>SUM(SUMIFS('EIA_State Elec Profiles'!$C:$C,'EIA_State Elec Profiles'!$A:$A,$A41,'EIA_State Elec Profiles'!$B:$B,G$1),SUMIFS('EIA_State Elec Profiles'!$C:$C,'EIA_State Elec Profiles'!$A:$A,$A41,'EIA_State Elec Profiles'!$B:$B,G$2))</f>
        <v>3515910</v>
      </c>
      <c r="H41" s="174" t="str">
        <f t="shared" si="2"/>
        <v>EXPORTER</v>
      </c>
      <c r="I41" s="174" t="b">
        <f t="shared" si="7"/>
        <v>1</v>
      </c>
      <c r="J41" s="191" t="b">
        <v>1</v>
      </c>
      <c r="K41" s="174">
        <f t="shared" si="3"/>
        <v>59785850</v>
      </c>
      <c r="L41" s="174">
        <f t="shared" si="4"/>
        <v>63301760</v>
      </c>
      <c r="M41" s="174">
        <f>MAX(SUMIFS('EIA_State Elec Profiles'!C:C,'EIA_State Elec Profiles'!A:A,$A41,'EIA_State Elec Profiles'!B:B,$M$1)-SUMIFS('EIA_State Elec Profiles'!C:C,'EIA_State Elec Profiles'!A:A,$A41,'EIA_State Elec Profiles'!B:B,$M$2),0)</f>
        <v>191994</v>
      </c>
      <c r="N41" s="187">
        <f t="shared" si="6"/>
        <v>191994</v>
      </c>
      <c r="O41" s="187">
        <f t="shared" si="5"/>
        <v>3515910</v>
      </c>
      <c r="P41" s="160"/>
    </row>
    <row r="42" spans="1:16">
      <c r="A42" t="str">
        <f>INDEX(About!K:K,MATCH(B42,About!L:L,0))</f>
        <v>Pennsylvania</v>
      </c>
      <c r="B42" s="85" t="s">
        <v>573</v>
      </c>
      <c r="C42" s="174">
        <f>SUM(SUMIFS(Cambium22_MidCase_annual_state!J:J,Cambium22_MidCase_annual_state!$A:$A,$B42,Cambium22_MidCase_annual_state!$B:$B,$B$4),SUMIFS(Cambium22_MidCase_annual_state!BZ:BZ,Cambium22_MidCase_annual_state!$A:$A,$B42,Cambium22_MidCase_annual_state!$B:$B,$B$4))</f>
        <v>24911482</v>
      </c>
      <c r="D42" s="174">
        <f>SUMIFS(Cambium22_MidCase_annual_state!K:K,Cambium22_MidCase_annual_state!$A:$A,$B42,Cambium22_MidCase_annual_state!$B:$B,$B$4)</f>
        <v>96271670</v>
      </c>
      <c r="E42" s="174" t="str">
        <f t="shared" si="1"/>
        <v>EXPORTER</v>
      </c>
      <c r="F42" s="174">
        <f>SUM(SUMIFS('EIA_State Elec Profiles'!$C:$C,'EIA_State Elec Profiles'!$A:$A,$A42,'EIA_State Elec Profiles'!$B:$B,F$1),SUMIFS('EIA_State Elec Profiles'!$C:$C,'EIA_State Elec Profiles'!$A:$A,$A42,'EIA_State Elec Profiles'!$B:$B,F$2))</f>
        <v>0</v>
      </c>
      <c r="G42" s="174">
        <f>SUM(SUMIFS('EIA_State Elec Profiles'!$C:$C,'EIA_State Elec Profiles'!$A:$A,$A42,'EIA_State Elec Profiles'!$B:$B,G$1),SUMIFS('EIA_State Elec Profiles'!$C:$C,'EIA_State Elec Profiles'!$A:$A,$A42,'EIA_State Elec Profiles'!$B:$B,G$2))</f>
        <v>84594859</v>
      </c>
      <c r="H42" s="174" t="str">
        <f t="shared" si="2"/>
        <v>EXPORTER</v>
      </c>
      <c r="I42" s="174" t="b">
        <f t="shared" si="7"/>
        <v>1</v>
      </c>
      <c r="J42" s="191" t="b">
        <v>1</v>
      </c>
      <c r="K42" s="174">
        <f t="shared" si="3"/>
        <v>24911482</v>
      </c>
      <c r="L42" s="174">
        <f t="shared" si="4"/>
        <v>109506341</v>
      </c>
      <c r="M42" s="174">
        <f>MAX(SUMIFS('EIA_State Elec Profiles'!C:C,'EIA_State Elec Profiles'!A:A,$A42,'EIA_State Elec Profiles'!B:B,$M$1)-SUMIFS('EIA_State Elec Profiles'!C:C,'EIA_State Elec Profiles'!A:A,$A42,'EIA_State Elec Profiles'!B:B,$M$2),0)</f>
        <v>0</v>
      </c>
      <c r="N42" s="187">
        <f t="shared" si="6"/>
        <v>0</v>
      </c>
      <c r="O42" s="187">
        <f t="shared" si="5"/>
        <v>84594859</v>
      </c>
      <c r="P42" s="160"/>
    </row>
    <row r="43" spans="1:16">
      <c r="A43" t="str">
        <f>INDEX(About!K:K,MATCH(B43,About!L:L,0))</f>
        <v>Rhode Island</v>
      </c>
      <c r="B43" s="85" t="s">
        <v>574</v>
      </c>
      <c r="C43" s="174">
        <f>SUM(SUMIFS(Cambium22_MidCase_annual_state!J:J,Cambium22_MidCase_annual_state!$A:$A,$B43,Cambium22_MidCase_annual_state!$B:$B,$B$4),SUMIFS(Cambium22_MidCase_annual_state!BZ:BZ,Cambium22_MidCase_annual_state!$A:$A,$B43,Cambium22_MidCase_annual_state!$B:$B,$B$4))</f>
        <v>6158901.5</v>
      </c>
      <c r="D43" s="174">
        <f>SUMIFS(Cambium22_MidCase_annual_state!K:K,Cambium22_MidCase_annual_state!$A:$A,$B43,Cambium22_MidCase_annual_state!$B:$B,$B$4)</f>
        <v>4930804</v>
      </c>
      <c r="E43" s="174" t="str">
        <f t="shared" si="1"/>
        <v>IMPORTER</v>
      </c>
      <c r="F43" s="174">
        <f>SUM(SUMIFS('EIA_State Elec Profiles'!$C:$C,'EIA_State Elec Profiles'!$A:$A,$A43,'EIA_State Elec Profiles'!$B:$B,F$1),SUMIFS('EIA_State Elec Profiles'!$C:$C,'EIA_State Elec Profiles'!$A:$A,$A43,'EIA_State Elec Profiles'!$B:$B,F$2))</f>
        <v>0</v>
      </c>
      <c r="G43" s="174">
        <f>SUM(SUMIFS('EIA_State Elec Profiles'!$C:$C,'EIA_State Elec Profiles'!$A:$A,$A43,'EIA_State Elec Profiles'!$B:$B,G$1),SUMIFS('EIA_State Elec Profiles'!$C:$C,'EIA_State Elec Profiles'!$A:$A,$A43,'EIA_State Elec Profiles'!$B:$B,G$2))</f>
        <v>1330952</v>
      </c>
      <c r="H43" s="174" t="str">
        <f t="shared" si="2"/>
        <v>EXPORTER</v>
      </c>
      <c r="I43" s="174" t="b">
        <f t="shared" si="7"/>
        <v>0</v>
      </c>
      <c r="J43" s="191" t="b">
        <v>1</v>
      </c>
      <c r="K43" s="174">
        <f t="shared" si="3"/>
        <v>0</v>
      </c>
      <c r="L43" s="174">
        <f t="shared" si="4"/>
        <v>1330952</v>
      </c>
      <c r="M43" s="174">
        <f>MAX(SUMIFS('EIA_State Elec Profiles'!C:C,'EIA_State Elec Profiles'!A:A,$A43,'EIA_State Elec Profiles'!B:B,$M$1)-SUMIFS('EIA_State Elec Profiles'!C:C,'EIA_State Elec Profiles'!A:A,$A43,'EIA_State Elec Profiles'!B:B,$M$2),0)</f>
        <v>12783</v>
      </c>
      <c r="N43" s="187">
        <f t="shared" si="6"/>
        <v>12783</v>
      </c>
      <c r="O43" s="187">
        <f t="shared" si="5"/>
        <v>1330952</v>
      </c>
      <c r="P43" s="160"/>
    </row>
    <row r="44" spans="1:16">
      <c r="A44" t="str">
        <f>INDEX(About!K:K,MATCH(B44,About!L:L,0))</f>
        <v>South Carolina</v>
      </c>
      <c r="B44" s="85" t="s">
        <v>575</v>
      </c>
      <c r="C44" s="174">
        <f>SUM(SUMIFS(Cambium22_MidCase_annual_state!J:J,Cambium22_MidCase_annual_state!$A:$A,$B44,Cambium22_MidCase_annual_state!$B:$B,$B$4),SUMIFS(Cambium22_MidCase_annual_state!BZ:BZ,Cambium22_MidCase_annual_state!$A:$A,$B44,Cambium22_MidCase_annual_state!$B:$B,$B$4))</f>
        <v>25458424</v>
      </c>
      <c r="D44" s="174">
        <f>SUMIFS(Cambium22_MidCase_annual_state!K:K,Cambium22_MidCase_annual_state!$A:$A,$B44,Cambium22_MidCase_annual_state!$B:$B,$B$4)</f>
        <v>21783330</v>
      </c>
      <c r="E44" s="174" t="str">
        <f t="shared" si="1"/>
        <v>IMPORTER</v>
      </c>
      <c r="F44" s="174">
        <f>SUM(SUMIFS('EIA_State Elec Profiles'!$C:$C,'EIA_State Elec Profiles'!$A:$A,$A44,'EIA_State Elec Profiles'!$B:$B,F$1),SUMIFS('EIA_State Elec Profiles'!$C:$C,'EIA_State Elec Profiles'!$A:$A,$A44,'EIA_State Elec Profiles'!$B:$B,F$2))</f>
        <v>0</v>
      </c>
      <c r="G44" s="174">
        <f>SUM(SUMIFS('EIA_State Elec Profiles'!$C:$C,'EIA_State Elec Profiles'!$A:$A,$A44,'EIA_State Elec Profiles'!$B:$B,G$1),SUMIFS('EIA_State Elec Profiles'!$C:$C,'EIA_State Elec Profiles'!$A:$A,$A44,'EIA_State Elec Profiles'!$B:$B,G$2))</f>
        <v>11884926</v>
      </c>
      <c r="H44" s="174" t="str">
        <f t="shared" si="2"/>
        <v>EXPORTER</v>
      </c>
      <c r="I44" s="174" t="b">
        <f t="shared" si="7"/>
        <v>0</v>
      </c>
      <c r="J44" s="191" t="b">
        <v>1</v>
      </c>
      <c r="K44" s="174">
        <f t="shared" si="3"/>
        <v>0</v>
      </c>
      <c r="L44" s="174">
        <f t="shared" si="4"/>
        <v>11884926</v>
      </c>
      <c r="M44" s="174">
        <f>MAX(SUMIFS('EIA_State Elec Profiles'!C:C,'EIA_State Elec Profiles'!A:A,$A44,'EIA_State Elec Profiles'!B:B,$M$1)-SUMIFS('EIA_State Elec Profiles'!C:C,'EIA_State Elec Profiles'!A:A,$A44,'EIA_State Elec Profiles'!B:B,$M$2),0)</f>
        <v>0</v>
      </c>
      <c r="N44" s="187">
        <f t="shared" si="6"/>
        <v>0</v>
      </c>
      <c r="O44" s="187">
        <f t="shared" si="5"/>
        <v>11884926</v>
      </c>
      <c r="P44" s="160"/>
    </row>
    <row r="45" spans="1:16">
      <c r="A45" t="str">
        <f>INDEX(About!K:K,MATCH(B45,About!L:L,0))</f>
        <v>South Dakota</v>
      </c>
      <c r="B45" s="85" t="s">
        <v>576</v>
      </c>
      <c r="C45" s="174">
        <f>SUM(SUMIFS(Cambium22_MidCase_annual_state!J:J,Cambium22_MidCase_annual_state!$A:$A,$B45,Cambium22_MidCase_annual_state!$B:$B,$B$4),SUMIFS(Cambium22_MidCase_annual_state!BZ:BZ,Cambium22_MidCase_annual_state!$A:$A,$B45,Cambium22_MidCase_annual_state!$B:$B,$B$4))</f>
        <v>8487187</v>
      </c>
      <c r="D45" s="174">
        <f>SUMIFS(Cambium22_MidCase_annual_state!K:K,Cambium22_MidCase_annual_state!$A:$A,$B45,Cambium22_MidCase_annual_state!$B:$B,$B$4)</f>
        <v>14232429</v>
      </c>
      <c r="E45" s="174" t="str">
        <f t="shared" si="1"/>
        <v>EXPORTER</v>
      </c>
      <c r="F45" s="174">
        <f>SUM(SUMIFS('EIA_State Elec Profiles'!$C:$C,'EIA_State Elec Profiles'!$A:$A,$A45,'EIA_State Elec Profiles'!$B:$B,F$1),SUMIFS('EIA_State Elec Profiles'!$C:$C,'EIA_State Elec Profiles'!$A:$A,$A45,'EIA_State Elec Profiles'!$B:$B,F$2))</f>
        <v>0</v>
      </c>
      <c r="G45" s="174">
        <f>SUM(SUMIFS('EIA_State Elec Profiles'!$C:$C,'EIA_State Elec Profiles'!$A:$A,$A45,'EIA_State Elec Profiles'!$B:$B,G$1),SUMIFS('EIA_State Elec Profiles'!$C:$C,'EIA_State Elec Profiles'!$A:$A,$A45,'EIA_State Elec Profiles'!$B:$B,G$2))</f>
        <v>3529188</v>
      </c>
      <c r="H45" s="174" t="str">
        <f t="shared" si="2"/>
        <v>EXPORTER</v>
      </c>
      <c r="I45" s="174" t="b">
        <f t="shared" si="7"/>
        <v>1</v>
      </c>
      <c r="J45" s="191" t="b">
        <v>1</v>
      </c>
      <c r="K45" s="174">
        <f t="shared" si="3"/>
        <v>8487187</v>
      </c>
      <c r="L45" s="174">
        <f t="shared" si="4"/>
        <v>12016375</v>
      </c>
      <c r="M45" s="174">
        <f>MAX(SUMIFS('EIA_State Elec Profiles'!C:C,'EIA_State Elec Profiles'!A:A,$A45,'EIA_State Elec Profiles'!B:B,$M$1)-SUMIFS('EIA_State Elec Profiles'!C:C,'EIA_State Elec Profiles'!A:A,$A45,'EIA_State Elec Profiles'!B:B,$M$2),0)</f>
        <v>0</v>
      </c>
      <c r="N45" s="187">
        <f t="shared" si="6"/>
        <v>0</v>
      </c>
      <c r="O45" s="187">
        <f t="shared" si="5"/>
        <v>3529188</v>
      </c>
      <c r="P45" s="160"/>
    </row>
    <row r="46" spans="1:16">
      <c r="A46" t="str">
        <f>INDEX(About!K:K,MATCH(B46,About!L:L,0))</f>
        <v>Tennessee</v>
      </c>
      <c r="B46" s="85" t="s">
        <v>577</v>
      </c>
      <c r="C46" s="174">
        <f>SUM(SUMIFS(Cambium22_MidCase_annual_state!J:J,Cambium22_MidCase_annual_state!$A:$A,$B46,Cambium22_MidCase_annual_state!$B:$B,$B$4),SUMIFS(Cambium22_MidCase_annual_state!BZ:BZ,Cambium22_MidCase_annual_state!$A:$A,$B46,Cambium22_MidCase_annual_state!$B:$B,$B$4))</f>
        <v>45261704</v>
      </c>
      <c r="D46" s="174">
        <f>SUMIFS(Cambium22_MidCase_annual_state!K:K,Cambium22_MidCase_annual_state!$A:$A,$B46,Cambium22_MidCase_annual_state!$B:$B,$B$4)</f>
        <v>20776046</v>
      </c>
      <c r="E46" s="174" t="str">
        <f t="shared" si="1"/>
        <v>IMPORTER</v>
      </c>
      <c r="F46" s="174">
        <f>SUM(SUMIFS('EIA_State Elec Profiles'!$C:$C,'EIA_State Elec Profiles'!$A:$A,$A46,'EIA_State Elec Profiles'!$B:$B,F$1),SUMIFS('EIA_State Elec Profiles'!$C:$C,'EIA_State Elec Profiles'!$A:$A,$A46,'EIA_State Elec Profiles'!$B:$B,F$2))</f>
        <v>28450920</v>
      </c>
      <c r="G46" s="174">
        <f>SUM(SUMIFS('EIA_State Elec Profiles'!$C:$C,'EIA_State Elec Profiles'!$A:$A,$A46,'EIA_State Elec Profiles'!$B:$B,G$1),SUMIFS('EIA_State Elec Profiles'!$C:$C,'EIA_State Elec Profiles'!$A:$A,$A46,'EIA_State Elec Profiles'!$B:$B,G$2))</f>
        <v>0</v>
      </c>
      <c r="H46" s="174" t="str">
        <f t="shared" si="2"/>
        <v>IMPORTER</v>
      </c>
      <c r="I46" s="174" t="b">
        <f t="shared" si="7"/>
        <v>1</v>
      </c>
      <c r="J46" s="191" t="b">
        <v>1</v>
      </c>
      <c r="K46" s="174">
        <f t="shared" si="3"/>
        <v>49226966</v>
      </c>
      <c r="L46" s="174">
        <f t="shared" si="4"/>
        <v>20776046</v>
      </c>
      <c r="M46" s="174">
        <f>MAX(SUMIFS('EIA_State Elec Profiles'!C:C,'EIA_State Elec Profiles'!A:A,$A46,'EIA_State Elec Profiles'!B:B,$M$1)-SUMIFS('EIA_State Elec Profiles'!C:C,'EIA_State Elec Profiles'!A:A,$A46,'EIA_State Elec Profiles'!B:B,$M$2),0)</f>
        <v>0</v>
      </c>
      <c r="N46" s="187">
        <f t="shared" si="6"/>
        <v>28450920</v>
      </c>
      <c r="O46" s="187">
        <f t="shared" si="5"/>
        <v>0</v>
      </c>
      <c r="P46" s="160"/>
    </row>
    <row r="47" spans="1:16">
      <c r="A47" t="str">
        <f>INDEX(About!K:K,MATCH(B47,About!L:L,0))</f>
        <v>Texas</v>
      </c>
      <c r="B47" s="85" t="s">
        <v>578</v>
      </c>
      <c r="C47" s="174">
        <f>SUM(SUMIFS(Cambium22_MidCase_annual_state!J:J,Cambium22_MidCase_annual_state!$A:$A,$B47,Cambium22_MidCase_annual_state!$B:$B,$B$4),SUMIFS(Cambium22_MidCase_annual_state!BZ:BZ,Cambium22_MidCase_annual_state!$A:$A,$B47,Cambium22_MidCase_annual_state!$B:$B,$B$4))</f>
        <v>285643400</v>
      </c>
      <c r="D47" s="174">
        <f>SUMIFS(Cambium22_MidCase_annual_state!K:K,Cambium22_MidCase_annual_state!$A:$A,$B47,Cambium22_MidCase_annual_state!$B:$B,$B$4)</f>
        <v>296760700</v>
      </c>
      <c r="E47" s="174" t="str">
        <f t="shared" si="1"/>
        <v>EXPORTER</v>
      </c>
      <c r="F47" s="174">
        <f>SUM(SUMIFS('EIA_State Elec Profiles'!$C:$C,'EIA_State Elec Profiles'!$A:$A,$A47,'EIA_State Elec Profiles'!$B:$B,F$1),SUMIFS('EIA_State Elec Profiles'!$C:$C,'EIA_State Elec Profiles'!$A:$A,$A47,'EIA_State Elec Profiles'!$B:$B,F$2))</f>
        <v>15365861</v>
      </c>
      <c r="G47" s="174">
        <f>SUM(SUMIFS('EIA_State Elec Profiles'!$C:$C,'EIA_State Elec Profiles'!$A:$A,$A47,'EIA_State Elec Profiles'!$B:$B,G$1),SUMIFS('EIA_State Elec Profiles'!$C:$C,'EIA_State Elec Profiles'!$A:$A,$A47,'EIA_State Elec Profiles'!$B:$B,G$2))</f>
        <v>2550576</v>
      </c>
      <c r="H47" s="174" t="str">
        <f t="shared" si="2"/>
        <v>IMPORTER</v>
      </c>
      <c r="I47" s="174" t="b">
        <f t="shared" si="7"/>
        <v>0</v>
      </c>
      <c r="J47" s="191" t="b">
        <v>1</v>
      </c>
      <c r="K47" s="174">
        <f t="shared" si="3"/>
        <v>15365861</v>
      </c>
      <c r="L47" s="174">
        <f t="shared" si="4"/>
        <v>2550576</v>
      </c>
      <c r="M47" s="174">
        <f>MAX(SUMIFS('EIA_State Elec Profiles'!C:C,'EIA_State Elec Profiles'!A:A,$A47,'EIA_State Elec Profiles'!B:B,$M$1)-SUMIFS('EIA_State Elec Profiles'!C:C,'EIA_State Elec Profiles'!A:A,$A47,'EIA_State Elec Profiles'!B:B,$M$2),0)</f>
        <v>6537793</v>
      </c>
      <c r="N47" s="187">
        <f t="shared" si="6"/>
        <v>21903654</v>
      </c>
      <c r="O47" s="187">
        <f t="shared" si="5"/>
        <v>2550576</v>
      </c>
      <c r="P47" s="160"/>
    </row>
    <row r="48" spans="1:16">
      <c r="A48" t="str">
        <f>INDEX(About!K:K,MATCH(B48,About!L:L,0))</f>
        <v>Utah</v>
      </c>
      <c r="B48" s="85" t="s">
        <v>579</v>
      </c>
      <c r="C48" s="174">
        <f>SUM(SUMIFS(Cambium22_MidCase_annual_state!J:J,Cambium22_MidCase_annual_state!$A:$A,$B48,Cambium22_MidCase_annual_state!$B:$B,$B$4),SUMIFS(Cambium22_MidCase_annual_state!BZ:BZ,Cambium22_MidCase_annual_state!$A:$A,$B48,Cambium22_MidCase_annual_state!$B:$B,$B$4))</f>
        <v>18161794</v>
      </c>
      <c r="D48" s="174">
        <f>SUMIFS(Cambium22_MidCase_annual_state!K:K,Cambium22_MidCase_annual_state!$A:$A,$B48,Cambium22_MidCase_annual_state!$B:$B,$B$4)</f>
        <v>16343501</v>
      </c>
      <c r="E48" s="174" t="str">
        <f t="shared" si="1"/>
        <v>IMPORTER</v>
      </c>
      <c r="F48" s="174">
        <f>SUM(SUMIFS('EIA_State Elec Profiles'!$C:$C,'EIA_State Elec Profiles'!$A:$A,$A48,'EIA_State Elec Profiles'!$B:$B,F$1),SUMIFS('EIA_State Elec Profiles'!$C:$C,'EIA_State Elec Profiles'!$A:$A,$A48,'EIA_State Elec Profiles'!$B:$B,F$2))</f>
        <v>0</v>
      </c>
      <c r="G48" s="174">
        <f>SUM(SUMIFS('EIA_State Elec Profiles'!$C:$C,'EIA_State Elec Profiles'!$A:$A,$A48,'EIA_State Elec Profiles'!$B:$B,G$1),SUMIFS('EIA_State Elec Profiles'!$C:$C,'EIA_State Elec Profiles'!$A:$A,$A48,'EIA_State Elec Profiles'!$B:$B,G$2))</f>
        <v>7515602</v>
      </c>
      <c r="H48" s="174" t="str">
        <f t="shared" si="2"/>
        <v>EXPORTER</v>
      </c>
      <c r="I48" s="174" t="b">
        <f t="shared" si="7"/>
        <v>0</v>
      </c>
      <c r="J48" s="191" t="b">
        <v>1</v>
      </c>
      <c r="K48" s="174">
        <f t="shared" si="3"/>
        <v>0</v>
      </c>
      <c r="L48" s="174">
        <f t="shared" si="4"/>
        <v>7515602</v>
      </c>
      <c r="M48" s="174">
        <f>MAX(SUMIFS('EIA_State Elec Profiles'!C:C,'EIA_State Elec Profiles'!A:A,$A48,'EIA_State Elec Profiles'!B:B,$M$1)-SUMIFS('EIA_State Elec Profiles'!C:C,'EIA_State Elec Profiles'!A:A,$A48,'EIA_State Elec Profiles'!B:B,$M$2),0)</f>
        <v>0</v>
      </c>
      <c r="N48" s="187">
        <f t="shared" si="6"/>
        <v>0</v>
      </c>
      <c r="O48" s="187">
        <f t="shared" si="5"/>
        <v>7515602</v>
      </c>
      <c r="P48" s="160"/>
    </row>
    <row r="49" spans="1:16">
      <c r="A49" t="str">
        <f>INDEX(About!K:K,MATCH(B49,About!L:L,0))</f>
        <v>Vermont</v>
      </c>
      <c r="B49" s="85" t="s">
        <v>580</v>
      </c>
      <c r="C49" s="174">
        <f>SUM(SUMIFS(Cambium22_MidCase_annual_state!J:J,Cambium22_MidCase_annual_state!$A:$A,$B49,Cambium22_MidCase_annual_state!$B:$B,$B$4),SUMIFS(Cambium22_MidCase_annual_state!BZ:BZ,Cambium22_MidCase_annual_state!$A:$A,$B49,Cambium22_MidCase_annual_state!$B:$B,$B$4))</f>
        <v>24088903.199999999</v>
      </c>
      <c r="D49" s="174">
        <f>SUMIFS(Cambium22_MidCase_annual_state!K:K,Cambium22_MidCase_annual_state!$A:$A,$B49,Cambium22_MidCase_annual_state!$B:$B,$B$4)</f>
        <v>21431764</v>
      </c>
      <c r="E49" s="174" t="str">
        <f t="shared" si="1"/>
        <v>IMPORTER</v>
      </c>
      <c r="F49" s="174">
        <f>SUM(SUMIFS('EIA_State Elec Profiles'!$C:$C,'EIA_State Elec Profiles'!$A:$A,$A49,'EIA_State Elec Profiles'!$B:$B,F$1),SUMIFS('EIA_State Elec Profiles'!$C:$C,'EIA_State Elec Profiles'!$A:$A,$A49,'EIA_State Elec Profiles'!$B:$B,F$2))</f>
        <v>13906190</v>
      </c>
      <c r="G49" s="174">
        <f>SUM(SUMIFS('EIA_State Elec Profiles'!$C:$C,'EIA_State Elec Profiles'!$A:$A,$A49,'EIA_State Elec Profiles'!$B:$B,G$1),SUMIFS('EIA_State Elec Profiles'!$C:$C,'EIA_State Elec Profiles'!$A:$A,$A49,'EIA_State Elec Profiles'!$B:$B,G$2))</f>
        <v>10304519</v>
      </c>
      <c r="H49" s="174" t="str">
        <f t="shared" si="2"/>
        <v>IMPORTER</v>
      </c>
      <c r="I49" s="174" t="b">
        <f t="shared" si="7"/>
        <v>1</v>
      </c>
      <c r="J49" s="191" t="b">
        <v>1</v>
      </c>
      <c r="K49" s="174">
        <f t="shared" si="3"/>
        <v>35337954</v>
      </c>
      <c r="L49" s="174">
        <f t="shared" si="4"/>
        <v>21431764</v>
      </c>
      <c r="M49" s="174">
        <f>MAX(SUMIFS('EIA_State Elec Profiles'!C:C,'EIA_State Elec Profiles'!A:A,$A49,'EIA_State Elec Profiles'!B:B,$M$1)-SUMIFS('EIA_State Elec Profiles'!C:C,'EIA_State Elec Profiles'!A:A,$A49,'EIA_State Elec Profiles'!B:B,$M$2),0)</f>
        <v>0</v>
      </c>
      <c r="N49" s="187">
        <f t="shared" si="6"/>
        <v>13906190</v>
      </c>
      <c r="O49" s="187">
        <f t="shared" si="5"/>
        <v>10304519</v>
      </c>
      <c r="P49" s="160"/>
    </row>
    <row r="50" spans="1:16">
      <c r="A50" t="str">
        <f>INDEX(About!K:K,MATCH(B50,About!L:L,0))</f>
        <v>Virginia</v>
      </c>
      <c r="B50" s="85" t="s">
        <v>581</v>
      </c>
      <c r="C50" s="174">
        <f>SUM(SUMIFS(Cambium22_MidCase_annual_state!J:J,Cambium22_MidCase_annual_state!$A:$A,$B50,Cambium22_MidCase_annual_state!$B:$B,$B$4),SUMIFS(Cambium22_MidCase_annual_state!BZ:BZ,Cambium22_MidCase_annual_state!$A:$A,$B50,Cambium22_MidCase_annual_state!$B:$B,$B$4))</f>
        <v>50391864</v>
      </c>
      <c r="D50" s="174">
        <f>SUMIFS(Cambium22_MidCase_annual_state!K:K,Cambium22_MidCase_annual_state!$A:$A,$B50,Cambium22_MidCase_annual_state!$B:$B,$B$4)</f>
        <v>33529628</v>
      </c>
      <c r="E50" s="174" t="str">
        <f t="shared" si="1"/>
        <v>IMPORTER</v>
      </c>
      <c r="F50" s="174">
        <f>SUM(SUMIFS('EIA_State Elec Profiles'!$C:$C,'EIA_State Elec Profiles'!$A:$A,$A50,'EIA_State Elec Profiles'!$B:$B,F$1),SUMIFS('EIA_State Elec Profiles'!$C:$C,'EIA_State Elec Profiles'!$A:$A,$A50,'EIA_State Elec Profiles'!$B:$B,F$2))</f>
        <v>41102159</v>
      </c>
      <c r="G50" s="174">
        <f>SUM(SUMIFS('EIA_State Elec Profiles'!$C:$C,'EIA_State Elec Profiles'!$A:$A,$A50,'EIA_State Elec Profiles'!$B:$B,G$1),SUMIFS('EIA_State Elec Profiles'!$C:$C,'EIA_State Elec Profiles'!$A:$A,$A50,'EIA_State Elec Profiles'!$B:$B,G$2))</f>
        <v>0</v>
      </c>
      <c r="H50" s="174" t="str">
        <f t="shared" si="2"/>
        <v>IMPORTER</v>
      </c>
      <c r="I50" s="174" t="b">
        <f t="shared" si="7"/>
        <v>1</v>
      </c>
      <c r="J50" s="191" t="b">
        <v>1</v>
      </c>
      <c r="K50" s="174">
        <f t="shared" si="3"/>
        <v>74631787</v>
      </c>
      <c r="L50" s="174">
        <f t="shared" si="4"/>
        <v>33529628</v>
      </c>
      <c r="M50" s="174">
        <f>MAX(SUMIFS('EIA_State Elec Profiles'!C:C,'EIA_State Elec Profiles'!A:A,$A50,'EIA_State Elec Profiles'!B:B,$M$1)-SUMIFS('EIA_State Elec Profiles'!C:C,'EIA_State Elec Profiles'!A:A,$A50,'EIA_State Elec Profiles'!B:B,$M$2),0)</f>
        <v>1438</v>
      </c>
      <c r="N50" s="187">
        <f t="shared" si="6"/>
        <v>41103597</v>
      </c>
      <c r="O50" s="187">
        <f t="shared" si="5"/>
        <v>0</v>
      </c>
      <c r="P50" s="160"/>
    </row>
    <row r="51" spans="1:16">
      <c r="A51" t="str">
        <f>INDEX(About!K:K,MATCH(B51,About!L:L,0))</f>
        <v>Washington</v>
      </c>
      <c r="B51" s="85" t="s">
        <v>582</v>
      </c>
      <c r="C51" s="174">
        <f>SUM(SUMIFS(Cambium22_MidCase_annual_state!J:J,Cambium22_MidCase_annual_state!$A:$A,$B51,Cambium22_MidCase_annual_state!$B:$B,$B$4),SUMIFS(Cambium22_MidCase_annual_state!BZ:BZ,Cambium22_MidCase_annual_state!$A:$A,$B51,Cambium22_MidCase_annual_state!$B:$B,$B$4))</f>
        <v>94799447</v>
      </c>
      <c r="D51" s="174">
        <f>SUMIFS(Cambium22_MidCase_annual_state!K:K,Cambium22_MidCase_annual_state!$A:$A,$B51,Cambium22_MidCase_annual_state!$B:$B,$B$4)</f>
        <v>93715930</v>
      </c>
      <c r="E51" s="174" t="str">
        <f t="shared" si="1"/>
        <v>IMPORTER</v>
      </c>
      <c r="F51" s="174">
        <f>SUM(SUMIFS('EIA_State Elec Profiles'!$C:$C,'EIA_State Elec Profiles'!$A:$A,$A51,'EIA_State Elec Profiles'!$B:$B,F$1),SUMIFS('EIA_State Elec Profiles'!$C:$C,'EIA_State Elec Profiles'!$A:$A,$A51,'EIA_State Elec Profiles'!$B:$B,F$2))</f>
        <v>5333712</v>
      </c>
      <c r="G51" s="174">
        <f>SUM(SUMIFS('EIA_State Elec Profiles'!$C:$C,'EIA_State Elec Profiles'!$A:$A,$A51,'EIA_State Elec Profiles'!$B:$B,G$1),SUMIFS('EIA_State Elec Profiles'!$C:$C,'EIA_State Elec Profiles'!$A:$A,$A51,'EIA_State Elec Profiles'!$B:$B,G$2))</f>
        <v>22381079</v>
      </c>
      <c r="H51" s="174" t="str">
        <f t="shared" si="2"/>
        <v>EXPORTER</v>
      </c>
      <c r="I51" s="174" t="b">
        <f t="shared" si="7"/>
        <v>0</v>
      </c>
      <c r="J51" s="191" t="b">
        <v>1</v>
      </c>
      <c r="K51" s="174">
        <f t="shared" si="3"/>
        <v>5333712</v>
      </c>
      <c r="L51" s="174">
        <f t="shared" si="4"/>
        <v>22381079</v>
      </c>
      <c r="M51" s="174">
        <f>MAX(SUMIFS('EIA_State Elec Profiles'!C:C,'EIA_State Elec Profiles'!A:A,$A51,'EIA_State Elec Profiles'!B:B,$M$1)-SUMIFS('EIA_State Elec Profiles'!C:C,'EIA_State Elec Profiles'!A:A,$A51,'EIA_State Elec Profiles'!B:B,$M$2),0)</f>
        <v>1362012</v>
      </c>
      <c r="N51" s="187">
        <f t="shared" si="6"/>
        <v>6695724</v>
      </c>
      <c r="O51" s="187">
        <f t="shared" si="5"/>
        <v>22381079</v>
      </c>
      <c r="P51" s="160"/>
    </row>
    <row r="52" spans="1:16">
      <c r="A52" t="str">
        <f>INDEX(About!K:K,MATCH(B52,About!L:L,0))</f>
        <v>West Virginia</v>
      </c>
      <c r="B52" s="85" t="s">
        <v>583</v>
      </c>
      <c r="C52" s="174">
        <f>SUM(SUMIFS(Cambium22_MidCase_annual_state!J:J,Cambium22_MidCase_annual_state!$A:$A,$B52,Cambium22_MidCase_annual_state!$B:$B,$B$4),SUMIFS(Cambium22_MidCase_annual_state!BZ:BZ,Cambium22_MidCase_annual_state!$A:$A,$B52,Cambium22_MidCase_annual_state!$B:$B,$B$4))</f>
        <v>50932050</v>
      </c>
      <c r="D52" s="174">
        <f>SUMIFS(Cambium22_MidCase_annual_state!K:K,Cambium22_MidCase_annual_state!$A:$A,$B52,Cambium22_MidCase_annual_state!$B:$B,$B$4)</f>
        <v>42092144</v>
      </c>
      <c r="E52" s="174" t="str">
        <f t="shared" si="1"/>
        <v>IMPORTER</v>
      </c>
      <c r="F52" s="174">
        <f>SUM(SUMIFS('EIA_State Elec Profiles'!$C:$C,'EIA_State Elec Profiles'!$A:$A,$A52,'EIA_State Elec Profiles'!$B:$B,F$1),SUMIFS('EIA_State Elec Profiles'!$C:$C,'EIA_State Elec Profiles'!$A:$A,$A52,'EIA_State Elec Profiles'!$B:$B,F$2))</f>
        <v>0</v>
      </c>
      <c r="G52" s="174">
        <f>SUM(SUMIFS('EIA_State Elec Profiles'!$C:$C,'EIA_State Elec Profiles'!$A:$A,$A52,'EIA_State Elec Profiles'!$B:$B,G$1),SUMIFS('EIA_State Elec Profiles'!$C:$C,'EIA_State Elec Profiles'!$A:$A,$A52,'EIA_State Elec Profiles'!$B:$B,G$2))</f>
        <v>30527357</v>
      </c>
      <c r="H52" s="174" t="str">
        <f t="shared" si="2"/>
        <v>EXPORTER</v>
      </c>
      <c r="I52" s="174" t="b">
        <f t="shared" si="7"/>
        <v>0</v>
      </c>
      <c r="J52" s="191" t="b">
        <v>1</v>
      </c>
      <c r="K52" s="174">
        <f t="shared" si="3"/>
        <v>0</v>
      </c>
      <c r="L52" s="174">
        <f t="shared" si="4"/>
        <v>30527357</v>
      </c>
      <c r="M52" s="174">
        <f>MAX(SUMIFS('EIA_State Elec Profiles'!C:C,'EIA_State Elec Profiles'!A:A,$A52,'EIA_State Elec Profiles'!B:B,$M$1)-SUMIFS('EIA_State Elec Profiles'!C:C,'EIA_State Elec Profiles'!A:A,$A52,'EIA_State Elec Profiles'!B:B,$M$2),0)</f>
        <v>489533</v>
      </c>
      <c r="N52" s="187">
        <f t="shared" si="6"/>
        <v>489533</v>
      </c>
      <c r="O52" s="187">
        <f t="shared" si="5"/>
        <v>30527357</v>
      </c>
      <c r="P52" s="160"/>
    </row>
    <row r="53" spans="1:16">
      <c r="A53" t="str">
        <f>INDEX(About!K:K,MATCH(B53,About!L:L,0))</f>
        <v>Wisconsin</v>
      </c>
      <c r="B53" s="85" t="s">
        <v>584</v>
      </c>
      <c r="C53" s="174">
        <f>SUM(SUMIFS(Cambium22_MidCase_annual_state!J:J,Cambium22_MidCase_annual_state!$A:$A,$B53,Cambium22_MidCase_annual_state!$B:$B,$B$4),SUMIFS(Cambium22_MidCase_annual_state!BZ:BZ,Cambium22_MidCase_annual_state!$A:$A,$B53,Cambium22_MidCase_annual_state!$B:$B,$B$4))</f>
        <v>68507096</v>
      </c>
      <c r="D53" s="174">
        <f>SUMIFS(Cambium22_MidCase_annual_state!K:K,Cambium22_MidCase_annual_state!$A:$A,$B53,Cambium22_MidCase_annual_state!$B:$B,$B$4)</f>
        <v>53225860</v>
      </c>
      <c r="E53" s="174" t="str">
        <f t="shared" si="1"/>
        <v>IMPORTER</v>
      </c>
      <c r="F53" s="174">
        <f>SUM(SUMIFS('EIA_State Elec Profiles'!$C:$C,'EIA_State Elec Profiles'!$A:$A,$A53,'EIA_State Elec Profiles'!$B:$B,F$1),SUMIFS('EIA_State Elec Profiles'!$C:$C,'EIA_State Elec Profiles'!$A:$A,$A53,'EIA_State Elec Profiles'!$B:$B,F$2))</f>
        <v>10499729</v>
      </c>
      <c r="G53" s="174">
        <f>SUM(SUMIFS('EIA_State Elec Profiles'!$C:$C,'EIA_State Elec Profiles'!$A:$A,$A53,'EIA_State Elec Profiles'!$B:$B,G$1),SUMIFS('EIA_State Elec Profiles'!$C:$C,'EIA_State Elec Profiles'!$A:$A,$A53,'EIA_State Elec Profiles'!$B:$B,G$2))</f>
        <v>0</v>
      </c>
      <c r="H53" s="174" t="str">
        <f t="shared" si="2"/>
        <v>IMPORTER</v>
      </c>
      <c r="I53" s="174" t="b">
        <f t="shared" si="7"/>
        <v>1</v>
      </c>
      <c r="J53" s="191" t="b">
        <v>1</v>
      </c>
      <c r="K53" s="174">
        <f t="shared" si="3"/>
        <v>63725589</v>
      </c>
      <c r="L53" s="174">
        <f t="shared" si="4"/>
        <v>53225860</v>
      </c>
      <c r="M53" s="174">
        <f>MAX(SUMIFS('EIA_State Elec Profiles'!C:C,'EIA_State Elec Profiles'!A:A,$A53,'EIA_State Elec Profiles'!B:B,$M$1)-SUMIFS('EIA_State Elec Profiles'!C:C,'EIA_State Elec Profiles'!A:A,$A53,'EIA_State Elec Profiles'!B:B,$M$2),0)</f>
        <v>52309</v>
      </c>
      <c r="N53" s="187">
        <f t="shared" si="6"/>
        <v>10552038</v>
      </c>
      <c r="O53" s="187">
        <f t="shared" si="5"/>
        <v>0</v>
      </c>
      <c r="P53" s="160"/>
    </row>
    <row r="54" spans="1:16">
      <c r="A54" t="str">
        <f>INDEX(About!K:K,MATCH(B54,About!L:L,0))</f>
        <v>Wyoming</v>
      </c>
      <c r="B54" s="85" t="s">
        <v>585</v>
      </c>
      <c r="C54" s="174">
        <f>SUM(SUMIFS(Cambium22_MidCase_annual_state!J:J,Cambium22_MidCase_annual_state!$A:$A,$B54,Cambium22_MidCase_annual_state!$B:$B,$B$4),SUMIFS(Cambium22_MidCase_annual_state!BZ:BZ,Cambium22_MidCase_annual_state!$A:$A,$B54,Cambium22_MidCase_annual_state!$B:$B,$B$4))</f>
        <v>13467738</v>
      </c>
      <c r="D54" s="174">
        <f>SUMIFS(Cambium22_MidCase_annual_state!K:K,Cambium22_MidCase_annual_state!$A:$A,$B54,Cambium22_MidCase_annual_state!$B:$B,$B$4)</f>
        <v>35465444</v>
      </c>
      <c r="E54" s="174" t="str">
        <f t="shared" si="1"/>
        <v>EXPORTER</v>
      </c>
      <c r="F54" s="174">
        <f>SUM(SUMIFS('EIA_State Elec Profiles'!$C:$C,'EIA_State Elec Profiles'!$A:$A,$A54,'EIA_State Elec Profiles'!$B:$B,F$1),SUMIFS('EIA_State Elec Profiles'!$C:$C,'EIA_State Elec Profiles'!$A:$A,$A54,'EIA_State Elec Profiles'!$B:$B,F$2))</f>
        <v>0</v>
      </c>
      <c r="G54" s="174">
        <f>SUM(SUMIFS('EIA_State Elec Profiles'!$C:$C,'EIA_State Elec Profiles'!$A:$A,$A54,'EIA_State Elec Profiles'!$B:$B,G$1),SUMIFS('EIA_State Elec Profiles'!$C:$C,'EIA_State Elec Profiles'!$A:$A,$A54,'EIA_State Elec Profiles'!$B:$B,G$2))</f>
        <v>25354948</v>
      </c>
      <c r="H54" s="174" t="str">
        <f t="shared" si="2"/>
        <v>EXPORTER</v>
      </c>
      <c r="I54" s="174" t="b">
        <f t="shared" si="7"/>
        <v>1</v>
      </c>
      <c r="J54" s="191" t="b">
        <v>1</v>
      </c>
      <c r="K54" s="174">
        <f t="shared" si="3"/>
        <v>13467738</v>
      </c>
      <c r="L54" s="174">
        <f t="shared" si="4"/>
        <v>38822686</v>
      </c>
      <c r="M54" s="174">
        <f>MAX(SUMIFS('EIA_State Elec Profiles'!C:C,'EIA_State Elec Profiles'!A:A,$A54,'EIA_State Elec Profiles'!B:B,$M$1)-SUMIFS('EIA_State Elec Profiles'!C:C,'EIA_State Elec Profiles'!A:A,$A54,'EIA_State Elec Profiles'!B:B,$M$2),0)</f>
        <v>0</v>
      </c>
      <c r="N54" s="187">
        <f t="shared" si="6"/>
        <v>0</v>
      </c>
      <c r="O54" s="187">
        <f t="shared" si="5"/>
        <v>25354948</v>
      </c>
      <c r="P54" s="160"/>
    </row>
    <row r="57" spans="1:16">
      <c r="K57" s="175"/>
      <c r="L57" s="175"/>
      <c r="M57" s="175"/>
    </row>
    <row r="58" spans="1:16">
      <c r="K58" s="175"/>
      <c r="L58" s="175"/>
      <c r="M58" s="175"/>
    </row>
    <row r="59" spans="1:16">
      <c r="K59" s="175"/>
      <c r="L59" s="175"/>
      <c r="M59" s="175"/>
    </row>
    <row r="60" spans="1:16">
      <c r="K60" s="175"/>
      <c r="L60" s="175"/>
      <c r="M60" s="175"/>
    </row>
    <row r="61" spans="1:16">
      <c r="K61" s="175"/>
      <c r="L61" s="175"/>
      <c r="M61" s="175"/>
    </row>
    <row r="62" spans="1:16">
      <c r="K62" s="175"/>
      <c r="L62" s="175"/>
      <c r="M62" s="175"/>
    </row>
    <row r="63" spans="1:16">
      <c r="K63" s="175"/>
      <c r="L63" s="175"/>
      <c r="M63" s="175"/>
    </row>
    <row r="64" spans="1:16">
      <c r="K64" s="175"/>
      <c r="L64" s="175"/>
      <c r="M64" s="175"/>
    </row>
    <row r="65" spans="11:13">
      <c r="K65" s="175"/>
      <c r="L65" s="175"/>
      <c r="M65" s="175"/>
    </row>
    <row r="66" spans="11:13">
      <c r="K66" s="175"/>
      <c r="L66" s="175"/>
      <c r="M66" s="175"/>
    </row>
    <row r="67" spans="11:13">
      <c r="K67" s="175"/>
      <c r="L67" s="175"/>
      <c r="M67" s="175"/>
    </row>
    <row r="68" spans="11:13">
      <c r="K68" s="175"/>
      <c r="L68" s="175"/>
      <c r="M68" s="175"/>
    </row>
    <row r="69" spans="11:13">
      <c r="K69" s="175"/>
      <c r="L69" s="175"/>
      <c r="M69" s="175"/>
    </row>
    <row r="70" spans="11:13">
      <c r="K70" s="175"/>
      <c r="L70" s="175"/>
      <c r="M70" s="175"/>
    </row>
    <row r="71" spans="11:13">
      <c r="K71" s="175"/>
      <c r="L71" s="175"/>
      <c r="M71" s="175"/>
    </row>
    <row r="72" spans="11:13">
      <c r="K72" s="175"/>
      <c r="L72" s="175"/>
      <c r="M72" s="175"/>
    </row>
    <row r="73" spans="11:13">
      <c r="K73" s="175"/>
      <c r="L73" s="175"/>
      <c r="M73" s="175"/>
    </row>
    <row r="74" spans="11:13">
      <c r="K74" s="175"/>
      <c r="L74" s="175"/>
      <c r="M74" s="175"/>
    </row>
    <row r="75" spans="11:13">
      <c r="K75" s="175"/>
      <c r="L75" s="175"/>
      <c r="M75" s="175"/>
    </row>
    <row r="76" spans="11:13">
      <c r="K76" s="175"/>
      <c r="L76" s="175"/>
      <c r="M76" s="175"/>
    </row>
    <row r="77" spans="11:13">
      <c r="K77" s="175"/>
      <c r="L77" s="175"/>
      <c r="M77" s="175"/>
    </row>
    <row r="78" spans="11:13">
      <c r="K78" s="175"/>
      <c r="L78" s="175"/>
      <c r="M78" s="175"/>
    </row>
    <row r="79" spans="11:13">
      <c r="K79" s="175"/>
      <c r="L79" s="175"/>
      <c r="M79" s="175"/>
    </row>
    <row r="80" spans="11:13">
      <c r="K80" s="175"/>
      <c r="L80" s="175"/>
      <c r="M80" s="175"/>
    </row>
    <row r="81" spans="11:15">
      <c r="K81" s="175"/>
      <c r="L81" s="175"/>
      <c r="M81" s="175"/>
    </row>
    <row r="82" spans="11:15">
      <c r="K82" s="175"/>
      <c r="L82" s="175"/>
      <c r="M82" s="175"/>
      <c r="O82" s="188"/>
    </row>
    <row r="83" spans="11:15">
      <c r="K83" s="175"/>
      <c r="L83" s="175"/>
      <c r="M83" s="175"/>
    </row>
    <row r="84" spans="11:15">
      <c r="K84" s="175"/>
      <c r="L84" s="175"/>
      <c r="M84" s="175"/>
    </row>
    <row r="85" spans="11:15">
      <c r="K85" s="175"/>
      <c r="L85" s="175"/>
      <c r="M85" s="175"/>
    </row>
    <row r="86" spans="11:15">
      <c r="K86" s="175"/>
      <c r="L86" s="175"/>
      <c r="M86" s="175"/>
    </row>
  </sheetData>
  <conditionalFormatting sqref="B5:B54">
    <cfRule type="duplicateValues" dxfId="1" priority="2"/>
  </conditionalFormatting>
  <conditionalFormatting sqref="I1:J1048576 K3:M3">
    <cfRule type="containsText" dxfId="0" priority="1" operator="containsText" text="false">
      <formula>NOT(ISERROR(SEARCH("false",I1)))</formula>
    </cfRule>
  </conditionalFormatting>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North Dakota</v>
      </c>
      <c r="B2" t="b">
        <f>INDEX('Intl Imports'!D:D,MATCH($A2,'Intl Imports'!$B:$B,0))</f>
        <v>0</v>
      </c>
      <c r="C2" t="b">
        <f>INDEX('Intl Imports'!E:E,MATCH($A2,'Intl Imports'!$B:$B,0))</f>
        <v>1</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6" t="s">
        <v>439</v>
      </c>
      <c r="B5" s="174">
        <f>C5</f>
        <v>2982525</v>
      </c>
      <c r="C5" s="172">
        <f>SUMIFS(calcs!N:N,calcs!A:A,A2)</f>
        <v>2982525</v>
      </c>
      <c r="D5" s="174">
        <f>C5</f>
        <v>2982525</v>
      </c>
      <c r="E5" s="174">
        <f t="shared" ref="E5:AF5" si="0">D5</f>
        <v>2982525</v>
      </c>
      <c r="F5" s="174">
        <f t="shared" si="0"/>
        <v>2982525</v>
      </c>
      <c r="G5" s="174">
        <f t="shared" si="0"/>
        <v>2982525</v>
      </c>
      <c r="H5" s="174">
        <f t="shared" si="0"/>
        <v>2982525</v>
      </c>
      <c r="I5" s="174">
        <f t="shared" si="0"/>
        <v>2982525</v>
      </c>
      <c r="J5" s="174">
        <f t="shared" si="0"/>
        <v>2982525</v>
      </c>
      <c r="K5" s="174">
        <f t="shared" si="0"/>
        <v>2982525</v>
      </c>
      <c r="L5" s="174">
        <f t="shared" si="0"/>
        <v>2982525</v>
      </c>
      <c r="M5" s="174">
        <f t="shared" si="0"/>
        <v>2982525</v>
      </c>
      <c r="N5" s="174">
        <f t="shared" si="0"/>
        <v>2982525</v>
      </c>
      <c r="O5" s="174">
        <f t="shared" si="0"/>
        <v>2982525</v>
      </c>
      <c r="P5" s="174">
        <f t="shared" si="0"/>
        <v>2982525</v>
      </c>
      <c r="Q5" s="174">
        <f t="shared" si="0"/>
        <v>2982525</v>
      </c>
      <c r="R5" s="174">
        <f t="shared" si="0"/>
        <v>2982525</v>
      </c>
      <c r="S5" s="174">
        <f t="shared" si="0"/>
        <v>2982525</v>
      </c>
      <c r="T5" s="174">
        <f t="shared" si="0"/>
        <v>2982525</v>
      </c>
      <c r="U5" s="174">
        <f t="shared" si="0"/>
        <v>2982525</v>
      </c>
      <c r="V5" s="174">
        <f t="shared" si="0"/>
        <v>2982525</v>
      </c>
      <c r="W5" s="174">
        <f t="shared" si="0"/>
        <v>2982525</v>
      </c>
      <c r="X5" s="174">
        <f t="shared" si="0"/>
        <v>2982525</v>
      </c>
      <c r="Y5" s="174">
        <f t="shared" si="0"/>
        <v>2982525</v>
      </c>
      <c r="Z5" s="174">
        <f t="shared" si="0"/>
        <v>2982525</v>
      </c>
      <c r="AA5" s="174">
        <f t="shared" si="0"/>
        <v>2982525</v>
      </c>
      <c r="AB5" s="174">
        <f t="shared" si="0"/>
        <v>2982525</v>
      </c>
      <c r="AC5" s="174">
        <f t="shared" si="0"/>
        <v>2982525</v>
      </c>
      <c r="AD5" s="174">
        <f t="shared" si="0"/>
        <v>2982525</v>
      </c>
      <c r="AE5" s="174">
        <f t="shared" si="0"/>
        <v>2982525</v>
      </c>
      <c r="AF5" s="174">
        <f t="shared" si="0"/>
        <v>2982525</v>
      </c>
    </row>
    <row r="6" spans="1:32" s="174" customFormat="1">
      <c r="A6" s="176"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781135.06469798635</v>
      </c>
      <c r="C10">
        <f>D10</f>
        <v>781135.06469798635</v>
      </c>
      <c r="D10" s="170">
        <f>SUM(D$5*SUMIFS(C$39:C$48,$B$39:$B$48,$A10),D$6*IF($B$2=TRUE,SUMIFS($B$147:$B$162,$A$147:$A$162,$A10),SUMIFS(E$125:E$140,$A$125:$A$140,$A10)))</f>
        <v>781135.06469798635</v>
      </c>
      <c r="E10">
        <f t="shared" ref="E10:N10" si="1">SUM(E$5*SUMIFS(D$39:D$48,$B$39:$B$48,$A10),E$6*IF($B$2=TRUE,SUMIFS($B$147:$B$162,$A$147:$A$162,$A10),SUMIFS(F$125:F$140,$A$125:$A$140,$A10)))</f>
        <v>531516.90592426248</v>
      </c>
      <c r="F10">
        <f t="shared" si="1"/>
        <v>448467.65217743244</v>
      </c>
      <c r="G10">
        <f t="shared" si="1"/>
        <v>191957.79582854017</v>
      </c>
      <c r="H10">
        <f t="shared" si="1"/>
        <v>196971.13975981512</v>
      </c>
      <c r="I10">
        <f t="shared" si="1"/>
        <v>105412.1651273484</v>
      </c>
      <c r="J10">
        <f t="shared" si="1"/>
        <v>45142.275771637716</v>
      </c>
      <c r="K10">
        <f t="shared" si="1"/>
        <v>15234.196106933352</v>
      </c>
      <c r="L10">
        <f t="shared" si="1"/>
        <v>21399.319194342144</v>
      </c>
      <c r="M10">
        <f t="shared" si="1"/>
        <v>21399.319194342144</v>
      </c>
      <c r="N10">
        <f t="shared" si="1"/>
        <v>21399.319194342144</v>
      </c>
      <c r="O10">
        <f t="shared" ref="O10:AE10" si="2">SUM(O$5*SUMIFS(N$39:N$48,$B$39:$B$48,$A10),O$6*IF($B$2=TRUE,SUMIFS($B$147:$B$162,$A$147:$A$162,$A10),SUMIFS(P$125:P$140,$A$125:$A$140,$A10)))</f>
        <v>21399.319194342144</v>
      </c>
      <c r="P10">
        <f t="shared" si="2"/>
        <v>21399.319194342144</v>
      </c>
      <c r="Q10">
        <f t="shared" si="2"/>
        <v>21399.319194342144</v>
      </c>
      <c r="R10">
        <f t="shared" si="2"/>
        <v>21399.319194342144</v>
      </c>
      <c r="S10">
        <f t="shared" si="2"/>
        <v>21399.319194342144</v>
      </c>
      <c r="T10">
        <f t="shared" si="2"/>
        <v>21399.319194342144</v>
      </c>
      <c r="U10">
        <f t="shared" si="2"/>
        <v>21399.319194342144</v>
      </c>
      <c r="V10">
        <f t="shared" si="2"/>
        <v>21399.319194342144</v>
      </c>
      <c r="W10">
        <f t="shared" si="2"/>
        <v>21399.319194342144</v>
      </c>
      <c r="X10">
        <f t="shared" si="2"/>
        <v>21399.319194342144</v>
      </c>
      <c r="Y10">
        <f t="shared" si="2"/>
        <v>21399.319194342144</v>
      </c>
      <c r="Z10">
        <f t="shared" si="2"/>
        <v>21399.319194342144</v>
      </c>
      <c r="AA10">
        <f t="shared" si="2"/>
        <v>21399.319194342144</v>
      </c>
      <c r="AB10">
        <f t="shared" si="2"/>
        <v>21399.319194342144</v>
      </c>
      <c r="AC10">
        <f t="shared" si="2"/>
        <v>21399.319194342144</v>
      </c>
      <c r="AD10">
        <f t="shared" si="2"/>
        <v>21399.319194342144</v>
      </c>
      <c r="AE10">
        <f t="shared" si="2"/>
        <v>21399.319194342144</v>
      </c>
      <c r="AF10">
        <f>SUM(AF$5*SUMIFS(AE$39:AE$48,$B$39:$B$48,$A10),AF$6*IF($B$2=TRUE,SUMIFS($B$147:$B$162,$A$147:$A$162,$A10),SUMIFS(AG$125:AG$140,$A$125:$A$140,$A10)))</f>
        <v>21399.319194342144</v>
      </c>
    </row>
    <row r="11" spans="1:32">
      <c r="A11" s="100" t="s">
        <v>347</v>
      </c>
      <c r="B11">
        <f t="shared" ref="B11:B33" si="3">D11</f>
        <v>394370.15340501489</v>
      </c>
      <c r="C11">
        <f t="shared" ref="C11:C33" si="4">D11</f>
        <v>394370.15340501489</v>
      </c>
      <c r="D11" s="170">
        <f t="shared" ref="D11:D33" si="5">SUM(D$5*SUMIFS(C$39:C$48,$B$39:$B$48,$A11),D$6*IF($B$2=TRUE,SUMIFS($B$147:$B$162,$A$147:$A$162,$A11),SUMIFS(E$125:E$140,$A$125:$A$140,$A11)))</f>
        <v>394370.15340501489</v>
      </c>
      <c r="E11">
        <f t="shared" ref="E11:N11" si="6">SUM(E$5*SUMIFS(D$39:D$48,$B$39:$B$48,$A11),E$6*IF($B$2=TRUE,SUMIFS($B$147:$B$162,$A$147:$A$162,$A11),SUMIFS(F$125:F$140,$A$125:$A$140,$A11)))</f>
        <v>323805.01022491127</v>
      </c>
      <c r="F11">
        <f t="shared" si="6"/>
        <v>286568.90199165768</v>
      </c>
      <c r="G11">
        <f t="shared" si="6"/>
        <v>186367.26266783362</v>
      </c>
      <c r="H11">
        <f t="shared" si="6"/>
        <v>148285.91621878906</v>
      </c>
      <c r="I11">
        <f t="shared" si="6"/>
        <v>70956.0865510117</v>
      </c>
      <c r="J11">
        <f t="shared" si="6"/>
        <v>59440.179793636991</v>
      </c>
      <c r="K11">
        <f t="shared" si="6"/>
        <v>30363.646041608394</v>
      </c>
      <c r="L11">
        <f t="shared" si="6"/>
        <v>23866.396389053389</v>
      </c>
      <c r="M11">
        <f t="shared" si="6"/>
        <v>23866.396389053389</v>
      </c>
      <c r="N11">
        <f t="shared" si="6"/>
        <v>23866.396389053389</v>
      </c>
      <c r="O11">
        <f t="shared" ref="O11:AF11" si="7">SUM(O$5*SUMIFS(N$39:N$48,$B$39:$B$48,$A11),O$6*IF($B$2=TRUE,SUMIFS($B$147:$B$162,$A$147:$A$162,$A11),SUMIFS(P$125:P$140,$A$125:$A$140,$A11)))</f>
        <v>23866.396389053389</v>
      </c>
      <c r="P11">
        <f t="shared" si="7"/>
        <v>23866.396389053389</v>
      </c>
      <c r="Q11">
        <f t="shared" si="7"/>
        <v>23866.396389053389</v>
      </c>
      <c r="R11">
        <f t="shared" si="7"/>
        <v>23866.396389053389</v>
      </c>
      <c r="S11">
        <f t="shared" si="7"/>
        <v>23866.396389053389</v>
      </c>
      <c r="T11">
        <f t="shared" si="7"/>
        <v>23866.396389053389</v>
      </c>
      <c r="U11">
        <f t="shared" si="7"/>
        <v>23866.396389053389</v>
      </c>
      <c r="V11">
        <f t="shared" si="7"/>
        <v>23866.396389053389</v>
      </c>
      <c r="W11">
        <f t="shared" si="7"/>
        <v>23866.396389053389</v>
      </c>
      <c r="X11">
        <f t="shared" si="7"/>
        <v>23866.396389053389</v>
      </c>
      <c r="Y11">
        <f t="shared" si="7"/>
        <v>23866.396389053389</v>
      </c>
      <c r="Z11">
        <f t="shared" si="7"/>
        <v>23866.396389053389</v>
      </c>
      <c r="AA11">
        <f t="shared" si="7"/>
        <v>23866.396389053389</v>
      </c>
      <c r="AB11">
        <f t="shared" si="7"/>
        <v>23866.396389053389</v>
      </c>
      <c r="AC11">
        <f t="shared" si="7"/>
        <v>23866.396389053389</v>
      </c>
      <c r="AD11">
        <f t="shared" si="7"/>
        <v>23866.396389053389</v>
      </c>
      <c r="AE11">
        <f t="shared" si="7"/>
        <v>23866.396389053389</v>
      </c>
      <c r="AF11">
        <f t="shared" si="7"/>
        <v>23866.396389053389</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317057.91956508689</v>
      </c>
      <c r="C13">
        <f t="shared" si="4"/>
        <v>317057.91956508689</v>
      </c>
      <c r="D13" s="170">
        <f t="shared" si="5"/>
        <v>317057.91956508689</v>
      </c>
      <c r="E13">
        <f t="shared" ref="E13:N13" si="10">SUM(E$5*SUMIFS(D$39:D$48,$B$39:$B$48,$A13),E$6*IF($B$2=TRUE,SUMIFS($B$147:$B$162,$A$147:$A$162,$A13),SUMIFS(F$125:F$140,$A$125:$A$140,$A13)))</f>
        <v>247097.1565695827</v>
      </c>
      <c r="F13">
        <f t="shared" si="10"/>
        <v>239401.28618255159</v>
      </c>
      <c r="G13">
        <f t="shared" si="10"/>
        <v>226802.49372365497</v>
      </c>
      <c r="H13">
        <f t="shared" si="10"/>
        <v>224517.82091914568</v>
      </c>
      <c r="I13">
        <f t="shared" si="10"/>
        <v>177784.77412886629</v>
      </c>
      <c r="J13">
        <f t="shared" si="10"/>
        <v>163937.91830863743</v>
      </c>
      <c r="K13">
        <f t="shared" si="10"/>
        <v>155052.5256142501</v>
      </c>
      <c r="L13">
        <f t="shared" si="10"/>
        <v>154763.58211411946</v>
      </c>
      <c r="M13">
        <f t="shared" si="10"/>
        <v>154763.58211411946</v>
      </c>
      <c r="N13">
        <f t="shared" si="10"/>
        <v>154763.58211411946</v>
      </c>
      <c r="O13">
        <f t="shared" ref="O13:AF13" si="11">SUM(O$5*SUMIFS(N$39:N$48,$B$39:$B$48,$A13),O$6*IF($B$2=TRUE,SUMIFS($B$147:$B$162,$A$147:$A$162,$A13),SUMIFS(P$125:P$140,$A$125:$A$140,$A13)))</f>
        <v>154763.58211411946</v>
      </c>
      <c r="P13">
        <f t="shared" si="11"/>
        <v>154763.58211411946</v>
      </c>
      <c r="Q13">
        <f t="shared" si="11"/>
        <v>154763.58211411946</v>
      </c>
      <c r="R13">
        <f t="shared" si="11"/>
        <v>154763.58211411946</v>
      </c>
      <c r="S13">
        <f t="shared" si="11"/>
        <v>154763.58211411946</v>
      </c>
      <c r="T13">
        <f t="shared" si="11"/>
        <v>154763.58211411946</v>
      </c>
      <c r="U13">
        <f t="shared" si="11"/>
        <v>154763.58211411946</v>
      </c>
      <c r="V13">
        <f t="shared" si="11"/>
        <v>154763.58211411946</v>
      </c>
      <c r="W13">
        <f t="shared" si="11"/>
        <v>154763.58211411946</v>
      </c>
      <c r="X13">
        <f t="shared" si="11"/>
        <v>154763.58211411946</v>
      </c>
      <c r="Y13">
        <f t="shared" si="11"/>
        <v>154763.58211411946</v>
      </c>
      <c r="Z13">
        <f t="shared" si="11"/>
        <v>154763.58211411946</v>
      </c>
      <c r="AA13">
        <f t="shared" si="11"/>
        <v>154763.58211411946</v>
      </c>
      <c r="AB13">
        <f t="shared" si="11"/>
        <v>154763.58211411946</v>
      </c>
      <c r="AC13">
        <f t="shared" si="11"/>
        <v>154763.58211411946</v>
      </c>
      <c r="AD13">
        <f t="shared" si="11"/>
        <v>154763.58211411946</v>
      </c>
      <c r="AE13">
        <f t="shared" si="11"/>
        <v>154763.58211411946</v>
      </c>
      <c r="AF13">
        <f t="shared" si="11"/>
        <v>154763.58211411946</v>
      </c>
    </row>
    <row r="14" spans="1:32">
      <c r="A14" s="100" t="s">
        <v>101</v>
      </c>
      <c r="B14">
        <f t="shared" si="3"/>
        <v>431245.08991098386</v>
      </c>
      <c r="C14">
        <f t="shared" si="4"/>
        <v>431245.08991098386</v>
      </c>
      <c r="D14" s="170">
        <f t="shared" si="5"/>
        <v>431245.08991098386</v>
      </c>
      <c r="E14">
        <f t="shared" ref="E14:N14" si="12">SUM(E$5*SUMIFS(D$39:D$48,$B$39:$B$48,$A14),E$6*IF($B$2=TRUE,SUMIFS($B$147:$B$162,$A$147:$A$162,$A14),SUMIFS(F$125:F$140,$A$125:$A$140,$A14)))</f>
        <v>443589.52957689948</v>
      </c>
      <c r="F14">
        <f t="shared" si="12"/>
        <v>436819.92532335012</v>
      </c>
      <c r="G14">
        <f t="shared" si="12"/>
        <v>479107.38194073399</v>
      </c>
      <c r="H14">
        <f t="shared" si="12"/>
        <v>471943.77029657504</v>
      </c>
      <c r="I14">
        <f t="shared" si="12"/>
        <v>456483.21138384374</v>
      </c>
      <c r="J14">
        <f t="shared" si="12"/>
        <v>376697.31175137393</v>
      </c>
      <c r="K14">
        <f t="shared" si="12"/>
        <v>293268.39623071114</v>
      </c>
      <c r="L14">
        <f t="shared" si="12"/>
        <v>260106.05724160111</v>
      </c>
      <c r="M14">
        <f t="shared" si="12"/>
        <v>260106.05724160111</v>
      </c>
      <c r="N14">
        <f t="shared" si="12"/>
        <v>260106.05724160111</v>
      </c>
      <c r="O14">
        <f t="shared" ref="O14:AF14" si="13">SUM(O$5*SUMIFS(N$39:N$48,$B$39:$B$48,$A14),O$6*IF($B$2=TRUE,SUMIFS($B$147:$B$162,$A$147:$A$162,$A14),SUMIFS(P$125:P$140,$A$125:$A$140,$A14)))</f>
        <v>260106.05724160111</v>
      </c>
      <c r="P14">
        <f t="shared" si="13"/>
        <v>260106.05724160111</v>
      </c>
      <c r="Q14">
        <f t="shared" si="13"/>
        <v>260106.05724160111</v>
      </c>
      <c r="R14">
        <f t="shared" si="13"/>
        <v>260106.05724160111</v>
      </c>
      <c r="S14">
        <f t="shared" si="13"/>
        <v>260106.05724160111</v>
      </c>
      <c r="T14">
        <f t="shared" si="13"/>
        <v>260106.05724160111</v>
      </c>
      <c r="U14">
        <f t="shared" si="13"/>
        <v>260106.05724160111</v>
      </c>
      <c r="V14">
        <f t="shared" si="13"/>
        <v>260106.05724160111</v>
      </c>
      <c r="W14">
        <f t="shared" si="13"/>
        <v>260106.05724160111</v>
      </c>
      <c r="X14">
        <f t="shared" si="13"/>
        <v>260106.05724160111</v>
      </c>
      <c r="Y14">
        <f t="shared" si="13"/>
        <v>260106.05724160111</v>
      </c>
      <c r="Z14">
        <f t="shared" si="13"/>
        <v>260106.05724160111</v>
      </c>
      <c r="AA14">
        <f t="shared" si="13"/>
        <v>260106.05724160111</v>
      </c>
      <c r="AB14">
        <f t="shared" si="13"/>
        <v>260106.05724160111</v>
      </c>
      <c r="AC14">
        <f t="shared" si="13"/>
        <v>260106.05724160111</v>
      </c>
      <c r="AD14">
        <f t="shared" si="13"/>
        <v>260106.05724160111</v>
      </c>
      <c r="AE14">
        <f t="shared" si="13"/>
        <v>260106.05724160111</v>
      </c>
      <c r="AF14">
        <f t="shared" si="13"/>
        <v>260106.05724160111</v>
      </c>
    </row>
    <row r="15" spans="1:32">
      <c r="A15" s="100" t="s">
        <v>100</v>
      </c>
      <c r="B15">
        <f t="shared" si="3"/>
        <v>986297.83088159573</v>
      </c>
      <c r="C15">
        <f t="shared" si="4"/>
        <v>986297.83088159573</v>
      </c>
      <c r="D15" s="170">
        <f t="shared" si="5"/>
        <v>986297.83088159573</v>
      </c>
      <c r="E15">
        <f t="shared" ref="E15:N15" si="14">SUM(E$5*SUMIFS(D$39:D$48,$B$39:$B$48,$A15),E$6*IF($B$2=TRUE,SUMIFS($B$147:$B$162,$A$147:$A$162,$A15),SUMIFS(F$125:F$140,$A$125:$A$140,$A15)))</f>
        <v>1307353.2136240313</v>
      </c>
      <c r="F15">
        <f t="shared" si="14"/>
        <v>1445558.2165550964</v>
      </c>
      <c r="G15">
        <f t="shared" si="14"/>
        <v>1753986.0185227329</v>
      </c>
      <c r="H15">
        <f t="shared" si="14"/>
        <v>1796170.0371698311</v>
      </c>
      <c r="I15">
        <f t="shared" si="14"/>
        <v>1996532.4671154639</v>
      </c>
      <c r="J15">
        <f t="shared" si="14"/>
        <v>2152524.5025033141</v>
      </c>
      <c r="K15">
        <f t="shared" si="14"/>
        <v>2301442.2008228367</v>
      </c>
      <c r="L15">
        <f t="shared" si="14"/>
        <v>2338867.4866629285</v>
      </c>
      <c r="M15">
        <f t="shared" si="14"/>
        <v>2338867.4866629285</v>
      </c>
      <c r="N15">
        <f t="shared" si="14"/>
        <v>2338867.4866629285</v>
      </c>
      <c r="O15">
        <f t="shared" ref="O15:AF15" si="15">SUM(O$5*SUMIFS(N$39:N$48,$B$39:$B$48,$A15),O$6*IF($B$2=TRUE,SUMIFS($B$147:$B$162,$A$147:$A$162,$A15),SUMIFS(P$125:P$140,$A$125:$A$140,$A15)))</f>
        <v>2338867.4866629285</v>
      </c>
      <c r="P15">
        <f t="shared" si="15"/>
        <v>2338867.4866629285</v>
      </c>
      <c r="Q15">
        <f t="shared" si="15"/>
        <v>2338867.4866629285</v>
      </c>
      <c r="R15">
        <f t="shared" si="15"/>
        <v>2338867.4866629285</v>
      </c>
      <c r="S15">
        <f t="shared" si="15"/>
        <v>2338867.4866629285</v>
      </c>
      <c r="T15">
        <f t="shared" si="15"/>
        <v>2338867.4866629285</v>
      </c>
      <c r="U15">
        <f t="shared" si="15"/>
        <v>2338867.4866629285</v>
      </c>
      <c r="V15">
        <f t="shared" si="15"/>
        <v>2338867.4866629285</v>
      </c>
      <c r="W15">
        <f t="shared" si="15"/>
        <v>2338867.4866629285</v>
      </c>
      <c r="X15">
        <f t="shared" si="15"/>
        <v>2338867.4866629285</v>
      </c>
      <c r="Y15">
        <f t="shared" si="15"/>
        <v>2338867.4866629285</v>
      </c>
      <c r="Z15">
        <f t="shared" si="15"/>
        <v>2338867.4866629285</v>
      </c>
      <c r="AA15">
        <f t="shared" si="15"/>
        <v>2338867.4866629285</v>
      </c>
      <c r="AB15">
        <f t="shared" si="15"/>
        <v>2338867.4866629285</v>
      </c>
      <c r="AC15">
        <f t="shared" si="15"/>
        <v>2338867.4866629285</v>
      </c>
      <c r="AD15">
        <f t="shared" si="15"/>
        <v>2338867.4866629285</v>
      </c>
      <c r="AE15">
        <f t="shared" si="15"/>
        <v>2338867.4866629285</v>
      </c>
      <c r="AF15">
        <f t="shared" si="15"/>
        <v>2338867.4866629285</v>
      </c>
    </row>
    <row r="16" spans="1:32">
      <c r="A16" s="100" t="s">
        <v>102</v>
      </c>
      <c r="B16">
        <f t="shared" si="3"/>
        <v>53567.299902459607</v>
      </c>
      <c r="C16">
        <f t="shared" si="4"/>
        <v>53567.299902459607</v>
      </c>
      <c r="D16" s="170">
        <f t="shared" si="5"/>
        <v>53567.299902459607</v>
      </c>
      <c r="E16">
        <f t="shared" ref="E16:N16" si="16">SUM(E$5*SUMIFS(D$39:D$48,$B$39:$B$48,$A16),E$6*IF($B$2=TRUE,SUMIFS($B$147:$B$162,$A$147:$A$162,$A16),SUMIFS(F$125:F$140,$A$125:$A$140,$A16)))</f>
        <v>119415.68509232518</v>
      </c>
      <c r="F16">
        <f t="shared" si="16"/>
        <v>116564.18141976505</v>
      </c>
      <c r="G16">
        <f t="shared" si="16"/>
        <v>135868.00644921054</v>
      </c>
      <c r="H16">
        <f t="shared" si="16"/>
        <v>136848.83071455525</v>
      </c>
      <c r="I16">
        <f t="shared" si="16"/>
        <v>171326.92123473808</v>
      </c>
      <c r="J16">
        <f t="shared" si="16"/>
        <v>180753.58440974512</v>
      </c>
      <c r="K16">
        <f t="shared" si="16"/>
        <v>183174.73882217196</v>
      </c>
      <c r="L16">
        <f t="shared" si="16"/>
        <v>180519.65618521543</v>
      </c>
      <c r="M16">
        <f t="shared" si="16"/>
        <v>180519.65618521543</v>
      </c>
      <c r="N16">
        <f t="shared" si="16"/>
        <v>180519.65618521543</v>
      </c>
      <c r="O16">
        <f t="shared" ref="O16:AF16" si="17">SUM(O$5*SUMIFS(N$39:N$48,$B$39:$B$48,$A16),O$6*IF($B$2=TRUE,SUMIFS($B$147:$B$162,$A$147:$A$162,$A16),SUMIFS(P$125:P$140,$A$125:$A$140,$A16)))</f>
        <v>180519.65618521543</v>
      </c>
      <c r="P16">
        <f t="shared" si="17"/>
        <v>180519.65618521543</v>
      </c>
      <c r="Q16">
        <f t="shared" si="17"/>
        <v>180519.65618521543</v>
      </c>
      <c r="R16">
        <f t="shared" si="17"/>
        <v>180519.65618521543</v>
      </c>
      <c r="S16">
        <f t="shared" si="17"/>
        <v>180519.65618521543</v>
      </c>
      <c r="T16">
        <f t="shared" si="17"/>
        <v>180519.65618521543</v>
      </c>
      <c r="U16">
        <f t="shared" si="17"/>
        <v>180519.65618521543</v>
      </c>
      <c r="V16">
        <f t="shared" si="17"/>
        <v>180519.65618521543</v>
      </c>
      <c r="W16">
        <f t="shared" si="17"/>
        <v>180519.65618521543</v>
      </c>
      <c r="X16">
        <f t="shared" si="17"/>
        <v>180519.65618521543</v>
      </c>
      <c r="Y16">
        <f t="shared" si="17"/>
        <v>180519.65618521543</v>
      </c>
      <c r="Z16">
        <f t="shared" si="17"/>
        <v>180519.65618521543</v>
      </c>
      <c r="AA16">
        <f t="shared" si="17"/>
        <v>180519.65618521543</v>
      </c>
      <c r="AB16">
        <f t="shared" si="17"/>
        <v>180519.65618521543</v>
      </c>
      <c r="AC16">
        <f t="shared" si="17"/>
        <v>180519.65618521543</v>
      </c>
      <c r="AD16">
        <f t="shared" si="17"/>
        <v>180519.65618521543</v>
      </c>
      <c r="AE16">
        <f t="shared" si="17"/>
        <v>180519.65618521543</v>
      </c>
      <c r="AF16">
        <f t="shared" si="17"/>
        <v>180519.65618521543</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9492.0951812783333</v>
      </c>
      <c r="C18">
        <f t="shared" si="4"/>
        <v>9492.0951812783333</v>
      </c>
      <c r="D18" s="170">
        <f t="shared" si="5"/>
        <v>9492.0951812783333</v>
      </c>
      <c r="E18">
        <f t="shared" ref="E18:N18" si="20">SUM(E$5*SUMIFS(D$39:D$48,$B$39:$B$48,$A18),E$6*IF($B$2=TRUE,SUMIFS($B$147:$B$162,$A$147:$A$162,$A18),SUMIFS(F$125:F$140,$A$125:$A$140,$A18)))</f>
        <v>7206.6405273159371</v>
      </c>
      <c r="F18">
        <f t="shared" si="20"/>
        <v>6980.6557140198565</v>
      </c>
      <c r="G18">
        <f t="shared" si="20"/>
        <v>6606.3169775235565</v>
      </c>
      <c r="H18">
        <f t="shared" si="20"/>
        <v>6415.5618345308612</v>
      </c>
      <c r="I18">
        <f t="shared" si="20"/>
        <v>2824.5774825986468</v>
      </c>
      <c r="J18">
        <f t="shared" si="20"/>
        <v>2858.7339014133372</v>
      </c>
      <c r="K18">
        <f t="shared" si="20"/>
        <v>2800.9869711439746</v>
      </c>
      <c r="L18">
        <f t="shared" si="20"/>
        <v>2664.137507250638</v>
      </c>
      <c r="M18">
        <f t="shared" si="20"/>
        <v>2664.137507250638</v>
      </c>
      <c r="N18">
        <f t="shared" si="20"/>
        <v>2664.137507250638</v>
      </c>
      <c r="O18">
        <f t="shared" ref="O18:AF18" si="21">SUM(O$5*SUMIFS(N$39:N$48,$B$39:$B$48,$A18),O$6*IF($B$2=TRUE,SUMIFS($B$147:$B$162,$A$147:$A$162,$A18),SUMIFS(P$125:P$140,$A$125:$A$140,$A18)))</f>
        <v>2664.137507250638</v>
      </c>
      <c r="P18">
        <f t="shared" si="21"/>
        <v>2664.137507250638</v>
      </c>
      <c r="Q18">
        <f t="shared" si="21"/>
        <v>2664.137507250638</v>
      </c>
      <c r="R18">
        <f t="shared" si="21"/>
        <v>2664.137507250638</v>
      </c>
      <c r="S18">
        <f t="shared" si="21"/>
        <v>2664.137507250638</v>
      </c>
      <c r="T18">
        <f t="shared" si="21"/>
        <v>2664.137507250638</v>
      </c>
      <c r="U18">
        <f t="shared" si="21"/>
        <v>2664.137507250638</v>
      </c>
      <c r="V18">
        <f t="shared" si="21"/>
        <v>2664.137507250638</v>
      </c>
      <c r="W18">
        <f t="shared" si="21"/>
        <v>2664.137507250638</v>
      </c>
      <c r="X18">
        <f t="shared" si="21"/>
        <v>2664.137507250638</v>
      </c>
      <c r="Y18">
        <f t="shared" si="21"/>
        <v>2664.137507250638</v>
      </c>
      <c r="Z18">
        <f t="shared" si="21"/>
        <v>2664.137507250638</v>
      </c>
      <c r="AA18">
        <f t="shared" si="21"/>
        <v>2664.137507250638</v>
      </c>
      <c r="AB18">
        <f t="shared" si="21"/>
        <v>2664.137507250638</v>
      </c>
      <c r="AC18">
        <f t="shared" si="21"/>
        <v>2664.137507250638</v>
      </c>
      <c r="AD18">
        <f t="shared" si="21"/>
        <v>2664.137507250638</v>
      </c>
      <c r="AE18">
        <f t="shared" si="21"/>
        <v>2664.137507250638</v>
      </c>
      <c r="AF18">
        <f t="shared" si="21"/>
        <v>2664.137507250638</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9359.5464555946019</v>
      </c>
      <c r="C20">
        <f t="shared" si="4"/>
        <v>9359.5464555946019</v>
      </c>
      <c r="D20" s="170">
        <f t="shared" si="5"/>
        <v>9359.5464555946019</v>
      </c>
      <c r="E20">
        <f t="shared" ref="E20:N20" si="24">SUM(E$5*SUMIFS(D$39:D$48,$B$39:$B$48,$A20),E$6*IF($B$2=TRUE,SUMIFS($B$147:$B$162,$A$147:$A$162,$A20),SUMIFS(F$125:F$140,$A$125:$A$140,$A20)))</f>
        <v>2540.8584606721233</v>
      </c>
      <c r="F20">
        <f t="shared" si="24"/>
        <v>2164.1806361269419</v>
      </c>
      <c r="G20">
        <f t="shared" si="24"/>
        <v>1829.7238897703367</v>
      </c>
      <c r="H20">
        <f t="shared" si="24"/>
        <v>1371.9230867584633</v>
      </c>
      <c r="I20">
        <f t="shared" si="24"/>
        <v>1204.7969761296195</v>
      </c>
      <c r="J20">
        <f t="shared" si="24"/>
        <v>1170.4935602416072</v>
      </c>
      <c r="K20">
        <f t="shared" si="24"/>
        <v>1188.3093903446959</v>
      </c>
      <c r="L20">
        <f t="shared" si="24"/>
        <v>338.36470548929896</v>
      </c>
      <c r="M20">
        <f t="shared" si="24"/>
        <v>338.36470548929896</v>
      </c>
      <c r="N20">
        <f t="shared" si="24"/>
        <v>338.36470548929896</v>
      </c>
      <c r="O20">
        <f t="shared" ref="O20:AF20" si="25">SUM(O$5*SUMIFS(N$39:N$48,$B$39:$B$48,$A20),O$6*IF($B$2=TRUE,SUMIFS($B$147:$B$162,$A$147:$A$162,$A20),SUMIFS(P$125:P$140,$A$125:$A$140,$A20)))</f>
        <v>338.36470548929896</v>
      </c>
      <c r="P20">
        <f t="shared" si="25"/>
        <v>338.36470548929896</v>
      </c>
      <c r="Q20">
        <f t="shared" si="25"/>
        <v>338.36470548929896</v>
      </c>
      <c r="R20">
        <f t="shared" si="25"/>
        <v>338.36470548929896</v>
      </c>
      <c r="S20">
        <f t="shared" si="25"/>
        <v>338.36470548929896</v>
      </c>
      <c r="T20">
        <f t="shared" si="25"/>
        <v>338.36470548929896</v>
      </c>
      <c r="U20">
        <f t="shared" si="25"/>
        <v>338.36470548929896</v>
      </c>
      <c r="V20">
        <f t="shared" si="25"/>
        <v>338.36470548929896</v>
      </c>
      <c r="W20">
        <f t="shared" si="25"/>
        <v>338.36470548929896</v>
      </c>
      <c r="X20">
        <f t="shared" si="25"/>
        <v>338.36470548929896</v>
      </c>
      <c r="Y20">
        <f t="shared" si="25"/>
        <v>338.36470548929896</v>
      </c>
      <c r="Z20">
        <f t="shared" si="25"/>
        <v>338.36470548929896</v>
      </c>
      <c r="AA20">
        <f t="shared" si="25"/>
        <v>338.36470548929896</v>
      </c>
      <c r="AB20">
        <f t="shared" si="25"/>
        <v>338.36470548929896</v>
      </c>
      <c r="AC20">
        <f t="shared" si="25"/>
        <v>338.36470548929896</v>
      </c>
      <c r="AD20">
        <f t="shared" si="25"/>
        <v>338.36470548929896</v>
      </c>
      <c r="AE20">
        <f t="shared" si="25"/>
        <v>338.36470548929896</v>
      </c>
      <c r="AF20">
        <f t="shared" si="25"/>
        <v>338.36470548929896</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3.1825701984990345E-3</v>
      </c>
      <c r="D39">
        <f>SUMPRODUCT(P$57:P$106,$B$57:$B$106)</f>
        <v>2.4162883889710688E-3</v>
      </c>
      <c r="E39">
        <f>SUMPRODUCT(AB$57:AB$106,$B$57:$B$106)</f>
        <v>2.3405187597823509E-3</v>
      </c>
      <c r="F39">
        <f>SUMPRODUCT(AN$57:AN$106,$B$57:$B$106)</f>
        <v>2.2150080812477872E-3</v>
      </c>
      <c r="G39">
        <f>SUMPRODUCT(AZ$57:AZ$106,$B$57:$B$106)</f>
        <v>2.1510504805595464E-3</v>
      </c>
      <c r="H39">
        <f>SUMPRODUCT(BL$57:BL$106,$B$57:$B$106)</f>
        <v>9.4704234921707175E-4</v>
      </c>
      <c r="I39">
        <f>SUMPRODUCT(BX$57:BX$106,$B$57:$B$106)</f>
        <v>9.5849453111485647E-4</v>
      </c>
      <c r="J39">
        <f>SUMPRODUCT(CJ$57:CJ$106,$B$57:$B$106)</f>
        <v>9.3913277211221181E-4</v>
      </c>
      <c r="K39">
        <f>SUMPRODUCT(CV$57:CV$106,$B$57:$B$106)</f>
        <v>8.9324901124068963E-4</v>
      </c>
      <c r="L39" s="156">
        <f>K39</f>
        <v>8.9324901124068963E-4</v>
      </c>
      <c r="M39" s="156">
        <f t="shared" ref="M39:AE50" si="53">L39</f>
        <v>8.9324901124068963E-4</v>
      </c>
      <c r="N39" s="156">
        <f t="shared" si="53"/>
        <v>8.9324901124068963E-4</v>
      </c>
      <c r="O39" s="156">
        <f t="shared" si="53"/>
        <v>8.9324901124068963E-4</v>
      </c>
      <c r="P39" s="156">
        <f t="shared" si="53"/>
        <v>8.9324901124068963E-4</v>
      </c>
      <c r="Q39" s="156">
        <f t="shared" si="53"/>
        <v>8.9324901124068963E-4</v>
      </c>
      <c r="R39" s="156">
        <f t="shared" si="53"/>
        <v>8.9324901124068963E-4</v>
      </c>
      <c r="S39" s="156">
        <f t="shared" si="53"/>
        <v>8.9324901124068963E-4</v>
      </c>
      <c r="T39" s="156">
        <f t="shared" si="53"/>
        <v>8.9324901124068963E-4</v>
      </c>
      <c r="U39" s="156">
        <f t="shared" si="53"/>
        <v>8.9324901124068963E-4</v>
      </c>
      <c r="V39" s="156">
        <f t="shared" si="53"/>
        <v>8.9324901124068963E-4</v>
      </c>
      <c r="W39" s="156">
        <f t="shared" si="53"/>
        <v>8.9324901124068963E-4</v>
      </c>
      <c r="X39" s="156">
        <f t="shared" si="53"/>
        <v>8.9324901124068963E-4</v>
      </c>
      <c r="Y39" s="156">
        <f t="shared" si="53"/>
        <v>8.9324901124068963E-4</v>
      </c>
      <c r="Z39" s="156">
        <f t="shared" si="53"/>
        <v>8.9324901124068963E-4</v>
      </c>
      <c r="AA39" s="156">
        <f t="shared" si="53"/>
        <v>8.9324901124068963E-4</v>
      </c>
      <c r="AB39" s="156">
        <f t="shared" si="53"/>
        <v>8.9324901124068963E-4</v>
      </c>
      <c r="AC39" s="156">
        <f t="shared" si="53"/>
        <v>8.9324901124068963E-4</v>
      </c>
      <c r="AD39" s="156">
        <f t="shared" si="53"/>
        <v>8.9324901124068963E-4</v>
      </c>
      <c r="AE39" s="156">
        <f t="shared" si="53"/>
        <v>8.9324901124068963E-4</v>
      </c>
    </row>
    <row r="40" spans="1:32">
      <c r="B40" s="2" t="s">
        <v>98</v>
      </c>
      <c r="C40">
        <f>SUMPRODUCT(E57:E106,$B$57:$B$106)</f>
        <v>0.26190394538117412</v>
      </c>
      <c r="D40">
        <f>SUMPRODUCT(Q$57:Q$106,$B$57:$B$106)</f>
        <v>0.17821037742324455</v>
      </c>
      <c r="E40">
        <f>SUMPRODUCT(AC$57:AC$106,$B$57:$B$106)</f>
        <v>0.15036509406540849</v>
      </c>
      <c r="F40">
        <f>SUMPRODUCT(AO$57:AO$106,$B$57:$B$106)</f>
        <v>6.4360833799730149E-2</v>
      </c>
      <c r="G40">
        <f>SUMPRODUCT(BA$57:BA$106,$B$57:$B$106)</f>
        <v>6.6041739720476819E-2</v>
      </c>
      <c r="H40">
        <f>SUMPRODUCT(BM$57:BM$106,$B$57:$B$106)</f>
        <v>3.5343262882070861E-2</v>
      </c>
      <c r="I40">
        <f>SUMPRODUCT(BY$57:BY$106,$B$57:$B$106)</f>
        <v>1.5135590069366633E-2</v>
      </c>
      <c r="J40">
        <f>SUMPRODUCT(CK$57:CK$106,$B$57:$B$106)</f>
        <v>5.1078184112231589E-3</v>
      </c>
      <c r="K40">
        <f>SUMPRODUCT(CW$57:CW$106,$B$57:$B$106)</f>
        <v>7.1749001917308809E-3</v>
      </c>
      <c r="L40" s="156">
        <f t="shared" ref="L40:AA50" si="54">K40</f>
        <v>7.1749001917308809E-3</v>
      </c>
      <c r="M40" s="156">
        <f t="shared" si="54"/>
        <v>7.1749001917308809E-3</v>
      </c>
      <c r="N40" s="156">
        <f t="shared" si="54"/>
        <v>7.1749001917308809E-3</v>
      </c>
      <c r="O40" s="156">
        <f t="shared" si="54"/>
        <v>7.1749001917308809E-3</v>
      </c>
      <c r="P40" s="156">
        <f t="shared" si="54"/>
        <v>7.1749001917308809E-3</v>
      </c>
      <c r="Q40" s="156">
        <f t="shared" si="54"/>
        <v>7.1749001917308809E-3</v>
      </c>
      <c r="R40" s="156">
        <f t="shared" si="54"/>
        <v>7.1749001917308809E-3</v>
      </c>
      <c r="S40" s="156">
        <f t="shared" si="54"/>
        <v>7.1749001917308809E-3</v>
      </c>
      <c r="T40" s="156">
        <f t="shared" si="54"/>
        <v>7.1749001917308809E-3</v>
      </c>
      <c r="U40" s="156">
        <f t="shared" si="54"/>
        <v>7.1749001917308809E-3</v>
      </c>
      <c r="V40" s="156">
        <f t="shared" si="54"/>
        <v>7.1749001917308809E-3</v>
      </c>
      <c r="W40" s="156">
        <f t="shared" si="54"/>
        <v>7.1749001917308809E-3</v>
      </c>
      <c r="X40" s="156">
        <f t="shared" si="54"/>
        <v>7.1749001917308809E-3</v>
      </c>
      <c r="Y40" s="156">
        <f t="shared" si="54"/>
        <v>7.1749001917308809E-3</v>
      </c>
      <c r="Z40" s="156">
        <f t="shared" si="54"/>
        <v>7.1749001917308809E-3</v>
      </c>
      <c r="AA40" s="156">
        <f t="shared" si="54"/>
        <v>7.1749001917308809E-3</v>
      </c>
      <c r="AB40" s="156">
        <f t="shared" si="53"/>
        <v>7.1749001917308809E-3</v>
      </c>
      <c r="AC40" s="156">
        <f t="shared" si="53"/>
        <v>7.1749001917308809E-3</v>
      </c>
      <c r="AD40" s="156">
        <f t="shared" si="53"/>
        <v>7.1749001917308809E-3</v>
      </c>
      <c r="AE40" s="156">
        <f t="shared" si="53"/>
        <v>7.1749001917308809E-3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0.14459060356945336</v>
      </c>
      <c r="D42">
        <f>SUMPRODUCT(S$57:S$106,$B$57:$B$106)</f>
        <v>0.1487295260146686</v>
      </c>
      <c r="E42">
        <f>SUMPRODUCT(AE$57:AE$106,$B$57:$B$106)</f>
        <v>0.14645976993431745</v>
      </c>
      <c r="F42">
        <f>SUMPRODUCT(AQ$57:AQ$106,$B$57:$B$106)</f>
        <v>0.16063817803395913</v>
      </c>
      <c r="G42">
        <f>SUMPRODUCT(BC$57:BC$106,$B$57:$B$106)</f>
        <v>0.15823631664330559</v>
      </c>
      <c r="H42">
        <f>SUMPRODUCT(BO$57:BO$106,$B$57:$B$106)</f>
        <v>0.15305260186715744</v>
      </c>
      <c r="I42">
        <f>SUMPRODUCT(CA$57:CA$106,$B$57:$B$106)</f>
        <v>0.12630147668548425</v>
      </c>
      <c r="J42">
        <f>SUMPRODUCT(CM$57:CM$106,$B$57:$B$106)</f>
        <v>9.832889790721322E-2</v>
      </c>
      <c r="K42">
        <f>SUMPRODUCT(CY$57:CY$106,$B$57:$B$106)</f>
        <v>8.7210017432075543E-2</v>
      </c>
      <c r="L42" s="156">
        <f t="shared" si="54"/>
        <v>8.7210017432075543E-2</v>
      </c>
      <c r="M42" s="156">
        <f t="shared" si="53"/>
        <v>8.7210017432075543E-2</v>
      </c>
      <c r="N42" s="156">
        <f t="shared" si="53"/>
        <v>8.7210017432075543E-2</v>
      </c>
      <c r="O42" s="156">
        <f t="shared" si="53"/>
        <v>8.7210017432075543E-2</v>
      </c>
      <c r="P42" s="156">
        <f t="shared" si="53"/>
        <v>8.7210017432075543E-2</v>
      </c>
      <c r="Q42" s="156">
        <f t="shared" si="53"/>
        <v>8.7210017432075543E-2</v>
      </c>
      <c r="R42" s="156">
        <f t="shared" si="53"/>
        <v>8.7210017432075543E-2</v>
      </c>
      <c r="S42" s="156">
        <f t="shared" si="53"/>
        <v>8.7210017432075543E-2</v>
      </c>
      <c r="T42" s="156">
        <f t="shared" si="53"/>
        <v>8.7210017432075543E-2</v>
      </c>
      <c r="U42" s="156">
        <f t="shared" si="53"/>
        <v>8.7210017432075543E-2</v>
      </c>
      <c r="V42" s="156">
        <f t="shared" si="53"/>
        <v>8.7210017432075543E-2</v>
      </c>
      <c r="W42" s="156">
        <f t="shared" si="53"/>
        <v>8.7210017432075543E-2</v>
      </c>
      <c r="X42" s="156">
        <f t="shared" si="53"/>
        <v>8.7210017432075543E-2</v>
      </c>
      <c r="Y42" s="156">
        <f t="shared" si="53"/>
        <v>8.7210017432075543E-2</v>
      </c>
      <c r="Z42" s="156">
        <f t="shared" si="53"/>
        <v>8.7210017432075543E-2</v>
      </c>
      <c r="AA42" s="156">
        <f t="shared" si="53"/>
        <v>8.7210017432075543E-2</v>
      </c>
      <c r="AB42" s="156">
        <f t="shared" si="53"/>
        <v>8.7210017432075543E-2</v>
      </c>
      <c r="AC42" s="156">
        <f t="shared" si="53"/>
        <v>8.7210017432075543E-2</v>
      </c>
      <c r="AD42" s="156">
        <f t="shared" si="53"/>
        <v>8.7210017432075543E-2</v>
      </c>
      <c r="AE42" s="156">
        <f t="shared" si="53"/>
        <v>8.7210017432075543E-2</v>
      </c>
    </row>
    <row r="43" spans="1:32">
      <c r="B43" s="2" t="s">
        <v>347</v>
      </c>
      <c r="C43">
        <f>SUMPRODUCT(H57:H106,$B$57:$B$106)</f>
        <v>0.13222693972557309</v>
      </c>
      <c r="D43">
        <f>SUMPRODUCT(T$57:T$106,$B$57:$B$106)</f>
        <v>0.10856740856318431</v>
      </c>
      <c r="E43">
        <f>SUMPRODUCT(AF$57:AF$106,$B$57:$B$106)</f>
        <v>9.6082648759577088E-2</v>
      </c>
      <c r="F43">
        <f>SUMPRODUCT(AR$57:AR$106,$B$57:$B$106)</f>
        <v>6.2486404193706213E-2</v>
      </c>
      <c r="G43">
        <f>SUMPRODUCT(BD$57:BD$106,$B$57:$B$106)</f>
        <v>4.9718247531467148E-2</v>
      </c>
      <c r="H43">
        <f>SUMPRODUCT(BP$57:BP$106,$B$57:$B$106)</f>
        <v>2.3790609148627989E-2</v>
      </c>
      <c r="I43">
        <f>SUMPRODUCT(CB$57:CB$106,$B$57:$B$106)</f>
        <v>1.9929482500108796E-2</v>
      </c>
      <c r="J43">
        <f>SUMPRODUCT(CN$57:CN$106,$B$57:$B$106)</f>
        <v>1.0180516857900066E-2</v>
      </c>
      <c r="K43">
        <f>SUMPRODUCT(CZ$57:CZ$106,$B$57:$B$106)</f>
        <v>8.0020775648329476E-3</v>
      </c>
      <c r="L43" s="156">
        <f t="shared" si="54"/>
        <v>8.0020775648329476E-3</v>
      </c>
      <c r="M43" s="156">
        <f t="shared" si="53"/>
        <v>8.0020775648329476E-3</v>
      </c>
      <c r="N43" s="156">
        <f t="shared" si="53"/>
        <v>8.0020775648329476E-3</v>
      </c>
      <c r="O43" s="156">
        <f t="shared" si="53"/>
        <v>8.0020775648329476E-3</v>
      </c>
      <c r="P43" s="156">
        <f t="shared" si="53"/>
        <v>8.0020775648329476E-3</v>
      </c>
      <c r="Q43" s="156">
        <f t="shared" si="53"/>
        <v>8.0020775648329476E-3</v>
      </c>
      <c r="R43" s="156">
        <f t="shared" si="53"/>
        <v>8.0020775648329476E-3</v>
      </c>
      <c r="S43" s="156">
        <f t="shared" si="53"/>
        <v>8.0020775648329476E-3</v>
      </c>
      <c r="T43" s="156">
        <f t="shared" si="53"/>
        <v>8.0020775648329476E-3</v>
      </c>
      <c r="U43" s="156">
        <f t="shared" si="53"/>
        <v>8.0020775648329476E-3</v>
      </c>
      <c r="V43" s="156">
        <f t="shared" si="53"/>
        <v>8.0020775648329476E-3</v>
      </c>
      <c r="W43" s="156">
        <f t="shared" si="53"/>
        <v>8.0020775648329476E-3</v>
      </c>
      <c r="X43" s="156">
        <f t="shared" si="53"/>
        <v>8.0020775648329476E-3</v>
      </c>
      <c r="Y43" s="156">
        <f t="shared" si="53"/>
        <v>8.0020775648329476E-3</v>
      </c>
      <c r="Z43" s="156">
        <f t="shared" si="53"/>
        <v>8.0020775648329476E-3</v>
      </c>
      <c r="AA43" s="156">
        <f t="shared" si="53"/>
        <v>8.0020775648329476E-3</v>
      </c>
      <c r="AB43" s="156">
        <f t="shared" si="53"/>
        <v>8.0020775648329476E-3</v>
      </c>
      <c r="AC43" s="156">
        <f t="shared" si="53"/>
        <v>8.0020775648329476E-3</v>
      </c>
      <c r="AD43" s="156">
        <f t="shared" si="53"/>
        <v>8.0020775648329476E-3</v>
      </c>
      <c r="AE43" s="156">
        <f t="shared" si="53"/>
        <v>8.0020775648329476E-3</v>
      </c>
    </row>
    <row r="44" spans="1:32">
      <c r="B44" s="2" t="s">
        <v>99</v>
      </c>
      <c r="C44">
        <f>SUMPRODUCT(I57:I106,$B$57:$B$106)</f>
        <v>0.10630520098409464</v>
      </c>
      <c r="D44">
        <f>SUMPRODUCT(U$57:U$106,$B$57:$B$106)</f>
        <v>8.2848310263814284E-2</v>
      </c>
      <c r="E44">
        <f>SUMPRODUCT(AG$57:AG$106,$B$57:$B$106)</f>
        <v>8.0267989767915299E-2</v>
      </c>
      <c r="F44">
        <f>SUMPRODUCT(AS$57:AS$106,$B$57:$B$106)</f>
        <v>7.6043786296394827E-2</v>
      </c>
      <c r="G44">
        <f>SUMPRODUCT(BE$57:BE$106,$B$57:$B$106)</f>
        <v>7.5277766630336945E-2</v>
      </c>
      <c r="H44">
        <f>SUMPRODUCT(BQ$57:BQ$106,$B$57:$B$106)</f>
        <v>5.9608812710326413E-2</v>
      </c>
      <c r="I44">
        <f>SUMPRODUCT(CC$57:CC$106,$B$57:$B$106)</f>
        <v>5.4966150596772005E-2</v>
      </c>
      <c r="J44">
        <f>SUMPRODUCT(CO$57:CO$106,$B$57:$B$106)</f>
        <v>5.1986999476701823E-2</v>
      </c>
      <c r="K44">
        <f>SUMPRODUCT(DA$57:DA$106,$B$57:$B$106)</f>
        <v>5.1890120657536634E-2</v>
      </c>
      <c r="L44" s="156">
        <f t="shared" si="54"/>
        <v>5.1890120657536634E-2</v>
      </c>
      <c r="M44" s="156">
        <f t="shared" si="53"/>
        <v>5.1890120657536634E-2</v>
      </c>
      <c r="N44" s="156">
        <f t="shared" si="53"/>
        <v>5.1890120657536634E-2</v>
      </c>
      <c r="O44" s="156">
        <f t="shared" si="53"/>
        <v>5.1890120657536634E-2</v>
      </c>
      <c r="P44" s="156">
        <f t="shared" si="53"/>
        <v>5.1890120657536634E-2</v>
      </c>
      <c r="Q44" s="156">
        <f t="shared" si="53"/>
        <v>5.1890120657536634E-2</v>
      </c>
      <c r="R44" s="156">
        <f t="shared" si="53"/>
        <v>5.1890120657536634E-2</v>
      </c>
      <c r="S44" s="156">
        <f t="shared" si="53"/>
        <v>5.1890120657536634E-2</v>
      </c>
      <c r="T44" s="156">
        <f t="shared" si="53"/>
        <v>5.1890120657536634E-2</v>
      </c>
      <c r="U44" s="156">
        <f t="shared" si="53"/>
        <v>5.1890120657536634E-2</v>
      </c>
      <c r="V44" s="156">
        <f t="shared" si="53"/>
        <v>5.1890120657536634E-2</v>
      </c>
      <c r="W44" s="156">
        <f t="shared" si="53"/>
        <v>5.1890120657536634E-2</v>
      </c>
      <c r="X44" s="156">
        <f t="shared" si="53"/>
        <v>5.1890120657536634E-2</v>
      </c>
      <c r="Y44" s="156">
        <f t="shared" si="53"/>
        <v>5.1890120657536634E-2</v>
      </c>
      <c r="Z44" s="156">
        <f t="shared" si="53"/>
        <v>5.1890120657536634E-2</v>
      </c>
      <c r="AA44" s="156">
        <f t="shared" si="53"/>
        <v>5.1890120657536634E-2</v>
      </c>
      <c r="AB44" s="156">
        <f t="shared" si="53"/>
        <v>5.1890120657536634E-2</v>
      </c>
      <c r="AC44" s="156">
        <f t="shared" si="53"/>
        <v>5.1890120657536634E-2</v>
      </c>
      <c r="AD44" s="156">
        <f t="shared" si="53"/>
        <v>5.1890120657536634E-2</v>
      </c>
      <c r="AE44" s="156">
        <f t="shared" si="53"/>
        <v>5.1890120657536634E-2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3.1381284165579843E-3</v>
      </c>
      <c r="D46">
        <f>SUMPRODUCT(W$57:W$106,$B$57:$B$106)</f>
        <v>8.519152264179255E-4</v>
      </c>
      <c r="E46">
        <f>SUMPRODUCT(AI$57:AI$106,$B$57:$B$106)</f>
        <v>7.2562028352719321E-4</v>
      </c>
      <c r="F46">
        <f>SUMPRODUCT(AU$57:AU$106,$B$57:$B$106)</f>
        <v>6.1348149295323143E-4</v>
      </c>
      <c r="G46">
        <f>SUMPRODUCT(BG$57:BG$106,$B$57:$B$106)</f>
        <v>4.5998712056343648E-4</v>
      </c>
      <c r="H46">
        <f>SUMPRODUCT(BS$57:BS$106,$B$57:$B$106)</f>
        <v>4.0395201251611283E-4</v>
      </c>
      <c r="I46">
        <f>SUMPRODUCT(CE$57:CE$106,$B$57:$B$106)</f>
        <v>3.9245054450226139E-4</v>
      </c>
      <c r="J46">
        <f>SUMPRODUCT(CQ$57:CQ$106,$B$57:$B$106)</f>
        <v>3.9842394962144351E-4</v>
      </c>
      <c r="K46">
        <f>SUMPRODUCT(DC$57:DC$106,$B$57:$B$106)</f>
        <v>1.1344907603098011E-4</v>
      </c>
      <c r="L46" s="156">
        <f t="shared" si="54"/>
        <v>1.1344907603098011E-4</v>
      </c>
      <c r="M46" s="156">
        <f t="shared" si="53"/>
        <v>1.1344907603098011E-4</v>
      </c>
      <c r="N46" s="156">
        <f t="shared" si="53"/>
        <v>1.1344907603098011E-4</v>
      </c>
      <c r="O46" s="156">
        <f t="shared" si="53"/>
        <v>1.1344907603098011E-4</v>
      </c>
      <c r="P46" s="156">
        <f t="shared" si="53"/>
        <v>1.1344907603098011E-4</v>
      </c>
      <c r="Q46" s="156">
        <f t="shared" si="53"/>
        <v>1.1344907603098011E-4</v>
      </c>
      <c r="R46" s="156">
        <f t="shared" si="53"/>
        <v>1.1344907603098011E-4</v>
      </c>
      <c r="S46" s="156">
        <f t="shared" si="53"/>
        <v>1.1344907603098011E-4</v>
      </c>
      <c r="T46" s="156">
        <f t="shared" si="53"/>
        <v>1.1344907603098011E-4</v>
      </c>
      <c r="U46" s="156">
        <f t="shared" si="53"/>
        <v>1.1344907603098011E-4</v>
      </c>
      <c r="V46" s="156">
        <f t="shared" si="53"/>
        <v>1.1344907603098011E-4</v>
      </c>
      <c r="W46" s="156">
        <f t="shared" si="53"/>
        <v>1.1344907603098011E-4</v>
      </c>
      <c r="X46" s="156">
        <f t="shared" si="53"/>
        <v>1.1344907603098011E-4</v>
      </c>
      <c r="Y46" s="156">
        <f t="shared" si="53"/>
        <v>1.1344907603098011E-4</v>
      </c>
      <c r="Z46" s="156">
        <f t="shared" si="53"/>
        <v>1.1344907603098011E-4</v>
      </c>
      <c r="AA46" s="156">
        <f t="shared" si="53"/>
        <v>1.1344907603098011E-4</v>
      </c>
      <c r="AB46" s="156">
        <f t="shared" si="53"/>
        <v>1.1344907603098011E-4</v>
      </c>
      <c r="AC46" s="156">
        <f t="shared" si="53"/>
        <v>1.1344907603098011E-4</v>
      </c>
      <c r="AD46" s="156">
        <f t="shared" si="53"/>
        <v>1.1344907603098011E-4</v>
      </c>
      <c r="AE46" s="156">
        <f t="shared" si="53"/>
        <v>1.1344907603098011E-4</v>
      </c>
    </row>
    <row r="47" spans="1:32">
      <c r="B47" s="2" t="s">
        <v>100</v>
      </c>
      <c r="C47">
        <f>SUMPRODUCT(L57:L106,$B$57:$B$106)</f>
        <v>0.3306922258427325</v>
      </c>
      <c r="D47">
        <f>SUMPRODUCT(X$57:X$106,$B$57:$B$106)</f>
        <v>0.43833772177065783</v>
      </c>
      <c r="E47">
        <f>SUMPRODUCT(AJ$57:AJ$106,$B$57:$B$106)</f>
        <v>0.48467597641431215</v>
      </c>
      <c r="F47">
        <f>SUMPRODUCT(AV$57:AV$106,$B$57:$B$106)</f>
        <v>0.58808761654059327</v>
      </c>
      <c r="G47">
        <f>SUMPRODUCT(BH$57:BH$106,$B$57:$B$106)</f>
        <v>0.60223134329798778</v>
      </c>
      <c r="H47">
        <f>SUMPRODUCT(BT$57:BT$106,$B$57:$B$106)</f>
        <v>0.66941013641644709</v>
      </c>
      <c r="I47">
        <f>SUMPRODUCT(CF$57:CF$106,$B$57:$B$106)</f>
        <v>0.72171214072080336</v>
      </c>
      <c r="J47">
        <f>SUMPRODUCT(CR$57:CR$106,$B$57:$B$106)</f>
        <v>0.77164221618354811</v>
      </c>
      <c r="K47">
        <f>SUMPRODUCT(DD$57:DD$106,$B$57:$B$106)</f>
        <v>0.7841904046614625</v>
      </c>
      <c r="L47" s="156">
        <f t="shared" si="54"/>
        <v>0.7841904046614625</v>
      </c>
      <c r="M47" s="156">
        <f t="shared" si="53"/>
        <v>0.7841904046614625</v>
      </c>
      <c r="N47" s="156">
        <f t="shared" si="53"/>
        <v>0.7841904046614625</v>
      </c>
      <c r="O47" s="156">
        <f t="shared" si="53"/>
        <v>0.7841904046614625</v>
      </c>
      <c r="P47" s="156">
        <f t="shared" si="53"/>
        <v>0.7841904046614625</v>
      </c>
      <c r="Q47" s="156">
        <f t="shared" si="53"/>
        <v>0.7841904046614625</v>
      </c>
      <c r="R47" s="156">
        <f t="shared" si="53"/>
        <v>0.7841904046614625</v>
      </c>
      <c r="S47" s="156">
        <f t="shared" si="53"/>
        <v>0.7841904046614625</v>
      </c>
      <c r="T47" s="156">
        <f t="shared" si="53"/>
        <v>0.7841904046614625</v>
      </c>
      <c r="U47" s="156">
        <f t="shared" si="53"/>
        <v>0.7841904046614625</v>
      </c>
      <c r="V47" s="156">
        <f t="shared" si="53"/>
        <v>0.7841904046614625</v>
      </c>
      <c r="W47" s="156">
        <f t="shared" si="53"/>
        <v>0.7841904046614625</v>
      </c>
      <c r="X47" s="156">
        <f t="shared" si="53"/>
        <v>0.7841904046614625</v>
      </c>
      <c r="Y47" s="156">
        <f t="shared" si="53"/>
        <v>0.7841904046614625</v>
      </c>
      <c r="Z47" s="156">
        <f t="shared" si="53"/>
        <v>0.7841904046614625</v>
      </c>
      <c r="AA47" s="156">
        <f t="shared" si="53"/>
        <v>0.7841904046614625</v>
      </c>
      <c r="AB47" s="156">
        <f t="shared" si="53"/>
        <v>0.7841904046614625</v>
      </c>
      <c r="AC47" s="156">
        <f t="shared" si="53"/>
        <v>0.7841904046614625</v>
      </c>
      <c r="AD47" s="156">
        <f t="shared" si="53"/>
        <v>0.7841904046614625</v>
      </c>
      <c r="AE47" s="156">
        <f t="shared" si="53"/>
        <v>0.7841904046614625</v>
      </c>
    </row>
    <row r="48" spans="1:32">
      <c r="B48" s="2" t="s">
        <v>102</v>
      </c>
      <c r="C48">
        <f>SUMPRODUCT(N57:N106,$B$57:$B$106)</f>
        <v>1.7960385881915359E-2</v>
      </c>
      <c r="D48">
        <f>SUMPRODUCT(Z$57:Z$106,$B$57:$B$106)</f>
        <v>4.0038452349041562E-2</v>
      </c>
      <c r="E48">
        <f>SUMPRODUCT(AL$57:AL$106,$B$57:$B$106)</f>
        <v>3.908238201515999E-2</v>
      </c>
      <c r="F48">
        <f>SUMPRODUCT(AX$57:AX$106,$B$57:$B$106)</f>
        <v>4.5554691561415429E-2</v>
      </c>
      <c r="G48">
        <f>SUMPRODUCT(BJ$57:BJ$106,$B$57:$B$106)</f>
        <v>4.5883548575302892E-2</v>
      </c>
      <c r="H48">
        <f>SUMPRODUCT(BV$57:BV$106,$B$57:$B$106)</f>
        <v>5.7443582613637134E-2</v>
      </c>
      <c r="I48">
        <f>SUMPRODUCT(CH$57:CH$106,$B$57:$B$106)</f>
        <v>6.0604214351847888E-2</v>
      </c>
      <c r="J48">
        <f>SUMPRODUCT(CT$57:CT$106,$B$57:$B$106)</f>
        <v>6.1415994441680104E-2</v>
      </c>
      <c r="K48">
        <f>SUMPRODUCT(DF$57:DF$106,$B$57:$B$106)</f>
        <v>6.0525781405089789E-2</v>
      </c>
      <c r="L48" s="156">
        <f t="shared" si="54"/>
        <v>6.0525781405089789E-2</v>
      </c>
      <c r="M48" s="156">
        <f t="shared" si="53"/>
        <v>6.0525781405089789E-2</v>
      </c>
      <c r="N48" s="156">
        <f t="shared" si="53"/>
        <v>6.0525781405089789E-2</v>
      </c>
      <c r="O48" s="156">
        <f t="shared" si="53"/>
        <v>6.0525781405089789E-2</v>
      </c>
      <c r="P48" s="156">
        <f t="shared" si="53"/>
        <v>6.0525781405089789E-2</v>
      </c>
      <c r="Q48" s="156">
        <f t="shared" si="53"/>
        <v>6.0525781405089789E-2</v>
      </c>
      <c r="R48" s="156">
        <f t="shared" si="53"/>
        <v>6.0525781405089789E-2</v>
      </c>
      <c r="S48" s="156">
        <f t="shared" si="53"/>
        <v>6.0525781405089789E-2</v>
      </c>
      <c r="T48" s="156">
        <f t="shared" si="53"/>
        <v>6.0525781405089789E-2</v>
      </c>
      <c r="U48" s="156">
        <f t="shared" si="53"/>
        <v>6.0525781405089789E-2</v>
      </c>
      <c r="V48" s="156">
        <f t="shared" si="53"/>
        <v>6.0525781405089789E-2</v>
      </c>
      <c r="W48" s="156">
        <f t="shared" si="53"/>
        <v>6.0525781405089789E-2</v>
      </c>
      <c r="X48" s="156">
        <f t="shared" si="53"/>
        <v>6.0525781405089789E-2</v>
      </c>
      <c r="Y48" s="156">
        <f t="shared" si="53"/>
        <v>6.0525781405089789E-2</v>
      </c>
      <c r="Z48" s="156">
        <f t="shared" si="53"/>
        <v>6.0525781405089789E-2</v>
      </c>
      <c r="AA48" s="156">
        <f t="shared" si="53"/>
        <v>6.0525781405089789E-2</v>
      </c>
      <c r="AB48" s="156">
        <f t="shared" si="53"/>
        <v>6.0525781405089789E-2</v>
      </c>
      <c r="AC48" s="156">
        <f t="shared" si="53"/>
        <v>6.0525781405089789E-2</v>
      </c>
      <c r="AD48" s="156">
        <f t="shared" si="53"/>
        <v>6.0525781405089789E-2</v>
      </c>
      <c r="AE48" s="156">
        <f t="shared" si="53"/>
        <v>6.0525781405089789E-2</v>
      </c>
    </row>
    <row r="49" spans="1:110">
      <c r="B49" s="1"/>
    </row>
    <row r="50" spans="1:110">
      <c r="B50" s="1"/>
      <c r="C50" s="160">
        <f>SUM(C39:C48)</f>
        <v>1.0000000000000002</v>
      </c>
      <c r="D50" s="160">
        <f>SUM(D39:D48)</f>
        <v>1.0000000000000002</v>
      </c>
      <c r="E50" s="160">
        <f>SUM(E39:E48)</f>
        <v>1</v>
      </c>
      <c r="F50" s="160">
        <f>SUM(F39:F48)</f>
        <v>1</v>
      </c>
      <c r="G50" s="160">
        <f t="shared" ref="G50:K50" si="55">SUM(G39:G48)</f>
        <v>1.0000000000000002</v>
      </c>
      <c r="H50" s="160">
        <f t="shared" si="55"/>
        <v>1</v>
      </c>
      <c r="I50" s="160">
        <f t="shared" si="55"/>
        <v>1</v>
      </c>
      <c r="J50" s="160">
        <f t="shared" si="55"/>
        <v>1</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0.51155502579437162</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0.10374251768350265</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0.38470245652212581</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SUMIFS(calcs!O:O,calcs!A:A,About!B1)</f>
        <v>20752698</v>
      </c>
      <c r="D2" s="91">
        <f>C2</f>
        <v>20752698</v>
      </c>
      <c r="E2" s="91">
        <f t="shared" ref="E2:AH2" si="0">D2</f>
        <v>20752698</v>
      </c>
      <c r="F2" s="91">
        <f t="shared" si="0"/>
        <v>20752698</v>
      </c>
      <c r="G2" s="91">
        <f t="shared" si="0"/>
        <v>20752698</v>
      </c>
      <c r="H2" s="91">
        <f t="shared" si="0"/>
        <v>20752698</v>
      </c>
      <c r="I2" s="91">
        <f t="shared" si="0"/>
        <v>20752698</v>
      </c>
      <c r="J2" s="91">
        <f t="shared" si="0"/>
        <v>20752698</v>
      </c>
      <c r="K2" s="91">
        <f t="shared" si="0"/>
        <v>20752698</v>
      </c>
      <c r="L2" s="91">
        <f t="shared" si="0"/>
        <v>20752698</v>
      </c>
      <c r="M2" s="91">
        <f t="shared" si="0"/>
        <v>20752698</v>
      </c>
      <c r="N2" s="91">
        <f t="shared" si="0"/>
        <v>20752698</v>
      </c>
      <c r="O2" s="91">
        <f t="shared" si="0"/>
        <v>20752698</v>
      </c>
      <c r="P2" s="91">
        <f t="shared" si="0"/>
        <v>20752698</v>
      </c>
      <c r="Q2" s="91">
        <f t="shared" si="0"/>
        <v>20752698</v>
      </c>
      <c r="R2" s="91">
        <f t="shared" si="0"/>
        <v>20752698</v>
      </c>
      <c r="S2" s="91">
        <f t="shared" si="0"/>
        <v>20752698</v>
      </c>
      <c r="T2" s="91">
        <f t="shared" si="0"/>
        <v>20752698</v>
      </c>
      <c r="U2" s="91">
        <f t="shared" si="0"/>
        <v>20752698</v>
      </c>
      <c r="V2" s="91">
        <f t="shared" si="0"/>
        <v>20752698</v>
      </c>
      <c r="W2" s="91">
        <f t="shared" si="0"/>
        <v>20752698</v>
      </c>
      <c r="X2" s="91">
        <f t="shared" si="0"/>
        <v>20752698</v>
      </c>
      <c r="Y2" s="91">
        <f t="shared" si="0"/>
        <v>20752698</v>
      </c>
      <c r="Z2" s="91">
        <f t="shared" si="0"/>
        <v>20752698</v>
      </c>
      <c r="AA2" s="91">
        <f t="shared" si="0"/>
        <v>20752698</v>
      </c>
      <c r="AB2" s="91">
        <f t="shared" si="0"/>
        <v>20752698</v>
      </c>
      <c r="AC2" s="91">
        <f t="shared" si="0"/>
        <v>20752698</v>
      </c>
      <c r="AD2" s="91">
        <f t="shared" si="0"/>
        <v>20752698</v>
      </c>
      <c r="AE2" s="91">
        <f t="shared" si="0"/>
        <v>20752698</v>
      </c>
      <c r="AF2" s="91">
        <f t="shared" si="0"/>
        <v>20752698</v>
      </c>
      <c r="AG2" s="91">
        <f t="shared" si="0"/>
        <v>20752698</v>
      </c>
      <c r="AH2" s="91">
        <f t="shared" si="0"/>
        <v>20752698</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 sqref="B2"/>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781135.06469798635</v>
      </c>
      <c r="C2" s="5">
        <f>SUMIFS(Imports_new!C$10:C$33,Imports_new!$A$10:$A$33,$A2)</f>
        <v>781135.06469798635</v>
      </c>
      <c r="D2" s="5">
        <f>SUMIFS(Imports_new!D$10:D$33,Imports_new!$A$10:$A$33,$A2)</f>
        <v>781135.06469798635</v>
      </c>
      <c r="E2" s="5">
        <f>SUMIFS(Imports_new!E$10:E$33,Imports_new!$A$10:$A$33,$A2)</f>
        <v>531516.90592426248</v>
      </c>
      <c r="F2" s="5">
        <f>SUMIFS(Imports_new!F$10:F$33,Imports_new!$A$10:$A$33,$A2)</f>
        <v>448467.65217743244</v>
      </c>
      <c r="G2" s="5">
        <f>SUMIFS(Imports_new!G$10:G$33,Imports_new!$A$10:$A$33,$A2)</f>
        <v>191957.79582854017</v>
      </c>
      <c r="H2" s="5">
        <f>SUMIFS(Imports_new!H$10:H$33,Imports_new!$A$10:$A$33,$A2)</f>
        <v>196971.13975981512</v>
      </c>
      <c r="I2" s="5">
        <f>SUMIFS(Imports_new!I$10:I$33,Imports_new!$A$10:$A$33,$A2)</f>
        <v>105412.1651273484</v>
      </c>
      <c r="J2" s="5">
        <f>SUMIFS(Imports_new!J$10:J$33,Imports_new!$A$10:$A$33,$A2)</f>
        <v>45142.275771637716</v>
      </c>
      <c r="K2" s="5">
        <f>SUMIFS(Imports_new!K$10:K$33,Imports_new!$A$10:$A$33,$A2)</f>
        <v>15234.196106933352</v>
      </c>
      <c r="L2" s="5">
        <f>SUMIFS(Imports_new!L$10:L$33,Imports_new!$A$10:$A$33,$A2)</f>
        <v>21399.319194342144</v>
      </c>
      <c r="M2" s="5">
        <f>SUMIFS(Imports_new!M$10:M$33,Imports_new!$A$10:$A$33,$A2)</f>
        <v>21399.319194342144</v>
      </c>
      <c r="N2" s="5">
        <f>SUMIFS(Imports_new!N$10:N$33,Imports_new!$A$10:$A$33,$A2)</f>
        <v>21399.319194342144</v>
      </c>
      <c r="O2" s="5">
        <f>SUMIFS(Imports_new!O$10:O$33,Imports_new!$A$10:$A$33,$A2)</f>
        <v>21399.319194342144</v>
      </c>
      <c r="P2" s="5">
        <f>SUMIFS(Imports_new!P$10:P$33,Imports_new!$A$10:$A$33,$A2)</f>
        <v>21399.319194342144</v>
      </c>
      <c r="Q2" s="5">
        <f>SUMIFS(Imports_new!Q$10:Q$33,Imports_new!$A$10:$A$33,$A2)</f>
        <v>21399.319194342144</v>
      </c>
      <c r="R2" s="5">
        <f>SUMIFS(Imports_new!R$10:R$33,Imports_new!$A$10:$A$33,$A2)</f>
        <v>21399.319194342144</v>
      </c>
      <c r="S2" s="5">
        <f>SUMIFS(Imports_new!S$10:S$33,Imports_new!$A$10:$A$33,$A2)</f>
        <v>21399.319194342144</v>
      </c>
      <c r="T2" s="5">
        <f>SUMIFS(Imports_new!T$10:T$33,Imports_new!$A$10:$A$33,$A2)</f>
        <v>21399.319194342144</v>
      </c>
      <c r="U2" s="5">
        <f>SUMIFS(Imports_new!U$10:U$33,Imports_new!$A$10:$A$33,$A2)</f>
        <v>21399.319194342144</v>
      </c>
      <c r="V2" s="5">
        <f>SUMIFS(Imports_new!V$10:V$33,Imports_new!$A$10:$A$33,$A2)</f>
        <v>21399.319194342144</v>
      </c>
      <c r="W2" s="5">
        <f>SUMIFS(Imports_new!W$10:W$33,Imports_new!$A$10:$A$33,$A2)</f>
        <v>21399.319194342144</v>
      </c>
      <c r="X2" s="5">
        <f>SUMIFS(Imports_new!X$10:X$33,Imports_new!$A$10:$A$33,$A2)</f>
        <v>21399.319194342144</v>
      </c>
      <c r="Y2" s="5">
        <f>SUMIFS(Imports_new!Y$10:Y$33,Imports_new!$A$10:$A$33,$A2)</f>
        <v>21399.319194342144</v>
      </c>
      <c r="Z2" s="5">
        <f>SUMIFS(Imports_new!Z$10:Z$33,Imports_new!$A$10:$A$33,$A2)</f>
        <v>21399.319194342144</v>
      </c>
      <c r="AA2" s="5">
        <f>SUMIFS(Imports_new!AA$10:AA$33,Imports_new!$A$10:$A$33,$A2)</f>
        <v>21399.319194342144</v>
      </c>
      <c r="AB2" s="5">
        <f>SUMIFS(Imports_new!AB$10:AB$33,Imports_new!$A$10:$A$33,$A2)</f>
        <v>21399.319194342144</v>
      </c>
      <c r="AC2" s="5">
        <f>SUMIFS(Imports_new!AC$10:AC$33,Imports_new!$A$10:$A$33,$A2)</f>
        <v>21399.319194342144</v>
      </c>
      <c r="AD2" s="5">
        <f>SUMIFS(Imports_new!AD$10:AD$33,Imports_new!$A$10:$A$33,$A2)</f>
        <v>21399.319194342144</v>
      </c>
      <c r="AE2" s="5">
        <f>SUMIFS(Imports_new!AE$10:AE$33,Imports_new!$A$10:$A$33,$A2)</f>
        <v>21399.319194342144</v>
      </c>
      <c r="AF2" s="5">
        <f>SUMIFS(Imports_new!AF$10:AF$33,Imports_new!$A$10:$A$33,$A2)</f>
        <v>21399.319194342144</v>
      </c>
    </row>
    <row r="3" spans="1:32">
      <c r="A3" s="2" t="s">
        <v>347</v>
      </c>
      <c r="B3" s="5">
        <f>SUMIFS(Imports_new!B$10:B$33,Imports_new!$A$10:$A$33,$A3)</f>
        <v>394370.15340501489</v>
      </c>
      <c r="C3" s="5">
        <f>SUMIFS(Imports_new!C$10:C$33,Imports_new!$A$10:$A$33,$A3)</f>
        <v>394370.15340501489</v>
      </c>
      <c r="D3" s="5">
        <f>SUMIFS(Imports_new!D$10:D$33,Imports_new!$A$10:$A$33,$A3)</f>
        <v>394370.15340501489</v>
      </c>
      <c r="E3" s="5">
        <f>SUMIFS(Imports_new!E$10:E$33,Imports_new!$A$10:$A$33,$A3)</f>
        <v>323805.01022491127</v>
      </c>
      <c r="F3" s="5">
        <f>SUMIFS(Imports_new!F$10:F$33,Imports_new!$A$10:$A$33,$A3)</f>
        <v>286568.90199165768</v>
      </c>
      <c r="G3" s="5">
        <f>SUMIFS(Imports_new!G$10:G$33,Imports_new!$A$10:$A$33,$A3)</f>
        <v>186367.26266783362</v>
      </c>
      <c r="H3" s="5">
        <f>SUMIFS(Imports_new!H$10:H$33,Imports_new!$A$10:$A$33,$A3)</f>
        <v>148285.91621878906</v>
      </c>
      <c r="I3" s="5">
        <f>SUMIFS(Imports_new!I$10:I$33,Imports_new!$A$10:$A$33,$A3)</f>
        <v>70956.0865510117</v>
      </c>
      <c r="J3" s="5">
        <f>SUMIFS(Imports_new!J$10:J$33,Imports_new!$A$10:$A$33,$A3)</f>
        <v>59440.179793636991</v>
      </c>
      <c r="K3" s="5">
        <f>SUMIFS(Imports_new!K$10:K$33,Imports_new!$A$10:$A$33,$A3)</f>
        <v>30363.646041608394</v>
      </c>
      <c r="L3" s="5">
        <f>SUMIFS(Imports_new!L$10:L$33,Imports_new!$A$10:$A$33,$A3)</f>
        <v>23866.396389053389</v>
      </c>
      <c r="M3" s="5">
        <f>SUMIFS(Imports_new!M$10:M$33,Imports_new!$A$10:$A$33,$A3)</f>
        <v>23866.396389053389</v>
      </c>
      <c r="N3" s="5">
        <f>SUMIFS(Imports_new!N$10:N$33,Imports_new!$A$10:$A$33,$A3)</f>
        <v>23866.396389053389</v>
      </c>
      <c r="O3" s="5">
        <f>SUMIFS(Imports_new!O$10:O$33,Imports_new!$A$10:$A$33,$A3)</f>
        <v>23866.396389053389</v>
      </c>
      <c r="P3" s="5">
        <f>SUMIFS(Imports_new!P$10:P$33,Imports_new!$A$10:$A$33,$A3)</f>
        <v>23866.396389053389</v>
      </c>
      <c r="Q3" s="5">
        <f>SUMIFS(Imports_new!Q$10:Q$33,Imports_new!$A$10:$A$33,$A3)</f>
        <v>23866.396389053389</v>
      </c>
      <c r="R3" s="5">
        <f>SUMIFS(Imports_new!R$10:R$33,Imports_new!$A$10:$A$33,$A3)</f>
        <v>23866.396389053389</v>
      </c>
      <c r="S3" s="5">
        <f>SUMIFS(Imports_new!S$10:S$33,Imports_new!$A$10:$A$33,$A3)</f>
        <v>23866.396389053389</v>
      </c>
      <c r="T3" s="5">
        <f>SUMIFS(Imports_new!T$10:T$33,Imports_new!$A$10:$A$33,$A3)</f>
        <v>23866.396389053389</v>
      </c>
      <c r="U3" s="5">
        <f>SUMIFS(Imports_new!U$10:U$33,Imports_new!$A$10:$A$33,$A3)</f>
        <v>23866.396389053389</v>
      </c>
      <c r="V3" s="5">
        <f>SUMIFS(Imports_new!V$10:V$33,Imports_new!$A$10:$A$33,$A3)</f>
        <v>23866.396389053389</v>
      </c>
      <c r="W3" s="5">
        <f>SUMIFS(Imports_new!W$10:W$33,Imports_new!$A$10:$A$33,$A3)</f>
        <v>23866.396389053389</v>
      </c>
      <c r="X3" s="5">
        <f>SUMIFS(Imports_new!X$10:X$33,Imports_new!$A$10:$A$33,$A3)</f>
        <v>23866.396389053389</v>
      </c>
      <c r="Y3" s="5">
        <f>SUMIFS(Imports_new!Y$10:Y$33,Imports_new!$A$10:$A$33,$A3)</f>
        <v>23866.396389053389</v>
      </c>
      <c r="Z3" s="5">
        <f>SUMIFS(Imports_new!Z$10:Z$33,Imports_new!$A$10:$A$33,$A3)</f>
        <v>23866.396389053389</v>
      </c>
      <c r="AA3" s="5">
        <f>SUMIFS(Imports_new!AA$10:AA$33,Imports_new!$A$10:$A$33,$A3)</f>
        <v>23866.396389053389</v>
      </c>
      <c r="AB3" s="5">
        <f>SUMIFS(Imports_new!AB$10:AB$33,Imports_new!$A$10:$A$33,$A3)</f>
        <v>23866.396389053389</v>
      </c>
      <c r="AC3" s="5">
        <f>SUMIFS(Imports_new!AC$10:AC$33,Imports_new!$A$10:$A$33,$A3)</f>
        <v>23866.396389053389</v>
      </c>
      <c r="AD3" s="5">
        <f>SUMIFS(Imports_new!AD$10:AD$33,Imports_new!$A$10:$A$33,$A3)</f>
        <v>23866.396389053389</v>
      </c>
      <c r="AE3" s="5">
        <f>SUMIFS(Imports_new!AE$10:AE$33,Imports_new!$A$10:$A$33,$A3)</f>
        <v>23866.396389053389</v>
      </c>
      <c r="AF3" s="5">
        <f>SUMIFS(Imports_new!AF$10:AF$33,Imports_new!$A$10:$A$33,$A3)</f>
        <v>23866.396389053389</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317057.91956508689</v>
      </c>
      <c r="C5" s="5">
        <f>SUMIFS(Imports_new!C$10:C$33,Imports_new!$A$10:$A$33,$A5)</f>
        <v>317057.91956508689</v>
      </c>
      <c r="D5" s="5">
        <f>SUMIFS(Imports_new!D$10:D$33,Imports_new!$A$10:$A$33,$A5)</f>
        <v>317057.91956508689</v>
      </c>
      <c r="E5" s="5">
        <f>SUMIFS(Imports_new!E$10:E$33,Imports_new!$A$10:$A$33,$A5)</f>
        <v>247097.1565695827</v>
      </c>
      <c r="F5" s="5">
        <f>SUMIFS(Imports_new!F$10:F$33,Imports_new!$A$10:$A$33,$A5)</f>
        <v>239401.28618255159</v>
      </c>
      <c r="G5" s="5">
        <f>SUMIFS(Imports_new!G$10:G$33,Imports_new!$A$10:$A$33,$A5)</f>
        <v>226802.49372365497</v>
      </c>
      <c r="H5" s="5">
        <f>SUMIFS(Imports_new!H$10:H$33,Imports_new!$A$10:$A$33,$A5)</f>
        <v>224517.82091914568</v>
      </c>
      <c r="I5" s="5">
        <f>SUMIFS(Imports_new!I$10:I$33,Imports_new!$A$10:$A$33,$A5)</f>
        <v>177784.77412886629</v>
      </c>
      <c r="J5" s="5">
        <f>SUMIFS(Imports_new!J$10:J$33,Imports_new!$A$10:$A$33,$A5)</f>
        <v>163937.91830863743</v>
      </c>
      <c r="K5" s="5">
        <f>SUMIFS(Imports_new!K$10:K$33,Imports_new!$A$10:$A$33,$A5)</f>
        <v>155052.5256142501</v>
      </c>
      <c r="L5" s="5">
        <f>SUMIFS(Imports_new!L$10:L$33,Imports_new!$A$10:$A$33,$A5)</f>
        <v>154763.58211411946</v>
      </c>
      <c r="M5" s="5">
        <f>SUMIFS(Imports_new!M$10:M$33,Imports_new!$A$10:$A$33,$A5)</f>
        <v>154763.58211411946</v>
      </c>
      <c r="N5" s="5">
        <f>SUMIFS(Imports_new!N$10:N$33,Imports_new!$A$10:$A$33,$A5)</f>
        <v>154763.58211411946</v>
      </c>
      <c r="O5" s="5">
        <f>SUMIFS(Imports_new!O$10:O$33,Imports_new!$A$10:$A$33,$A5)</f>
        <v>154763.58211411946</v>
      </c>
      <c r="P5" s="5">
        <f>SUMIFS(Imports_new!P$10:P$33,Imports_new!$A$10:$A$33,$A5)</f>
        <v>154763.58211411946</v>
      </c>
      <c r="Q5" s="5">
        <f>SUMIFS(Imports_new!Q$10:Q$33,Imports_new!$A$10:$A$33,$A5)</f>
        <v>154763.58211411946</v>
      </c>
      <c r="R5" s="5">
        <f>SUMIFS(Imports_new!R$10:R$33,Imports_new!$A$10:$A$33,$A5)</f>
        <v>154763.58211411946</v>
      </c>
      <c r="S5" s="5">
        <f>SUMIFS(Imports_new!S$10:S$33,Imports_new!$A$10:$A$33,$A5)</f>
        <v>154763.58211411946</v>
      </c>
      <c r="T5" s="5">
        <f>SUMIFS(Imports_new!T$10:T$33,Imports_new!$A$10:$A$33,$A5)</f>
        <v>154763.58211411946</v>
      </c>
      <c r="U5" s="5">
        <f>SUMIFS(Imports_new!U$10:U$33,Imports_new!$A$10:$A$33,$A5)</f>
        <v>154763.58211411946</v>
      </c>
      <c r="V5" s="5">
        <f>SUMIFS(Imports_new!V$10:V$33,Imports_new!$A$10:$A$33,$A5)</f>
        <v>154763.58211411946</v>
      </c>
      <c r="W5" s="5">
        <f>SUMIFS(Imports_new!W$10:W$33,Imports_new!$A$10:$A$33,$A5)</f>
        <v>154763.58211411946</v>
      </c>
      <c r="X5" s="5">
        <f>SUMIFS(Imports_new!X$10:X$33,Imports_new!$A$10:$A$33,$A5)</f>
        <v>154763.58211411946</v>
      </c>
      <c r="Y5" s="5">
        <f>SUMIFS(Imports_new!Y$10:Y$33,Imports_new!$A$10:$A$33,$A5)</f>
        <v>154763.58211411946</v>
      </c>
      <c r="Z5" s="5">
        <f>SUMIFS(Imports_new!Z$10:Z$33,Imports_new!$A$10:$A$33,$A5)</f>
        <v>154763.58211411946</v>
      </c>
      <c r="AA5" s="5">
        <f>SUMIFS(Imports_new!AA$10:AA$33,Imports_new!$A$10:$A$33,$A5)</f>
        <v>154763.58211411946</v>
      </c>
      <c r="AB5" s="5">
        <f>SUMIFS(Imports_new!AB$10:AB$33,Imports_new!$A$10:$A$33,$A5)</f>
        <v>154763.58211411946</v>
      </c>
      <c r="AC5" s="5">
        <f>SUMIFS(Imports_new!AC$10:AC$33,Imports_new!$A$10:$A$33,$A5)</f>
        <v>154763.58211411946</v>
      </c>
      <c r="AD5" s="5">
        <f>SUMIFS(Imports_new!AD$10:AD$33,Imports_new!$A$10:$A$33,$A5)</f>
        <v>154763.58211411946</v>
      </c>
      <c r="AE5" s="5">
        <f>SUMIFS(Imports_new!AE$10:AE$33,Imports_new!$A$10:$A$33,$A5)</f>
        <v>154763.58211411946</v>
      </c>
      <c r="AF5" s="5">
        <f>SUMIFS(Imports_new!AF$10:AF$33,Imports_new!$A$10:$A$33,$A5)</f>
        <v>154763.58211411946</v>
      </c>
    </row>
    <row r="6" spans="1:32">
      <c r="A6" s="2" t="s">
        <v>101</v>
      </c>
      <c r="B6" s="5">
        <f>SUMIFS(Imports_new!B$10:B$33,Imports_new!$A$10:$A$33,$A6)</f>
        <v>431245.08991098386</v>
      </c>
      <c r="C6" s="5">
        <f>SUMIFS(Imports_new!C$10:C$33,Imports_new!$A$10:$A$33,$A6)</f>
        <v>431245.08991098386</v>
      </c>
      <c r="D6" s="5">
        <f>SUMIFS(Imports_new!D$10:D$33,Imports_new!$A$10:$A$33,$A6)</f>
        <v>431245.08991098386</v>
      </c>
      <c r="E6" s="5">
        <f>SUMIFS(Imports_new!E$10:E$33,Imports_new!$A$10:$A$33,$A6)</f>
        <v>443589.52957689948</v>
      </c>
      <c r="F6" s="5">
        <f>SUMIFS(Imports_new!F$10:F$33,Imports_new!$A$10:$A$33,$A6)</f>
        <v>436819.92532335012</v>
      </c>
      <c r="G6" s="5">
        <f>SUMIFS(Imports_new!G$10:G$33,Imports_new!$A$10:$A$33,$A6)</f>
        <v>479107.38194073399</v>
      </c>
      <c r="H6" s="5">
        <f>SUMIFS(Imports_new!H$10:H$33,Imports_new!$A$10:$A$33,$A6)</f>
        <v>471943.77029657504</v>
      </c>
      <c r="I6" s="5">
        <f>SUMIFS(Imports_new!I$10:I$33,Imports_new!$A$10:$A$33,$A6)</f>
        <v>456483.21138384374</v>
      </c>
      <c r="J6" s="5">
        <f>SUMIFS(Imports_new!J$10:J$33,Imports_new!$A$10:$A$33,$A6)</f>
        <v>376697.31175137393</v>
      </c>
      <c r="K6" s="5">
        <f>SUMIFS(Imports_new!K$10:K$33,Imports_new!$A$10:$A$33,$A6)</f>
        <v>293268.39623071114</v>
      </c>
      <c r="L6" s="5">
        <f>SUMIFS(Imports_new!L$10:L$33,Imports_new!$A$10:$A$33,$A6)</f>
        <v>260106.05724160111</v>
      </c>
      <c r="M6" s="5">
        <f>SUMIFS(Imports_new!M$10:M$33,Imports_new!$A$10:$A$33,$A6)</f>
        <v>260106.05724160111</v>
      </c>
      <c r="N6" s="5">
        <f>SUMIFS(Imports_new!N$10:N$33,Imports_new!$A$10:$A$33,$A6)</f>
        <v>260106.05724160111</v>
      </c>
      <c r="O6" s="5">
        <f>SUMIFS(Imports_new!O$10:O$33,Imports_new!$A$10:$A$33,$A6)</f>
        <v>260106.05724160111</v>
      </c>
      <c r="P6" s="5">
        <f>SUMIFS(Imports_new!P$10:P$33,Imports_new!$A$10:$A$33,$A6)</f>
        <v>260106.05724160111</v>
      </c>
      <c r="Q6" s="5">
        <f>SUMIFS(Imports_new!Q$10:Q$33,Imports_new!$A$10:$A$33,$A6)</f>
        <v>260106.05724160111</v>
      </c>
      <c r="R6" s="5">
        <f>SUMIFS(Imports_new!R$10:R$33,Imports_new!$A$10:$A$33,$A6)</f>
        <v>260106.05724160111</v>
      </c>
      <c r="S6" s="5">
        <f>SUMIFS(Imports_new!S$10:S$33,Imports_new!$A$10:$A$33,$A6)</f>
        <v>260106.05724160111</v>
      </c>
      <c r="T6" s="5">
        <f>SUMIFS(Imports_new!T$10:T$33,Imports_new!$A$10:$A$33,$A6)</f>
        <v>260106.05724160111</v>
      </c>
      <c r="U6" s="5">
        <f>SUMIFS(Imports_new!U$10:U$33,Imports_new!$A$10:$A$33,$A6)</f>
        <v>260106.05724160111</v>
      </c>
      <c r="V6" s="5">
        <f>SUMIFS(Imports_new!V$10:V$33,Imports_new!$A$10:$A$33,$A6)</f>
        <v>260106.05724160111</v>
      </c>
      <c r="W6" s="5">
        <f>SUMIFS(Imports_new!W$10:W$33,Imports_new!$A$10:$A$33,$A6)</f>
        <v>260106.05724160111</v>
      </c>
      <c r="X6" s="5">
        <f>SUMIFS(Imports_new!X$10:X$33,Imports_new!$A$10:$A$33,$A6)</f>
        <v>260106.05724160111</v>
      </c>
      <c r="Y6" s="5">
        <f>SUMIFS(Imports_new!Y$10:Y$33,Imports_new!$A$10:$A$33,$A6)</f>
        <v>260106.05724160111</v>
      </c>
      <c r="Z6" s="5">
        <f>SUMIFS(Imports_new!Z$10:Z$33,Imports_new!$A$10:$A$33,$A6)</f>
        <v>260106.05724160111</v>
      </c>
      <c r="AA6" s="5">
        <f>SUMIFS(Imports_new!AA$10:AA$33,Imports_new!$A$10:$A$33,$A6)</f>
        <v>260106.05724160111</v>
      </c>
      <c r="AB6" s="5">
        <f>SUMIFS(Imports_new!AB$10:AB$33,Imports_new!$A$10:$A$33,$A6)</f>
        <v>260106.05724160111</v>
      </c>
      <c r="AC6" s="5">
        <f>SUMIFS(Imports_new!AC$10:AC$33,Imports_new!$A$10:$A$33,$A6)</f>
        <v>260106.05724160111</v>
      </c>
      <c r="AD6" s="5">
        <f>SUMIFS(Imports_new!AD$10:AD$33,Imports_new!$A$10:$A$33,$A6)</f>
        <v>260106.05724160111</v>
      </c>
      <c r="AE6" s="5">
        <f>SUMIFS(Imports_new!AE$10:AE$33,Imports_new!$A$10:$A$33,$A6)</f>
        <v>260106.05724160111</v>
      </c>
      <c r="AF6" s="5">
        <f>SUMIFS(Imports_new!AF$10:AF$33,Imports_new!$A$10:$A$33,$A6)</f>
        <v>260106.05724160111</v>
      </c>
    </row>
    <row r="7" spans="1:32">
      <c r="A7" s="2" t="s">
        <v>100</v>
      </c>
      <c r="B7" s="5">
        <f>SUMIFS(Imports_new!B$10:B$33,Imports_new!$A$10:$A$33,$A7)</f>
        <v>986297.83088159573</v>
      </c>
      <c r="C7" s="5">
        <f>SUMIFS(Imports_new!C$10:C$33,Imports_new!$A$10:$A$33,$A7)</f>
        <v>986297.83088159573</v>
      </c>
      <c r="D7" s="5">
        <f>SUMIFS(Imports_new!D$10:D$33,Imports_new!$A$10:$A$33,$A7)</f>
        <v>986297.83088159573</v>
      </c>
      <c r="E7" s="5">
        <f>SUMIFS(Imports_new!E$10:E$33,Imports_new!$A$10:$A$33,$A7)</f>
        <v>1307353.2136240313</v>
      </c>
      <c r="F7" s="5">
        <f>SUMIFS(Imports_new!F$10:F$33,Imports_new!$A$10:$A$33,$A7)</f>
        <v>1445558.2165550964</v>
      </c>
      <c r="G7" s="5">
        <f>SUMIFS(Imports_new!G$10:G$33,Imports_new!$A$10:$A$33,$A7)</f>
        <v>1753986.0185227329</v>
      </c>
      <c r="H7" s="5">
        <f>SUMIFS(Imports_new!H$10:H$33,Imports_new!$A$10:$A$33,$A7)</f>
        <v>1796170.0371698311</v>
      </c>
      <c r="I7" s="5">
        <f>SUMIFS(Imports_new!I$10:I$33,Imports_new!$A$10:$A$33,$A7)</f>
        <v>1996532.4671154639</v>
      </c>
      <c r="J7" s="5">
        <f>SUMIFS(Imports_new!J$10:J$33,Imports_new!$A$10:$A$33,$A7)</f>
        <v>2152524.5025033141</v>
      </c>
      <c r="K7" s="5">
        <f>SUMIFS(Imports_new!K$10:K$33,Imports_new!$A$10:$A$33,$A7)</f>
        <v>2301442.2008228367</v>
      </c>
      <c r="L7" s="5">
        <f>SUMIFS(Imports_new!L$10:L$33,Imports_new!$A$10:$A$33,$A7)</f>
        <v>2338867.4866629285</v>
      </c>
      <c r="M7" s="5">
        <f>SUMIFS(Imports_new!M$10:M$33,Imports_new!$A$10:$A$33,$A7)</f>
        <v>2338867.4866629285</v>
      </c>
      <c r="N7" s="5">
        <f>SUMIFS(Imports_new!N$10:N$33,Imports_new!$A$10:$A$33,$A7)</f>
        <v>2338867.4866629285</v>
      </c>
      <c r="O7" s="5">
        <f>SUMIFS(Imports_new!O$10:O$33,Imports_new!$A$10:$A$33,$A7)</f>
        <v>2338867.4866629285</v>
      </c>
      <c r="P7" s="5">
        <f>SUMIFS(Imports_new!P$10:P$33,Imports_new!$A$10:$A$33,$A7)</f>
        <v>2338867.4866629285</v>
      </c>
      <c r="Q7" s="5">
        <f>SUMIFS(Imports_new!Q$10:Q$33,Imports_new!$A$10:$A$33,$A7)</f>
        <v>2338867.4866629285</v>
      </c>
      <c r="R7" s="5">
        <f>SUMIFS(Imports_new!R$10:R$33,Imports_new!$A$10:$A$33,$A7)</f>
        <v>2338867.4866629285</v>
      </c>
      <c r="S7" s="5">
        <f>SUMIFS(Imports_new!S$10:S$33,Imports_new!$A$10:$A$33,$A7)</f>
        <v>2338867.4866629285</v>
      </c>
      <c r="T7" s="5">
        <f>SUMIFS(Imports_new!T$10:T$33,Imports_new!$A$10:$A$33,$A7)</f>
        <v>2338867.4866629285</v>
      </c>
      <c r="U7" s="5">
        <f>SUMIFS(Imports_new!U$10:U$33,Imports_new!$A$10:$A$33,$A7)</f>
        <v>2338867.4866629285</v>
      </c>
      <c r="V7" s="5">
        <f>SUMIFS(Imports_new!V$10:V$33,Imports_new!$A$10:$A$33,$A7)</f>
        <v>2338867.4866629285</v>
      </c>
      <c r="W7" s="5">
        <f>SUMIFS(Imports_new!W$10:W$33,Imports_new!$A$10:$A$33,$A7)</f>
        <v>2338867.4866629285</v>
      </c>
      <c r="X7" s="5">
        <f>SUMIFS(Imports_new!X$10:X$33,Imports_new!$A$10:$A$33,$A7)</f>
        <v>2338867.4866629285</v>
      </c>
      <c r="Y7" s="5">
        <f>SUMIFS(Imports_new!Y$10:Y$33,Imports_new!$A$10:$A$33,$A7)</f>
        <v>2338867.4866629285</v>
      </c>
      <c r="Z7" s="5">
        <f>SUMIFS(Imports_new!Z$10:Z$33,Imports_new!$A$10:$A$33,$A7)</f>
        <v>2338867.4866629285</v>
      </c>
      <c r="AA7" s="5">
        <f>SUMIFS(Imports_new!AA$10:AA$33,Imports_new!$A$10:$A$33,$A7)</f>
        <v>2338867.4866629285</v>
      </c>
      <c r="AB7" s="5">
        <f>SUMIFS(Imports_new!AB$10:AB$33,Imports_new!$A$10:$A$33,$A7)</f>
        <v>2338867.4866629285</v>
      </c>
      <c r="AC7" s="5">
        <f>SUMIFS(Imports_new!AC$10:AC$33,Imports_new!$A$10:$A$33,$A7)</f>
        <v>2338867.4866629285</v>
      </c>
      <c r="AD7" s="5">
        <f>SUMIFS(Imports_new!AD$10:AD$33,Imports_new!$A$10:$A$33,$A7)</f>
        <v>2338867.4866629285</v>
      </c>
      <c r="AE7" s="5">
        <f>SUMIFS(Imports_new!AE$10:AE$33,Imports_new!$A$10:$A$33,$A7)</f>
        <v>2338867.4866629285</v>
      </c>
      <c r="AF7" s="5">
        <f>SUMIFS(Imports_new!AF$10:AF$33,Imports_new!$A$10:$A$33,$A7)</f>
        <v>2338867.4866629285</v>
      </c>
    </row>
    <row r="8" spans="1:32">
      <c r="A8" s="2" t="s">
        <v>102</v>
      </c>
      <c r="B8" s="5">
        <f>SUMIFS(Imports_new!B$10:B$33,Imports_new!$A$10:$A$33,$A8)</f>
        <v>53567.299902459607</v>
      </c>
      <c r="C8" s="5">
        <f>SUMIFS(Imports_new!C$10:C$33,Imports_new!$A$10:$A$33,$A8)</f>
        <v>53567.299902459607</v>
      </c>
      <c r="D8" s="5">
        <f>SUMIFS(Imports_new!D$10:D$33,Imports_new!$A$10:$A$33,$A8)</f>
        <v>53567.299902459607</v>
      </c>
      <c r="E8" s="5">
        <f>SUMIFS(Imports_new!E$10:E$33,Imports_new!$A$10:$A$33,$A8)</f>
        <v>119415.68509232518</v>
      </c>
      <c r="F8" s="5">
        <f>SUMIFS(Imports_new!F$10:F$33,Imports_new!$A$10:$A$33,$A8)</f>
        <v>116564.18141976505</v>
      </c>
      <c r="G8" s="5">
        <f>SUMIFS(Imports_new!G$10:G$33,Imports_new!$A$10:$A$33,$A8)</f>
        <v>135868.00644921054</v>
      </c>
      <c r="H8" s="5">
        <f>SUMIFS(Imports_new!H$10:H$33,Imports_new!$A$10:$A$33,$A8)</f>
        <v>136848.83071455525</v>
      </c>
      <c r="I8" s="5">
        <f>SUMIFS(Imports_new!I$10:I$33,Imports_new!$A$10:$A$33,$A8)</f>
        <v>171326.92123473808</v>
      </c>
      <c r="J8" s="5">
        <f>SUMIFS(Imports_new!J$10:J$33,Imports_new!$A$10:$A$33,$A8)</f>
        <v>180753.58440974512</v>
      </c>
      <c r="K8" s="5">
        <f>SUMIFS(Imports_new!K$10:K$33,Imports_new!$A$10:$A$33,$A8)</f>
        <v>183174.73882217196</v>
      </c>
      <c r="L8" s="5">
        <f>SUMIFS(Imports_new!L$10:L$33,Imports_new!$A$10:$A$33,$A8)</f>
        <v>180519.65618521543</v>
      </c>
      <c r="M8" s="5">
        <f>SUMIFS(Imports_new!M$10:M$33,Imports_new!$A$10:$A$33,$A8)</f>
        <v>180519.65618521543</v>
      </c>
      <c r="N8" s="5">
        <f>SUMIFS(Imports_new!N$10:N$33,Imports_new!$A$10:$A$33,$A8)</f>
        <v>180519.65618521543</v>
      </c>
      <c r="O8" s="5">
        <f>SUMIFS(Imports_new!O$10:O$33,Imports_new!$A$10:$A$33,$A8)</f>
        <v>180519.65618521543</v>
      </c>
      <c r="P8" s="5">
        <f>SUMIFS(Imports_new!P$10:P$33,Imports_new!$A$10:$A$33,$A8)</f>
        <v>180519.65618521543</v>
      </c>
      <c r="Q8" s="5">
        <f>SUMIFS(Imports_new!Q$10:Q$33,Imports_new!$A$10:$A$33,$A8)</f>
        <v>180519.65618521543</v>
      </c>
      <c r="R8" s="5">
        <f>SUMIFS(Imports_new!R$10:R$33,Imports_new!$A$10:$A$33,$A8)</f>
        <v>180519.65618521543</v>
      </c>
      <c r="S8" s="5">
        <f>SUMIFS(Imports_new!S$10:S$33,Imports_new!$A$10:$A$33,$A8)</f>
        <v>180519.65618521543</v>
      </c>
      <c r="T8" s="5">
        <f>SUMIFS(Imports_new!T$10:T$33,Imports_new!$A$10:$A$33,$A8)</f>
        <v>180519.65618521543</v>
      </c>
      <c r="U8" s="5">
        <f>SUMIFS(Imports_new!U$10:U$33,Imports_new!$A$10:$A$33,$A8)</f>
        <v>180519.65618521543</v>
      </c>
      <c r="V8" s="5">
        <f>SUMIFS(Imports_new!V$10:V$33,Imports_new!$A$10:$A$33,$A8)</f>
        <v>180519.65618521543</v>
      </c>
      <c r="W8" s="5">
        <f>SUMIFS(Imports_new!W$10:W$33,Imports_new!$A$10:$A$33,$A8)</f>
        <v>180519.65618521543</v>
      </c>
      <c r="X8" s="5">
        <f>SUMIFS(Imports_new!X$10:X$33,Imports_new!$A$10:$A$33,$A8)</f>
        <v>180519.65618521543</v>
      </c>
      <c r="Y8" s="5">
        <f>SUMIFS(Imports_new!Y$10:Y$33,Imports_new!$A$10:$A$33,$A8)</f>
        <v>180519.65618521543</v>
      </c>
      <c r="Z8" s="5">
        <f>SUMIFS(Imports_new!Z$10:Z$33,Imports_new!$A$10:$A$33,$A8)</f>
        <v>180519.65618521543</v>
      </c>
      <c r="AA8" s="5">
        <f>SUMIFS(Imports_new!AA$10:AA$33,Imports_new!$A$10:$A$33,$A8)</f>
        <v>180519.65618521543</v>
      </c>
      <c r="AB8" s="5">
        <f>SUMIFS(Imports_new!AB$10:AB$33,Imports_new!$A$10:$A$33,$A8)</f>
        <v>180519.65618521543</v>
      </c>
      <c r="AC8" s="5">
        <f>SUMIFS(Imports_new!AC$10:AC$33,Imports_new!$A$10:$A$33,$A8)</f>
        <v>180519.65618521543</v>
      </c>
      <c r="AD8" s="5">
        <f>SUMIFS(Imports_new!AD$10:AD$33,Imports_new!$A$10:$A$33,$A8)</f>
        <v>180519.65618521543</v>
      </c>
      <c r="AE8" s="5">
        <f>SUMIFS(Imports_new!AE$10:AE$33,Imports_new!$A$10:$A$33,$A8)</f>
        <v>180519.65618521543</v>
      </c>
      <c r="AF8" s="5">
        <f>SUMIFS(Imports_new!AF$10:AF$33,Imports_new!$A$10:$A$33,$A8)</f>
        <v>180519.65618521543</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9492.0951812783333</v>
      </c>
      <c r="C10" s="5">
        <f>SUMIFS(Imports_new!C$10:C$33,Imports_new!$A$10:$A$33,$A10)</f>
        <v>9492.0951812783333</v>
      </c>
      <c r="D10" s="5">
        <f>SUMIFS(Imports_new!D$10:D$33,Imports_new!$A$10:$A$33,$A10)</f>
        <v>9492.0951812783333</v>
      </c>
      <c r="E10" s="5">
        <f>SUMIFS(Imports_new!E$10:E$33,Imports_new!$A$10:$A$33,$A10)</f>
        <v>7206.6405273159371</v>
      </c>
      <c r="F10" s="5">
        <f>SUMIFS(Imports_new!F$10:F$33,Imports_new!$A$10:$A$33,$A10)</f>
        <v>6980.6557140198565</v>
      </c>
      <c r="G10" s="5">
        <f>SUMIFS(Imports_new!G$10:G$33,Imports_new!$A$10:$A$33,$A10)</f>
        <v>6606.3169775235565</v>
      </c>
      <c r="H10" s="5">
        <f>SUMIFS(Imports_new!H$10:H$33,Imports_new!$A$10:$A$33,$A10)</f>
        <v>6415.5618345308612</v>
      </c>
      <c r="I10" s="5">
        <f>SUMIFS(Imports_new!I$10:I$33,Imports_new!$A$10:$A$33,$A10)</f>
        <v>2824.5774825986468</v>
      </c>
      <c r="J10" s="5">
        <f>SUMIFS(Imports_new!J$10:J$33,Imports_new!$A$10:$A$33,$A10)</f>
        <v>2858.7339014133372</v>
      </c>
      <c r="K10" s="5">
        <f>SUMIFS(Imports_new!K$10:K$33,Imports_new!$A$10:$A$33,$A10)</f>
        <v>2800.9869711439746</v>
      </c>
      <c r="L10" s="5">
        <f>SUMIFS(Imports_new!L$10:L$33,Imports_new!$A$10:$A$33,$A10)</f>
        <v>2664.137507250638</v>
      </c>
      <c r="M10" s="5">
        <f>SUMIFS(Imports_new!M$10:M$33,Imports_new!$A$10:$A$33,$A10)</f>
        <v>2664.137507250638</v>
      </c>
      <c r="N10" s="5">
        <f>SUMIFS(Imports_new!N$10:N$33,Imports_new!$A$10:$A$33,$A10)</f>
        <v>2664.137507250638</v>
      </c>
      <c r="O10" s="5">
        <f>SUMIFS(Imports_new!O$10:O$33,Imports_new!$A$10:$A$33,$A10)</f>
        <v>2664.137507250638</v>
      </c>
      <c r="P10" s="5">
        <f>SUMIFS(Imports_new!P$10:P$33,Imports_new!$A$10:$A$33,$A10)</f>
        <v>2664.137507250638</v>
      </c>
      <c r="Q10" s="5">
        <f>SUMIFS(Imports_new!Q$10:Q$33,Imports_new!$A$10:$A$33,$A10)</f>
        <v>2664.137507250638</v>
      </c>
      <c r="R10" s="5">
        <f>SUMIFS(Imports_new!R$10:R$33,Imports_new!$A$10:$A$33,$A10)</f>
        <v>2664.137507250638</v>
      </c>
      <c r="S10" s="5">
        <f>SUMIFS(Imports_new!S$10:S$33,Imports_new!$A$10:$A$33,$A10)</f>
        <v>2664.137507250638</v>
      </c>
      <c r="T10" s="5">
        <f>SUMIFS(Imports_new!T$10:T$33,Imports_new!$A$10:$A$33,$A10)</f>
        <v>2664.137507250638</v>
      </c>
      <c r="U10" s="5">
        <f>SUMIFS(Imports_new!U$10:U$33,Imports_new!$A$10:$A$33,$A10)</f>
        <v>2664.137507250638</v>
      </c>
      <c r="V10" s="5">
        <f>SUMIFS(Imports_new!V$10:V$33,Imports_new!$A$10:$A$33,$A10)</f>
        <v>2664.137507250638</v>
      </c>
      <c r="W10" s="5">
        <f>SUMIFS(Imports_new!W$10:W$33,Imports_new!$A$10:$A$33,$A10)</f>
        <v>2664.137507250638</v>
      </c>
      <c r="X10" s="5">
        <f>SUMIFS(Imports_new!X$10:X$33,Imports_new!$A$10:$A$33,$A10)</f>
        <v>2664.137507250638</v>
      </c>
      <c r="Y10" s="5">
        <f>SUMIFS(Imports_new!Y$10:Y$33,Imports_new!$A$10:$A$33,$A10)</f>
        <v>2664.137507250638</v>
      </c>
      <c r="Z10" s="5">
        <f>SUMIFS(Imports_new!Z$10:Z$33,Imports_new!$A$10:$A$33,$A10)</f>
        <v>2664.137507250638</v>
      </c>
      <c r="AA10" s="5">
        <f>SUMIFS(Imports_new!AA$10:AA$33,Imports_new!$A$10:$A$33,$A10)</f>
        <v>2664.137507250638</v>
      </c>
      <c r="AB10" s="5">
        <f>SUMIFS(Imports_new!AB$10:AB$33,Imports_new!$A$10:$A$33,$A10)</f>
        <v>2664.137507250638</v>
      </c>
      <c r="AC10" s="5">
        <f>SUMIFS(Imports_new!AC$10:AC$33,Imports_new!$A$10:$A$33,$A10)</f>
        <v>2664.137507250638</v>
      </c>
      <c r="AD10" s="5">
        <f>SUMIFS(Imports_new!AD$10:AD$33,Imports_new!$A$10:$A$33,$A10)</f>
        <v>2664.137507250638</v>
      </c>
      <c r="AE10" s="5">
        <f>SUMIFS(Imports_new!AE$10:AE$33,Imports_new!$A$10:$A$33,$A10)</f>
        <v>2664.137507250638</v>
      </c>
      <c r="AF10" s="5">
        <f>SUMIFS(Imports_new!AF$10:AF$33,Imports_new!$A$10:$A$33,$A10)</f>
        <v>2664.137507250638</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9359.5464555946019</v>
      </c>
      <c r="C12" s="5">
        <f>SUMIFS(Imports_new!C$10:C$33,Imports_new!$A$10:$A$33,$A12)</f>
        <v>9359.5464555946019</v>
      </c>
      <c r="D12" s="5">
        <f>SUMIFS(Imports_new!D$10:D$33,Imports_new!$A$10:$A$33,$A12)</f>
        <v>9359.5464555946019</v>
      </c>
      <c r="E12" s="5">
        <f>SUMIFS(Imports_new!E$10:E$33,Imports_new!$A$10:$A$33,$A12)</f>
        <v>2540.8584606721233</v>
      </c>
      <c r="F12" s="5">
        <f>SUMIFS(Imports_new!F$10:F$33,Imports_new!$A$10:$A$33,$A12)</f>
        <v>2164.1806361269419</v>
      </c>
      <c r="G12" s="5">
        <f>SUMIFS(Imports_new!G$10:G$33,Imports_new!$A$10:$A$33,$A12)</f>
        <v>1829.7238897703367</v>
      </c>
      <c r="H12" s="5">
        <f>SUMIFS(Imports_new!H$10:H$33,Imports_new!$A$10:$A$33,$A12)</f>
        <v>1371.9230867584633</v>
      </c>
      <c r="I12" s="5">
        <f>SUMIFS(Imports_new!I$10:I$33,Imports_new!$A$10:$A$33,$A12)</f>
        <v>1204.7969761296195</v>
      </c>
      <c r="J12" s="5">
        <f>SUMIFS(Imports_new!J$10:J$33,Imports_new!$A$10:$A$33,$A12)</f>
        <v>1170.4935602416072</v>
      </c>
      <c r="K12" s="5">
        <f>SUMIFS(Imports_new!K$10:K$33,Imports_new!$A$10:$A$33,$A12)</f>
        <v>1188.3093903446959</v>
      </c>
      <c r="L12" s="5">
        <f>SUMIFS(Imports_new!L$10:L$33,Imports_new!$A$10:$A$33,$A12)</f>
        <v>338.36470548929896</v>
      </c>
      <c r="M12" s="5">
        <f>SUMIFS(Imports_new!M$10:M$33,Imports_new!$A$10:$A$33,$A12)</f>
        <v>338.36470548929896</v>
      </c>
      <c r="N12" s="5">
        <f>SUMIFS(Imports_new!N$10:N$33,Imports_new!$A$10:$A$33,$A12)</f>
        <v>338.36470548929896</v>
      </c>
      <c r="O12" s="5">
        <f>SUMIFS(Imports_new!O$10:O$33,Imports_new!$A$10:$A$33,$A12)</f>
        <v>338.36470548929896</v>
      </c>
      <c r="P12" s="5">
        <f>SUMIFS(Imports_new!P$10:P$33,Imports_new!$A$10:$A$33,$A12)</f>
        <v>338.36470548929896</v>
      </c>
      <c r="Q12" s="5">
        <f>SUMIFS(Imports_new!Q$10:Q$33,Imports_new!$A$10:$A$33,$A12)</f>
        <v>338.36470548929896</v>
      </c>
      <c r="R12" s="5">
        <f>SUMIFS(Imports_new!R$10:R$33,Imports_new!$A$10:$A$33,$A12)</f>
        <v>338.36470548929896</v>
      </c>
      <c r="S12" s="5">
        <f>SUMIFS(Imports_new!S$10:S$33,Imports_new!$A$10:$A$33,$A12)</f>
        <v>338.36470548929896</v>
      </c>
      <c r="T12" s="5">
        <f>SUMIFS(Imports_new!T$10:T$33,Imports_new!$A$10:$A$33,$A12)</f>
        <v>338.36470548929896</v>
      </c>
      <c r="U12" s="5">
        <f>SUMIFS(Imports_new!U$10:U$33,Imports_new!$A$10:$A$33,$A12)</f>
        <v>338.36470548929896</v>
      </c>
      <c r="V12" s="5">
        <f>SUMIFS(Imports_new!V$10:V$33,Imports_new!$A$10:$A$33,$A12)</f>
        <v>338.36470548929896</v>
      </c>
      <c r="W12" s="5">
        <f>SUMIFS(Imports_new!W$10:W$33,Imports_new!$A$10:$A$33,$A12)</f>
        <v>338.36470548929896</v>
      </c>
      <c r="X12" s="5">
        <f>SUMIFS(Imports_new!X$10:X$33,Imports_new!$A$10:$A$33,$A12)</f>
        <v>338.36470548929896</v>
      </c>
      <c r="Y12" s="5">
        <f>SUMIFS(Imports_new!Y$10:Y$33,Imports_new!$A$10:$A$33,$A12)</f>
        <v>338.36470548929896</v>
      </c>
      <c r="Z12" s="5">
        <f>SUMIFS(Imports_new!Z$10:Z$33,Imports_new!$A$10:$A$33,$A12)</f>
        <v>338.36470548929896</v>
      </c>
      <c r="AA12" s="5">
        <f>SUMIFS(Imports_new!AA$10:AA$33,Imports_new!$A$10:$A$33,$A12)</f>
        <v>338.36470548929896</v>
      </c>
      <c r="AB12" s="5">
        <f>SUMIFS(Imports_new!AB$10:AB$33,Imports_new!$A$10:$A$33,$A12)</f>
        <v>338.36470548929896</v>
      </c>
      <c r="AC12" s="5">
        <f>SUMIFS(Imports_new!AC$10:AC$33,Imports_new!$A$10:$A$33,$A12)</f>
        <v>338.36470548929896</v>
      </c>
      <c r="AD12" s="5">
        <f>SUMIFS(Imports_new!AD$10:AD$33,Imports_new!$A$10:$A$33,$A12)</f>
        <v>338.36470548929896</v>
      </c>
      <c r="AE12" s="5">
        <f>SUMIFS(Imports_new!AE$10:AE$33,Imports_new!$A$10:$A$33,$A12)</f>
        <v>338.36470548929896</v>
      </c>
      <c r="AF12" s="5">
        <f>SUMIFS(Imports_new!AF$10:AF$33,Imports_new!$A$10:$A$33,$A12)</f>
        <v>338.36470548929896</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20752698</v>
      </c>
      <c r="C2">
        <f>exports!E2</f>
        <v>20752698</v>
      </c>
      <c r="D2">
        <f>exports!F2</f>
        <v>20752698</v>
      </c>
      <c r="E2">
        <f>exports!G2</f>
        <v>20752698</v>
      </c>
      <c r="F2">
        <f>exports!H2</f>
        <v>20752698</v>
      </c>
      <c r="G2">
        <f>exports!I2</f>
        <v>20752698</v>
      </c>
      <c r="H2">
        <f>exports!J2</f>
        <v>20752698</v>
      </c>
      <c r="I2">
        <f>exports!K2</f>
        <v>20752698</v>
      </c>
      <c r="J2">
        <f>exports!L2</f>
        <v>20752698</v>
      </c>
      <c r="K2">
        <f>exports!M2</f>
        <v>20752698</v>
      </c>
      <c r="L2">
        <f>exports!N2</f>
        <v>20752698</v>
      </c>
      <c r="M2">
        <f>exports!O2</f>
        <v>20752698</v>
      </c>
      <c r="N2">
        <f>exports!P2</f>
        <v>20752698</v>
      </c>
      <c r="O2">
        <f>exports!Q2</f>
        <v>20752698</v>
      </c>
      <c r="P2">
        <f>exports!R2</f>
        <v>20752698</v>
      </c>
      <c r="Q2">
        <f>exports!S2</f>
        <v>20752698</v>
      </c>
      <c r="R2">
        <f>exports!T2</f>
        <v>20752698</v>
      </c>
      <c r="S2">
        <f>exports!U2</f>
        <v>20752698</v>
      </c>
      <c r="T2">
        <f>exports!V2</f>
        <v>20752698</v>
      </c>
      <c r="U2">
        <f>exports!W2</f>
        <v>20752698</v>
      </c>
      <c r="V2">
        <f>exports!X2</f>
        <v>20752698</v>
      </c>
      <c r="W2">
        <f>exports!Y2</f>
        <v>20752698</v>
      </c>
      <c r="X2">
        <f>exports!Z2</f>
        <v>20752698</v>
      </c>
      <c r="Y2">
        <f>exports!AA2</f>
        <v>20752698</v>
      </c>
      <c r="Z2">
        <f>exports!AB2</f>
        <v>20752698</v>
      </c>
      <c r="AA2">
        <f>exports!AC2</f>
        <v>20752698</v>
      </c>
      <c r="AB2">
        <f>exports!AD2</f>
        <v>20752698</v>
      </c>
      <c r="AC2">
        <f>exports!AE2</f>
        <v>20752698</v>
      </c>
      <c r="AD2">
        <f>exports!AF2</f>
        <v>20752698</v>
      </c>
      <c r="AE2">
        <f>exports!AG2</f>
        <v>20752698</v>
      </c>
      <c r="AF2">
        <f>exports!AH2</f>
        <v>20752698</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42.694170385851393</v>
      </c>
      <c r="C2" s="12">
        <f>SUMIFS('State Generation Costs Calcs'!C105:C155,'State Generation Costs Calcs'!$A$105:$A$155,About!$B$2)*About!$A$67</f>
        <v>41.861597747743431</v>
      </c>
      <c r="D2" s="12">
        <f>SUMIFS('State Generation Costs Calcs'!D105:D155,'State Generation Costs Calcs'!$A$105:$A$155,About!$B$2)*About!$A$67</f>
        <v>41.083981465686385</v>
      </c>
      <c r="E2" s="12">
        <f>SUMIFS('State Generation Costs Calcs'!E105:E155,'State Generation Costs Calcs'!$A$105:$A$155,About!$B$2)*About!$A$67</f>
        <v>40.444495709034378</v>
      </c>
      <c r="F2" s="12">
        <f>SUMIFS('State Generation Costs Calcs'!F105:F155,'State Generation Costs Calcs'!$A$105:$A$155,About!$B$2)*About!$A$67</f>
        <v>40.268985049073507</v>
      </c>
      <c r="G2" s="12">
        <f>SUMIFS('State Generation Costs Calcs'!G105:G155,'State Generation Costs Calcs'!$A$105:$A$155,About!$B$2)*About!$A$67</f>
        <v>40.324350811496096</v>
      </c>
      <c r="H2" s="12">
        <f>SUMIFS('State Generation Costs Calcs'!H105:H155,'State Generation Costs Calcs'!$A$105:$A$155,About!$B$2)*About!$A$67</f>
        <v>40.707181419631091</v>
      </c>
      <c r="I2" s="12">
        <f>SUMIFS('State Generation Costs Calcs'!I105:I155,'State Generation Costs Calcs'!$A$105:$A$155,About!$B$2)*About!$A$67</f>
        <v>41.053815706398026</v>
      </c>
      <c r="J2" s="12">
        <f>SUMIFS('State Generation Costs Calcs'!J105:J155,'State Generation Costs Calcs'!$A$105:$A$155,About!$B$2)*About!$A$67</f>
        <v>40.869708882065417</v>
      </c>
      <c r="K2" s="12">
        <f>SUMIFS('State Generation Costs Calcs'!K105:K155,'State Generation Costs Calcs'!$A$105:$A$155,About!$B$2)*About!$A$67</f>
        <v>40.332647842078025</v>
      </c>
      <c r="L2" s="12">
        <f>SUMIFS('State Generation Costs Calcs'!L105:L155,'State Generation Costs Calcs'!$A$105:$A$155,About!$B$2)*About!$A$67</f>
        <v>39.71617115006147</v>
      </c>
      <c r="M2" s="12">
        <f>SUMIFS('State Generation Costs Calcs'!M105:M155,'State Generation Costs Calcs'!$A$105:$A$155,About!$B$2)*About!$A$67</f>
        <v>39.174983909686382</v>
      </c>
      <c r="N2" s="12">
        <f>SUMIFS('State Generation Costs Calcs'!N105:N155,'State Generation Costs Calcs'!$A$105:$A$155,About!$B$2)*About!$A$67</f>
        <v>38.601990910424632</v>
      </c>
      <c r="O2" s="12">
        <f>SUMIFS('State Generation Costs Calcs'!O105:O155,'State Generation Costs Calcs'!$A$105:$A$155,About!$B$2)*About!$A$67</f>
        <v>38.299970083584448</v>
      </c>
      <c r="P2" s="12">
        <f>SUMIFS('State Generation Costs Calcs'!P105:P155,'State Generation Costs Calcs'!$A$105:$A$155,About!$B$2)*About!$A$67</f>
        <v>38.224828723848638</v>
      </c>
      <c r="Q2" s="12">
        <f>SUMIFS('State Generation Costs Calcs'!Q105:Q155,'State Generation Costs Calcs'!$A$105:$A$155,About!$B$2)*About!$A$67</f>
        <v>37.879421871735893</v>
      </c>
      <c r="R2" s="12">
        <f>SUMIFS('State Generation Costs Calcs'!R105:R155,'State Generation Costs Calcs'!$A$105:$A$155,About!$B$2)*About!$A$67</f>
        <v>37.460603733106353</v>
      </c>
      <c r="S2" s="12">
        <f>SUMIFS('State Generation Costs Calcs'!S105:S155,'State Generation Costs Calcs'!$A$105:$A$155,About!$B$2)*About!$A$67</f>
        <v>37.162859041566193</v>
      </c>
      <c r="T2" s="12">
        <f>SUMIFS('State Generation Costs Calcs'!T105:T155,'State Generation Costs Calcs'!$A$105:$A$155,About!$B$2)*About!$A$67</f>
        <v>37.039675948427572</v>
      </c>
      <c r="U2" s="12">
        <f>SUMIFS('State Generation Costs Calcs'!U105:U155,'State Generation Costs Calcs'!$A$105:$A$155,About!$B$2)*About!$A$67</f>
        <v>36.937581874562248</v>
      </c>
      <c r="V2" s="12">
        <f>SUMIFS('State Generation Costs Calcs'!V105:V155,'State Generation Costs Calcs'!$A$105:$A$155,About!$B$2)*About!$A$67</f>
        <v>36.548143265486239</v>
      </c>
      <c r="W2" s="12">
        <f>SUMIFS('State Generation Costs Calcs'!W105:W155,'State Generation Costs Calcs'!$A$105:$A$155,About!$B$2)*About!$A$67</f>
        <v>36.191144058813933</v>
      </c>
      <c r="X2" s="12">
        <f>SUMIFS('State Generation Costs Calcs'!X105:X155,'State Generation Costs Calcs'!$A$105:$A$155,About!$B$2)*About!$A$67</f>
        <v>35.988804895806375</v>
      </c>
      <c r="Y2" s="12">
        <f>SUMIFS('State Generation Costs Calcs'!Y105:Y155,'State Generation Costs Calcs'!$A$105:$A$155,About!$B$2)*About!$A$67</f>
        <v>35.761618357954426</v>
      </c>
      <c r="Z2" s="12">
        <f>SUMIFS('State Generation Costs Calcs'!Z105:Z155,'State Generation Costs Calcs'!$A$105:$A$155,About!$B$2)*About!$A$67</f>
        <v>35.629016670280841</v>
      </c>
      <c r="AA2" s="12">
        <f>SUMIFS('State Generation Costs Calcs'!AA105:AA155,'State Generation Costs Calcs'!$A$105:$A$155,About!$B$2)*About!$A$67</f>
        <v>35.533807183718359</v>
      </c>
      <c r="AB2" s="12">
        <f>SUMIFS('State Generation Costs Calcs'!AB105:AB155,'State Generation Costs Calcs'!$A$105:$A$155,About!$B$2)*About!$A$67</f>
        <v>35.390192091584098</v>
      </c>
      <c r="AC2" s="12">
        <f>SUMIFS('State Generation Costs Calcs'!AC105:AC155,'State Generation Costs Calcs'!$A$105:$A$155,About!$B$2)*About!$A$67</f>
        <v>35.393840156067021</v>
      </c>
      <c r="AD2" s="12">
        <f>SUMIFS('State Generation Costs Calcs'!AD105:AD155,'State Generation Costs Calcs'!$A$105:$A$155,About!$B$2)*About!$A$67</f>
        <v>35.429068127634785</v>
      </c>
      <c r="AE2" s="12">
        <f>SUMIFS('State Generation Costs Calcs'!AE105:AE155,'State Generation Costs Calcs'!$A$105:$A$155,About!$B$2)*About!$A$67</f>
        <v>35.387183157213627</v>
      </c>
      <c r="AF2" s="12">
        <f>SUMIFS('State Generation Costs Calcs'!AF105:AF155,'State Generation Costs Calcs'!$A$105:$A$155,About!$B$2)*About!$A$67</f>
        <v>35.367443761452826</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42.694170385851393</v>
      </c>
      <c r="C2" s="12">
        <f>SUMIFS('State Generation Costs Calcs'!C105:C155,'State Generation Costs Calcs'!$A$105:$A$155,About!$B$2)*About!$A$67</f>
        <v>41.861597747743431</v>
      </c>
      <c r="D2" s="12">
        <f>SUMIFS('State Generation Costs Calcs'!D105:D155,'State Generation Costs Calcs'!$A$105:$A$155,About!$B$2)*About!$A$67</f>
        <v>41.083981465686385</v>
      </c>
      <c r="E2" s="12">
        <f>SUMIFS('State Generation Costs Calcs'!E105:E155,'State Generation Costs Calcs'!$A$105:$A$155,About!$B$2)*About!$A$67</f>
        <v>40.444495709034378</v>
      </c>
      <c r="F2" s="12">
        <f>SUMIFS('State Generation Costs Calcs'!F105:F155,'State Generation Costs Calcs'!$A$105:$A$155,About!$B$2)*About!$A$67</f>
        <v>40.268985049073507</v>
      </c>
      <c r="G2" s="12">
        <f>SUMIFS('State Generation Costs Calcs'!G105:G155,'State Generation Costs Calcs'!$A$105:$A$155,About!$B$2)*About!$A$67</f>
        <v>40.324350811496096</v>
      </c>
      <c r="H2" s="12">
        <f>SUMIFS('State Generation Costs Calcs'!H105:H155,'State Generation Costs Calcs'!$A$105:$A$155,About!$B$2)*About!$A$67</f>
        <v>40.707181419631091</v>
      </c>
      <c r="I2" s="12">
        <f>SUMIFS('State Generation Costs Calcs'!I105:I155,'State Generation Costs Calcs'!$A$105:$A$155,About!$B$2)*About!$A$67</f>
        <v>41.053815706398026</v>
      </c>
      <c r="J2" s="12">
        <f>SUMIFS('State Generation Costs Calcs'!J105:J155,'State Generation Costs Calcs'!$A$105:$A$155,About!$B$2)*About!$A$67</f>
        <v>40.869708882065417</v>
      </c>
      <c r="K2" s="12">
        <f>SUMIFS('State Generation Costs Calcs'!K105:K155,'State Generation Costs Calcs'!$A$105:$A$155,About!$B$2)*About!$A$67</f>
        <v>40.332647842078025</v>
      </c>
      <c r="L2" s="12">
        <f>SUMIFS('State Generation Costs Calcs'!L105:L155,'State Generation Costs Calcs'!$A$105:$A$155,About!$B$2)*About!$A$67</f>
        <v>39.71617115006147</v>
      </c>
      <c r="M2" s="12">
        <f>SUMIFS('State Generation Costs Calcs'!M105:M155,'State Generation Costs Calcs'!$A$105:$A$155,About!$B$2)*About!$A$67</f>
        <v>39.174983909686382</v>
      </c>
      <c r="N2" s="12">
        <f>SUMIFS('State Generation Costs Calcs'!N105:N155,'State Generation Costs Calcs'!$A$105:$A$155,About!$B$2)*About!$A$67</f>
        <v>38.601990910424632</v>
      </c>
      <c r="O2" s="12">
        <f>SUMIFS('State Generation Costs Calcs'!O105:O155,'State Generation Costs Calcs'!$A$105:$A$155,About!$B$2)*About!$A$67</f>
        <v>38.299970083584448</v>
      </c>
      <c r="P2" s="12">
        <f>SUMIFS('State Generation Costs Calcs'!P105:P155,'State Generation Costs Calcs'!$A$105:$A$155,About!$B$2)*About!$A$67</f>
        <v>38.224828723848638</v>
      </c>
      <c r="Q2" s="12">
        <f>SUMIFS('State Generation Costs Calcs'!Q105:Q155,'State Generation Costs Calcs'!$A$105:$A$155,About!$B$2)*About!$A$67</f>
        <v>37.879421871735893</v>
      </c>
      <c r="R2" s="12">
        <f>SUMIFS('State Generation Costs Calcs'!R105:R155,'State Generation Costs Calcs'!$A$105:$A$155,About!$B$2)*About!$A$67</f>
        <v>37.460603733106353</v>
      </c>
      <c r="S2" s="12">
        <f>SUMIFS('State Generation Costs Calcs'!S105:S155,'State Generation Costs Calcs'!$A$105:$A$155,About!$B$2)*About!$A$67</f>
        <v>37.162859041566193</v>
      </c>
      <c r="T2" s="12">
        <f>SUMIFS('State Generation Costs Calcs'!T105:T155,'State Generation Costs Calcs'!$A$105:$A$155,About!$B$2)*About!$A$67</f>
        <v>37.039675948427572</v>
      </c>
      <c r="U2" s="12">
        <f>SUMIFS('State Generation Costs Calcs'!U105:U155,'State Generation Costs Calcs'!$A$105:$A$155,About!$B$2)*About!$A$67</f>
        <v>36.937581874562248</v>
      </c>
      <c r="V2" s="12">
        <f>SUMIFS('State Generation Costs Calcs'!V105:V155,'State Generation Costs Calcs'!$A$105:$A$155,About!$B$2)*About!$A$67</f>
        <v>36.548143265486239</v>
      </c>
      <c r="W2" s="12">
        <f>SUMIFS('State Generation Costs Calcs'!W105:W155,'State Generation Costs Calcs'!$A$105:$A$155,About!$B$2)*About!$A$67</f>
        <v>36.191144058813933</v>
      </c>
      <c r="X2" s="12">
        <f>SUMIFS('State Generation Costs Calcs'!X105:X155,'State Generation Costs Calcs'!$A$105:$A$155,About!$B$2)*About!$A$67</f>
        <v>35.988804895806375</v>
      </c>
      <c r="Y2" s="12">
        <f>SUMIFS('State Generation Costs Calcs'!Y105:Y155,'State Generation Costs Calcs'!$A$105:$A$155,About!$B$2)*About!$A$67</f>
        <v>35.761618357954426</v>
      </c>
      <c r="Z2" s="12">
        <f>SUMIFS('State Generation Costs Calcs'!Z105:Z155,'State Generation Costs Calcs'!$A$105:$A$155,About!$B$2)*About!$A$67</f>
        <v>35.629016670280841</v>
      </c>
      <c r="AA2" s="12">
        <f>SUMIFS('State Generation Costs Calcs'!AA105:AA155,'State Generation Costs Calcs'!$A$105:$A$155,About!$B$2)*About!$A$67</f>
        <v>35.533807183718359</v>
      </c>
      <c r="AB2" s="12">
        <f>SUMIFS('State Generation Costs Calcs'!AB105:AB155,'State Generation Costs Calcs'!$A$105:$A$155,About!$B$2)*About!$A$67</f>
        <v>35.390192091584098</v>
      </c>
      <c r="AC2" s="12">
        <f>SUMIFS('State Generation Costs Calcs'!AC105:AC155,'State Generation Costs Calcs'!$A$105:$A$155,About!$B$2)*About!$A$67</f>
        <v>35.393840156067021</v>
      </c>
      <c r="AD2" s="12">
        <f>SUMIFS('State Generation Costs Calcs'!AD105:AD155,'State Generation Costs Calcs'!$A$105:$A$155,About!$B$2)*About!$A$67</f>
        <v>35.429068127634785</v>
      </c>
      <c r="AE2" s="12">
        <f>SUMIFS('State Generation Costs Calcs'!AE105:AE155,'State Generation Costs Calcs'!$A$105:$A$155,About!$B$2)*About!$A$67</f>
        <v>35.387183157213627</v>
      </c>
      <c r="AF2" s="12">
        <f>SUMIFS('State Generation Costs Calcs'!AF105:AF155,'State Generation Costs Calcs'!$A$105:$A$155,About!$B$2)*About!$A$67</f>
        <v>35.367443761452826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calcs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2024-02-22T20:29:19Z</dcterms:modified>
</cp:coreProperties>
</file>