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6FBC5008-7BEC-4806-8A7E-36ABECD882DE}"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Z27" i="28" l="1"/>
  <c r="P18" i="28"/>
  <c r="P11" i="28"/>
  <c r="P7" i="28"/>
  <c r="J49" i="26"/>
  <c r="K49" i="26" s="1"/>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V1" i="28" s="1"/>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I1" i="28"/>
  <c r="AA1" i="28"/>
  <c r="S1" i="28"/>
  <c r="L1" i="28"/>
  <c r="Z1" i="28"/>
  <c r="U1" i="28"/>
  <c r="AG1" i="28"/>
  <c r="R1" i="28"/>
  <c r="G7" i="26" s="1"/>
  <c r="J7" i="26" s="1"/>
  <c r="T1" i="28"/>
  <c r="K1" i="28"/>
  <c r="M1" i="28"/>
  <c r="AD1" i="28"/>
  <c r="X1" i="28"/>
  <c r="J1" i="28"/>
  <c r="D1" i="28"/>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<sst xmlns="http://schemas.openxmlformats.org/spreadsheetml/2006/main" count="35244" uniqueCount="4350">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</sst>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3896</v>
      </c>
      <c r="C1" s="432">
        <v>45485</v>
      </c>
      <c r="G1" s="433" t="s">
        <v>3919</v>
      </c>
      <c r="H1" s="433" t="s">
        <v>3920</v>
      </c>
    </row>
    <row r="2" spans="1:8" x14ac:dyDescent="0.75">
      <c r="B2" t="str">
        <f>_xlfn.XLOOKUP(B1,H:H,G:G,0,0,1)</f>
        <v>ND</v>
      </c>
      <c r="C2" t="str">
        <f>_xlfn.XLOOKUP(B2,G:G, H:H, 0,0,1)</f>
        <v>North Dakota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North Dakota.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North Dakota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PV:**North Dakota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Wind:**North Dakota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5"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North Dakota</v>
      </c>
      <c r="B3" s="394">
        <f>ROUND(SUMIFS(B$4:B$54, $A$4:$A$54, $A$3),0)</f>
        <v>28457</v>
      </c>
      <c r="C3" s="395">
        <f t="shared" ref="C3" si="0">ROUND(SUMIFS(C$4:C$54, $A$4:$A$54, $A$3),0)</f>
        <v>28</v>
      </c>
      <c r="D3" s="394">
        <f>SUMIFS(D$4:D$54, $A$4:$A$54, $A$3)</f>
        <v>1413663</v>
      </c>
      <c r="E3" s="394">
        <f>SUMIFS(E$4:E$54, $A$4:$A$54, $A$3)</f>
        <v>2982525.0000000009</v>
      </c>
      <c r="F3" s="396">
        <f>ROUND(SUMIFS(F$4:F$54,$A$4:$A$54,$A$3)*100,0)</f>
        <v>111</v>
      </c>
      <c r="G3" s="177">
        <f>SUMIFS(G$4:G$54, $A$4:$A$54, $A$3)</f>
        <v>20571248</v>
      </c>
      <c r="H3" s="177">
        <f>SUMIFS(H$4:H$54, $A$4:$A$54, $A$3)</f>
        <v>21752698</v>
      </c>
      <c r="I3" s="396">
        <f>ROUND(SUMIFS(I$4:I$54,$A$4:$A$54,$A$3)*100,0)</f>
        <v>6</v>
      </c>
      <c r="J3" s="396">
        <f>ROUND(SUMIFS(J$4:J$54, $A$4:$A$54, $A$3),0)</f>
        <v>3434</v>
      </c>
      <c r="K3" s="177">
        <f t="shared" ref="K3:AI3" si="1">ROUND(SUMIFS(K$4:K$54, $A$4:$A$54, $A$3),0)</f>
        <v>1250</v>
      </c>
      <c r="L3" s="396">
        <f t="shared" si="1"/>
        <v>1643</v>
      </c>
      <c r="M3" s="177">
        <f t="shared" si="1"/>
        <v>0</v>
      </c>
      <c r="N3" s="177">
        <f t="shared" si="1"/>
        <v>0</v>
      </c>
      <c r="O3" s="177">
        <f t="shared" si="1"/>
        <v>0</v>
      </c>
      <c r="P3" s="177">
        <f t="shared" si="1"/>
        <v>0</v>
      </c>
      <c r="Q3" s="177">
        <f t="shared" si="1"/>
        <v>0</v>
      </c>
      <c r="R3" s="177">
        <f t="shared" si="1"/>
        <v>0</v>
      </c>
      <c r="S3" s="396">
        <f t="shared" si="1"/>
        <v>0</v>
      </c>
      <c r="T3" s="177">
        <f t="shared" si="1"/>
        <v>3396</v>
      </c>
      <c r="U3" s="177">
        <f t="shared" si="1"/>
        <v>0</v>
      </c>
      <c r="V3" s="177">
        <f t="shared" si="1"/>
        <v>0</v>
      </c>
      <c r="W3" s="177">
        <f t="shared" si="1"/>
        <v>510</v>
      </c>
      <c r="X3" s="177">
        <f t="shared" si="1"/>
        <v>3528</v>
      </c>
      <c r="Y3" s="177">
        <f t="shared" si="1"/>
        <v>0</v>
      </c>
      <c r="Z3" s="177">
        <f t="shared" si="1"/>
        <v>0</v>
      </c>
      <c r="AA3" s="177">
        <f t="shared" si="1"/>
        <v>0</v>
      </c>
      <c r="AB3" s="177">
        <f t="shared" si="1"/>
        <v>0</v>
      </c>
      <c r="AC3" s="177">
        <f t="shared" si="1"/>
        <v>60</v>
      </c>
      <c r="AD3" s="177">
        <f t="shared" si="1"/>
        <v>581</v>
      </c>
      <c r="AE3" s="177">
        <f t="shared" si="1"/>
        <v>533</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134</v>
      </c>
      <c r="AQ3" s="396">
        <f t="shared" si="3"/>
        <v>788940</v>
      </c>
      <c r="AR3" s="396">
        <f>ROUND(SUMIFS(AR$4:AR$54,$A$4:$A$54,$A$3),2)</f>
        <v>16.98</v>
      </c>
      <c r="AS3" s="177">
        <f>SUMIFS(AS$4:AS$54, $A$4:$A$54, $A$3)</f>
        <v>2970408690000000</v>
      </c>
      <c r="AT3" s="177">
        <f t="shared" ref="AT3:BH3" si="4">SUMIFS(AT$4:AT$54, $A$4:$A$54, $A$3)</f>
        <v>0</v>
      </c>
      <c r="AU3" s="177">
        <f t="shared" si="4"/>
        <v>0</v>
      </c>
      <c r="AV3" s="177">
        <f t="shared" si="4"/>
        <v>0</v>
      </c>
      <c r="AW3" s="177">
        <f t="shared" si="4"/>
        <v>47844592065734.297</v>
      </c>
      <c r="AX3" s="177">
        <f t="shared" si="4"/>
        <v>554083618000000</v>
      </c>
      <c r="AY3" s="177">
        <f t="shared" si="4"/>
        <v>0</v>
      </c>
      <c r="AZ3" s="177">
        <f t="shared" si="4"/>
        <v>0</v>
      </c>
      <c r="BA3" s="177">
        <f t="shared" si="4"/>
        <v>3147767807682200</v>
      </c>
      <c r="BB3" s="177">
        <f t="shared" si="4"/>
        <v>0</v>
      </c>
      <c r="BC3" s="177">
        <f t="shared" si="4"/>
        <v>2329626881512.2402</v>
      </c>
      <c r="BD3" s="177">
        <f t="shared" si="4"/>
        <v>13092123814979.699</v>
      </c>
      <c r="BE3" s="177">
        <f t="shared" si="4"/>
        <v>52905199199500.297</v>
      </c>
      <c r="BF3" s="177">
        <f t="shared" si="4"/>
        <v>759448958973545</v>
      </c>
      <c r="BG3" s="177">
        <f t="shared" si="4"/>
        <v>55178382019325.797</v>
      </c>
      <c r="BH3" s="177">
        <f t="shared" si="4"/>
        <v>109403860525427</v>
      </c>
      <c r="BI3" s="177">
        <f>ROUND(SUMIFS(BI$4:BI$54,$A$4:$A$54,$A$3),2)</f>
        <v>94.37</v>
      </c>
      <c r="BJ3" s="177">
        <f t="shared" ref="BJ3:BP3" si="5">ROUND(SUMIFS(BJ$4:BJ$54,$A$4:$A$54,$A$3),2)</f>
        <v>0</v>
      </c>
      <c r="BK3" s="177">
        <f t="shared" si="5"/>
        <v>0</v>
      </c>
      <c r="BL3" s="177">
        <f t="shared" si="5"/>
        <v>0</v>
      </c>
      <c r="BM3" s="177">
        <f t="shared" si="5"/>
        <v>90.43</v>
      </c>
      <c r="BN3" s="177">
        <f t="shared" si="5"/>
        <v>72.959999999999994</v>
      </c>
      <c r="BO3" s="177">
        <f t="shared" si="5"/>
        <v>0</v>
      </c>
      <c r="BP3" s="396">
        <f t="shared" si="5"/>
        <v>0</v>
      </c>
      <c r="BQ3" s="396">
        <f t="shared" ref="BQ3:BR3" si="6">ROUND(SUMIFS(BQ$4:BQ$54,$A$4:$A$54,$A$3)*100,0)</f>
        <v>7</v>
      </c>
      <c r="BR3" s="396">
        <f t="shared" si="6"/>
        <v>7</v>
      </c>
      <c r="BS3" s="396">
        <f>ROUND(SUMIFS(BS$4:BS$54,$A$4:$A$54,$A$3)*100,0)</f>
        <v>62</v>
      </c>
      <c r="BT3" s="396">
        <f>ROUND(SUMIFS(BT$4:BT$54,$A$4:$A$54,$A$3)*100,0)</f>
        <v>59</v>
      </c>
      <c r="BU3" s="396">
        <f t="shared" ref="BU3:CH3" si="7">ROUND(SUMIFS(BU$4:BU$54,$A$4:$A$54,$A$3)*100,0)</f>
        <v>71</v>
      </c>
      <c r="BV3" s="396">
        <f t="shared" si="7"/>
        <v>80</v>
      </c>
      <c r="BW3" s="396">
        <f t="shared" si="7"/>
        <v>16</v>
      </c>
      <c r="BX3" s="396">
        <f t="shared" si="7"/>
        <v>21</v>
      </c>
      <c r="BY3" s="396">
        <f t="shared" si="7"/>
        <v>59</v>
      </c>
      <c r="BZ3" s="396">
        <f>ROUND(SUMIFS(BZ$4:BZ$54,$A$4:$A$54,$A$3)*100,0)</f>
        <v>58</v>
      </c>
      <c r="CA3" s="396">
        <f>ROUND(SUMIFS(CA$4:CA$54,$A$4:$A$54,$A$3)*100,0)</f>
        <v>100</v>
      </c>
      <c r="CB3" s="396">
        <f>ROUND(SUMIFS(CB$4:CB$54,$A$4:$A$54,$A$3)*100,0)</f>
        <v>100</v>
      </c>
      <c r="CC3" s="396">
        <f t="shared" si="7"/>
        <v>16</v>
      </c>
      <c r="CD3" s="396">
        <f t="shared" si="7"/>
        <v>21</v>
      </c>
      <c r="CE3" s="396">
        <f t="shared" si="7"/>
        <v>59</v>
      </c>
      <c r="CF3" s="396">
        <f t="shared" si="7"/>
        <v>58</v>
      </c>
      <c r="CG3" s="396">
        <f t="shared" si="7"/>
        <v>100</v>
      </c>
      <c r="CH3" s="396">
        <f t="shared" si="7"/>
        <v>100</v>
      </c>
      <c r="CI3" s="177">
        <f>SUMIFS(CI$4:CI$54, $A$4:$A$54, $A$3)</f>
        <v>1</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biomass. However, the Investment Tax Credit, a similar program for solar power, covers 30% of system costs through 2019, with declining amounts thereafter.//**Solar PV:**North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ND</v>
      </c>
      <c r="C1" s="408">
        <f>SUM(C4:C87)</f>
        <v>45.845695824947597</v>
      </c>
      <c r="D1" s="408">
        <f t="shared" ref="D1:AG1" si="0">SUM(D4:D87)</f>
        <v>46.9292403180742</v>
      </c>
      <c r="E1" s="408">
        <f t="shared" si="0"/>
        <v>48.476197352997808</v>
      </c>
      <c r="F1" s="408">
        <f t="shared" si="0"/>
        <v>48.63760617792849</v>
      </c>
      <c r="G1" s="408">
        <f t="shared" si="0"/>
        <v>49.094795577737308</v>
      </c>
      <c r="H1" s="408">
        <f t="shared" si="0"/>
        <v>49.128487893249307</v>
      </c>
      <c r="I1" s="408">
        <f t="shared" si="0"/>
        <v>50.057180002237601</v>
      </c>
      <c r="J1" s="408">
        <f t="shared" si="0"/>
        <v>48.630365460307694</v>
      </c>
      <c r="K1" s="408">
        <f t="shared" si="0"/>
        <v>50.690635286393295</v>
      </c>
      <c r="L1" s="408">
        <f t="shared" si="0"/>
        <v>51.077150294607989</v>
      </c>
      <c r="M1" s="408">
        <f t="shared" si="0"/>
        <v>50.846510780563598</v>
      </c>
      <c r="N1" s="408">
        <f t="shared" si="0"/>
        <v>51.265473887398201</v>
      </c>
      <c r="O1" s="408">
        <f t="shared" si="0"/>
        <v>51.138761550623308</v>
      </c>
      <c r="P1" s="408">
        <f t="shared" si="0"/>
        <v>50.985153621521995</v>
      </c>
      <c r="Q1" s="408">
        <f t="shared" si="0"/>
        <v>49.504240911227498</v>
      </c>
      <c r="R1" s="408">
        <f t="shared" si="0"/>
        <v>52.636059124903092</v>
      </c>
      <c r="S1" s="408">
        <f t="shared" si="0"/>
        <v>51.196339839135298</v>
      </c>
      <c r="T1" s="408">
        <f t="shared" si="0"/>
        <v>52.427166224450012</v>
      </c>
      <c r="U1" s="408">
        <f t="shared" si="0"/>
        <v>53.760225809293907</v>
      </c>
      <c r="V1" s="408">
        <f t="shared" si="0"/>
        <v>53.353564164394392</v>
      </c>
      <c r="W1" s="408">
        <f t="shared" si="0"/>
        <v>55.041983489561794</v>
      </c>
      <c r="X1" s="408">
        <f t="shared" si="0"/>
        <v>57.771457299695399</v>
      </c>
      <c r="Y1" s="408">
        <f t="shared" si="0"/>
        <v>62.363677722519498</v>
      </c>
      <c r="Z1" s="408">
        <f t="shared" si="0"/>
        <v>65.219609424141382</v>
      </c>
      <c r="AA1" s="408">
        <f t="shared" si="0"/>
        <v>69.361169359807178</v>
      </c>
      <c r="AB1" s="408">
        <f t="shared" si="0"/>
        <v>69.519183985137985</v>
      </c>
      <c r="AC1" s="408">
        <f t="shared" si="0"/>
        <v>61.666539150987091</v>
      </c>
      <c r="AD1" s="408">
        <f t="shared" si="0"/>
        <v>64.054237333777692</v>
      </c>
      <c r="AE1" s="408">
        <f t="shared" si="0"/>
        <v>72.182218574968289</v>
      </c>
      <c r="AF1" s="408">
        <f t="shared" si="0"/>
        <v>75.699913631067503</v>
      </c>
      <c r="AG1" s="408">
        <f t="shared" si="0"/>
        <v>64.075387048500502</v>
      </c>
      <c r="AH1" s="408">
        <f>SUM(AH4:AH87)</f>
        <v>65.615748450772358</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412" t="s">
        <v>2220</v>
      </c>
      <c r="B5" s="398" t="s">
        <v>4113</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412" t="s">
        <v>2220</v>
      </c>
      <c r="B6" s="398" t="s">
        <v>4117</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412" t="s">
        <v>2220</v>
      </c>
      <c r="B7" s="398" t="s">
        <v>4119</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412" t="s">
        <v>2220</v>
      </c>
      <c r="B8" s="398" t="s">
        <v>4121</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412" t="s">
        <v>2220</v>
      </c>
      <c r="B9" s="398" t="s">
        <v>4131</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412" t="s">
        <v>2220</v>
      </c>
      <c r="B10" s="398" t="s">
        <v>4140</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412" t="s">
        <v>2220</v>
      </c>
      <c r="B23" s="398" t="s">
        <v>4156</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412" t="s">
        <v>2220</v>
      </c>
      <c r="B30" s="398" t="s">
        <v>4181</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412" t="s">
        <v>2220</v>
      </c>
      <c r="B33" s="398" t="s">
        <v>4158</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6.6209863704999997E-2</v>
      </c>
      <c r="AG33" s="413">
        <f>SUMIFS('EPA Export Aggregation'!AJ:AJ,'EPA Export Aggregation'!$A:$A,$B33,'EPA Export Aggregation'!$D:$D,$A$1)*IF($A33="CH4",About!$D$58,IF($A33="N2O",About!$D$59,1))</f>
        <v>0.1653254375613</v>
      </c>
      <c r="AH33" s="413">
        <f>SUMIFS('EPA Export Aggregation'!AK:AK,'EPA Export Aggregation'!$A:$A,$B33,'EPA Export Aggregation'!$D:$D,$A$1)*IF($A33="CH4",About!$D$58,IF($A33="N2O",About!$D$59,1))</f>
        <v>0.1727859017541</v>
      </c>
    </row>
    <row r="34" spans="1:34" x14ac:dyDescent="0.75">
      <c r="A34" s="412" t="s">
        <v>2220</v>
      </c>
      <c r="B34" s="398" t="s">
        <v>4152</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2024-07-12T19:41:52Z</dcterms:modified>
</cp:coreProperties>
</file>