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elec\EIaE\"/>
    </mc:Choice>
  </mc:AlternateContent>
  <xr:revisionPtr revIDLastSave="0" documentId="8_{52DA471D-244F-4673-901D-E39ACA1ECD99}" xr6:coauthVersionLast="47" xr6:coauthVersionMax="47" xr10:uidLastSave="{00000000-0000-0000-0000-000000000000}"/>
  <bookViews>
    <workbookView xWindow="-120" yWindow="-120" windowWidth="29040" windowHeight="17520" firstSheet="7" activeTab="9" xr2:uid="{00000000-000D-0000-FFFF-FFFF00000000}"/>
  </bookViews>
  <sheets>
    <sheet name="About" sheetId="1" r:id="rId1"/>
    <sheet name="Table 7_Wholesale prices" sheetId="2" r:id="rId2"/>
    <sheet name="Intl Imports" sheetId="3" r:id="rId3"/>
    <sheet name="IRA-BIL_IRA-BIL - Mid_annual_st" sheetId="4" r:id="rId4"/>
    <sheet name="REEDS crosswalk" sheetId="5" r:id="rId5"/>
    <sheet name="REEDS summary" sheetId="6" r:id="rId6"/>
    <sheet name="Cross border connections" sheetId="7" r:id="rId7"/>
    <sheet name="EIA_State Elec Profiles" sheetId="8" r:id="rId8"/>
    <sheet name="Cambium22_MidCase_annual_state" sheetId="9" r:id="rId9"/>
    <sheet name="calcs" sheetId="10" r:id="rId10"/>
    <sheet name="state specific adjustments" sheetId="11" r:id="rId11"/>
    <sheet name="Imports_new" sheetId="12" r:id="rId12"/>
    <sheet name="exports" sheetId="13" r:id="rId13"/>
    <sheet name="EIaE-BIE" sheetId="14" r:id="rId14"/>
    <sheet name="EIaE-BEE" sheetId="15" r:id="rId15"/>
    <sheet name="EIaE-IEP" sheetId="16" r:id="rId16"/>
    <sheet name="EIaE-BEEP" sheetId="17" r:id="rId17"/>
  </sheets>
  <definedNames>
    <definedName name="_xlnm._FilterDatabase" localSheetId="8" hidden="1">Cambium22_MidCase_annual_state!$A$6:$DQ$390</definedName>
    <definedName name="_xlnm._FilterDatabase" localSheetId="3" hidden="1">'IRA-BIL_IRA-BIL - Mid_annual_st'!$A$2:$AR$434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0" l="1"/>
  <c r="O9" i="10"/>
  <c r="T134" i="12"/>
  <c r="O134" i="12"/>
  <c r="L134" i="12"/>
  <c r="K134" i="12"/>
  <c r="I134" i="12"/>
  <c r="H134" i="12"/>
  <c r="G134" i="12"/>
  <c r="E134" i="12"/>
  <c r="C134" i="12"/>
  <c r="B134" i="12"/>
  <c r="V133" i="12"/>
  <c r="T133" i="12"/>
  <c r="S133" i="12"/>
  <c r="R133" i="12"/>
  <c r="Q133" i="12"/>
  <c r="O133" i="12"/>
  <c r="N133" i="12"/>
  <c r="M133" i="12"/>
  <c r="L133" i="12"/>
  <c r="K133" i="12"/>
  <c r="H133" i="12"/>
  <c r="F133" i="12"/>
  <c r="C133" i="12"/>
  <c r="B133" i="12"/>
  <c r="V132" i="12"/>
  <c r="T132" i="12"/>
  <c r="N132" i="12"/>
  <c r="M132" i="12"/>
  <c r="L132" i="12"/>
  <c r="J132" i="12"/>
  <c r="I132" i="12"/>
  <c r="H132" i="12"/>
  <c r="G132" i="12"/>
  <c r="E132" i="12"/>
  <c r="C132" i="12"/>
  <c r="B132" i="12"/>
  <c r="BA130" i="12"/>
  <c r="W130" i="12"/>
  <c r="V130" i="12"/>
  <c r="T130" i="12"/>
  <c r="S130" i="12"/>
  <c r="Q130" i="12"/>
  <c r="O130" i="12"/>
  <c r="N130" i="12"/>
  <c r="L130" i="12"/>
  <c r="G130" i="12"/>
  <c r="C130" i="12"/>
  <c r="B130" i="12"/>
  <c r="W129" i="12"/>
  <c r="V129" i="12"/>
  <c r="U129" i="12"/>
  <c r="T129" i="12"/>
  <c r="O129" i="12"/>
  <c r="L129" i="12"/>
  <c r="K129" i="12"/>
  <c r="I129" i="12"/>
  <c r="H129" i="12"/>
  <c r="E129" i="12"/>
  <c r="C129" i="12"/>
  <c r="B129" i="12"/>
  <c r="V128" i="12"/>
  <c r="T128" i="12"/>
  <c r="Q128" i="12"/>
  <c r="O128" i="12"/>
  <c r="N128" i="12"/>
  <c r="L128" i="12"/>
  <c r="K128" i="12"/>
  <c r="I128" i="12"/>
  <c r="H128" i="12"/>
  <c r="C128" i="12"/>
  <c r="V127" i="12"/>
  <c r="U127" i="12"/>
  <c r="T127" i="12"/>
  <c r="O127" i="12"/>
  <c r="M127" i="12"/>
  <c r="K127" i="12"/>
  <c r="I127" i="12"/>
  <c r="H127" i="12"/>
  <c r="G127" i="12"/>
  <c r="E127" i="12"/>
  <c r="C127" i="12"/>
  <c r="B127" i="12"/>
  <c r="W126" i="12"/>
  <c r="U126" i="12"/>
  <c r="T126" i="12"/>
  <c r="Q126" i="12"/>
  <c r="O126" i="12"/>
  <c r="N126" i="12"/>
  <c r="M126" i="12"/>
  <c r="L126" i="12"/>
  <c r="J126" i="12"/>
  <c r="H126" i="12"/>
  <c r="F126" i="12"/>
  <c r="C126" i="12"/>
  <c r="W125" i="12"/>
  <c r="V125" i="12"/>
  <c r="T125" i="12"/>
  <c r="S125" i="12"/>
  <c r="Q125" i="12"/>
  <c r="M125" i="12"/>
  <c r="K125" i="12"/>
  <c r="H125" i="12"/>
  <c r="C125" i="12"/>
  <c r="B125" i="12"/>
  <c r="W122" i="12"/>
  <c r="V122" i="12"/>
  <c r="V134" i="12" s="1"/>
  <c r="U122" i="12"/>
  <c r="T122" i="12"/>
  <c r="S122" i="12"/>
  <c r="S127" i="12" s="1"/>
  <c r="R122" i="12"/>
  <c r="Q122" i="12"/>
  <c r="P122" i="12"/>
  <c r="O122" i="12"/>
  <c r="N122" i="12"/>
  <c r="N134" i="12" s="1"/>
  <c r="M122" i="12"/>
  <c r="L122" i="12"/>
  <c r="K122" i="12"/>
  <c r="J122" i="12"/>
  <c r="I122" i="12"/>
  <c r="H122" i="12"/>
  <c r="H130" i="12" s="1"/>
  <c r="G122" i="12"/>
  <c r="F122" i="12"/>
  <c r="F134" i="12" s="1"/>
  <c r="E122" i="12"/>
  <c r="D122" i="12"/>
  <c r="D129" i="12" s="1"/>
  <c r="C122" i="12"/>
  <c r="B122" i="12"/>
  <c r="B126" i="12" s="1"/>
  <c r="X121" i="12"/>
  <c r="Y120" i="12"/>
  <c r="X120" i="12"/>
  <c r="Y119" i="12"/>
  <c r="Z119" i="12" s="1"/>
  <c r="X119" i="12"/>
  <c r="Y118" i="12"/>
  <c r="X118" i="12"/>
  <c r="X117" i="12"/>
  <c r="Y117" i="12" s="1"/>
  <c r="Y116" i="12"/>
  <c r="X116" i="12"/>
  <c r="AF115" i="12"/>
  <c r="AA115" i="12"/>
  <c r="AB115" i="12" s="1"/>
  <c r="AC115" i="12" s="1"/>
  <c r="AD115" i="12" s="1"/>
  <c r="AE115" i="12" s="1"/>
  <c r="Y115" i="12"/>
  <c r="Z115" i="12" s="1"/>
  <c r="X115" i="12"/>
  <c r="X114" i="12"/>
  <c r="AC113" i="12"/>
  <c r="AD113" i="12" s="1"/>
  <c r="AE113" i="12" s="1"/>
  <c r="AF113" i="12" s="1"/>
  <c r="AG113" i="12" s="1"/>
  <c r="Y113" i="12"/>
  <c r="Z113" i="12" s="1"/>
  <c r="AA113" i="12" s="1"/>
  <c r="AB113" i="12" s="1"/>
  <c r="X113" i="12"/>
  <c r="A2" i="12"/>
  <c r="O54" i="10"/>
  <c r="D54" i="10"/>
  <c r="E54" i="10" s="1"/>
  <c r="C54" i="10"/>
  <c r="A54" i="10"/>
  <c r="G54" i="10" s="1"/>
  <c r="G53" i="10"/>
  <c r="D53" i="10"/>
  <c r="C53" i="10"/>
  <c r="E53" i="10" s="1"/>
  <c r="A53" i="10"/>
  <c r="F53" i="10" s="1"/>
  <c r="N53" i="10" s="1"/>
  <c r="D52" i="10"/>
  <c r="C52" i="10"/>
  <c r="E52" i="10" s="1"/>
  <c r="A52" i="10"/>
  <c r="E51" i="10"/>
  <c r="D51" i="10"/>
  <c r="C51" i="10"/>
  <c r="A51" i="10"/>
  <c r="F50" i="10"/>
  <c r="N50" i="10" s="1"/>
  <c r="D50" i="10"/>
  <c r="C50" i="10"/>
  <c r="A50" i="10"/>
  <c r="G50" i="10" s="1"/>
  <c r="D49" i="10"/>
  <c r="C49" i="10"/>
  <c r="A49" i="10"/>
  <c r="D48" i="10"/>
  <c r="C48" i="10"/>
  <c r="E48" i="10" s="1"/>
  <c r="A48" i="10"/>
  <c r="E47" i="10"/>
  <c r="D47" i="10"/>
  <c r="C47" i="10"/>
  <c r="A47" i="10"/>
  <c r="O46" i="10"/>
  <c r="N46" i="10"/>
  <c r="F46" i="10"/>
  <c r="D46" i="10"/>
  <c r="E46" i="10" s="1"/>
  <c r="C46" i="10"/>
  <c r="A46" i="10"/>
  <c r="G46" i="10" s="1"/>
  <c r="H46" i="10" s="1"/>
  <c r="G45" i="10"/>
  <c r="D45" i="10"/>
  <c r="C45" i="10"/>
  <c r="A45" i="10"/>
  <c r="F45" i="10" s="1"/>
  <c r="N45" i="10" s="1"/>
  <c r="E44" i="10"/>
  <c r="D44" i="10"/>
  <c r="C44" i="10"/>
  <c r="A44" i="10"/>
  <c r="O43" i="10"/>
  <c r="F43" i="10"/>
  <c r="D43" i="10"/>
  <c r="C43" i="10"/>
  <c r="A43" i="10"/>
  <c r="G43" i="10" s="1"/>
  <c r="D42" i="10"/>
  <c r="E42" i="10" s="1"/>
  <c r="C42" i="10"/>
  <c r="A42" i="10"/>
  <c r="D41" i="10"/>
  <c r="C41" i="10"/>
  <c r="A41" i="10"/>
  <c r="N40" i="10"/>
  <c r="G40" i="10"/>
  <c r="D40" i="10"/>
  <c r="E40" i="10" s="1"/>
  <c r="C40" i="10"/>
  <c r="A40" i="10"/>
  <c r="F40" i="10" s="1"/>
  <c r="N39" i="10"/>
  <c r="D39" i="10"/>
  <c r="C39" i="10"/>
  <c r="A39" i="10"/>
  <c r="F39" i="10" s="1"/>
  <c r="O38" i="10"/>
  <c r="G38" i="10"/>
  <c r="F38" i="10"/>
  <c r="D38" i="10"/>
  <c r="C38" i="10"/>
  <c r="A38" i="10"/>
  <c r="D37" i="10"/>
  <c r="E37" i="10" s="1"/>
  <c r="C37" i="10"/>
  <c r="A37" i="10"/>
  <c r="O36" i="10"/>
  <c r="F36" i="10"/>
  <c r="D36" i="10"/>
  <c r="E36" i="10" s="1"/>
  <c r="C36" i="10"/>
  <c r="A36" i="10"/>
  <c r="G36" i="10" s="1"/>
  <c r="E35" i="10"/>
  <c r="D35" i="10"/>
  <c r="C35" i="10"/>
  <c r="A35" i="10"/>
  <c r="G34" i="10"/>
  <c r="D34" i="10"/>
  <c r="E34" i="10" s="1"/>
  <c r="C34" i="10"/>
  <c r="A34" i="10"/>
  <c r="F34" i="10" s="1"/>
  <c r="N34" i="10" s="1"/>
  <c r="D33" i="10"/>
  <c r="E33" i="10" s="1"/>
  <c r="C33" i="10"/>
  <c r="A33" i="10"/>
  <c r="F32" i="10"/>
  <c r="N32" i="10" s="1"/>
  <c r="D32" i="10"/>
  <c r="E32" i="10" s="1"/>
  <c r="C32" i="10"/>
  <c r="A32" i="10"/>
  <c r="G32" i="10" s="1"/>
  <c r="D31" i="10"/>
  <c r="C31" i="10"/>
  <c r="E31" i="10" s="1"/>
  <c r="A31" i="10"/>
  <c r="F30" i="10"/>
  <c r="D30" i="10"/>
  <c r="C30" i="10"/>
  <c r="E30" i="10" s="1"/>
  <c r="A30" i="10"/>
  <c r="G30" i="10" s="1"/>
  <c r="O30" i="10" s="1"/>
  <c r="D29" i="10"/>
  <c r="E29" i="10" s="1"/>
  <c r="C29" i="10"/>
  <c r="A29" i="10"/>
  <c r="O28" i="10"/>
  <c r="N28" i="10"/>
  <c r="F28" i="10"/>
  <c r="D28" i="10"/>
  <c r="E28" i="10" s="1"/>
  <c r="C28" i="10"/>
  <c r="A28" i="10"/>
  <c r="G28" i="10" s="1"/>
  <c r="H28" i="10" s="1"/>
  <c r="O27" i="10"/>
  <c r="F27" i="10"/>
  <c r="N27" i="10" s="1"/>
  <c r="D27" i="10"/>
  <c r="C27" i="10"/>
  <c r="A27" i="10"/>
  <c r="G27" i="10" s="1"/>
  <c r="D26" i="10"/>
  <c r="C26" i="10"/>
  <c r="E26" i="10" s="1"/>
  <c r="A26" i="10"/>
  <c r="D25" i="10"/>
  <c r="E25" i="10" s="1"/>
  <c r="C25" i="10"/>
  <c r="A25" i="10"/>
  <c r="G24" i="10"/>
  <c r="O24" i="10" s="1"/>
  <c r="D24" i="10"/>
  <c r="E24" i="10" s="1"/>
  <c r="C24" i="10"/>
  <c r="A24" i="10"/>
  <c r="F24" i="10" s="1"/>
  <c r="N24" i="10" s="1"/>
  <c r="O23" i="10"/>
  <c r="D23" i="10"/>
  <c r="E23" i="10" s="1"/>
  <c r="C23" i="10"/>
  <c r="A23" i="10"/>
  <c r="G23" i="10" s="1"/>
  <c r="D22" i="10"/>
  <c r="C22" i="10"/>
  <c r="E22" i="10" s="1"/>
  <c r="A22" i="10"/>
  <c r="D21" i="10"/>
  <c r="E21" i="10" s="1"/>
  <c r="C21" i="10"/>
  <c r="A21" i="10"/>
  <c r="G20" i="10"/>
  <c r="F20" i="10"/>
  <c r="N20" i="10" s="1"/>
  <c r="D20" i="10"/>
  <c r="E20" i="10" s="1"/>
  <c r="C20" i="10"/>
  <c r="A20" i="10"/>
  <c r="D19" i="10"/>
  <c r="C19" i="10"/>
  <c r="A19" i="10"/>
  <c r="D18" i="10"/>
  <c r="E18" i="10" s="1"/>
  <c r="C18" i="10"/>
  <c r="A18" i="10"/>
  <c r="F17" i="10"/>
  <c r="N17" i="10" s="1"/>
  <c r="D17" i="10"/>
  <c r="E17" i="10" s="1"/>
  <c r="C17" i="10"/>
  <c r="A17" i="10"/>
  <c r="G17" i="10" s="1"/>
  <c r="D16" i="10"/>
  <c r="E16" i="10" s="1"/>
  <c r="C16" i="10"/>
  <c r="A16" i="10"/>
  <c r="D15" i="10"/>
  <c r="E15" i="10" s="1"/>
  <c r="C15" i="10"/>
  <c r="A15" i="10"/>
  <c r="O14" i="10"/>
  <c r="H14" i="10"/>
  <c r="I14" i="10" s="1"/>
  <c r="F14" i="10"/>
  <c r="N14" i="10" s="1"/>
  <c r="E14" i="10"/>
  <c r="D14" i="10"/>
  <c r="C14" i="10"/>
  <c r="A14" i="10"/>
  <c r="G14" i="10" s="1"/>
  <c r="N13" i="10"/>
  <c r="G13" i="10"/>
  <c r="F13" i="10"/>
  <c r="D13" i="10"/>
  <c r="C13" i="10"/>
  <c r="A13" i="10"/>
  <c r="O12" i="10"/>
  <c r="N12" i="10"/>
  <c r="H12" i="10"/>
  <c r="G12" i="10"/>
  <c r="F12" i="10"/>
  <c r="E12" i="10"/>
  <c r="D12" i="10"/>
  <c r="C12" i="10"/>
  <c r="A12" i="10"/>
  <c r="G11" i="10"/>
  <c r="D11" i="10"/>
  <c r="C11" i="10"/>
  <c r="E11" i="10" s="1"/>
  <c r="A11" i="10"/>
  <c r="F11" i="10" s="1"/>
  <c r="N11" i="10" s="1"/>
  <c r="N10" i="10"/>
  <c r="H10" i="10"/>
  <c r="I10" i="10" s="1"/>
  <c r="G10" i="10"/>
  <c r="O10" i="10" s="1"/>
  <c r="F10" i="10"/>
  <c r="E10" i="10"/>
  <c r="D10" i="10"/>
  <c r="C10" i="10"/>
  <c r="A10" i="10"/>
  <c r="N9" i="10"/>
  <c r="G9" i="10"/>
  <c r="F9" i="10"/>
  <c r="D9" i="10"/>
  <c r="C9" i="10"/>
  <c r="A9" i="10"/>
  <c r="H8" i="10"/>
  <c r="I8" i="10" s="1"/>
  <c r="G8" i="10"/>
  <c r="O8" i="10" s="1"/>
  <c r="E8" i="10"/>
  <c r="D8" i="10"/>
  <c r="C8" i="10"/>
  <c r="A8" i="10"/>
  <c r="F8" i="10" s="1"/>
  <c r="N8" i="10" s="1"/>
  <c r="G7" i="10"/>
  <c r="F7" i="10"/>
  <c r="N7" i="10" s="1"/>
  <c r="D7" i="10"/>
  <c r="E7" i="10" s="1"/>
  <c r="C7" i="10"/>
  <c r="A7" i="10"/>
  <c r="N6" i="10"/>
  <c r="H6" i="10"/>
  <c r="G6" i="10"/>
  <c r="O6" i="10" s="1"/>
  <c r="F6" i="10"/>
  <c r="D6" i="10"/>
  <c r="C6" i="10"/>
  <c r="A6" i="10"/>
  <c r="F5" i="10"/>
  <c r="N5" i="10" s="1"/>
  <c r="D5" i="10"/>
  <c r="E5" i="10" s="1"/>
  <c r="C5" i="10"/>
  <c r="A5" i="10"/>
  <c r="A665" i="6"/>
  <c r="A666" i="6" s="1"/>
  <c r="A667" i="6" s="1"/>
  <c r="A668" i="6" s="1"/>
  <c r="A669" i="6" s="1"/>
  <c r="A670" i="6" s="1"/>
  <c r="A671" i="6" s="1"/>
  <c r="A672" i="6" s="1"/>
  <c r="A673" i="6" s="1"/>
  <c r="A664" i="6"/>
  <c r="A662" i="6"/>
  <c r="A663" i="6" s="1"/>
  <c r="U660" i="6"/>
  <c r="T660" i="6"/>
  <c r="S660" i="6"/>
  <c r="R660" i="6"/>
  <c r="Q660" i="6"/>
  <c r="P660" i="6"/>
  <c r="O660" i="6"/>
  <c r="N660" i="6"/>
  <c r="M660" i="6"/>
  <c r="K660" i="6"/>
  <c r="J660" i="6"/>
  <c r="I660" i="6"/>
  <c r="H660" i="6"/>
  <c r="G660" i="6"/>
  <c r="F660" i="6"/>
  <c r="E660" i="6"/>
  <c r="D660" i="6"/>
  <c r="C660" i="6"/>
  <c r="A648" i="6"/>
  <c r="A649" i="6" s="1"/>
  <c r="A650" i="6" s="1"/>
  <c r="A651" i="6" s="1"/>
  <c r="A652" i="6" s="1"/>
  <c r="A653" i="6" s="1"/>
  <c r="A654" i="6" s="1"/>
  <c r="A655" i="6" s="1"/>
  <c r="A656" i="6" s="1"/>
  <c r="A657" i="6" s="1"/>
  <c r="A658" i="6" s="1"/>
  <c r="A659" i="6" s="1"/>
  <c r="U646" i="6"/>
  <c r="T646" i="6"/>
  <c r="S646" i="6"/>
  <c r="R646" i="6"/>
  <c r="Q646" i="6"/>
  <c r="P646" i="6"/>
  <c r="O646" i="6"/>
  <c r="N646" i="6"/>
  <c r="M646" i="6"/>
  <c r="K646" i="6"/>
  <c r="J646" i="6"/>
  <c r="I646" i="6"/>
  <c r="H646" i="6"/>
  <c r="G646" i="6"/>
  <c r="F646" i="6"/>
  <c r="E646" i="6"/>
  <c r="D646" i="6"/>
  <c r="C646" i="6"/>
  <c r="A640" i="6"/>
  <c r="A641" i="6" s="1"/>
  <c r="A642" i="6" s="1"/>
  <c r="A643" i="6" s="1"/>
  <c r="A644" i="6" s="1"/>
  <c r="A645" i="6" s="1"/>
  <c r="A634" i="6"/>
  <c r="A635" i="6" s="1"/>
  <c r="A636" i="6" s="1"/>
  <c r="A637" i="6" s="1"/>
  <c r="A638" i="6" s="1"/>
  <c r="A639" i="6" s="1"/>
  <c r="U632" i="6"/>
  <c r="T632" i="6"/>
  <c r="S632" i="6"/>
  <c r="R632" i="6"/>
  <c r="Q632" i="6"/>
  <c r="P632" i="6"/>
  <c r="O632" i="6"/>
  <c r="N632" i="6"/>
  <c r="M632" i="6"/>
  <c r="K632" i="6"/>
  <c r="J632" i="6"/>
  <c r="I632" i="6"/>
  <c r="H632" i="6"/>
  <c r="G632" i="6"/>
  <c r="F632" i="6"/>
  <c r="E632" i="6"/>
  <c r="D632" i="6"/>
  <c r="C632" i="6"/>
  <c r="A625" i="6"/>
  <c r="A626" i="6" s="1"/>
  <c r="A627" i="6" s="1"/>
  <c r="A628" i="6" s="1"/>
  <c r="A629" i="6" s="1"/>
  <c r="A630" i="6" s="1"/>
  <c r="A631" i="6" s="1"/>
  <c r="A624" i="6"/>
  <c r="A623" i="6"/>
  <c r="A622" i="6"/>
  <c r="A620" i="6"/>
  <c r="A621" i="6" s="1"/>
  <c r="U618" i="6"/>
  <c r="T618" i="6"/>
  <c r="S618" i="6"/>
  <c r="R618" i="6"/>
  <c r="Q618" i="6"/>
  <c r="P618" i="6"/>
  <c r="O618" i="6"/>
  <c r="N618" i="6"/>
  <c r="M618" i="6"/>
  <c r="K618" i="6"/>
  <c r="J618" i="6"/>
  <c r="I618" i="6"/>
  <c r="H618" i="6"/>
  <c r="G618" i="6"/>
  <c r="F618" i="6"/>
  <c r="E618" i="6"/>
  <c r="D618" i="6"/>
  <c r="C618" i="6"/>
  <c r="A610" i="6"/>
  <c r="A611" i="6" s="1"/>
  <c r="A612" i="6" s="1"/>
  <c r="A613" i="6" s="1"/>
  <c r="A614" i="6" s="1"/>
  <c r="A615" i="6" s="1"/>
  <c r="A616" i="6" s="1"/>
  <c r="A617" i="6" s="1"/>
  <c r="A607" i="6"/>
  <c r="A608" i="6" s="1"/>
  <c r="A609" i="6" s="1"/>
  <c r="A606" i="6"/>
  <c r="U604" i="6"/>
  <c r="T604" i="6"/>
  <c r="S604" i="6"/>
  <c r="R604" i="6"/>
  <c r="Q604" i="6"/>
  <c r="P604" i="6"/>
  <c r="O604" i="6"/>
  <c r="N604" i="6"/>
  <c r="M604" i="6"/>
  <c r="K604" i="6"/>
  <c r="J604" i="6"/>
  <c r="I604" i="6"/>
  <c r="H604" i="6"/>
  <c r="G604" i="6"/>
  <c r="F604" i="6"/>
  <c r="E604" i="6"/>
  <c r="D604" i="6"/>
  <c r="C604" i="6"/>
  <c r="A593" i="6"/>
  <c r="A594" i="6" s="1"/>
  <c r="A595" i="6" s="1"/>
  <c r="A596" i="6" s="1"/>
  <c r="A597" i="6" s="1"/>
  <c r="A598" i="6" s="1"/>
  <c r="A599" i="6" s="1"/>
  <c r="A600" i="6" s="1"/>
  <c r="A601" i="6" s="1"/>
  <c r="A602" i="6" s="1"/>
  <c r="A603" i="6" s="1"/>
  <c r="A592" i="6"/>
  <c r="U590" i="6"/>
  <c r="T590" i="6"/>
  <c r="S590" i="6"/>
  <c r="R590" i="6"/>
  <c r="Q590" i="6"/>
  <c r="P590" i="6"/>
  <c r="O590" i="6"/>
  <c r="N590" i="6"/>
  <c r="M590" i="6"/>
  <c r="K590" i="6"/>
  <c r="J590" i="6"/>
  <c r="I590" i="6"/>
  <c r="H590" i="6"/>
  <c r="G590" i="6"/>
  <c r="F590" i="6"/>
  <c r="E590" i="6"/>
  <c r="D590" i="6"/>
  <c r="C590" i="6"/>
  <c r="A589" i="6"/>
  <c r="A579" i="6"/>
  <c r="A580" i="6" s="1"/>
  <c r="A581" i="6" s="1"/>
  <c r="A582" i="6" s="1"/>
  <c r="A583" i="6" s="1"/>
  <c r="A584" i="6" s="1"/>
  <c r="A585" i="6" s="1"/>
  <c r="A586" i="6" s="1"/>
  <c r="A587" i="6" s="1"/>
  <c r="A588" i="6" s="1"/>
  <c r="A578" i="6"/>
  <c r="U576" i="6"/>
  <c r="T576" i="6"/>
  <c r="S576" i="6"/>
  <c r="R576" i="6"/>
  <c r="Q576" i="6"/>
  <c r="P576" i="6"/>
  <c r="O576" i="6"/>
  <c r="N576" i="6"/>
  <c r="M576" i="6"/>
  <c r="K576" i="6"/>
  <c r="J576" i="6"/>
  <c r="I576" i="6"/>
  <c r="H576" i="6"/>
  <c r="G576" i="6"/>
  <c r="F576" i="6"/>
  <c r="E576" i="6"/>
  <c r="D576" i="6"/>
  <c r="C576" i="6"/>
  <c r="A564" i="6"/>
  <c r="A565" i="6" s="1"/>
  <c r="A566" i="6" s="1"/>
  <c r="A567" i="6" s="1"/>
  <c r="A568" i="6" s="1"/>
  <c r="A569" i="6" s="1"/>
  <c r="A570" i="6" s="1"/>
  <c r="A571" i="6" s="1"/>
  <c r="A572" i="6" s="1"/>
  <c r="A573" i="6" s="1"/>
  <c r="A574" i="6" s="1"/>
  <c r="A575" i="6" s="1"/>
  <c r="U562" i="6"/>
  <c r="T562" i="6"/>
  <c r="S562" i="6"/>
  <c r="R562" i="6"/>
  <c r="Q562" i="6"/>
  <c r="P562" i="6"/>
  <c r="O562" i="6"/>
  <c r="N562" i="6"/>
  <c r="M562" i="6"/>
  <c r="K562" i="6"/>
  <c r="J562" i="6"/>
  <c r="I562" i="6"/>
  <c r="H562" i="6"/>
  <c r="G562" i="6"/>
  <c r="F562" i="6"/>
  <c r="E562" i="6"/>
  <c r="D562" i="6"/>
  <c r="C562" i="6"/>
  <c r="A556" i="6"/>
  <c r="A557" i="6" s="1"/>
  <c r="A558" i="6" s="1"/>
  <c r="A559" i="6" s="1"/>
  <c r="A560" i="6" s="1"/>
  <c r="A561" i="6" s="1"/>
  <c r="A551" i="6"/>
  <c r="A552" i="6" s="1"/>
  <c r="A553" i="6" s="1"/>
  <c r="A554" i="6" s="1"/>
  <c r="A555" i="6" s="1"/>
  <c r="A550" i="6"/>
  <c r="U548" i="6"/>
  <c r="T548" i="6"/>
  <c r="S548" i="6"/>
  <c r="R548" i="6"/>
  <c r="Q548" i="6"/>
  <c r="P548" i="6"/>
  <c r="O548" i="6"/>
  <c r="N548" i="6"/>
  <c r="M548" i="6"/>
  <c r="K548" i="6"/>
  <c r="J548" i="6"/>
  <c r="I548" i="6"/>
  <c r="H548" i="6"/>
  <c r="G548" i="6"/>
  <c r="F548" i="6"/>
  <c r="E548" i="6"/>
  <c r="D548" i="6"/>
  <c r="C548" i="6"/>
  <c r="A539" i="6"/>
  <c r="A540" i="6" s="1"/>
  <c r="A541" i="6" s="1"/>
  <c r="A542" i="6" s="1"/>
  <c r="A543" i="6" s="1"/>
  <c r="A544" i="6" s="1"/>
  <c r="A545" i="6" s="1"/>
  <c r="A546" i="6" s="1"/>
  <c r="A547" i="6" s="1"/>
  <c r="A536" i="6"/>
  <c r="A537" i="6" s="1"/>
  <c r="A538" i="6" s="1"/>
  <c r="U534" i="6"/>
  <c r="T534" i="6"/>
  <c r="S534" i="6"/>
  <c r="R534" i="6"/>
  <c r="Q534" i="6"/>
  <c r="P534" i="6"/>
  <c r="O534" i="6"/>
  <c r="N534" i="6"/>
  <c r="M534" i="6"/>
  <c r="K534" i="6"/>
  <c r="J534" i="6"/>
  <c r="I534" i="6"/>
  <c r="H534" i="6"/>
  <c r="G534" i="6"/>
  <c r="F534" i="6"/>
  <c r="E534" i="6"/>
  <c r="D534" i="6"/>
  <c r="C534" i="6"/>
  <c r="A522" i="6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A533" i="6" s="1"/>
  <c r="U520" i="6"/>
  <c r="T520" i="6"/>
  <c r="S520" i="6"/>
  <c r="R520" i="6"/>
  <c r="Q520" i="6"/>
  <c r="P520" i="6"/>
  <c r="O520" i="6"/>
  <c r="N520" i="6"/>
  <c r="M520" i="6"/>
  <c r="K520" i="6"/>
  <c r="J520" i="6"/>
  <c r="I520" i="6"/>
  <c r="H520" i="6"/>
  <c r="G520" i="6"/>
  <c r="F520" i="6"/>
  <c r="E520" i="6"/>
  <c r="D520" i="6"/>
  <c r="C520" i="6"/>
  <c r="A515" i="6"/>
  <c r="A516" i="6" s="1"/>
  <c r="A517" i="6" s="1"/>
  <c r="A518" i="6" s="1"/>
  <c r="A519" i="6" s="1"/>
  <c r="A509" i="6"/>
  <c r="A510" i="6" s="1"/>
  <c r="A511" i="6" s="1"/>
  <c r="A512" i="6" s="1"/>
  <c r="A513" i="6" s="1"/>
  <c r="A514" i="6" s="1"/>
  <c r="A508" i="6"/>
  <c r="U506" i="6"/>
  <c r="T506" i="6"/>
  <c r="S506" i="6"/>
  <c r="R506" i="6"/>
  <c r="Q506" i="6"/>
  <c r="P506" i="6"/>
  <c r="O506" i="6"/>
  <c r="N506" i="6"/>
  <c r="M506" i="6"/>
  <c r="K506" i="6"/>
  <c r="J506" i="6"/>
  <c r="I506" i="6"/>
  <c r="H506" i="6"/>
  <c r="G506" i="6"/>
  <c r="F506" i="6"/>
  <c r="E506" i="6"/>
  <c r="D506" i="6"/>
  <c r="C506" i="6"/>
  <c r="A494" i="6"/>
  <c r="A495" i="6" s="1"/>
  <c r="A496" i="6" s="1"/>
  <c r="A497" i="6" s="1"/>
  <c r="A498" i="6" s="1"/>
  <c r="A499" i="6" s="1"/>
  <c r="A500" i="6" s="1"/>
  <c r="A501" i="6" s="1"/>
  <c r="A502" i="6" s="1"/>
  <c r="A503" i="6" s="1"/>
  <c r="A504" i="6" s="1"/>
  <c r="A505" i="6" s="1"/>
  <c r="U492" i="6"/>
  <c r="T492" i="6"/>
  <c r="S492" i="6"/>
  <c r="R492" i="6"/>
  <c r="Q492" i="6"/>
  <c r="P492" i="6"/>
  <c r="O492" i="6"/>
  <c r="N492" i="6"/>
  <c r="M492" i="6"/>
  <c r="K492" i="6"/>
  <c r="J492" i="6"/>
  <c r="I492" i="6"/>
  <c r="H492" i="6"/>
  <c r="G492" i="6"/>
  <c r="F492" i="6"/>
  <c r="E492" i="6"/>
  <c r="D492" i="6"/>
  <c r="C492" i="6"/>
  <c r="A483" i="6"/>
  <c r="A484" i="6" s="1"/>
  <c r="A485" i="6" s="1"/>
  <c r="A486" i="6" s="1"/>
  <c r="A487" i="6" s="1"/>
  <c r="A488" i="6" s="1"/>
  <c r="A489" i="6" s="1"/>
  <c r="A490" i="6" s="1"/>
  <c r="A491" i="6" s="1"/>
  <c r="A482" i="6"/>
  <c r="A481" i="6"/>
  <c r="A480" i="6"/>
  <c r="U478" i="6"/>
  <c r="T478" i="6"/>
  <c r="S478" i="6"/>
  <c r="R478" i="6"/>
  <c r="Q478" i="6"/>
  <c r="P478" i="6"/>
  <c r="O478" i="6"/>
  <c r="N478" i="6"/>
  <c r="M478" i="6"/>
  <c r="K478" i="6"/>
  <c r="J478" i="6"/>
  <c r="I478" i="6"/>
  <c r="H478" i="6"/>
  <c r="G478" i="6"/>
  <c r="F478" i="6"/>
  <c r="E478" i="6"/>
  <c r="D478" i="6"/>
  <c r="C478" i="6"/>
  <c r="A466" i="6"/>
  <c r="A467" i="6" s="1"/>
  <c r="A468" i="6" s="1"/>
  <c r="A469" i="6" s="1"/>
  <c r="A470" i="6" s="1"/>
  <c r="A471" i="6" s="1"/>
  <c r="A472" i="6" s="1"/>
  <c r="A473" i="6" s="1"/>
  <c r="A474" i="6" s="1"/>
  <c r="A475" i="6" s="1"/>
  <c r="A476" i="6" s="1"/>
  <c r="A477" i="6" s="1"/>
  <c r="U464" i="6"/>
  <c r="T464" i="6"/>
  <c r="S464" i="6"/>
  <c r="R464" i="6"/>
  <c r="Q464" i="6"/>
  <c r="P464" i="6"/>
  <c r="O464" i="6"/>
  <c r="N464" i="6"/>
  <c r="M464" i="6"/>
  <c r="K464" i="6"/>
  <c r="J464" i="6"/>
  <c r="I464" i="6"/>
  <c r="H464" i="6"/>
  <c r="G464" i="6"/>
  <c r="F464" i="6"/>
  <c r="E464" i="6"/>
  <c r="D464" i="6"/>
  <c r="C464" i="6"/>
  <c r="A463" i="6"/>
  <c r="A458" i="6"/>
  <c r="A459" i="6" s="1"/>
  <c r="A460" i="6" s="1"/>
  <c r="A461" i="6" s="1"/>
  <c r="A462" i="6" s="1"/>
  <c r="A453" i="6"/>
  <c r="A454" i="6" s="1"/>
  <c r="A455" i="6" s="1"/>
  <c r="A456" i="6" s="1"/>
  <c r="A457" i="6" s="1"/>
  <c r="A452" i="6"/>
  <c r="U450" i="6"/>
  <c r="T450" i="6"/>
  <c r="S450" i="6"/>
  <c r="R450" i="6"/>
  <c r="Q450" i="6"/>
  <c r="P450" i="6"/>
  <c r="O450" i="6"/>
  <c r="N450" i="6"/>
  <c r="M450" i="6"/>
  <c r="K450" i="6"/>
  <c r="J450" i="6"/>
  <c r="I450" i="6"/>
  <c r="H450" i="6"/>
  <c r="G450" i="6"/>
  <c r="F450" i="6"/>
  <c r="E450" i="6"/>
  <c r="D450" i="6"/>
  <c r="C450" i="6"/>
  <c r="A438" i="6"/>
  <c r="A439" i="6" s="1"/>
  <c r="A440" i="6" s="1"/>
  <c r="A441" i="6" s="1"/>
  <c r="A442" i="6" s="1"/>
  <c r="A443" i="6" s="1"/>
  <c r="A444" i="6" s="1"/>
  <c r="A445" i="6" s="1"/>
  <c r="A446" i="6" s="1"/>
  <c r="A447" i="6" s="1"/>
  <c r="A448" i="6" s="1"/>
  <c r="A449" i="6" s="1"/>
  <c r="U436" i="6"/>
  <c r="T436" i="6"/>
  <c r="S436" i="6"/>
  <c r="R436" i="6"/>
  <c r="Q436" i="6"/>
  <c r="P436" i="6"/>
  <c r="O436" i="6"/>
  <c r="N436" i="6"/>
  <c r="M436" i="6"/>
  <c r="K436" i="6"/>
  <c r="J436" i="6"/>
  <c r="I436" i="6"/>
  <c r="H436" i="6"/>
  <c r="G436" i="6"/>
  <c r="F436" i="6"/>
  <c r="E436" i="6"/>
  <c r="D436" i="6"/>
  <c r="C436" i="6"/>
  <c r="A430" i="6"/>
  <c r="A431" i="6" s="1"/>
  <c r="A432" i="6" s="1"/>
  <c r="A433" i="6" s="1"/>
  <c r="A434" i="6" s="1"/>
  <c r="A435" i="6" s="1"/>
  <c r="A428" i="6"/>
  <c r="A429" i="6" s="1"/>
  <c r="A426" i="6"/>
  <c r="A427" i="6" s="1"/>
  <c r="A425" i="6"/>
  <c r="A424" i="6"/>
  <c r="U422" i="6"/>
  <c r="T422" i="6"/>
  <c r="S422" i="6"/>
  <c r="R422" i="6"/>
  <c r="Q422" i="6"/>
  <c r="P422" i="6"/>
  <c r="O422" i="6"/>
  <c r="N422" i="6"/>
  <c r="M422" i="6"/>
  <c r="K422" i="6"/>
  <c r="J422" i="6"/>
  <c r="I422" i="6"/>
  <c r="H422" i="6"/>
  <c r="G422" i="6"/>
  <c r="F422" i="6"/>
  <c r="E422" i="6"/>
  <c r="D422" i="6"/>
  <c r="C422" i="6"/>
  <c r="A415" i="6"/>
  <c r="A416" i="6" s="1"/>
  <c r="A417" i="6" s="1"/>
  <c r="A418" i="6" s="1"/>
  <c r="A419" i="6" s="1"/>
  <c r="A420" i="6" s="1"/>
  <c r="A421" i="6" s="1"/>
  <c r="A411" i="6"/>
  <c r="A412" i="6" s="1"/>
  <c r="A413" i="6" s="1"/>
  <c r="A414" i="6" s="1"/>
  <c r="A410" i="6"/>
  <c r="U408" i="6"/>
  <c r="T408" i="6"/>
  <c r="S408" i="6"/>
  <c r="R408" i="6"/>
  <c r="Q408" i="6"/>
  <c r="P408" i="6"/>
  <c r="O408" i="6"/>
  <c r="N408" i="6"/>
  <c r="M408" i="6"/>
  <c r="K408" i="6"/>
  <c r="J408" i="6"/>
  <c r="I408" i="6"/>
  <c r="H408" i="6"/>
  <c r="G408" i="6"/>
  <c r="F408" i="6"/>
  <c r="E408" i="6"/>
  <c r="D408" i="6"/>
  <c r="C408" i="6"/>
  <c r="A398" i="6"/>
  <c r="A399" i="6" s="1"/>
  <c r="A400" i="6" s="1"/>
  <c r="A401" i="6" s="1"/>
  <c r="A402" i="6" s="1"/>
  <c r="A403" i="6" s="1"/>
  <c r="A404" i="6" s="1"/>
  <c r="A405" i="6" s="1"/>
  <c r="A406" i="6" s="1"/>
  <c r="A407" i="6" s="1"/>
  <c r="A396" i="6"/>
  <c r="A397" i="6" s="1"/>
  <c r="U394" i="6"/>
  <c r="T394" i="6"/>
  <c r="S394" i="6"/>
  <c r="R394" i="6"/>
  <c r="Q394" i="6"/>
  <c r="P394" i="6"/>
  <c r="O394" i="6"/>
  <c r="N394" i="6"/>
  <c r="M394" i="6"/>
  <c r="K394" i="6"/>
  <c r="J394" i="6"/>
  <c r="I394" i="6"/>
  <c r="H394" i="6"/>
  <c r="G394" i="6"/>
  <c r="F394" i="6"/>
  <c r="E394" i="6"/>
  <c r="E402" i="6" s="1"/>
  <c r="D394" i="6"/>
  <c r="C394" i="6"/>
  <c r="A393" i="6"/>
  <c r="A384" i="6"/>
  <c r="A385" i="6" s="1"/>
  <c r="A386" i="6" s="1"/>
  <c r="A387" i="6" s="1"/>
  <c r="A388" i="6" s="1"/>
  <c r="A389" i="6" s="1"/>
  <c r="A390" i="6" s="1"/>
  <c r="A391" i="6" s="1"/>
  <c r="A392" i="6" s="1"/>
  <c r="A382" i="6"/>
  <c r="A383" i="6" s="1"/>
  <c r="U380" i="6"/>
  <c r="T380" i="6"/>
  <c r="S380" i="6"/>
  <c r="R380" i="6"/>
  <c r="Q380" i="6"/>
  <c r="P380" i="6"/>
  <c r="O380" i="6"/>
  <c r="N380" i="6"/>
  <c r="M380" i="6"/>
  <c r="K380" i="6"/>
  <c r="J380" i="6"/>
  <c r="I380" i="6"/>
  <c r="I393" i="6" s="1"/>
  <c r="H380" i="6"/>
  <c r="G380" i="6"/>
  <c r="F380" i="6"/>
  <c r="E380" i="6"/>
  <c r="D380" i="6"/>
  <c r="C380" i="6"/>
  <c r="A368" i="6"/>
  <c r="A369" i="6" s="1"/>
  <c r="A370" i="6" s="1"/>
  <c r="A371" i="6" s="1"/>
  <c r="A372" i="6" s="1"/>
  <c r="A373" i="6" s="1"/>
  <c r="A374" i="6" s="1"/>
  <c r="A375" i="6" s="1"/>
  <c r="A376" i="6" s="1"/>
  <c r="A377" i="6" s="1"/>
  <c r="A378" i="6" s="1"/>
  <c r="A379" i="6" s="1"/>
  <c r="U366" i="6"/>
  <c r="T366" i="6"/>
  <c r="S366" i="6"/>
  <c r="R366" i="6"/>
  <c r="Q366" i="6"/>
  <c r="P366" i="6"/>
  <c r="O366" i="6"/>
  <c r="N366" i="6"/>
  <c r="M366" i="6"/>
  <c r="K366" i="6"/>
  <c r="J366" i="6"/>
  <c r="I366" i="6"/>
  <c r="H366" i="6"/>
  <c r="G366" i="6"/>
  <c r="F366" i="6"/>
  <c r="E366" i="6"/>
  <c r="D366" i="6"/>
  <c r="C366" i="6"/>
  <c r="A355" i="6"/>
  <c r="A356" i="6" s="1"/>
  <c r="A357" i="6" s="1"/>
  <c r="A358" i="6" s="1"/>
  <c r="A359" i="6" s="1"/>
  <c r="A360" i="6" s="1"/>
  <c r="A361" i="6" s="1"/>
  <c r="A362" i="6" s="1"/>
  <c r="A363" i="6" s="1"/>
  <c r="A364" i="6" s="1"/>
  <c r="A365" i="6" s="1"/>
  <c r="A354" i="6"/>
  <c r="U352" i="6"/>
  <c r="T352" i="6"/>
  <c r="S352" i="6"/>
  <c r="R352" i="6"/>
  <c r="Q352" i="6"/>
  <c r="P352" i="6"/>
  <c r="O352" i="6"/>
  <c r="N352" i="6"/>
  <c r="M352" i="6"/>
  <c r="K352" i="6"/>
  <c r="J352" i="6"/>
  <c r="I352" i="6"/>
  <c r="H352" i="6"/>
  <c r="G352" i="6"/>
  <c r="F352" i="6"/>
  <c r="E352" i="6"/>
  <c r="D352" i="6"/>
  <c r="D361" i="6" s="1"/>
  <c r="C352" i="6"/>
  <c r="E346" i="6"/>
  <c r="A340" i="6"/>
  <c r="A341" i="6" s="1"/>
  <c r="A342" i="6" s="1"/>
  <c r="A343" i="6" s="1"/>
  <c r="A344" i="6" s="1"/>
  <c r="A345" i="6" s="1"/>
  <c r="A346" i="6" s="1"/>
  <c r="A347" i="6" s="1"/>
  <c r="A348" i="6" s="1"/>
  <c r="A349" i="6" s="1"/>
  <c r="A350" i="6" s="1"/>
  <c r="A351" i="6" s="1"/>
  <c r="U338" i="6"/>
  <c r="T338" i="6"/>
  <c r="S338" i="6"/>
  <c r="R338" i="6"/>
  <c r="Q338" i="6"/>
  <c r="P338" i="6"/>
  <c r="O338" i="6"/>
  <c r="N338" i="6"/>
  <c r="M338" i="6"/>
  <c r="K338" i="6"/>
  <c r="J338" i="6"/>
  <c r="I338" i="6"/>
  <c r="H338" i="6"/>
  <c r="G338" i="6"/>
  <c r="F338" i="6"/>
  <c r="E338" i="6"/>
  <c r="D338" i="6"/>
  <c r="C338" i="6"/>
  <c r="A328" i="6"/>
  <c r="A329" i="6" s="1"/>
  <c r="A330" i="6" s="1"/>
  <c r="A331" i="6" s="1"/>
  <c r="A332" i="6" s="1"/>
  <c r="A333" i="6" s="1"/>
  <c r="A334" i="6" s="1"/>
  <c r="A335" i="6" s="1"/>
  <c r="A336" i="6" s="1"/>
  <c r="A337" i="6" s="1"/>
  <c r="A326" i="6"/>
  <c r="A327" i="6" s="1"/>
  <c r="U324" i="6"/>
  <c r="T324" i="6"/>
  <c r="S324" i="6"/>
  <c r="R324" i="6"/>
  <c r="Q324" i="6"/>
  <c r="P324" i="6"/>
  <c r="O324" i="6"/>
  <c r="N324" i="6"/>
  <c r="M324" i="6"/>
  <c r="K324" i="6"/>
  <c r="J324" i="6"/>
  <c r="I324" i="6"/>
  <c r="H324" i="6"/>
  <c r="G324" i="6"/>
  <c r="F324" i="6"/>
  <c r="E324" i="6"/>
  <c r="D324" i="6"/>
  <c r="C324" i="6"/>
  <c r="A314" i="6"/>
  <c r="A315" i="6" s="1"/>
  <c r="A316" i="6" s="1"/>
  <c r="A317" i="6" s="1"/>
  <c r="A318" i="6" s="1"/>
  <c r="A319" i="6" s="1"/>
  <c r="A320" i="6" s="1"/>
  <c r="A321" i="6" s="1"/>
  <c r="A322" i="6" s="1"/>
  <c r="A323" i="6" s="1"/>
  <c r="A312" i="6"/>
  <c r="A313" i="6" s="1"/>
  <c r="U310" i="6"/>
  <c r="T310" i="6"/>
  <c r="S310" i="6"/>
  <c r="R310" i="6"/>
  <c r="Q310" i="6"/>
  <c r="P310" i="6"/>
  <c r="O310" i="6"/>
  <c r="N310" i="6"/>
  <c r="M310" i="6"/>
  <c r="K310" i="6"/>
  <c r="J310" i="6"/>
  <c r="I310" i="6"/>
  <c r="H310" i="6"/>
  <c r="G310" i="6"/>
  <c r="F310" i="6"/>
  <c r="E310" i="6"/>
  <c r="D310" i="6"/>
  <c r="C310" i="6"/>
  <c r="C319" i="6" s="1"/>
  <c r="A306" i="6"/>
  <c r="A307" i="6" s="1"/>
  <c r="A308" i="6" s="1"/>
  <c r="A309" i="6" s="1"/>
  <c r="A304" i="6"/>
  <c r="A305" i="6" s="1"/>
  <c r="A298" i="6"/>
  <c r="A299" i="6" s="1"/>
  <c r="A300" i="6" s="1"/>
  <c r="A301" i="6" s="1"/>
  <c r="A302" i="6" s="1"/>
  <c r="A303" i="6" s="1"/>
  <c r="U296" i="6"/>
  <c r="T296" i="6"/>
  <c r="S296" i="6"/>
  <c r="R296" i="6"/>
  <c r="Q296" i="6"/>
  <c r="P296" i="6"/>
  <c r="O296" i="6"/>
  <c r="N296" i="6"/>
  <c r="M296" i="6"/>
  <c r="K296" i="6"/>
  <c r="J296" i="6"/>
  <c r="I296" i="6"/>
  <c r="H296" i="6"/>
  <c r="G296" i="6"/>
  <c r="F296" i="6"/>
  <c r="E296" i="6"/>
  <c r="D296" i="6"/>
  <c r="C296" i="6"/>
  <c r="A284" i="6"/>
  <c r="A285" i="6" s="1"/>
  <c r="A286" i="6" s="1"/>
  <c r="A287" i="6" s="1"/>
  <c r="A288" i="6" s="1"/>
  <c r="A289" i="6" s="1"/>
  <c r="A290" i="6" s="1"/>
  <c r="A291" i="6" s="1"/>
  <c r="A292" i="6" s="1"/>
  <c r="A293" i="6" s="1"/>
  <c r="A294" i="6" s="1"/>
  <c r="A295" i="6" s="1"/>
  <c r="U282" i="6"/>
  <c r="T282" i="6"/>
  <c r="S282" i="6"/>
  <c r="R282" i="6"/>
  <c r="Q282" i="6"/>
  <c r="P282" i="6"/>
  <c r="O282" i="6"/>
  <c r="N282" i="6"/>
  <c r="M282" i="6"/>
  <c r="K282" i="6"/>
  <c r="J282" i="6"/>
  <c r="I282" i="6"/>
  <c r="H282" i="6"/>
  <c r="G282" i="6"/>
  <c r="F282" i="6"/>
  <c r="E282" i="6"/>
  <c r="D282" i="6"/>
  <c r="C282" i="6"/>
  <c r="A275" i="6"/>
  <c r="A276" i="6" s="1"/>
  <c r="A277" i="6" s="1"/>
  <c r="A278" i="6" s="1"/>
  <c r="A279" i="6" s="1"/>
  <c r="A280" i="6" s="1"/>
  <c r="A281" i="6" s="1"/>
  <c r="A274" i="6"/>
  <c r="A272" i="6"/>
  <c r="A273" i="6" s="1"/>
  <c r="A270" i="6"/>
  <c r="A271" i="6" s="1"/>
  <c r="U268" i="6"/>
  <c r="T268" i="6"/>
  <c r="S268" i="6"/>
  <c r="R268" i="6"/>
  <c r="Q268" i="6"/>
  <c r="P268" i="6"/>
  <c r="O268" i="6"/>
  <c r="N268" i="6"/>
  <c r="M268" i="6"/>
  <c r="K268" i="6"/>
  <c r="J268" i="6"/>
  <c r="I268" i="6"/>
  <c r="H268" i="6"/>
  <c r="G268" i="6"/>
  <c r="F268" i="6"/>
  <c r="E268" i="6"/>
  <c r="D268" i="6"/>
  <c r="C268" i="6"/>
  <c r="C264" i="6"/>
  <c r="A259" i="6"/>
  <c r="A260" i="6" s="1"/>
  <c r="A261" i="6" s="1"/>
  <c r="A262" i="6" s="1"/>
  <c r="A263" i="6" s="1"/>
  <c r="A264" i="6" s="1"/>
  <c r="A265" i="6" s="1"/>
  <c r="A266" i="6" s="1"/>
  <c r="A267" i="6" s="1"/>
  <c r="A258" i="6"/>
  <c r="A256" i="6"/>
  <c r="A257" i="6" s="1"/>
  <c r="U254" i="6"/>
  <c r="T254" i="6"/>
  <c r="S254" i="6"/>
  <c r="R254" i="6"/>
  <c r="Q254" i="6"/>
  <c r="P254" i="6"/>
  <c r="O254" i="6"/>
  <c r="N254" i="6"/>
  <c r="M254" i="6"/>
  <c r="K254" i="6"/>
  <c r="J254" i="6"/>
  <c r="J260" i="6" s="1"/>
  <c r="I254" i="6"/>
  <c r="I260" i="6" s="1"/>
  <c r="H254" i="6"/>
  <c r="G254" i="6"/>
  <c r="F254" i="6"/>
  <c r="E254" i="6"/>
  <c r="D254" i="6"/>
  <c r="C254" i="6"/>
  <c r="A245" i="6"/>
  <c r="A246" i="6" s="1"/>
  <c r="A247" i="6" s="1"/>
  <c r="A248" i="6" s="1"/>
  <c r="A249" i="6" s="1"/>
  <c r="A250" i="6" s="1"/>
  <c r="A251" i="6" s="1"/>
  <c r="A252" i="6" s="1"/>
  <c r="A253" i="6" s="1"/>
  <c r="A243" i="6"/>
  <c r="A244" i="6" s="1"/>
  <c r="A242" i="6"/>
  <c r="U240" i="6"/>
  <c r="T240" i="6"/>
  <c r="S240" i="6"/>
  <c r="R240" i="6"/>
  <c r="Q240" i="6"/>
  <c r="P240" i="6"/>
  <c r="O240" i="6"/>
  <c r="N240" i="6"/>
  <c r="M240" i="6"/>
  <c r="K240" i="6"/>
  <c r="J240" i="6"/>
  <c r="I240" i="6"/>
  <c r="H240" i="6"/>
  <c r="G240" i="6"/>
  <c r="F240" i="6"/>
  <c r="E240" i="6"/>
  <c r="D240" i="6"/>
  <c r="C240" i="6"/>
  <c r="D237" i="6"/>
  <c r="A231" i="6"/>
  <c r="A232" i="6" s="1"/>
  <c r="A233" i="6" s="1"/>
  <c r="A234" i="6" s="1"/>
  <c r="A235" i="6" s="1"/>
  <c r="A236" i="6" s="1"/>
  <c r="A237" i="6" s="1"/>
  <c r="A238" i="6" s="1"/>
  <c r="A239" i="6" s="1"/>
  <c r="A229" i="6"/>
  <c r="A230" i="6" s="1"/>
  <c r="A228" i="6"/>
  <c r="U226" i="6"/>
  <c r="T226" i="6"/>
  <c r="S226" i="6"/>
  <c r="R226" i="6"/>
  <c r="Q226" i="6"/>
  <c r="P226" i="6"/>
  <c r="O226" i="6"/>
  <c r="N226" i="6"/>
  <c r="M226" i="6"/>
  <c r="K226" i="6"/>
  <c r="J226" i="6"/>
  <c r="I226" i="6"/>
  <c r="H226" i="6"/>
  <c r="G226" i="6"/>
  <c r="F226" i="6"/>
  <c r="E226" i="6"/>
  <c r="D226" i="6"/>
  <c r="C226" i="6"/>
  <c r="J217" i="6"/>
  <c r="A214" i="6"/>
  <c r="A215" i="6" s="1"/>
  <c r="A216" i="6" s="1"/>
  <c r="A217" i="6" s="1"/>
  <c r="A218" i="6" s="1"/>
  <c r="A219" i="6" s="1"/>
  <c r="A220" i="6" s="1"/>
  <c r="A221" i="6" s="1"/>
  <c r="A222" i="6" s="1"/>
  <c r="A223" i="6" s="1"/>
  <c r="A224" i="6" s="1"/>
  <c r="A225" i="6" s="1"/>
  <c r="U212" i="6"/>
  <c r="T212" i="6"/>
  <c r="S212" i="6"/>
  <c r="R212" i="6"/>
  <c r="Q212" i="6"/>
  <c r="P212" i="6"/>
  <c r="O212" i="6"/>
  <c r="N212" i="6"/>
  <c r="M212" i="6"/>
  <c r="K212" i="6"/>
  <c r="J212" i="6"/>
  <c r="I212" i="6"/>
  <c r="H212" i="6"/>
  <c r="G212" i="6"/>
  <c r="F212" i="6"/>
  <c r="E212" i="6"/>
  <c r="D212" i="6"/>
  <c r="C212" i="6"/>
  <c r="K211" i="6"/>
  <c r="A206" i="6"/>
  <c r="A207" i="6" s="1"/>
  <c r="A208" i="6" s="1"/>
  <c r="A209" i="6" s="1"/>
  <c r="A210" i="6" s="1"/>
  <c r="A211" i="6" s="1"/>
  <c r="A200" i="6"/>
  <c r="A201" i="6" s="1"/>
  <c r="A202" i="6" s="1"/>
  <c r="A203" i="6" s="1"/>
  <c r="A204" i="6" s="1"/>
  <c r="A205" i="6" s="1"/>
  <c r="U198" i="6"/>
  <c r="T198" i="6"/>
  <c r="S198" i="6"/>
  <c r="R198" i="6"/>
  <c r="Q198" i="6"/>
  <c r="P198" i="6"/>
  <c r="O198" i="6"/>
  <c r="N198" i="6"/>
  <c r="M198" i="6"/>
  <c r="K198" i="6"/>
  <c r="J198" i="6"/>
  <c r="I198" i="6"/>
  <c r="H198" i="6"/>
  <c r="G198" i="6"/>
  <c r="F198" i="6"/>
  <c r="E198" i="6"/>
  <c r="D198" i="6"/>
  <c r="C198" i="6"/>
  <c r="C192" i="6"/>
  <c r="A187" i="6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86" i="6"/>
  <c r="U184" i="6"/>
  <c r="T184" i="6"/>
  <c r="S184" i="6"/>
  <c r="R184" i="6"/>
  <c r="Q184" i="6"/>
  <c r="P184" i="6"/>
  <c r="O184" i="6"/>
  <c r="N184" i="6"/>
  <c r="M184" i="6"/>
  <c r="K184" i="6"/>
  <c r="J184" i="6"/>
  <c r="I184" i="6"/>
  <c r="H184" i="6"/>
  <c r="G184" i="6"/>
  <c r="F184" i="6"/>
  <c r="E184" i="6"/>
  <c r="D184" i="6"/>
  <c r="C184" i="6"/>
  <c r="A172" i="6"/>
  <c r="A173" i="6" s="1"/>
  <c r="A174" i="6" s="1"/>
  <c r="A175" i="6" s="1"/>
  <c r="A176" i="6" s="1"/>
  <c r="A177" i="6" s="1"/>
  <c r="A178" i="6" s="1"/>
  <c r="A179" i="6" s="1"/>
  <c r="A180" i="6" s="1"/>
  <c r="A181" i="6" s="1"/>
  <c r="A182" i="6" s="1"/>
  <c r="A183" i="6" s="1"/>
  <c r="U170" i="6"/>
  <c r="T170" i="6"/>
  <c r="S170" i="6"/>
  <c r="R170" i="6"/>
  <c r="Q170" i="6"/>
  <c r="P170" i="6"/>
  <c r="O170" i="6"/>
  <c r="N170" i="6"/>
  <c r="M170" i="6"/>
  <c r="K170" i="6"/>
  <c r="J170" i="6"/>
  <c r="I170" i="6"/>
  <c r="H170" i="6"/>
  <c r="G170" i="6"/>
  <c r="F170" i="6"/>
  <c r="E170" i="6"/>
  <c r="D170" i="6"/>
  <c r="D180" i="6" s="1"/>
  <c r="C170" i="6"/>
  <c r="A158" i="6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U156" i="6"/>
  <c r="T156" i="6"/>
  <c r="S156" i="6"/>
  <c r="R156" i="6"/>
  <c r="Q156" i="6"/>
  <c r="P156" i="6"/>
  <c r="O156" i="6"/>
  <c r="N156" i="6"/>
  <c r="M156" i="6"/>
  <c r="K156" i="6"/>
  <c r="J156" i="6"/>
  <c r="I156" i="6"/>
  <c r="H156" i="6"/>
  <c r="G156" i="6"/>
  <c r="F156" i="6"/>
  <c r="E156" i="6"/>
  <c r="D156" i="6"/>
  <c r="C156" i="6"/>
  <c r="A155" i="6"/>
  <c r="A149" i="6"/>
  <c r="A150" i="6" s="1"/>
  <c r="A151" i="6" s="1"/>
  <c r="A152" i="6" s="1"/>
  <c r="A153" i="6" s="1"/>
  <c r="A154" i="6" s="1"/>
  <c r="A144" i="6"/>
  <c r="A145" i="6" s="1"/>
  <c r="A146" i="6" s="1"/>
  <c r="A147" i="6" s="1"/>
  <c r="A148" i="6" s="1"/>
  <c r="U142" i="6"/>
  <c r="T142" i="6"/>
  <c r="S142" i="6"/>
  <c r="R142" i="6"/>
  <c r="Q142" i="6"/>
  <c r="P142" i="6"/>
  <c r="O142" i="6"/>
  <c r="N142" i="6"/>
  <c r="M142" i="6"/>
  <c r="K142" i="6"/>
  <c r="J142" i="6"/>
  <c r="I142" i="6"/>
  <c r="H142" i="6"/>
  <c r="G142" i="6"/>
  <c r="F142" i="6"/>
  <c r="E142" i="6"/>
  <c r="D142" i="6"/>
  <c r="C142" i="6"/>
  <c r="A134" i="6"/>
  <c r="A135" i="6" s="1"/>
  <c r="A136" i="6" s="1"/>
  <c r="A137" i="6" s="1"/>
  <c r="A138" i="6" s="1"/>
  <c r="A139" i="6" s="1"/>
  <c r="A140" i="6" s="1"/>
  <c r="A141" i="6" s="1"/>
  <c r="A132" i="6"/>
  <c r="A133" i="6" s="1"/>
  <c r="A130" i="6"/>
  <c r="A131" i="6" s="1"/>
  <c r="U128" i="6"/>
  <c r="T128" i="6"/>
  <c r="S128" i="6"/>
  <c r="R128" i="6"/>
  <c r="Q128" i="6"/>
  <c r="P128" i="6"/>
  <c r="O128" i="6"/>
  <c r="N128" i="6"/>
  <c r="M128" i="6"/>
  <c r="K128" i="6"/>
  <c r="J128" i="6"/>
  <c r="I128" i="6"/>
  <c r="H128" i="6"/>
  <c r="G128" i="6"/>
  <c r="F128" i="6"/>
  <c r="E128" i="6"/>
  <c r="D128" i="6"/>
  <c r="C128" i="6"/>
  <c r="A116" i="6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U114" i="6"/>
  <c r="T114" i="6"/>
  <c r="S114" i="6"/>
  <c r="R114" i="6"/>
  <c r="Q114" i="6"/>
  <c r="P114" i="6"/>
  <c r="O114" i="6"/>
  <c r="N114" i="6"/>
  <c r="M114" i="6"/>
  <c r="K114" i="6"/>
  <c r="J114" i="6"/>
  <c r="I114" i="6"/>
  <c r="H114" i="6"/>
  <c r="G114" i="6"/>
  <c r="F114" i="6"/>
  <c r="E114" i="6"/>
  <c r="D114" i="6"/>
  <c r="C114" i="6"/>
  <c r="A103" i="6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02" i="6"/>
  <c r="U100" i="6"/>
  <c r="T100" i="6"/>
  <c r="S100" i="6"/>
  <c r="R100" i="6"/>
  <c r="Q100" i="6"/>
  <c r="P100" i="6"/>
  <c r="O100" i="6"/>
  <c r="N100" i="6"/>
  <c r="M100" i="6"/>
  <c r="K100" i="6"/>
  <c r="J100" i="6"/>
  <c r="I100" i="6"/>
  <c r="H100" i="6"/>
  <c r="G100" i="6"/>
  <c r="F100" i="6"/>
  <c r="E100" i="6"/>
  <c r="E106" i="6" s="1"/>
  <c r="D100" i="6"/>
  <c r="C100" i="6"/>
  <c r="K96" i="6"/>
  <c r="A91" i="6"/>
  <c r="A92" i="6" s="1"/>
  <c r="A93" i="6" s="1"/>
  <c r="A94" i="6" s="1"/>
  <c r="A95" i="6" s="1"/>
  <c r="A96" i="6" s="1"/>
  <c r="A97" i="6" s="1"/>
  <c r="A98" i="6" s="1"/>
  <c r="A99" i="6" s="1"/>
  <c r="A88" i="6"/>
  <c r="A89" i="6" s="1"/>
  <c r="A90" i="6" s="1"/>
  <c r="U86" i="6"/>
  <c r="T86" i="6"/>
  <c r="S86" i="6"/>
  <c r="R86" i="6"/>
  <c r="Q86" i="6"/>
  <c r="P86" i="6"/>
  <c r="O86" i="6"/>
  <c r="N86" i="6"/>
  <c r="M86" i="6"/>
  <c r="K86" i="6"/>
  <c r="J86" i="6"/>
  <c r="I86" i="6"/>
  <c r="H86" i="6"/>
  <c r="G86" i="6"/>
  <c r="F86" i="6"/>
  <c r="E86" i="6"/>
  <c r="D86" i="6"/>
  <c r="C86" i="6"/>
  <c r="A78" i="6"/>
  <c r="A79" i="6" s="1"/>
  <c r="A80" i="6" s="1"/>
  <c r="A81" i="6" s="1"/>
  <c r="A82" i="6" s="1"/>
  <c r="A83" i="6" s="1"/>
  <c r="A84" i="6" s="1"/>
  <c r="A85" i="6" s="1"/>
  <c r="A77" i="6"/>
  <c r="A75" i="6"/>
  <c r="A76" i="6" s="1"/>
  <c r="A74" i="6"/>
  <c r="U72" i="6"/>
  <c r="T72" i="6"/>
  <c r="S72" i="6"/>
  <c r="R72" i="6"/>
  <c r="Q72" i="6"/>
  <c r="P72" i="6"/>
  <c r="O72" i="6"/>
  <c r="N72" i="6"/>
  <c r="M72" i="6"/>
  <c r="K72" i="6"/>
  <c r="J72" i="6"/>
  <c r="I72" i="6"/>
  <c r="H72" i="6"/>
  <c r="G72" i="6"/>
  <c r="F72" i="6"/>
  <c r="E72" i="6"/>
  <c r="D72" i="6"/>
  <c r="C72" i="6"/>
  <c r="A66" i="6"/>
  <c r="A67" i="6" s="1"/>
  <c r="A68" i="6" s="1"/>
  <c r="A69" i="6" s="1"/>
  <c r="A70" i="6" s="1"/>
  <c r="A71" i="6" s="1"/>
  <c r="A62" i="6"/>
  <c r="A63" i="6" s="1"/>
  <c r="A64" i="6" s="1"/>
  <c r="A65" i="6" s="1"/>
  <c r="A60" i="6"/>
  <c r="A61" i="6" s="1"/>
  <c r="U58" i="6"/>
  <c r="T58" i="6"/>
  <c r="S58" i="6"/>
  <c r="R58" i="6"/>
  <c r="Q58" i="6"/>
  <c r="P58" i="6"/>
  <c r="O58" i="6"/>
  <c r="N58" i="6"/>
  <c r="M58" i="6"/>
  <c r="K58" i="6"/>
  <c r="J58" i="6"/>
  <c r="I58" i="6"/>
  <c r="H58" i="6"/>
  <c r="G58" i="6"/>
  <c r="F58" i="6"/>
  <c r="E58" i="6"/>
  <c r="D58" i="6"/>
  <c r="C58" i="6"/>
  <c r="C61" i="6" s="1"/>
  <c r="A52" i="6"/>
  <c r="A53" i="6" s="1"/>
  <c r="A54" i="6" s="1"/>
  <c r="A55" i="6" s="1"/>
  <c r="A56" i="6" s="1"/>
  <c r="A57" i="6" s="1"/>
  <c r="A48" i="6"/>
  <c r="A49" i="6" s="1"/>
  <c r="A50" i="6" s="1"/>
  <c r="A51" i="6" s="1"/>
  <c r="A47" i="6"/>
  <c r="A46" i="6"/>
  <c r="U44" i="6"/>
  <c r="T44" i="6"/>
  <c r="S44" i="6"/>
  <c r="R44" i="6"/>
  <c r="Q44" i="6"/>
  <c r="P44" i="6"/>
  <c r="O44" i="6"/>
  <c r="N44" i="6"/>
  <c r="M44" i="6"/>
  <c r="K44" i="6"/>
  <c r="J44" i="6"/>
  <c r="I44" i="6"/>
  <c r="H44" i="6"/>
  <c r="G44" i="6"/>
  <c r="F44" i="6"/>
  <c r="E44" i="6"/>
  <c r="D44" i="6"/>
  <c r="C44" i="6"/>
  <c r="A35" i="6"/>
  <c r="A36" i="6" s="1"/>
  <c r="A37" i="6" s="1"/>
  <c r="A38" i="6" s="1"/>
  <c r="A39" i="6" s="1"/>
  <c r="A40" i="6" s="1"/>
  <c r="A41" i="6" s="1"/>
  <c r="A42" i="6" s="1"/>
  <c r="A43" i="6" s="1"/>
  <c r="J33" i="6"/>
  <c r="A33" i="6"/>
  <c r="A34" i="6" s="1"/>
  <c r="A32" i="6"/>
  <c r="U30" i="6"/>
  <c r="T30" i="6"/>
  <c r="S30" i="6"/>
  <c r="R30" i="6"/>
  <c r="Q30" i="6"/>
  <c r="P30" i="6"/>
  <c r="O30" i="6"/>
  <c r="N30" i="6"/>
  <c r="M30" i="6"/>
  <c r="K30" i="6"/>
  <c r="J30" i="6"/>
  <c r="I30" i="6"/>
  <c r="H30" i="6"/>
  <c r="G30" i="6"/>
  <c r="F30" i="6"/>
  <c r="E30" i="6"/>
  <c r="D30" i="6"/>
  <c r="C30" i="6"/>
  <c r="K29" i="6"/>
  <c r="H22" i="6"/>
  <c r="A19" i="6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18" i="6"/>
  <c r="U16" i="6"/>
  <c r="T16" i="6"/>
  <c r="S16" i="6"/>
  <c r="R16" i="6"/>
  <c r="Q16" i="6"/>
  <c r="P16" i="6"/>
  <c r="O16" i="6"/>
  <c r="N16" i="6"/>
  <c r="M16" i="6"/>
  <c r="K16" i="6"/>
  <c r="J16" i="6"/>
  <c r="I16" i="6"/>
  <c r="H16" i="6"/>
  <c r="G16" i="6"/>
  <c r="F16" i="6"/>
  <c r="E16" i="6"/>
  <c r="D16" i="6"/>
  <c r="C16" i="6"/>
  <c r="J12" i="6"/>
  <c r="F8" i="6"/>
  <c r="A4" i="6"/>
  <c r="A5" i="6" s="1"/>
  <c r="U2" i="6"/>
  <c r="T2" i="6"/>
  <c r="S2" i="6"/>
  <c r="R2" i="6"/>
  <c r="Q2" i="6"/>
  <c r="P2" i="6"/>
  <c r="O2" i="6"/>
  <c r="N2" i="6"/>
  <c r="M2" i="6"/>
  <c r="K2" i="6"/>
  <c r="J2" i="6"/>
  <c r="I2" i="6"/>
  <c r="H2" i="6"/>
  <c r="G2" i="6"/>
  <c r="F2" i="6"/>
  <c r="E2" i="6"/>
  <c r="D2" i="6"/>
  <c r="C2" i="6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E147" i="6" s="1"/>
  <c r="A7" i="4"/>
  <c r="A6" i="4"/>
  <c r="A5" i="4"/>
  <c r="E544" i="6" s="1"/>
  <c r="A4" i="4"/>
  <c r="A3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E7" i="6" s="1"/>
  <c r="AA1" i="4"/>
  <c r="Z1" i="4"/>
  <c r="Y1" i="4"/>
  <c r="D10" i="6" s="1"/>
  <c r="X1" i="4"/>
  <c r="W1" i="4"/>
  <c r="F64" i="2"/>
  <c r="D63" i="2"/>
  <c r="D62" i="2"/>
  <c r="F61" i="2"/>
  <c r="D61" i="2"/>
  <c r="F59" i="2"/>
  <c r="D59" i="2"/>
  <c r="F58" i="2"/>
  <c r="E58" i="2"/>
  <c r="F57" i="2"/>
  <c r="F56" i="2"/>
  <c r="D56" i="2"/>
  <c r="F55" i="2"/>
  <c r="E55" i="2"/>
  <c r="F53" i="2"/>
  <c r="D53" i="2"/>
  <c r="E51" i="2"/>
  <c r="D51" i="2"/>
  <c r="F50" i="2"/>
  <c r="E50" i="2"/>
  <c r="D50" i="2"/>
  <c r="F49" i="2"/>
  <c r="F48" i="2"/>
  <c r="D48" i="2"/>
  <c r="F47" i="2"/>
  <c r="E47" i="2"/>
  <c r="F46" i="2"/>
  <c r="D46" i="2"/>
  <c r="F45" i="2"/>
  <c r="D45" i="2"/>
  <c r="F43" i="2"/>
  <c r="E42" i="2"/>
  <c r="D42" i="2"/>
  <c r="F41" i="2"/>
  <c r="F40" i="2"/>
  <c r="D40" i="2"/>
  <c r="D39" i="2"/>
  <c r="F37" i="2"/>
  <c r="D36" i="2"/>
  <c r="F35" i="2"/>
  <c r="D35" i="2"/>
  <c r="D34" i="2"/>
  <c r="F32" i="2"/>
  <c r="D32" i="2"/>
  <c r="F31" i="2"/>
  <c r="D31" i="2"/>
  <c r="F30" i="2"/>
  <c r="F29" i="2"/>
  <c r="F28" i="2"/>
  <c r="E26" i="2"/>
  <c r="F25" i="2"/>
  <c r="E25" i="2"/>
  <c r="F24" i="2"/>
  <c r="D24" i="2"/>
  <c r="F22" i="2"/>
  <c r="F21" i="2"/>
  <c r="E21" i="2"/>
  <c r="F20" i="2"/>
  <c r="F19" i="2"/>
  <c r="H13" i="2"/>
  <c r="G13" i="2"/>
  <c r="E59" i="2" s="1"/>
  <c r="F13" i="2"/>
  <c r="D22" i="2" s="1"/>
  <c r="H12" i="2"/>
  <c r="G12" i="2"/>
  <c r="F12" i="2"/>
  <c r="H11" i="2"/>
  <c r="G11" i="2"/>
  <c r="F11" i="2"/>
  <c r="H10" i="2"/>
  <c r="G10" i="2"/>
  <c r="F10" i="2"/>
  <c r="H9" i="2"/>
  <c r="G9" i="2"/>
  <c r="E56" i="2" s="1"/>
  <c r="F9" i="2"/>
  <c r="H8" i="2"/>
  <c r="G8" i="2"/>
  <c r="F8" i="2"/>
  <c r="H7" i="2"/>
  <c r="F63" i="2" s="1"/>
  <c r="G7" i="2"/>
  <c r="F7" i="2"/>
  <c r="H6" i="2"/>
  <c r="G6" i="2"/>
  <c r="F6" i="2"/>
  <c r="D47" i="2" s="1"/>
  <c r="H5" i="2"/>
  <c r="G5" i="2"/>
  <c r="F5" i="2"/>
  <c r="H4" i="2"/>
  <c r="G4" i="2"/>
  <c r="F4" i="2"/>
  <c r="D21" i="2" s="1"/>
  <c r="H3" i="2"/>
  <c r="G3" i="2"/>
  <c r="F3" i="2"/>
  <c r="D58" i="2" s="1"/>
  <c r="B2" i="1"/>
  <c r="P100" i="12" l="1"/>
  <c r="AB78" i="12"/>
  <c r="CJ67" i="12"/>
  <c r="AB67" i="12"/>
  <c r="AZ67" i="12"/>
  <c r="BX58" i="12"/>
  <c r="P67" i="12"/>
  <c r="BL67" i="12"/>
  <c r="AZ58" i="12"/>
  <c r="AN67" i="12"/>
  <c r="CV58" i="12"/>
  <c r="AN58" i="12"/>
  <c r="D57" i="12"/>
  <c r="P58" i="12"/>
  <c r="CV67" i="12"/>
  <c r="D67" i="12"/>
  <c r="D58" i="12"/>
  <c r="BX67" i="12"/>
  <c r="CJ58" i="12"/>
  <c r="BL58" i="12"/>
  <c r="AB58" i="12"/>
  <c r="A6" i="6"/>
  <c r="S260" i="6"/>
  <c r="E49" i="2"/>
  <c r="E33" i="2"/>
  <c r="E39" i="2"/>
  <c r="E28" i="2"/>
  <c r="E37" i="2"/>
  <c r="E40" i="2"/>
  <c r="E38" i="2"/>
  <c r="G12" i="6"/>
  <c r="K20" i="6"/>
  <c r="G22" i="6"/>
  <c r="J29" i="6"/>
  <c r="J39" i="6"/>
  <c r="F64" i="6"/>
  <c r="G76" i="6"/>
  <c r="J83" i="6"/>
  <c r="H96" i="6"/>
  <c r="G110" i="6"/>
  <c r="C139" i="6"/>
  <c r="E174" i="6"/>
  <c r="F211" i="6"/>
  <c r="I217" i="6"/>
  <c r="K244" i="6"/>
  <c r="K264" i="6"/>
  <c r="K257" i="6"/>
  <c r="K261" i="6"/>
  <c r="K265" i="6"/>
  <c r="K267" i="6"/>
  <c r="U267" i="6" s="1"/>
  <c r="K262" i="6"/>
  <c r="K260" i="6"/>
  <c r="K258" i="6"/>
  <c r="C346" i="6"/>
  <c r="G443" i="6"/>
  <c r="C545" i="6"/>
  <c r="D554" i="6"/>
  <c r="C360" i="6"/>
  <c r="C355" i="6"/>
  <c r="C362" i="6"/>
  <c r="C358" i="6"/>
  <c r="C365" i="6"/>
  <c r="C359" i="6"/>
  <c r="C361" i="6"/>
  <c r="C357" i="6"/>
  <c r="C356" i="6"/>
  <c r="M356" i="6" s="1"/>
  <c r="C363" i="6"/>
  <c r="J527" i="6"/>
  <c r="J526" i="6"/>
  <c r="J530" i="6"/>
  <c r="J523" i="6"/>
  <c r="J531" i="6"/>
  <c r="T531" i="6" s="1"/>
  <c r="J528" i="6"/>
  <c r="J533" i="6"/>
  <c r="J525" i="6"/>
  <c r="J524" i="6"/>
  <c r="J529" i="6"/>
  <c r="I666" i="6"/>
  <c r="K12" i="6"/>
  <c r="U12" i="6" s="1"/>
  <c r="K111" i="6"/>
  <c r="D192" i="6"/>
  <c r="D265" i="6"/>
  <c r="I99" i="6"/>
  <c r="K176" i="6"/>
  <c r="K99" i="6"/>
  <c r="G173" i="6"/>
  <c r="D221" i="6"/>
  <c r="I342" i="6"/>
  <c r="F132" i="6"/>
  <c r="C624" i="6"/>
  <c r="E29" i="2"/>
  <c r="K15" i="6"/>
  <c r="D109" i="6"/>
  <c r="D103" i="6"/>
  <c r="D111" i="6"/>
  <c r="D108" i="6"/>
  <c r="D104" i="6"/>
  <c r="D113" i="6"/>
  <c r="D110" i="6"/>
  <c r="D106" i="6"/>
  <c r="D105" i="6"/>
  <c r="N105" i="6" s="1"/>
  <c r="E30" i="2"/>
  <c r="G55" i="6"/>
  <c r="E92" i="6"/>
  <c r="C318" i="6"/>
  <c r="E46" i="2"/>
  <c r="H6" i="6"/>
  <c r="C25" i="6"/>
  <c r="G36" i="6"/>
  <c r="K67" i="6"/>
  <c r="K164" i="6"/>
  <c r="I203" i="6"/>
  <c r="C288" i="6"/>
  <c r="K482" i="6"/>
  <c r="J6" i="6"/>
  <c r="T6" i="6" s="1"/>
  <c r="F10" i="6"/>
  <c r="D19" i="6"/>
  <c r="C48" i="6"/>
  <c r="G57" i="6"/>
  <c r="D80" i="6"/>
  <c r="J92" i="6"/>
  <c r="G137" i="6"/>
  <c r="D134" i="6"/>
  <c r="N134" i="6" s="1"/>
  <c r="J149" i="6"/>
  <c r="F180" i="6"/>
  <c r="E209" i="6"/>
  <c r="E208" i="6"/>
  <c r="E201" i="6"/>
  <c r="E205" i="6"/>
  <c r="E211" i="6"/>
  <c r="E207" i="6"/>
  <c r="E204" i="6"/>
  <c r="E206" i="6"/>
  <c r="E202" i="6"/>
  <c r="E203" i="6"/>
  <c r="O203" i="6" s="1"/>
  <c r="G205" i="6"/>
  <c r="F230" i="6"/>
  <c r="G251" i="6"/>
  <c r="F278" i="6"/>
  <c r="F288" i="6"/>
  <c r="K320" i="6"/>
  <c r="G363" i="6"/>
  <c r="D375" i="6"/>
  <c r="D421" i="6"/>
  <c r="J668" i="6"/>
  <c r="T668" i="6" s="1"/>
  <c r="J670" i="6"/>
  <c r="J665" i="6"/>
  <c r="J666" i="6"/>
  <c r="J667" i="6"/>
  <c r="J671" i="6"/>
  <c r="J669" i="6"/>
  <c r="J673" i="6"/>
  <c r="J663" i="6"/>
  <c r="J664" i="6"/>
  <c r="G8" i="6"/>
  <c r="H159" i="6"/>
  <c r="J246" i="6"/>
  <c r="F75" i="6"/>
  <c r="C401" i="6"/>
  <c r="E23" i="6"/>
  <c r="C146" i="6"/>
  <c r="I103" i="6"/>
  <c r="H221" i="6"/>
  <c r="C127" i="6"/>
  <c r="J221" i="6"/>
  <c r="F316" i="6"/>
  <c r="E471" i="6"/>
  <c r="K202" i="6"/>
  <c r="I67" i="6"/>
  <c r="E109" i="6"/>
  <c r="E105" i="6"/>
  <c r="E108" i="6"/>
  <c r="E107" i="6"/>
  <c r="E104" i="6"/>
  <c r="E111" i="6"/>
  <c r="O111" i="6" s="1"/>
  <c r="E103" i="6"/>
  <c r="K162" i="6"/>
  <c r="K247" i="6"/>
  <c r="K248" i="6"/>
  <c r="K250" i="6"/>
  <c r="U250" i="6" s="1"/>
  <c r="K245" i="6"/>
  <c r="K243" i="6"/>
  <c r="K253" i="6"/>
  <c r="K246" i="6"/>
  <c r="K251" i="6"/>
  <c r="K249" i="6"/>
  <c r="J250" i="6"/>
  <c r="H92" i="6"/>
  <c r="K119" i="6"/>
  <c r="C134" i="6"/>
  <c r="E180" i="6"/>
  <c r="E363" i="6"/>
  <c r="K6" i="6"/>
  <c r="D37" i="6"/>
  <c r="G52" i="6"/>
  <c r="G50" i="6"/>
  <c r="G54" i="6"/>
  <c r="G48" i="6"/>
  <c r="G49" i="6"/>
  <c r="G51" i="6"/>
  <c r="G53" i="6"/>
  <c r="G47" i="6"/>
  <c r="Q47" i="6" s="1"/>
  <c r="AZ61" i="12" s="1"/>
  <c r="F48" i="6"/>
  <c r="K57" i="6"/>
  <c r="G69" i="6"/>
  <c r="F80" i="6"/>
  <c r="F135" i="6"/>
  <c r="I180" i="6"/>
  <c r="F209" i="6"/>
  <c r="F207" i="6"/>
  <c r="P207" i="6" s="1"/>
  <c r="F202" i="6"/>
  <c r="F203" i="6"/>
  <c r="F201" i="6"/>
  <c r="F208" i="6"/>
  <c r="F206" i="6"/>
  <c r="F204" i="6"/>
  <c r="F205" i="6"/>
  <c r="J205" i="6"/>
  <c r="D225" i="6"/>
  <c r="J251" i="6"/>
  <c r="C281" i="6"/>
  <c r="G288" i="6"/>
  <c r="J125" i="6"/>
  <c r="J445" i="6"/>
  <c r="J89" i="6"/>
  <c r="K155" i="6"/>
  <c r="F90" i="6"/>
  <c r="H146" i="6"/>
  <c r="J345" i="6"/>
  <c r="I146" i="6"/>
  <c r="D5" i="6"/>
  <c r="G119" i="6"/>
  <c r="H271" i="6"/>
  <c r="I316" i="6"/>
  <c r="E5" i="6"/>
  <c r="H79" i="6"/>
  <c r="I119" i="6"/>
  <c r="J148" i="6"/>
  <c r="I419" i="6"/>
  <c r="L8" i="10"/>
  <c r="K8" i="10"/>
  <c r="C57" i="6"/>
  <c r="G223" i="6"/>
  <c r="I425" i="6"/>
  <c r="F54" i="2"/>
  <c r="F44" i="2"/>
  <c r="F36" i="2"/>
  <c r="F34" i="2"/>
  <c r="F60" i="2"/>
  <c r="F23" i="2"/>
  <c r="E20" i="6"/>
  <c r="H48" i="6"/>
  <c r="F61" i="6"/>
  <c r="K69" i="6"/>
  <c r="I80" i="6"/>
  <c r="H93" i="6"/>
  <c r="D107" i="6"/>
  <c r="K135" i="6"/>
  <c r="F150" i="6"/>
  <c r="E165" i="6"/>
  <c r="K180" i="6"/>
  <c r="G206" i="6"/>
  <c r="G211" i="6"/>
  <c r="G208" i="6"/>
  <c r="G202" i="6"/>
  <c r="G201" i="6"/>
  <c r="G209" i="6"/>
  <c r="G204" i="6"/>
  <c r="G203" i="6"/>
  <c r="K288" i="6"/>
  <c r="E321" i="6"/>
  <c r="I328" i="6"/>
  <c r="I384" i="6"/>
  <c r="I391" i="6"/>
  <c r="I385" i="6"/>
  <c r="I390" i="6"/>
  <c r="S390" i="6" s="1"/>
  <c r="I386" i="6"/>
  <c r="I387" i="6"/>
  <c r="I383" i="6"/>
  <c r="I389" i="6"/>
  <c r="F155" i="6"/>
  <c r="I34" i="6"/>
  <c r="H155" i="6"/>
  <c r="G192" i="6"/>
  <c r="F355" i="6"/>
  <c r="J585" i="6"/>
  <c r="C65" i="6"/>
  <c r="C141" i="6"/>
  <c r="I218" i="6"/>
  <c r="K587" i="6"/>
  <c r="C9" i="6"/>
  <c r="E35" i="6"/>
  <c r="E34" i="6"/>
  <c r="E39" i="6"/>
  <c r="E41" i="6"/>
  <c r="E43" i="6"/>
  <c r="E36" i="6"/>
  <c r="E38" i="6"/>
  <c r="O38" i="6" s="1"/>
  <c r="E37" i="6"/>
  <c r="E33" i="6"/>
  <c r="E40" i="6"/>
  <c r="D141" i="6"/>
  <c r="J193" i="6"/>
  <c r="D274" i="6"/>
  <c r="C54" i="6"/>
  <c r="H113" i="6"/>
  <c r="E141" i="6"/>
  <c r="F274" i="6"/>
  <c r="J315" i="6"/>
  <c r="D358" i="6"/>
  <c r="D356" i="6"/>
  <c r="N356" i="6" s="1"/>
  <c r="D362" i="6"/>
  <c r="D365" i="6"/>
  <c r="D360" i="6"/>
  <c r="D359" i="6"/>
  <c r="D357" i="6"/>
  <c r="D355" i="6"/>
  <c r="N361" i="6" s="1"/>
  <c r="D363" i="6"/>
  <c r="E9" i="6"/>
  <c r="O9" i="6" s="1"/>
  <c r="F117" i="6"/>
  <c r="P117" i="6" s="1"/>
  <c r="AN66" i="12" s="1"/>
  <c r="F271" i="6"/>
  <c r="I359" i="6"/>
  <c r="H39" i="6"/>
  <c r="F89" i="6"/>
  <c r="C113" i="6"/>
  <c r="K161" i="6"/>
  <c r="K221" i="6"/>
  <c r="C316" i="6"/>
  <c r="C323" i="6"/>
  <c r="C315" i="6"/>
  <c r="C317" i="6"/>
  <c r="C313" i="6"/>
  <c r="C314" i="6"/>
  <c r="M314" i="6" s="1"/>
  <c r="C321" i="6"/>
  <c r="C320" i="6"/>
  <c r="K471" i="6"/>
  <c r="K47" i="6"/>
  <c r="K83" i="6"/>
  <c r="I147" i="6"/>
  <c r="C481" i="6"/>
  <c r="E19" i="2"/>
  <c r="E22" i="2"/>
  <c r="H20" i="6"/>
  <c r="J26" i="6"/>
  <c r="I53" i="6"/>
  <c r="I52" i="6"/>
  <c r="I48" i="6"/>
  <c r="I54" i="6"/>
  <c r="I51" i="6"/>
  <c r="I55" i="6"/>
  <c r="I57" i="6"/>
  <c r="I50" i="6"/>
  <c r="I49" i="6"/>
  <c r="S49" i="6" s="1"/>
  <c r="J49" i="6"/>
  <c r="J61" i="6"/>
  <c r="K93" i="6"/>
  <c r="F107" i="6"/>
  <c r="C121" i="6"/>
  <c r="K151" i="6"/>
  <c r="J150" i="6"/>
  <c r="F165" i="6"/>
  <c r="K259" i="6"/>
  <c r="C377" i="6"/>
  <c r="C384" i="6"/>
  <c r="D428" i="6"/>
  <c r="G488" i="6"/>
  <c r="E19" i="6"/>
  <c r="I20" i="6"/>
  <c r="K26" i="6"/>
  <c r="J53" i="6"/>
  <c r="J51" i="6"/>
  <c r="J48" i="6"/>
  <c r="J54" i="6"/>
  <c r="J50" i="6"/>
  <c r="J57" i="6"/>
  <c r="J52" i="6"/>
  <c r="J55" i="6"/>
  <c r="T55" i="6" s="1"/>
  <c r="C71" i="6"/>
  <c r="C64" i="6"/>
  <c r="C63" i="6"/>
  <c r="C66" i="6"/>
  <c r="C67" i="6"/>
  <c r="C69" i="6"/>
  <c r="C62" i="6"/>
  <c r="C68" i="6"/>
  <c r="M68" i="6" s="1"/>
  <c r="G107" i="6"/>
  <c r="I121" i="6"/>
  <c r="J165" i="6"/>
  <c r="J233" i="6"/>
  <c r="C289" i="6"/>
  <c r="G385" i="6"/>
  <c r="J428" i="6"/>
  <c r="K499" i="6"/>
  <c r="D19" i="2"/>
  <c r="E64" i="2"/>
  <c r="J20" i="6"/>
  <c r="C151" i="6"/>
  <c r="K183" i="6"/>
  <c r="J187" i="6"/>
  <c r="K206" i="6"/>
  <c r="I289" i="6"/>
  <c r="F386" i="6"/>
  <c r="G500" i="6"/>
  <c r="E516" i="6"/>
  <c r="D89" i="6"/>
  <c r="F125" i="6"/>
  <c r="D183" i="6"/>
  <c r="D174" i="6"/>
  <c r="N174" i="6" s="1"/>
  <c r="D179" i="6"/>
  <c r="D181" i="6"/>
  <c r="D176" i="6"/>
  <c r="D173" i="6"/>
  <c r="N180" i="6" s="1"/>
  <c r="D177" i="6"/>
  <c r="D175" i="6"/>
  <c r="D178" i="6"/>
  <c r="C304" i="6"/>
  <c r="D569" i="6"/>
  <c r="D145" i="6"/>
  <c r="C162" i="6"/>
  <c r="C167" i="6"/>
  <c r="C166" i="6"/>
  <c r="C169" i="6"/>
  <c r="C159" i="6"/>
  <c r="C161" i="6"/>
  <c r="C165" i="6"/>
  <c r="C164" i="6"/>
  <c r="C160" i="6"/>
  <c r="M160" i="6" s="1"/>
  <c r="C163" i="6"/>
  <c r="D9" i="6"/>
  <c r="C78" i="6"/>
  <c r="H612" i="6"/>
  <c r="I47" i="6"/>
  <c r="K103" i="6"/>
  <c r="J202" i="6"/>
  <c r="H54" i="6"/>
  <c r="I105" i="6"/>
  <c r="G316" i="6"/>
  <c r="G89" i="6"/>
  <c r="G99" i="6"/>
  <c r="G93" i="6"/>
  <c r="G95" i="6"/>
  <c r="G97" i="6"/>
  <c r="G92" i="6"/>
  <c r="G91" i="6"/>
  <c r="G90" i="6"/>
  <c r="G94" i="6"/>
  <c r="I162" i="6"/>
  <c r="J11" i="6"/>
  <c r="D151" i="6"/>
  <c r="G207" i="6"/>
  <c r="Q207" i="6" s="1"/>
  <c r="E290" i="6"/>
  <c r="H373" i="6"/>
  <c r="R373" i="6" s="1"/>
  <c r="H371" i="6"/>
  <c r="H372" i="6"/>
  <c r="H369" i="6"/>
  <c r="H370" i="6"/>
  <c r="H379" i="6"/>
  <c r="H376" i="6"/>
  <c r="H374" i="6"/>
  <c r="H375" i="6"/>
  <c r="H377" i="6"/>
  <c r="G386" i="6"/>
  <c r="I175" i="6"/>
  <c r="C400" i="6"/>
  <c r="E113" i="6"/>
  <c r="E216" i="6"/>
  <c r="E225" i="6"/>
  <c r="E218" i="6"/>
  <c r="E217" i="6"/>
  <c r="E221" i="6"/>
  <c r="E220" i="6"/>
  <c r="O220" i="6" s="1"/>
  <c r="E223" i="6"/>
  <c r="E222" i="6"/>
  <c r="E219" i="6"/>
  <c r="E215" i="6"/>
  <c r="F113" i="6"/>
  <c r="F357" i="6"/>
  <c r="D54" i="6"/>
  <c r="N54" i="6" s="1"/>
  <c r="G403" i="6"/>
  <c r="J47" i="6"/>
  <c r="I91" i="6"/>
  <c r="E119" i="6"/>
  <c r="G274" i="6"/>
  <c r="G278" i="6"/>
  <c r="G276" i="6"/>
  <c r="G275" i="6"/>
  <c r="G281" i="6"/>
  <c r="G277" i="6"/>
  <c r="G273" i="6"/>
  <c r="G279" i="6"/>
  <c r="G272" i="6"/>
  <c r="Q272" i="6" s="1"/>
  <c r="G271" i="6"/>
  <c r="D629" i="6"/>
  <c r="D622" i="6"/>
  <c r="D621" i="6"/>
  <c r="D627" i="6"/>
  <c r="D624" i="6"/>
  <c r="D625" i="6"/>
  <c r="D631" i="6"/>
  <c r="D623" i="6"/>
  <c r="D626" i="6"/>
  <c r="N626" i="6" s="1"/>
  <c r="D628" i="6"/>
  <c r="I35" i="6"/>
  <c r="C7" i="6"/>
  <c r="F21" i="6"/>
  <c r="D27" i="6"/>
  <c r="E63" i="6"/>
  <c r="G71" i="6"/>
  <c r="E137" i="6"/>
  <c r="I151" i="6"/>
  <c r="F166" i="6"/>
  <c r="I209" i="6"/>
  <c r="E300" i="6"/>
  <c r="I388" i="6"/>
  <c r="G439" i="6"/>
  <c r="K33" i="6"/>
  <c r="E97" i="6"/>
  <c r="D218" i="6"/>
  <c r="E400" i="6"/>
  <c r="E407" i="6"/>
  <c r="O407" i="6" s="1"/>
  <c r="E398" i="6"/>
  <c r="E397" i="6"/>
  <c r="E399" i="6"/>
  <c r="E401" i="6"/>
  <c r="E404" i="6"/>
  <c r="E403" i="6"/>
  <c r="E405" i="6"/>
  <c r="C193" i="6"/>
  <c r="H355" i="6"/>
  <c r="F35" i="6"/>
  <c r="K9" i="6"/>
  <c r="J133" i="6"/>
  <c r="E20" i="2"/>
  <c r="G21" i="6"/>
  <c r="C39" i="6"/>
  <c r="E51" i="6"/>
  <c r="F63" i="6"/>
  <c r="H71" i="6"/>
  <c r="E83" i="6"/>
  <c r="E96" i="6"/>
  <c r="C110" i="6"/>
  <c r="M110" i="6" s="1"/>
  <c r="K123" i="6"/>
  <c r="F152" i="6"/>
  <c r="G166" i="6"/>
  <c r="F189" i="6"/>
  <c r="D236" i="6"/>
  <c r="I264" i="6"/>
  <c r="I258" i="6"/>
  <c r="I261" i="6"/>
  <c r="I267" i="6"/>
  <c r="I262" i="6"/>
  <c r="I259" i="6"/>
  <c r="I263" i="6"/>
  <c r="I257" i="6"/>
  <c r="I265" i="6"/>
  <c r="S265" i="6" s="1"/>
  <c r="C263" i="6"/>
  <c r="C334" i="6"/>
  <c r="F389" i="6"/>
  <c r="E440" i="6"/>
  <c r="E89" i="6"/>
  <c r="D117" i="6"/>
  <c r="H173" i="6"/>
  <c r="R173" i="6" s="1"/>
  <c r="BL71" i="12" s="1"/>
  <c r="H176" i="6"/>
  <c r="H174" i="6"/>
  <c r="H180" i="6"/>
  <c r="H179" i="6"/>
  <c r="H181" i="6"/>
  <c r="H178" i="6"/>
  <c r="H175" i="6"/>
  <c r="H183" i="6"/>
  <c r="H177" i="6"/>
  <c r="I413" i="6"/>
  <c r="E78" i="6"/>
  <c r="G35" i="6"/>
  <c r="D49" i="2"/>
  <c r="D28" i="2"/>
  <c r="D30" i="2"/>
  <c r="D64" i="2"/>
  <c r="D33" i="2"/>
  <c r="D37" i="2"/>
  <c r="D20" i="2"/>
  <c r="D29" i="2"/>
  <c r="D38" i="2"/>
  <c r="D11" i="6"/>
  <c r="K272" i="6"/>
  <c r="C267" i="6"/>
  <c r="D219" i="6"/>
  <c r="C173" i="6"/>
  <c r="F123" i="6"/>
  <c r="I82" i="6"/>
  <c r="D77" i="6"/>
  <c r="D50" i="6"/>
  <c r="D41" i="6"/>
  <c r="H37" i="6"/>
  <c r="E25" i="6"/>
  <c r="K5" i="6"/>
  <c r="D153" i="6"/>
  <c r="C123" i="6"/>
  <c r="H109" i="6"/>
  <c r="K81" i="6"/>
  <c r="F15" i="6"/>
  <c r="E265" i="6"/>
  <c r="H363" i="6"/>
  <c r="D330" i="6"/>
  <c r="J300" i="6"/>
  <c r="T300" i="6" s="1"/>
  <c r="K278" i="6"/>
  <c r="U278" i="6" s="1"/>
  <c r="K271" i="6"/>
  <c r="D231" i="6"/>
  <c r="N231" i="6" s="1"/>
  <c r="D201" i="6"/>
  <c r="H189" i="6"/>
  <c r="R189" i="6" s="1"/>
  <c r="F137" i="6"/>
  <c r="F118" i="6"/>
  <c r="G413" i="6"/>
  <c r="K387" i="6"/>
  <c r="D345" i="6"/>
  <c r="E328" i="6"/>
  <c r="C309" i="6"/>
  <c r="I293" i="6"/>
  <c r="E251" i="6"/>
  <c r="I244" i="6"/>
  <c r="D206" i="6"/>
  <c r="K195" i="6"/>
  <c r="J177" i="6"/>
  <c r="G162" i="6"/>
  <c r="D147" i="6"/>
  <c r="E132" i="6"/>
  <c r="J127" i="6"/>
  <c r="T127" i="6" s="1"/>
  <c r="C117" i="6"/>
  <c r="H103" i="6"/>
  <c r="H67" i="6"/>
  <c r="F36" i="6"/>
  <c r="I29" i="6"/>
  <c r="S29" i="6" s="1"/>
  <c r="E24" i="6"/>
  <c r="C29" i="6"/>
  <c r="C24" i="6"/>
  <c r="G10" i="6"/>
  <c r="F7" i="6"/>
  <c r="J610" i="6"/>
  <c r="D542" i="6"/>
  <c r="G483" i="6"/>
  <c r="K357" i="6"/>
  <c r="G342" i="6"/>
  <c r="H334" i="6"/>
  <c r="I320" i="6"/>
  <c r="F304" i="6"/>
  <c r="K274" i="6"/>
  <c r="D261" i="6"/>
  <c r="J235" i="6"/>
  <c r="T235" i="6" s="1"/>
  <c r="J192" i="6"/>
  <c r="T192" i="6" s="1"/>
  <c r="C181" i="6"/>
  <c r="D39" i="6"/>
  <c r="K71" i="6"/>
  <c r="F83" i="6"/>
  <c r="G96" i="6"/>
  <c r="Q96" i="6" s="1"/>
  <c r="E110" i="6"/>
  <c r="C211" i="6"/>
  <c r="E236" i="6"/>
  <c r="J257" i="6"/>
  <c r="J265" i="6"/>
  <c r="J259" i="6"/>
  <c r="J264" i="6"/>
  <c r="J267" i="6"/>
  <c r="J261" i="6"/>
  <c r="J262" i="6"/>
  <c r="J263" i="6"/>
  <c r="T263" i="6" s="1"/>
  <c r="J258" i="6"/>
  <c r="K263" i="6"/>
  <c r="J293" i="6"/>
  <c r="J295" i="6"/>
  <c r="J288" i="6"/>
  <c r="J292" i="6"/>
  <c r="T292" i="6" s="1"/>
  <c r="J291" i="6"/>
  <c r="J290" i="6"/>
  <c r="J286" i="6"/>
  <c r="J287" i="6"/>
  <c r="J285" i="6"/>
  <c r="J289" i="6"/>
  <c r="H337" i="6"/>
  <c r="D398" i="6"/>
  <c r="F443" i="6"/>
  <c r="C527" i="6"/>
  <c r="E551" i="6"/>
  <c r="D65" i="2"/>
  <c r="D43" i="2"/>
  <c r="D27" i="2"/>
  <c r="D52" i="2"/>
  <c r="C13" i="6"/>
  <c r="C10" i="6"/>
  <c r="C12" i="6"/>
  <c r="C8" i="6"/>
  <c r="G670" i="6"/>
  <c r="K667" i="6"/>
  <c r="D665" i="6"/>
  <c r="J516" i="6"/>
  <c r="H511" i="6"/>
  <c r="C631" i="6"/>
  <c r="J625" i="6"/>
  <c r="C621" i="6"/>
  <c r="H597" i="6"/>
  <c r="I593" i="6"/>
  <c r="C585" i="6"/>
  <c r="C583" i="6"/>
  <c r="C554" i="6"/>
  <c r="H528" i="6"/>
  <c r="D509" i="6"/>
  <c r="K501" i="6"/>
  <c r="C491" i="6"/>
  <c r="C483" i="6"/>
  <c r="I475" i="6"/>
  <c r="I468" i="6"/>
  <c r="I463" i="6"/>
  <c r="H455" i="6"/>
  <c r="F442" i="6"/>
  <c r="H414" i="6"/>
  <c r="J401" i="6"/>
  <c r="F385" i="6"/>
  <c r="G369" i="6"/>
  <c r="E360" i="6"/>
  <c r="J358" i="6"/>
  <c r="G349" i="6"/>
  <c r="G344" i="6"/>
  <c r="J317" i="6"/>
  <c r="C302" i="6"/>
  <c r="E288" i="6"/>
  <c r="H262" i="6"/>
  <c r="C250" i="6"/>
  <c r="G219" i="6"/>
  <c r="E193" i="6"/>
  <c r="K191" i="6"/>
  <c r="J183" i="6"/>
  <c r="F173" i="6"/>
  <c r="I161" i="6"/>
  <c r="K139" i="6"/>
  <c r="E93" i="6"/>
  <c r="D90" i="6"/>
  <c r="H85" i="6"/>
  <c r="D68" i="6"/>
  <c r="N68" i="6" s="1"/>
  <c r="C53" i="6"/>
  <c r="C50" i="6"/>
  <c r="I41" i="6"/>
  <c r="J25" i="6"/>
  <c r="I664" i="6"/>
  <c r="J652" i="6"/>
  <c r="C650" i="6"/>
  <c r="J629" i="6"/>
  <c r="C607" i="6"/>
  <c r="H589" i="6"/>
  <c r="H584" i="6"/>
  <c r="H582" i="6"/>
  <c r="K559" i="6"/>
  <c r="J555" i="6"/>
  <c r="I553" i="6"/>
  <c r="H551" i="6"/>
  <c r="F545" i="6"/>
  <c r="G543" i="6"/>
  <c r="D514" i="6"/>
  <c r="I510" i="6"/>
  <c r="D486" i="6"/>
  <c r="J458" i="6"/>
  <c r="K456" i="6"/>
  <c r="E445" i="6"/>
  <c r="K430" i="6"/>
  <c r="D419" i="6"/>
  <c r="J404" i="6"/>
  <c r="K391" i="6"/>
  <c r="C383" i="6"/>
  <c r="F377" i="6"/>
  <c r="E361" i="6"/>
  <c r="D347" i="6"/>
  <c r="G345" i="6"/>
  <c r="I334" i="6"/>
  <c r="J329" i="6"/>
  <c r="E320" i="6"/>
  <c r="H315" i="6"/>
  <c r="E286" i="6"/>
  <c r="I673" i="6"/>
  <c r="C669" i="6"/>
  <c r="D657" i="6"/>
  <c r="H643" i="6"/>
  <c r="H638" i="6"/>
  <c r="G629" i="6"/>
  <c r="H611" i="6"/>
  <c r="C580" i="6"/>
  <c r="H559" i="6"/>
  <c r="F553" i="6"/>
  <c r="C551" i="6"/>
  <c r="D545" i="6"/>
  <c r="E541" i="6"/>
  <c r="F539" i="6"/>
  <c r="E537" i="6"/>
  <c r="I663" i="6"/>
  <c r="G656" i="6"/>
  <c r="G653" i="6"/>
  <c r="J643" i="6"/>
  <c r="C628" i="6"/>
  <c r="F625" i="6"/>
  <c r="H596" i="6"/>
  <c r="E585" i="6"/>
  <c r="F555" i="6"/>
  <c r="D537" i="6"/>
  <c r="I514" i="6"/>
  <c r="C502" i="6"/>
  <c r="F500" i="6"/>
  <c r="F498" i="6"/>
  <c r="E488" i="6"/>
  <c r="J482" i="6"/>
  <c r="I477" i="6"/>
  <c r="J463" i="6"/>
  <c r="I460" i="6"/>
  <c r="K454" i="6"/>
  <c r="I449" i="6"/>
  <c r="K435" i="6"/>
  <c r="C389" i="6"/>
  <c r="H360" i="6"/>
  <c r="D343" i="6"/>
  <c r="J333" i="6"/>
  <c r="K331" i="6"/>
  <c r="D318" i="6"/>
  <c r="H316" i="6"/>
  <c r="E292" i="6"/>
  <c r="E285" i="6"/>
  <c r="G236" i="6"/>
  <c r="I220" i="6"/>
  <c r="J209" i="6"/>
  <c r="J204" i="6"/>
  <c r="K193" i="6"/>
  <c r="C190" i="6"/>
  <c r="I165" i="6"/>
  <c r="F162" i="6"/>
  <c r="F145" i="6"/>
  <c r="F136" i="6"/>
  <c r="J131" i="6"/>
  <c r="I79" i="6"/>
  <c r="D64" i="6"/>
  <c r="I26" i="6"/>
  <c r="G666" i="6"/>
  <c r="G650" i="6"/>
  <c r="F643" i="6"/>
  <c r="K622" i="6"/>
  <c r="H610" i="6"/>
  <c r="G596" i="6"/>
  <c r="E580" i="6"/>
  <c r="G571" i="6"/>
  <c r="G547" i="6"/>
  <c r="C537" i="6"/>
  <c r="H519" i="6"/>
  <c r="H514" i="6"/>
  <c r="H512" i="6"/>
  <c r="E500" i="6"/>
  <c r="E498" i="6"/>
  <c r="H496" i="6"/>
  <c r="D488" i="6"/>
  <c r="I474" i="6"/>
  <c r="I472" i="6"/>
  <c r="K468" i="6"/>
  <c r="F463" i="6"/>
  <c r="H460" i="6"/>
  <c r="D653" i="6"/>
  <c r="E650" i="6"/>
  <c r="C625" i="6"/>
  <c r="G622" i="6"/>
  <c r="G610" i="6"/>
  <c r="K607" i="6"/>
  <c r="H587" i="6"/>
  <c r="E571" i="6"/>
  <c r="H557" i="6"/>
  <c r="G539" i="6"/>
  <c r="D510" i="6"/>
  <c r="E496" i="6"/>
  <c r="O496" i="6" s="1"/>
  <c r="C488" i="6"/>
  <c r="E484" i="6"/>
  <c r="E482" i="6"/>
  <c r="I470" i="6"/>
  <c r="K458" i="6"/>
  <c r="I456" i="6"/>
  <c r="I454" i="6"/>
  <c r="I659" i="6"/>
  <c r="K627" i="6"/>
  <c r="G598" i="6"/>
  <c r="D659" i="6"/>
  <c r="I655" i="6"/>
  <c r="I652" i="6"/>
  <c r="G627" i="6"/>
  <c r="E612" i="6"/>
  <c r="J593" i="6"/>
  <c r="I568" i="6"/>
  <c r="F559" i="6"/>
  <c r="F552" i="6"/>
  <c r="K543" i="6"/>
  <c r="C541" i="6"/>
  <c r="K533" i="6"/>
  <c r="U533" i="6" s="1"/>
  <c r="K530" i="6"/>
  <c r="H524" i="6"/>
  <c r="D418" i="6"/>
  <c r="D416" i="6"/>
  <c r="H412" i="6"/>
  <c r="C404" i="6"/>
  <c r="I400" i="6"/>
  <c r="J398" i="6"/>
  <c r="F393" i="6"/>
  <c r="K388" i="6"/>
  <c r="C375" i="6"/>
  <c r="J363" i="6"/>
  <c r="G346" i="6"/>
  <c r="H321" i="6"/>
  <c r="J319" i="6"/>
  <c r="D314" i="6"/>
  <c r="C261" i="6"/>
  <c r="H259" i="6"/>
  <c r="G243" i="6"/>
  <c r="D169" i="6"/>
  <c r="K665" i="6"/>
  <c r="C659" i="6"/>
  <c r="E652" i="6"/>
  <c r="J642" i="6"/>
  <c r="G624" i="6"/>
  <c r="K609" i="6"/>
  <c r="J600" i="6"/>
  <c r="H593" i="6"/>
  <c r="G584" i="6"/>
  <c r="H568" i="6"/>
  <c r="H526" i="6"/>
  <c r="J489" i="6"/>
  <c r="D651" i="6"/>
  <c r="I642" i="6"/>
  <c r="J623" i="6"/>
  <c r="I600" i="6"/>
  <c r="H594" i="6"/>
  <c r="H570" i="6"/>
  <c r="G567" i="6"/>
  <c r="F561" i="6"/>
  <c r="D513" i="6"/>
  <c r="D482" i="6"/>
  <c r="I473" i="6"/>
  <c r="I457" i="6"/>
  <c r="I427" i="6"/>
  <c r="S427" i="6" s="1"/>
  <c r="G425" i="6"/>
  <c r="K397" i="6"/>
  <c r="G391" i="6"/>
  <c r="J387" i="6"/>
  <c r="F383" i="6"/>
  <c r="J356" i="6"/>
  <c r="D348" i="6"/>
  <c r="D346" i="6"/>
  <c r="I319" i="6"/>
  <c r="K317" i="6"/>
  <c r="K315" i="6"/>
  <c r="K313" i="6"/>
  <c r="E272" i="6"/>
  <c r="H264" i="6"/>
  <c r="C249" i="6"/>
  <c r="G247" i="6"/>
  <c r="H245" i="6"/>
  <c r="J237" i="6"/>
  <c r="E195" i="6"/>
  <c r="D165" i="6"/>
  <c r="C155" i="6"/>
  <c r="C149" i="6"/>
  <c r="F138" i="6"/>
  <c r="E133" i="6"/>
  <c r="K131" i="6"/>
  <c r="E122" i="6"/>
  <c r="E117" i="6"/>
  <c r="G106" i="6"/>
  <c r="D97" i="6"/>
  <c r="J85" i="6"/>
  <c r="J79" i="6"/>
  <c r="H49" i="6"/>
  <c r="E15" i="6"/>
  <c r="E6" i="6"/>
  <c r="K663" i="6"/>
  <c r="G659" i="6"/>
  <c r="I654" i="6"/>
  <c r="F642" i="6"/>
  <c r="J626" i="6"/>
  <c r="G608" i="6"/>
  <c r="D600" i="6"/>
  <c r="E597" i="6"/>
  <c r="F594" i="6"/>
  <c r="P594" i="6" s="1"/>
  <c r="I573" i="6"/>
  <c r="G570" i="6"/>
  <c r="C561" i="6"/>
  <c r="H530" i="6"/>
  <c r="H525" i="6"/>
  <c r="D519" i="6"/>
  <c r="I503" i="6"/>
  <c r="F489" i="6"/>
  <c r="C482" i="6"/>
  <c r="K475" i="6"/>
  <c r="H473" i="6"/>
  <c r="K459" i="6"/>
  <c r="H457" i="6"/>
  <c r="I446" i="6"/>
  <c r="F444" i="6"/>
  <c r="E442" i="6"/>
  <c r="I429" i="6"/>
  <c r="I414" i="6"/>
  <c r="K412" i="6"/>
  <c r="J397" i="6"/>
  <c r="I671" i="6"/>
  <c r="D667" i="6"/>
  <c r="G654" i="6"/>
  <c r="I638" i="6"/>
  <c r="I626" i="6"/>
  <c r="F608" i="6"/>
  <c r="D597" i="6"/>
  <c r="C594" i="6"/>
  <c r="G573" i="6"/>
  <c r="E567" i="6"/>
  <c r="E543" i="6"/>
  <c r="K540" i="6"/>
  <c r="H503" i="6"/>
  <c r="E489" i="6"/>
  <c r="H468" i="6"/>
  <c r="H459" i="6"/>
  <c r="E444" i="6"/>
  <c r="K431" i="6"/>
  <c r="G427" i="6"/>
  <c r="I397" i="6"/>
  <c r="E391" i="6"/>
  <c r="E389" i="6"/>
  <c r="I365" i="6"/>
  <c r="H362" i="6"/>
  <c r="R362" i="6" s="1"/>
  <c r="I360" i="6"/>
  <c r="S360" i="6" s="1"/>
  <c r="G358" i="6"/>
  <c r="G356" i="6"/>
  <c r="I327" i="6"/>
  <c r="E319" i="6"/>
  <c r="H317" i="6"/>
  <c r="I315" i="6"/>
  <c r="I313" i="6"/>
  <c r="J279" i="6"/>
  <c r="J277" i="6"/>
  <c r="D247" i="6"/>
  <c r="C245" i="6"/>
  <c r="F237" i="6"/>
  <c r="G218" i="6"/>
  <c r="E191" i="6"/>
  <c r="J181" i="6"/>
  <c r="I169" i="6"/>
  <c r="G163" i="6"/>
  <c r="C667" i="6"/>
  <c r="D654" i="6"/>
  <c r="G638" i="6"/>
  <c r="Q638" i="6" s="1"/>
  <c r="H626" i="6"/>
  <c r="R626" i="6" s="1"/>
  <c r="C608" i="6"/>
  <c r="D567" i="6"/>
  <c r="J556" i="6"/>
  <c r="I515" i="6"/>
  <c r="G503" i="6"/>
  <c r="D489" i="6"/>
  <c r="J484" i="6"/>
  <c r="H475" i="6"/>
  <c r="F457" i="6"/>
  <c r="G449" i="6"/>
  <c r="G446" i="6"/>
  <c r="K433" i="6"/>
  <c r="G429" i="6"/>
  <c r="J416" i="6"/>
  <c r="K399" i="6"/>
  <c r="K379" i="6"/>
  <c r="C654" i="6"/>
  <c r="F626" i="6"/>
  <c r="E586" i="6"/>
  <c r="I559" i="6"/>
  <c r="H556" i="6"/>
  <c r="K553" i="6"/>
  <c r="U553" i="6" s="1"/>
  <c r="H515" i="6"/>
  <c r="E503" i="6"/>
  <c r="H498" i="6"/>
  <c r="K495" i="6"/>
  <c r="C484" i="6"/>
  <c r="F468" i="6"/>
  <c r="K461" i="6"/>
  <c r="E449" i="6"/>
  <c r="F446" i="6"/>
  <c r="K418" i="6"/>
  <c r="H416" i="6"/>
  <c r="D414" i="6"/>
  <c r="K401" i="6"/>
  <c r="K376" i="6"/>
  <c r="K374" i="6"/>
  <c r="K372" i="6"/>
  <c r="E365" i="6"/>
  <c r="E358" i="6"/>
  <c r="K335" i="6"/>
  <c r="I329" i="6"/>
  <c r="K629" i="6"/>
  <c r="G614" i="6"/>
  <c r="Q614" i="6" s="1"/>
  <c r="C586" i="6"/>
  <c r="H583" i="6"/>
  <c r="R583" i="6" s="1"/>
  <c r="C559" i="6"/>
  <c r="M559" i="6" s="1"/>
  <c r="F556" i="6"/>
  <c r="F540" i="6"/>
  <c r="H527" i="6"/>
  <c r="G515" i="6"/>
  <c r="C498" i="6"/>
  <c r="F475" i="6"/>
  <c r="J461" i="6"/>
  <c r="E446" i="6"/>
  <c r="I433" i="6"/>
  <c r="C429" i="6"/>
  <c r="I421" i="6"/>
  <c r="I418" i="6"/>
  <c r="I401" i="6"/>
  <c r="F399" i="6"/>
  <c r="D397" i="6"/>
  <c r="G370" i="6"/>
  <c r="J335" i="6"/>
  <c r="I333" i="6"/>
  <c r="S333" i="6" s="1"/>
  <c r="G331" i="6"/>
  <c r="Q331" i="6" s="1"/>
  <c r="E327" i="6"/>
  <c r="O327" i="6" s="1"/>
  <c r="AB82" i="12" s="1"/>
  <c r="D313" i="6"/>
  <c r="F303" i="6"/>
  <c r="G301" i="6"/>
  <c r="E293" i="6"/>
  <c r="G291" i="6"/>
  <c r="G289" i="6"/>
  <c r="E279" i="6"/>
  <c r="F657" i="6"/>
  <c r="D649" i="6"/>
  <c r="C622" i="6"/>
  <c r="F614" i="6"/>
  <c r="G607" i="6"/>
  <c r="G583" i="6"/>
  <c r="E540" i="6"/>
  <c r="H533" i="6"/>
  <c r="K524" i="6"/>
  <c r="D515" i="6"/>
  <c r="C503" i="6"/>
  <c r="K500" i="6"/>
  <c r="I495" i="6"/>
  <c r="H461" i="6"/>
  <c r="R461" i="6" s="1"/>
  <c r="J454" i="6"/>
  <c r="K439" i="6"/>
  <c r="C431" i="6"/>
  <c r="H418" i="6"/>
  <c r="K403" i="6"/>
  <c r="C397" i="6"/>
  <c r="F370" i="6"/>
  <c r="I335" i="6"/>
  <c r="D327" i="6"/>
  <c r="C307" i="6"/>
  <c r="C305" i="6"/>
  <c r="F291" i="6"/>
  <c r="F289" i="6"/>
  <c r="I287" i="6"/>
  <c r="E277" i="6"/>
  <c r="G260" i="6"/>
  <c r="G258" i="6"/>
  <c r="G253" i="6"/>
  <c r="E235" i="6"/>
  <c r="K197" i="6"/>
  <c r="C189" i="6"/>
  <c r="I166" i="6"/>
  <c r="S166" i="6" s="1"/>
  <c r="F161" i="6"/>
  <c r="H150" i="6"/>
  <c r="C147" i="6"/>
  <c r="G109" i="6"/>
  <c r="H99" i="6"/>
  <c r="H82" i="6"/>
  <c r="E52" i="6"/>
  <c r="J41" i="6"/>
  <c r="J27" i="6"/>
  <c r="I19" i="6"/>
  <c r="D12" i="6"/>
  <c r="K194" i="6"/>
  <c r="D161" i="6"/>
  <c r="K159" i="6"/>
  <c r="C125" i="6"/>
  <c r="I123" i="6"/>
  <c r="C120" i="6"/>
  <c r="K107" i="6"/>
  <c r="D93" i="6"/>
  <c r="E68" i="6"/>
  <c r="H61" i="6"/>
  <c r="C47" i="6"/>
  <c r="J36" i="6"/>
  <c r="C649" i="6"/>
  <c r="J641" i="6"/>
  <c r="F629" i="6"/>
  <c r="J603" i="6"/>
  <c r="I596" i="6"/>
  <c r="H566" i="6"/>
  <c r="C556" i="6"/>
  <c r="K545" i="6"/>
  <c r="J517" i="6"/>
  <c r="E495" i="6"/>
  <c r="J486" i="6"/>
  <c r="F461" i="6"/>
  <c r="H454" i="6"/>
  <c r="K441" i="6"/>
  <c r="G433" i="6"/>
  <c r="J405" i="6"/>
  <c r="I403" i="6"/>
  <c r="K386" i="6"/>
  <c r="G379" i="6"/>
  <c r="G376" i="6"/>
  <c r="D374" i="6"/>
  <c r="N374" i="6" s="1"/>
  <c r="F372" i="6"/>
  <c r="E370" i="6"/>
  <c r="D331" i="6"/>
  <c r="C291" i="6"/>
  <c r="E287" i="6"/>
  <c r="E275" i="6"/>
  <c r="E253" i="6"/>
  <c r="H250" i="6"/>
  <c r="G233" i="6"/>
  <c r="H231" i="6"/>
  <c r="J197" i="6"/>
  <c r="E187" i="6"/>
  <c r="F179" i="6"/>
  <c r="K10" i="6"/>
  <c r="G635" i="6"/>
  <c r="C609" i="6"/>
  <c r="F599" i="6"/>
  <c r="J579" i="6"/>
  <c r="D571" i="6"/>
  <c r="F557" i="6"/>
  <c r="E512" i="6"/>
  <c r="I505" i="6"/>
  <c r="S505" i="6" s="1"/>
  <c r="C500" i="6"/>
  <c r="J469" i="6"/>
  <c r="T469" i="6" s="1"/>
  <c r="F635" i="6"/>
  <c r="D599" i="6"/>
  <c r="J594" i="6"/>
  <c r="G579" i="6"/>
  <c r="K525" i="6"/>
  <c r="G505" i="6"/>
  <c r="K472" i="6"/>
  <c r="I651" i="6"/>
  <c r="C599" i="6"/>
  <c r="I594" i="6"/>
  <c r="E579" i="6"/>
  <c r="C557" i="6"/>
  <c r="F505" i="6"/>
  <c r="K496" i="6"/>
  <c r="K477" i="6"/>
  <c r="F439" i="6"/>
  <c r="I428" i="6"/>
  <c r="K425" i="6"/>
  <c r="H417" i="6"/>
  <c r="K407" i="6"/>
  <c r="U407" i="6" s="1"/>
  <c r="J388" i="6"/>
  <c r="F379" i="6"/>
  <c r="E357" i="6"/>
  <c r="O357" i="6" s="1"/>
  <c r="G351" i="6"/>
  <c r="G347" i="6"/>
  <c r="Q347" i="6" s="1"/>
  <c r="K319" i="6"/>
  <c r="H314" i="6"/>
  <c r="I302" i="6"/>
  <c r="J278" i="6"/>
  <c r="H265" i="6"/>
  <c r="H263" i="6"/>
  <c r="C253" i="6"/>
  <c r="C243" i="6"/>
  <c r="H232" i="6"/>
  <c r="I223" i="6"/>
  <c r="G221" i="6"/>
  <c r="J203" i="6"/>
  <c r="F192" i="6"/>
  <c r="F169" i="6"/>
  <c r="E90" i="6"/>
  <c r="C80" i="6"/>
  <c r="H62" i="6"/>
  <c r="E57" i="6"/>
  <c r="H50" i="6"/>
  <c r="D43" i="6"/>
  <c r="H617" i="6"/>
  <c r="K610" i="6"/>
  <c r="H601" i="6"/>
  <c r="G595" i="6"/>
  <c r="J581" i="6"/>
  <c r="F558" i="6"/>
  <c r="I517" i="6"/>
  <c r="G509" i="6"/>
  <c r="E497" i="6"/>
  <c r="H489" i="6"/>
  <c r="H651" i="6"/>
  <c r="E639" i="6"/>
  <c r="I627" i="6"/>
  <c r="H621" i="6"/>
  <c r="C539" i="6"/>
  <c r="J514" i="6"/>
  <c r="E509" i="6"/>
  <c r="E651" i="6"/>
  <c r="F617" i="6"/>
  <c r="P617" i="6" s="1"/>
  <c r="C587" i="6"/>
  <c r="G581" i="6"/>
  <c r="I570" i="6"/>
  <c r="J561" i="6"/>
  <c r="K554" i="6"/>
  <c r="F499" i="6"/>
  <c r="J491" i="6"/>
  <c r="J481" i="6"/>
  <c r="K460" i="6"/>
  <c r="F453" i="6"/>
  <c r="G441" i="6"/>
  <c r="H430" i="6"/>
  <c r="H415" i="6"/>
  <c r="K411" i="6"/>
  <c r="F404" i="6"/>
  <c r="E386" i="6"/>
  <c r="D372" i="6"/>
  <c r="K369" i="6"/>
  <c r="J362" i="6"/>
  <c r="E359" i="6"/>
  <c r="E349" i="6"/>
  <c r="O349" i="6" s="1"/>
  <c r="J346" i="6"/>
  <c r="H343" i="6"/>
  <c r="R343" i="6" s="1"/>
  <c r="H320" i="6"/>
  <c r="D300" i="6"/>
  <c r="I290" i="6"/>
  <c r="K664" i="6"/>
  <c r="C617" i="6"/>
  <c r="F581" i="6"/>
  <c r="I569" i="6"/>
  <c r="H561" i="6"/>
  <c r="J554" i="6"/>
  <c r="K544" i="6"/>
  <c r="H523" i="6"/>
  <c r="E499" i="6"/>
  <c r="I491" i="6"/>
  <c r="F481" i="6"/>
  <c r="F460" i="6"/>
  <c r="C445" i="6"/>
  <c r="F441" i="6"/>
  <c r="G430" i="6"/>
  <c r="J411" i="6"/>
  <c r="K400" i="6"/>
  <c r="E393" i="6"/>
  <c r="O393" i="6" s="1"/>
  <c r="J389" i="6"/>
  <c r="G383" i="6"/>
  <c r="E379" i="6"/>
  <c r="G375" i="6"/>
  <c r="F369" i="6"/>
  <c r="G362" i="6"/>
  <c r="K356" i="6"/>
  <c r="D349" i="6"/>
  <c r="H346" i="6"/>
  <c r="G343" i="6"/>
  <c r="E337" i="6"/>
  <c r="J330" i="6"/>
  <c r="J327" i="6"/>
  <c r="G320" i="6"/>
  <c r="G305" i="6"/>
  <c r="C300" i="6"/>
  <c r="E281" i="6"/>
  <c r="E273" i="6"/>
  <c r="H257" i="6"/>
  <c r="D248" i="6"/>
  <c r="C237" i="6"/>
  <c r="I232" i="6"/>
  <c r="S232" i="6" s="1"/>
  <c r="H637" i="6"/>
  <c r="I625" i="6"/>
  <c r="I603" i="6"/>
  <c r="H569" i="6"/>
  <c r="G561" i="6"/>
  <c r="G554" i="6"/>
  <c r="F544" i="6"/>
  <c r="D538" i="6"/>
  <c r="C505" i="6"/>
  <c r="C499" i="6"/>
  <c r="H491" i="6"/>
  <c r="J485" i="6"/>
  <c r="D481" i="6"/>
  <c r="K473" i="6"/>
  <c r="E441" i="6"/>
  <c r="I411" i="6"/>
  <c r="J400" i="6"/>
  <c r="C386" i="6"/>
  <c r="F375" i="6"/>
  <c r="C369" i="6"/>
  <c r="H356" i="6"/>
  <c r="F346" i="6"/>
  <c r="P346" i="6" s="1"/>
  <c r="D337" i="6"/>
  <c r="N337" i="6" s="1"/>
  <c r="G330" i="6"/>
  <c r="D320" i="6"/>
  <c r="G290" i="6"/>
  <c r="I275" i="6"/>
  <c r="G257" i="6"/>
  <c r="C248" i="6"/>
  <c r="K234" i="6"/>
  <c r="F232" i="6"/>
  <c r="H202" i="6"/>
  <c r="F193" i="6"/>
  <c r="J188" i="6"/>
  <c r="H169" i="6"/>
  <c r="D166" i="6"/>
  <c r="F153" i="6"/>
  <c r="H151" i="6"/>
  <c r="I127" i="6"/>
  <c r="K124" i="6"/>
  <c r="I122" i="6"/>
  <c r="I120" i="6"/>
  <c r="G118" i="6"/>
  <c r="G108" i="6"/>
  <c r="Q108" i="6" s="1"/>
  <c r="G83" i="6"/>
  <c r="J81" i="6"/>
  <c r="D13" i="6"/>
  <c r="G664" i="6"/>
  <c r="K645" i="6"/>
  <c r="H625" i="6"/>
  <c r="K608" i="6"/>
  <c r="G603" i="6"/>
  <c r="G597" i="6"/>
  <c r="K579" i="6"/>
  <c r="F645" i="6"/>
  <c r="I624" i="6"/>
  <c r="D603" i="6"/>
  <c r="I585" i="6"/>
  <c r="J513" i="6"/>
  <c r="G485" i="6"/>
  <c r="C426" i="6"/>
  <c r="J323" i="6"/>
  <c r="E317" i="6"/>
  <c r="J314" i="6"/>
  <c r="I307" i="6"/>
  <c r="I304" i="6"/>
  <c r="S304" i="6" s="1"/>
  <c r="D302" i="6"/>
  <c r="I299" i="6"/>
  <c r="C287" i="6"/>
  <c r="I277" i="6"/>
  <c r="G259" i="6"/>
  <c r="D243" i="6"/>
  <c r="F234" i="6"/>
  <c r="H229" i="6"/>
  <c r="H195" i="6"/>
  <c r="J190" i="6"/>
  <c r="H161" i="6"/>
  <c r="C153" i="6"/>
  <c r="K134" i="6"/>
  <c r="E127" i="6"/>
  <c r="G124" i="6"/>
  <c r="E120" i="6"/>
  <c r="K95" i="6"/>
  <c r="E91" i="6"/>
  <c r="C81" i="6"/>
  <c r="E50" i="6"/>
  <c r="E48" i="6"/>
  <c r="J24" i="6"/>
  <c r="T24" i="6" s="1"/>
  <c r="K670" i="6"/>
  <c r="J656" i="6"/>
  <c r="J636" i="6"/>
  <c r="F624" i="6"/>
  <c r="H613" i="6"/>
  <c r="G585" i="6"/>
  <c r="K575" i="6"/>
  <c r="K558" i="6"/>
  <c r="K552" i="6"/>
  <c r="D517" i="6"/>
  <c r="H513" i="6"/>
  <c r="I489" i="6"/>
  <c r="E485" i="6"/>
  <c r="J477" i="6"/>
  <c r="K467" i="6"/>
  <c r="D411" i="6"/>
  <c r="D403" i="6"/>
  <c r="G388" i="6"/>
  <c r="K371" i="6"/>
  <c r="K361" i="6"/>
  <c r="H345" i="6"/>
  <c r="K332" i="6"/>
  <c r="U332" i="6" s="1"/>
  <c r="G323" i="6"/>
  <c r="G314" i="6"/>
  <c r="G307" i="6"/>
  <c r="D299" i="6"/>
  <c r="H267" i="6"/>
  <c r="E250" i="6"/>
  <c r="J236" i="6"/>
  <c r="F229" i="6"/>
  <c r="F181" i="6"/>
  <c r="G161" i="6"/>
  <c r="D159" i="6"/>
  <c r="I141" i="6"/>
  <c r="J136" i="6"/>
  <c r="J134" i="6"/>
  <c r="C122" i="6"/>
  <c r="H97" i="6"/>
  <c r="H670" i="6"/>
  <c r="G613" i="6"/>
  <c r="F585" i="6"/>
  <c r="P585" i="6" s="1"/>
  <c r="H575" i="6"/>
  <c r="K568" i="6"/>
  <c r="G558" i="6"/>
  <c r="J552" i="6"/>
  <c r="G542" i="6"/>
  <c r="Q542" i="6" s="1"/>
  <c r="D485" i="6"/>
  <c r="H467" i="6"/>
  <c r="K447" i="6"/>
  <c r="K444" i="6"/>
  <c r="F388" i="6"/>
  <c r="K385" i="6"/>
  <c r="C374" i="6"/>
  <c r="J365" i="6"/>
  <c r="J361" i="6"/>
  <c r="I355" i="6"/>
  <c r="F345" i="6"/>
  <c r="J332" i="6"/>
  <c r="D323" i="6"/>
  <c r="G304" i="6"/>
  <c r="F292" i="6"/>
  <c r="E259" i="6"/>
  <c r="J253" i="6"/>
  <c r="J245" i="6"/>
  <c r="K239" i="6"/>
  <c r="H236" i="6"/>
  <c r="R236" i="6" s="1"/>
  <c r="E229" i="6"/>
  <c r="J653" i="6"/>
  <c r="F641" i="6"/>
  <c r="J628" i="6"/>
  <c r="E589" i="6"/>
  <c r="J582" i="6"/>
  <c r="G572" i="6"/>
  <c r="G566" i="6"/>
  <c r="G487" i="6"/>
  <c r="E439" i="6"/>
  <c r="G628" i="6"/>
  <c r="J599" i="6"/>
  <c r="D589" i="6"/>
  <c r="G582" i="6"/>
  <c r="D572" i="6"/>
  <c r="E566" i="6"/>
  <c r="I501" i="6"/>
  <c r="E487" i="6"/>
  <c r="C439" i="6"/>
  <c r="D405" i="6"/>
  <c r="E390" i="6"/>
  <c r="F376" i="6"/>
  <c r="P376" i="6" s="1"/>
  <c r="K373" i="6"/>
  <c r="K370" i="6"/>
  <c r="F363" i="6"/>
  <c r="P363" i="6" s="1"/>
  <c r="H357" i="6"/>
  <c r="F347" i="6"/>
  <c r="G341" i="6"/>
  <c r="G334" i="6"/>
  <c r="I331" i="6"/>
  <c r="J328" i="6"/>
  <c r="G665" i="6"/>
  <c r="K621" i="6"/>
  <c r="J598" i="6"/>
  <c r="C552" i="6"/>
  <c r="E539" i="6"/>
  <c r="I511" i="6"/>
  <c r="D487" i="6"/>
  <c r="H453" i="6"/>
  <c r="H432" i="6"/>
  <c r="J402" i="6"/>
  <c r="C398" i="6"/>
  <c r="D370" i="6"/>
  <c r="J344" i="6"/>
  <c r="T344" i="6" s="1"/>
  <c r="F315" i="6"/>
  <c r="I295" i="6"/>
  <c r="H291" i="6"/>
  <c r="J276" i="6"/>
  <c r="C260" i="6"/>
  <c r="M260" i="6" s="1"/>
  <c r="C257" i="6"/>
  <c r="H246" i="6"/>
  <c r="J621" i="6"/>
  <c r="F598" i="6"/>
  <c r="J567" i="6"/>
  <c r="C533" i="6"/>
  <c r="G511" i="6"/>
  <c r="C487" i="6"/>
  <c r="G432" i="6"/>
  <c r="K417" i="6"/>
  <c r="I402" i="6"/>
  <c r="H348" i="6"/>
  <c r="H344" i="6"/>
  <c r="D335" i="6"/>
  <c r="J318" i="6"/>
  <c r="E315" i="6"/>
  <c r="G303" i="6"/>
  <c r="Q303" i="6" s="1"/>
  <c r="I276" i="6"/>
  <c r="H253" i="6"/>
  <c r="G249" i="6"/>
  <c r="Q249" i="6" s="1"/>
  <c r="G246" i="6"/>
  <c r="J243" i="6"/>
  <c r="J239" i="6"/>
  <c r="I222" i="6"/>
  <c r="J219" i="6"/>
  <c r="F176" i="6"/>
  <c r="D167" i="6"/>
  <c r="H164" i="6"/>
  <c r="G159" i="6"/>
  <c r="K120" i="6"/>
  <c r="C82" i="6"/>
  <c r="I75" i="6"/>
  <c r="C36" i="6"/>
  <c r="C34" i="6"/>
  <c r="K13" i="6"/>
  <c r="J655" i="6"/>
  <c r="I621" i="6"/>
  <c r="G617" i="6"/>
  <c r="I567" i="6"/>
  <c r="C538" i="6"/>
  <c r="D511" i="6"/>
  <c r="N511" i="6" s="1"/>
  <c r="K497" i="6"/>
  <c r="U497" i="6" s="1"/>
  <c r="J447" i="6"/>
  <c r="F432" i="6"/>
  <c r="P432" i="6" s="1"/>
  <c r="G417" i="6"/>
  <c r="F348" i="6"/>
  <c r="D344" i="6"/>
  <c r="G318" i="6"/>
  <c r="G306" i="6"/>
  <c r="G295" i="6"/>
  <c r="K287" i="6"/>
  <c r="I239" i="6"/>
  <c r="I229" i="6"/>
  <c r="H222" i="6"/>
  <c r="H219" i="6"/>
  <c r="C204" i="6"/>
  <c r="J201" i="6"/>
  <c r="J191" i="6"/>
  <c r="G164" i="6"/>
  <c r="I152" i="6"/>
  <c r="C150" i="6"/>
  <c r="M150" i="6" s="1"/>
  <c r="E136" i="6"/>
  <c r="H120" i="6"/>
  <c r="H111" i="6"/>
  <c r="K104" i="6"/>
  <c r="I85" i="6"/>
  <c r="H75" i="6"/>
  <c r="I64" i="6"/>
  <c r="J40" i="6"/>
  <c r="G655" i="6"/>
  <c r="C596" i="6"/>
  <c r="K551" i="6"/>
  <c r="I497" i="6"/>
  <c r="K469" i="6"/>
  <c r="G447" i="6"/>
  <c r="K442" i="6"/>
  <c r="K427" i="6"/>
  <c r="F417" i="6"/>
  <c r="K393" i="6"/>
  <c r="C348" i="6"/>
  <c r="F318" i="6"/>
  <c r="K314" i="6"/>
  <c r="F306" i="6"/>
  <c r="P306" i="6" s="1"/>
  <c r="F295" i="6"/>
  <c r="P295" i="6" s="1"/>
  <c r="D287" i="6"/>
  <c r="E249" i="6"/>
  <c r="E246" i="6"/>
  <c r="H239" i="6"/>
  <c r="C229" i="6"/>
  <c r="I201" i="6"/>
  <c r="G191" i="6"/>
  <c r="J173" i="6"/>
  <c r="E164" i="6"/>
  <c r="H152" i="6"/>
  <c r="I145" i="6"/>
  <c r="K138" i="6"/>
  <c r="I131" i="6"/>
  <c r="F120" i="6"/>
  <c r="G111" i="6"/>
  <c r="F95" i="6"/>
  <c r="G85" i="6"/>
  <c r="G75" i="6"/>
  <c r="H64" i="6"/>
  <c r="H53" i="6"/>
  <c r="I40" i="6"/>
  <c r="S40" i="6" s="1"/>
  <c r="J19" i="6"/>
  <c r="I13" i="6"/>
  <c r="D613" i="6"/>
  <c r="F595" i="6"/>
  <c r="D579" i="6"/>
  <c r="N579" i="6" s="1"/>
  <c r="I565" i="6"/>
  <c r="F523" i="6"/>
  <c r="I509" i="6"/>
  <c r="C447" i="6"/>
  <c r="I441" i="6"/>
  <c r="D402" i="6"/>
  <c r="J347" i="6"/>
  <c r="D306" i="6"/>
  <c r="G265" i="6"/>
  <c r="F239" i="6"/>
  <c r="I235" i="6"/>
  <c r="J232" i="6"/>
  <c r="H216" i="6"/>
  <c r="H209" i="6"/>
  <c r="J206" i="6"/>
  <c r="E197" i="6"/>
  <c r="F188" i="6"/>
  <c r="J178" i="6"/>
  <c r="K166" i="6"/>
  <c r="F131" i="6"/>
  <c r="P131" i="6" s="1"/>
  <c r="AN68" i="12" s="1"/>
  <c r="G122" i="6"/>
  <c r="K117" i="6"/>
  <c r="U117" i="6" s="1"/>
  <c r="CV66" i="12" s="1"/>
  <c r="J77" i="6"/>
  <c r="C75" i="6"/>
  <c r="E64" i="6"/>
  <c r="C51" i="6"/>
  <c r="D40" i="6"/>
  <c r="G27" i="6"/>
  <c r="I25" i="6"/>
  <c r="I23" i="6"/>
  <c r="J21" i="6"/>
  <c r="F19" i="6"/>
  <c r="I635" i="6"/>
  <c r="E595" i="6"/>
  <c r="F575" i="6"/>
  <c r="H565" i="6"/>
  <c r="G545" i="6"/>
  <c r="E523" i="6"/>
  <c r="H509" i="6"/>
  <c r="R509" i="6" s="1"/>
  <c r="BL95" i="12" s="1"/>
  <c r="I485" i="6"/>
  <c r="S485" i="6" s="1"/>
  <c r="G467" i="6"/>
  <c r="H411" i="6"/>
  <c r="R411" i="6" s="1"/>
  <c r="BL88" i="12" s="1"/>
  <c r="J407" i="6"/>
  <c r="J383" i="6"/>
  <c r="T383" i="6" s="1"/>
  <c r="CJ86" i="12" s="1"/>
  <c r="H365" i="6"/>
  <c r="K360" i="6"/>
  <c r="K321" i="6"/>
  <c r="C306" i="6"/>
  <c r="C259" i="6"/>
  <c r="E239" i="6"/>
  <c r="G235" i="6"/>
  <c r="E232" i="6"/>
  <c r="K225" i="6"/>
  <c r="G216" i="6"/>
  <c r="C209" i="6"/>
  <c r="C197" i="6"/>
  <c r="E188" i="6"/>
  <c r="I155" i="6"/>
  <c r="C152" i="6"/>
  <c r="E138" i="6"/>
  <c r="K133" i="6"/>
  <c r="F122" i="6"/>
  <c r="H106" i="6"/>
  <c r="F97" i="6"/>
  <c r="P97" i="6" s="1"/>
  <c r="C85" i="6"/>
  <c r="H77" i="6"/>
  <c r="K68" i="6"/>
  <c r="E66" i="6"/>
  <c r="E53" i="6"/>
  <c r="C43" i="6"/>
  <c r="F27" i="6"/>
  <c r="I21" i="6"/>
  <c r="G9" i="6"/>
  <c r="F467" i="6"/>
  <c r="J612" i="6"/>
  <c r="D595" i="6"/>
  <c r="E575" i="6"/>
  <c r="E545" i="6"/>
  <c r="E531" i="6"/>
  <c r="H485" i="6"/>
  <c r="C474" i="6"/>
  <c r="J457" i="6"/>
  <c r="C652" i="6"/>
  <c r="M652" i="6" s="1"/>
  <c r="E628" i="6"/>
  <c r="G589" i="6"/>
  <c r="E558" i="6"/>
  <c r="O558" i="6" s="1"/>
  <c r="K529" i="6"/>
  <c r="K516" i="6"/>
  <c r="D495" i="6"/>
  <c r="D467" i="6"/>
  <c r="J456" i="6"/>
  <c r="K445" i="6"/>
  <c r="K440" i="6"/>
  <c r="F407" i="6"/>
  <c r="F391" i="6"/>
  <c r="J386" i="6"/>
  <c r="G377" i="6"/>
  <c r="C373" i="6"/>
  <c r="E355" i="6"/>
  <c r="H342" i="6"/>
  <c r="E334" i="6"/>
  <c r="F317" i="6"/>
  <c r="J313" i="6"/>
  <c r="G286" i="6"/>
  <c r="I278" i="6"/>
  <c r="S278" i="6" s="1"/>
  <c r="J272" i="6"/>
  <c r="T272" i="6" s="1"/>
  <c r="H251" i="6"/>
  <c r="E248" i="6"/>
  <c r="G231" i="6"/>
  <c r="Q231" i="6" s="1"/>
  <c r="H225" i="6"/>
  <c r="R225" i="6" s="1"/>
  <c r="I221" i="6"/>
  <c r="H203" i="6"/>
  <c r="G668" i="6"/>
  <c r="I641" i="6"/>
  <c r="D584" i="6"/>
  <c r="K555" i="6"/>
  <c r="K541" i="6"/>
  <c r="E514" i="6"/>
  <c r="G501" i="6"/>
  <c r="I471" i="6"/>
  <c r="G454" i="6"/>
  <c r="H435" i="6"/>
  <c r="H428" i="6"/>
  <c r="K413" i="6"/>
  <c r="C385" i="6"/>
  <c r="F371" i="6"/>
  <c r="F668" i="6"/>
  <c r="H641" i="6"/>
  <c r="K601" i="6"/>
  <c r="C584" i="6"/>
  <c r="F569" i="6"/>
  <c r="I555" i="6"/>
  <c r="D526" i="6"/>
  <c r="F501" i="6"/>
  <c r="I488" i="6"/>
  <c r="G471" i="6"/>
  <c r="F454" i="6"/>
  <c r="F435" i="6"/>
  <c r="F428" i="6"/>
  <c r="K419" i="6"/>
  <c r="J413" i="6"/>
  <c r="E371" i="6"/>
  <c r="K349" i="6"/>
  <c r="D319" i="6"/>
  <c r="D285" i="6"/>
  <c r="K281" i="6"/>
  <c r="E274" i="6"/>
  <c r="J271" i="6"/>
  <c r="E247" i="6"/>
  <c r="E244" i="6"/>
  <c r="D220" i="6"/>
  <c r="K217" i="6"/>
  <c r="C205" i="6"/>
  <c r="E192" i="6"/>
  <c r="K189" i="6"/>
  <c r="G183" i="6"/>
  <c r="F174" i="6"/>
  <c r="P174" i="6" s="1"/>
  <c r="D160" i="6"/>
  <c r="I148" i="6"/>
  <c r="F139" i="6"/>
  <c r="C137" i="6"/>
  <c r="J645" i="6"/>
  <c r="H609" i="6"/>
  <c r="C542" i="6"/>
  <c r="K513" i="6"/>
  <c r="J471" i="6"/>
  <c r="K455" i="6"/>
  <c r="H425" i="6"/>
  <c r="I407" i="6"/>
  <c r="K398" i="6"/>
  <c r="G360" i="6"/>
  <c r="Q360" i="6" s="1"/>
  <c r="J349" i="6"/>
  <c r="F342" i="6"/>
  <c r="E258" i="6"/>
  <c r="D249" i="6"/>
  <c r="H244" i="6"/>
  <c r="H234" i="6"/>
  <c r="J230" i="6"/>
  <c r="G217" i="6"/>
  <c r="J208" i="6"/>
  <c r="J176" i="6"/>
  <c r="G169" i="6"/>
  <c r="H153" i="6"/>
  <c r="I132" i="6"/>
  <c r="E125" i="6"/>
  <c r="H105" i="6"/>
  <c r="J99" i="6"/>
  <c r="C95" i="6"/>
  <c r="J82" i="6"/>
  <c r="E79" i="6"/>
  <c r="J76" i="6"/>
  <c r="J37" i="6"/>
  <c r="E29" i="6"/>
  <c r="O29" i="6" s="1"/>
  <c r="G25" i="6"/>
  <c r="F20" i="6"/>
  <c r="G13" i="6"/>
  <c r="Q13" i="6" s="1"/>
  <c r="I8" i="6"/>
  <c r="F6" i="6"/>
  <c r="P6" i="6" s="1"/>
  <c r="F651" i="6"/>
  <c r="F471" i="6"/>
  <c r="G455" i="6"/>
  <c r="I435" i="6"/>
  <c r="H349" i="6"/>
  <c r="E342" i="6"/>
  <c r="H319" i="6"/>
  <c r="G313" i="6"/>
  <c r="D272" i="6"/>
  <c r="G244" i="6"/>
  <c r="G234" i="6"/>
  <c r="G230" i="6"/>
  <c r="D217" i="6"/>
  <c r="I208" i="6"/>
  <c r="K187" i="6"/>
  <c r="G411" i="6"/>
  <c r="I601" i="6"/>
  <c r="S601" i="6" s="1"/>
  <c r="F568" i="6"/>
  <c r="J511" i="6"/>
  <c r="C433" i="6"/>
  <c r="F405" i="6"/>
  <c r="H384" i="6"/>
  <c r="G359" i="6"/>
  <c r="C330" i="6"/>
  <c r="I309" i="6"/>
  <c r="F286" i="6"/>
  <c r="D230" i="6"/>
  <c r="J225" i="6"/>
  <c r="J220" i="6"/>
  <c r="I216" i="6"/>
  <c r="C208" i="6"/>
  <c r="J195" i="6"/>
  <c r="C191" i="6"/>
  <c r="D138" i="6"/>
  <c r="D135" i="6"/>
  <c r="D132" i="6"/>
  <c r="I124" i="6"/>
  <c r="H121" i="6"/>
  <c r="H108" i="6"/>
  <c r="C99" i="6"/>
  <c r="K94" i="6"/>
  <c r="U94" i="6" s="1"/>
  <c r="C89" i="6"/>
  <c r="D76" i="6"/>
  <c r="D63" i="6"/>
  <c r="H599" i="6"/>
  <c r="D568" i="6"/>
  <c r="J502" i="6"/>
  <c r="T502" i="6" s="1"/>
  <c r="E447" i="6"/>
  <c r="G384" i="6"/>
  <c r="E341" i="6"/>
  <c r="K329" i="6"/>
  <c r="D286" i="6"/>
  <c r="K276" i="6"/>
  <c r="G239" i="6"/>
  <c r="I225" i="6"/>
  <c r="G220" i="6"/>
  <c r="C195" i="6"/>
  <c r="G175" i="6"/>
  <c r="F149" i="6"/>
  <c r="F146" i="6"/>
  <c r="C138" i="6"/>
  <c r="C135" i="6"/>
  <c r="H124" i="6"/>
  <c r="F121" i="6"/>
  <c r="J94" i="6"/>
  <c r="F37" i="6"/>
  <c r="E22" i="6"/>
  <c r="I10" i="6"/>
  <c r="G599" i="6"/>
  <c r="C568" i="6"/>
  <c r="C531" i="6"/>
  <c r="H502" i="6"/>
  <c r="H483" i="6"/>
  <c r="I453" i="6"/>
  <c r="I432" i="6"/>
  <c r="J419" i="6"/>
  <c r="C405" i="6"/>
  <c r="H391" i="6"/>
  <c r="E384" i="6"/>
  <c r="G371" i="6"/>
  <c r="E347" i="6"/>
  <c r="C341" i="6"/>
  <c r="E309" i="6"/>
  <c r="O309" i="6" s="1"/>
  <c r="F302" i="6"/>
  <c r="C276" i="6"/>
  <c r="E262" i="6"/>
  <c r="D239" i="6"/>
  <c r="G225" i="6"/>
  <c r="C179" i="6"/>
  <c r="F175" i="6"/>
  <c r="K167" i="6"/>
  <c r="U167" i="6" s="1"/>
  <c r="K160" i="6"/>
  <c r="K118" i="6"/>
  <c r="K97" i="6"/>
  <c r="I68" i="6"/>
  <c r="F47" i="6"/>
  <c r="K39" i="6"/>
  <c r="E27" i="6"/>
  <c r="H10" i="6"/>
  <c r="H5" i="6"/>
  <c r="C589" i="6"/>
  <c r="C558" i="6"/>
  <c r="D502" i="6"/>
  <c r="F483" i="6"/>
  <c r="P483" i="6" s="1"/>
  <c r="I445" i="6"/>
  <c r="K377" i="6"/>
  <c r="U377" i="6" s="1"/>
  <c r="H358" i="6"/>
  <c r="G337" i="6"/>
  <c r="I301" i="6"/>
  <c r="I291" i="6"/>
  <c r="H261" i="6"/>
  <c r="J247" i="6"/>
  <c r="E233" i="6"/>
  <c r="I215" i="6"/>
  <c r="J194" i="6"/>
  <c r="H190" i="6"/>
  <c r="K178" i="6"/>
  <c r="G167" i="6"/>
  <c r="H163" i="6"/>
  <c r="H160" i="6"/>
  <c r="K137" i="6"/>
  <c r="C118" i="6"/>
  <c r="J107" i="6"/>
  <c r="C97" i="6"/>
  <c r="F94" i="6"/>
  <c r="F85" i="6"/>
  <c r="F81" i="6"/>
  <c r="P81" i="6" s="1"/>
  <c r="K65" i="6"/>
  <c r="F55" i="6"/>
  <c r="I43" i="6"/>
  <c r="I39" i="6"/>
  <c r="C27" i="6"/>
  <c r="F628" i="6"/>
  <c r="D483" i="6"/>
  <c r="H445" i="6"/>
  <c r="J390" i="6"/>
  <c r="F358" i="6"/>
  <c r="I317" i="6"/>
  <c r="H301" i="6"/>
  <c r="C233" i="6"/>
  <c r="G215" i="6"/>
  <c r="G194" i="6"/>
  <c r="F190" i="6"/>
  <c r="F183" i="6"/>
  <c r="F178" i="6"/>
  <c r="C175" i="6"/>
  <c r="F167" i="6"/>
  <c r="F163" i="6"/>
  <c r="G160" i="6"/>
  <c r="Q160" i="6" s="1"/>
  <c r="J137" i="6"/>
  <c r="K110" i="6"/>
  <c r="I107" i="6"/>
  <c r="S107" i="6" s="1"/>
  <c r="E94" i="6"/>
  <c r="O94" i="6" s="1"/>
  <c r="D91" i="6"/>
  <c r="E81" i="6"/>
  <c r="J78" i="6"/>
  <c r="K62" i="6"/>
  <c r="E55" i="6"/>
  <c r="H52" i="6"/>
  <c r="D34" i="6"/>
  <c r="G445" i="6"/>
  <c r="D417" i="6"/>
  <c r="F390" i="6"/>
  <c r="D377" i="6"/>
  <c r="K328" i="6"/>
  <c r="K316" i="6"/>
  <c r="F290" i="6"/>
  <c r="F285" i="6"/>
  <c r="J281" i="6"/>
  <c r="E261" i="6"/>
  <c r="H247" i="6"/>
  <c r="R247" i="6" s="1"/>
  <c r="K219" i="6"/>
  <c r="F215" i="6"/>
  <c r="I207" i="6"/>
  <c r="S207" i="6" s="1"/>
  <c r="D194" i="6"/>
  <c r="D190" i="6"/>
  <c r="N190" i="6" s="1"/>
  <c r="C183" i="6"/>
  <c r="E167" i="6"/>
  <c r="D163" i="6"/>
  <c r="N163" i="6" s="1"/>
  <c r="F141" i="6"/>
  <c r="F134" i="6"/>
  <c r="C131" i="6"/>
  <c r="K127" i="6"/>
  <c r="H117" i="6"/>
  <c r="H107" i="6"/>
  <c r="C94" i="6"/>
  <c r="C91" i="6"/>
  <c r="I78" i="6"/>
  <c r="I65" i="6"/>
  <c r="I62" i="6"/>
  <c r="C52" i="6"/>
  <c r="F39" i="6"/>
  <c r="H24" i="6"/>
  <c r="E613" i="6"/>
  <c r="K523" i="6"/>
  <c r="F516" i="6"/>
  <c r="C495" i="6"/>
  <c r="I442" i="6"/>
  <c r="I300" i="6"/>
  <c r="D295" i="6"/>
  <c r="H260" i="6"/>
  <c r="R260" i="6" s="1"/>
  <c r="C236" i="6"/>
  <c r="C231" i="6"/>
  <c r="J222" i="6"/>
  <c r="K192" i="6"/>
  <c r="E189" i="6"/>
  <c r="J180" i="6"/>
  <c r="K165" i="6"/>
  <c r="H162" i="6"/>
  <c r="F133" i="6"/>
  <c r="J119" i="6"/>
  <c r="I113" i="6"/>
  <c r="C96" i="6"/>
  <c r="C93" i="6"/>
  <c r="C83" i="6"/>
  <c r="M83" i="6" s="1"/>
  <c r="G80" i="6"/>
  <c r="Q80" i="6" s="1"/>
  <c r="E61" i="6"/>
  <c r="E54" i="6"/>
  <c r="C41" i="6"/>
  <c r="C26" i="6"/>
  <c r="M26" i="6" s="1"/>
  <c r="J23" i="6"/>
  <c r="F9" i="6"/>
  <c r="F12" i="6"/>
  <c r="G19" i="6"/>
  <c r="D51" i="6"/>
  <c r="D53" i="6"/>
  <c r="D57" i="6"/>
  <c r="D55" i="6"/>
  <c r="D47" i="6"/>
  <c r="D52" i="6"/>
  <c r="D49" i="6"/>
  <c r="D48" i="6"/>
  <c r="D65" i="6"/>
  <c r="C79" i="6"/>
  <c r="H83" i="6"/>
  <c r="K92" i="6"/>
  <c r="J106" i="6"/>
  <c r="T106" i="6" s="1"/>
  <c r="H125" i="6"/>
  <c r="I150" i="6"/>
  <c r="H165" i="6"/>
  <c r="I178" i="6"/>
  <c r="I179" i="6"/>
  <c r="S179" i="6" s="1"/>
  <c r="I181" i="6"/>
  <c r="I183" i="6"/>
  <c r="I176" i="6"/>
  <c r="I174" i="6"/>
  <c r="E175" i="6"/>
  <c r="H192" i="6"/>
  <c r="C215" i="6"/>
  <c r="C235" i="6"/>
  <c r="I274" i="6"/>
  <c r="G285" i="6"/>
  <c r="K304" i="6"/>
  <c r="K303" i="6"/>
  <c r="K309" i="6"/>
  <c r="K300" i="6"/>
  <c r="K301" i="6"/>
  <c r="K306" i="6"/>
  <c r="K305" i="6"/>
  <c r="U305" i="6" s="1"/>
  <c r="K307" i="6"/>
  <c r="K302" i="6"/>
  <c r="K299" i="6"/>
  <c r="E304" i="6"/>
  <c r="F334" i="6"/>
  <c r="P334" i="6" s="1"/>
  <c r="I357" i="6"/>
  <c r="D376" i="6"/>
  <c r="D400" i="6"/>
  <c r="D433" i="6"/>
  <c r="D430" i="6"/>
  <c r="D427" i="6"/>
  <c r="D435" i="6"/>
  <c r="D425" i="6"/>
  <c r="D429" i="6"/>
  <c r="N429" i="6" s="1"/>
  <c r="D431" i="6"/>
  <c r="D432" i="6"/>
  <c r="D426" i="6"/>
  <c r="I426" i="6"/>
  <c r="H541" i="6"/>
  <c r="K589" i="6"/>
  <c r="E603" i="6"/>
  <c r="G404" i="6"/>
  <c r="Q404" i="6" s="1"/>
  <c r="G400" i="6"/>
  <c r="G405" i="6"/>
  <c r="G399" i="6"/>
  <c r="G397" i="6"/>
  <c r="G401" i="6"/>
  <c r="G398" i="6"/>
  <c r="G402" i="6"/>
  <c r="G407" i="6"/>
  <c r="D457" i="6"/>
  <c r="D454" i="6"/>
  <c r="D453" i="6"/>
  <c r="D460" i="6"/>
  <c r="D455" i="6"/>
  <c r="D459" i="6"/>
  <c r="N459" i="6" s="1"/>
  <c r="D461" i="6"/>
  <c r="D456" i="6"/>
  <c r="D458" i="6"/>
  <c r="D463" i="6"/>
  <c r="E36" i="2"/>
  <c r="E44" i="2"/>
  <c r="E54" i="2"/>
  <c r="E34" i="2"/>
  <c r="E23" i="2"/>
  <c r="F62" i="2"/>
  <c r="F27" i="2"/>
  <c r="F65" i="2"/>
  <c r="F52" i="2"/>
  <c r="D41" i="2"/>
  <c r="H12" i="6"/>
  <c r="D22" i="6"/>
  <c r="C20" i="6"/>
  <c r="D23" i="6"/>
  <c r="C35" i="6"/>
  <c r="D61" i="6"/>
  <c r="D71" i="6"/>
  <c r="K79" i="6"/>
  <c r="E99" i="6"/>
  <c r="G135" i="6"/>
  <c r="J160" i="6"/>
  <c r="J215" i="6"/>
  <c r="T217" i="6" s="1"/>
  <c r="J320" i="6"/>
  <c r="H401" i="6"/>
  <c r="H400" i="6"/>
  <c r="H404" i="6"/>
  <c r="R404" i="6" s="1"/>
  <c r="H407" i="6"/>
  <c r="H403" i="6"/>
  <c r="H397" i="6"/>
  <c r="H399" i="6"/>
  <c r="H402" i="6"/>
  <c r="H398" i="6"/>
  <c r="E461" i="6"/>
  <c r="K487" i="6"/>
  <c r="C544" i="6"/>
  <c r="K50" i="6"/>
  <c r="K48" i="6"/>
  <c r="K53" i="6"/>
  <c r="K55" i="6"/>
  <c r="K52" i="6"/>
  <c r="U52" i="6" s="1"/>
  <c r="K49" i="6"/>
  <c r="K51" i="6"/>
  <c r="F71" i="6"/>
  <c r="F65" i="6"/>
  <c r="F67" i="6"/>
  <c r="F68" i="6"/>
  <c r="F62" i="6"/>
  <c r="F66" i="6"/>
  <c r="P66" i="6" s="1"/>
  <c r="D67" i="6"/>
  <c r="I76" i="6"/>
  <c r="J80" i="6"/>
  <c r="T80" i="6" s="1"/>
  <c r="J108" i="6"/>
  <c r="G127" i="6"/>
  <c r="I136" i="6"/>
  <c r="D148" i="6"/>
  <c r="D152" i="6"/>
  <c r="N152" i="6" s="1"/>
  <c r="D155" i="6"/>
  <c r="D150" i="6"/>
  <c r="D149" i="6"/>
  <c r="D146" i="6"/>
  <c r="K146" i="6"/>
  <c r="J151" i="6"/>
  <c r="D162" i="6"/>
  <c r="G177" i="6"/>
  <c r="K230" i="6"/>
  <c r="E237" i="6"/>
  <c r="C251" i="6"/>
  <c r="G264" i="6"/>
  <c r="K277" i="6"/>
  <c r="D292" i="6"/>
  <c r="E306" i="6"/>
  <c r="K323" i="6"/>
  <c r="U323" i="6" s="1"/>
  <c r="C328" i="6"/>
  <c r="H386" i="6"/>
  <c r="C413" i="6"/>
  <c r="M413" i="6" s="1"/>
  <c r="J496" i="6"/>
  <c r="E35" i="2"/>
  <c r="E53" i="2"/>
  <c r="E63" i="2"/>
  <c r="E45" i="2"/>
  <c r="E24" i="2"/>
  <c r="E48" i="2"/>
  <c r="E31" i="2"/>
  <c r="I7" i="6"/>
  <c r="J10" i="6"/>
  <c r="D24" i="6"/>
  <c r="F29" i="6"/>
  <c r="D36" i="6"/>
  <c r="G65" i="6"/>
  <c r="G61" i="6"/>
  <c r="G66" i="6"/>
  <c r="G68" i="6"/>
  <c r="Q68" i="6" s="1"/>
  <c r="G64" i="6"/>
  <c r="G62" i="6"/>
  <c r="G63" i="6"/>
  <c r="G67" i="6"/>
  <c r="E67" i="6"/>
  <c r="O67" i="6" s="1"/>
  <c r="D85" i="6"/>
  <c r="K76" i="6"/>
  <c r="K80" i="6"/>
  <c r="U80" i="6" s="1"/>
  <c r="G103" i="6"/>
  <c r="K108" i="6"/>
  <c r="H127" i="6"/>
  <c r="E162" i="6"/>
  <c r="J167" i="6"/>
  <c r="I177" i="6"/>
  <c r="K188" i="6"/>
  <c r="I237" i="6"/>
  <c r="D244" i="6"/>
  <c r="D251" i="6"/>
  <c r="F293" i="6"/>
  <c r="E313" i="6"/>
  <c r="D328" i="6"/>
  <c r="C345" i="6"/>
  <c r="H387" i="6"/>
  <c r="R387" i="6" s="1"/>
  <c r="H405" i="6"/>
  <c r="E413" i="6"/>
  <c r="O413" i="6" s="1"/>
  <c r="C460" i="6"/>
  <c r="G497" i="6"/>
  <c r="D652" i="6"/>
  <c r="K27" i="6"/>
  <c r="K19" i="6"/>
  <c r="K22" i="6"/>
  <c r="K23" i="6"/>
  <c r="K24" i="6"/>
  <c r="C108" i="6"/>
  <c r="C103" i="6"/>
  <c r="C107" i="6"/>
  <c r="C109" i="6"/>
  <c r="C106" i="6"/>
  <c r="C111" i="6"/>
  <c r="C104" i="6"/>
  <c r="C105" i="6"/>
  <c r="K169" i="6"/>
  <c r="I344" i="6"/>
  <c r="I345" i="6"/>
  <c r="S345" i="6" s="1"/>
  <c r="I349" i="6"/>
  <c r="I346" i="6"/>
  <c r="I351" i="6"/>
  <c r="I348" i="6"/>
  <c r="I343" i="6"/>
  <c r="I347" i="6"/>
  <c r="I341" i="6"/>
  <c r="E467" i="6"/>
  <c r="H499" i="6"/>
  <c r="J545" i="6"/>
  <c r="J544" i="6"/>
  <c r="J538" i="6"/>
  <c r="J539" i="6"/>
  <c r="J543" i="6"/>
  <c r="J547" i="6"/>
  <c r="J540" i="6"/>
  <c r="J537" i="6"/>
  <c r="J542" i="6"/>
  <c r="J541" i="6"/>
  <c r="T541" i="6" s="1"/>
  <c r="K565" i="6"/>
  <c r="D655" i="6"/>
  <c r="F109" i="6"/>
  <c r="P109" i="6" s="1"/>
  <c r="F108" i="6"/>
  <c r="F105" i="6"/>
  <c r="F111" i="6"/>
  <c r="F110" i="6"/>
  <c r="F106" i="6"/>
  <c r="F103" i="6"/>
  <c r="F440" i="6"/>
  <c r="C472" i="6"/>
  <c r="H500" i="6"/>
  <c r="K511" i="6"/>
  <c r="E60" i="2"/>
  <c r="I5" i="6"/>
  <c r="H8" i="6"/>
  <c r="D15" i="6"/>
  <c r="K21" i="6"/>
  <c r="D25" i="6"/>
  <c r="G37" i="6"/>
  <c r="K54" i="6"/>
  <c r="J90" i="6"/>
  <c r="F104" i="6"/>
  <c r="I109" i="6"/>
  <c r="E123" i="6"/>
  <c r="O123" i="6" s="1"/>
  <c r="I153" i="6"/>
  <c r="S153" i="6" s="1"/>
  <c r="I195" i="6"/>
  <c r="I192" i="6"/>
  <c r="S192" i="6" s="1"/>
  <c r="I191" i="6"/>
  <c r="I197" i="6"/>
  <c r="I188" i="6"/>
  <c r="I193" i="6"/>
  <c r="I189" i="6"/>
  <c r="I194" i="6"/>
  <c r="I190" i="6"/>
  <c r="I187" i="6"/>
  <c r="H208" i="6"/>
  <c r="E231" i="6"/>
  <c r="H258" i="6"/>
  <c r="K363" i="6"/>
  <c r="C371" i="6"/>
  <c r="J415" i="6"/>
  <c r="H440" i="6"/>
  <c r="E472" i="6"/>
  <c r="F502" i="6"/>
  <c r="K514" i="6"/>
  <c r="K572" i="6"/>
  <c r="U572" i="6" s="1"/>
  <c r="H333" i="6"/>
  <c r="R333" i="6" s="1"/>
  <c r="H330" i="6"/>
  <c r="H335" i="6"/>
  <c r="H331" i="6"/>
  <c r="H329" i="6"/>
  <c r="H327" i="6"/>
  <c r="H332" i="6"/>
  <c r="H328" i="6"/>
  <c r="G138" i="6"/>
  <c r="G139" i="6"/>
  <c r="G133" i="6"/>
  <c r="G134" i="6"/>
  <c r="G132" i="6"/>
  <c r="G136" i="6"/>
  <c r="Q136" i="6" s="1"/>
  <c r="G141" i="6"/>
  <c r="G131" i="6"/>
  <c r="K150" i="6"/>
  <c r="K148" i="6"/>
  <c r="K149" i="6"/>
  <c r="K147" i="6"/>
  <c r="K152" i="6"/>
  <c r="K145" i="6"/>
  <c r="U145" i="6" s="1"/>
  <c r="CV69" i="12" s="1"/>
  <c r="K153" i="6"/>
  <c r="C332" i="6"/>
  <c r="K415" i="6"/>
  <c r="D439" i="6"/>
  <c r="D449" i="6"/>
  <c r="D442" i="6"/>
  <c r="D447" i="6"/>
  <c r="D440" i="6"/>
  <c r="D446" i="6"/>
  <c r="D444" i="6"/>
  <c r="D445" i="6"/>
  <c r="D441" i="6"/>
  <c r="C514" i="6"/>
  <c r="C516" i="6"/>
  <c r="C509" i="6"/>
  <c r="C512" i="6"/>
  <c r="C513" i="6"/>
  <c r="C519" i="6"/>
  <c r="C510" i="6"/>
  <c r="C515" i="6"/>
  <c r="C517" i="6"/>
  <c r="C511" i="6"/>
  <c r="M511" i="6" s="1"/>
  <c r="I581" i="6"/>
  <c r="I669" i="6"/>
  <c r="S669" i="6" s="1"/>
  <c r="F51" i="2"/>
  <c r="F42" i="2"/>
  <c r="E61" i="2"/>
  <c r="I11" i="6"/>
  <c r="G15" i="6"/>
  <c r="K25" i="6"/>
  <c r="U25" i="6" s="1"/>
  <c r="F33" i="6"/>
  <c r="I37" i="6"/>
  <c r="K41" i="6"/>
  <c r="H68" i="6"/>
  <c r="K82" i="6"/>
  <c r="K75" i="6"/>
  <c r="K85" i="6"/>
  <c r="K78" i="6"/>
  <c r="K77" i="6"/>
  <c r="G123" i="6"/>
  <c r="H131" i="6"/>
  <c r="H141" i="6"/>
  <c r="H134" i="6"/>
  <c r="H136" i="6"/>
  <c r="R136" i="6" s="1"/>
  <c r="H139" i="6"/>
  <c r="H132" i="6"/>
  <c r="H138" i="6"/>
  <c r="H135" i="6"/>
  <c r="H137" i="6"/>
  <c r="C133" i="6"/>
  <c r="J138" i="6"/>
  <c r="F148" i="6"/>
  <c r="P148" i="6" s="1"/>
  <c r="I173" i="6"/>
  <c r="D232" i="6"/>
  <c r="G245" i="6"/>
  <c r="D301" i="6"/>
  <c r="D316" i="6"/>
  <c r="G332" i="6"/>
  <c r="D373" i="6"/>
  <c r="C390" i="6"/>
  <c r="C443" i="6"/>
  <c r="C575" i="6"/>
  <c r="C6" i="6"/>
  <c r="H15" i="6"/>
  <c r="I33" i="6"/>
  <c r="K37" i="6"/>
  <c r="U37" i="6" s="1"/>
  <c r="F69" i="6"/>
  <c r="J110" i="6"/>
  <c r="G105" i="6"/>
  <c r="H123" i="6"/>
  <c r="H133" i="6"/>
  <c r="G148" i="6"/>
  <c r="K163" i="6"/>
  <c r="C180" i="6"/>
  <c r="M180" i="6" s="1"/>
  <c r="D205" i="6"/>
  <c r="D203" i="6"/>
  <c r="D204" i="6"/>
  <c r="D202" i="6"/>
  <c r="D208" i="6"/>
  <c r="D211" i="6"/>
  <c r="N211" i="6" s="1"/>
  <c r="D209" i="6"/>
  <c r="D207" i="6"/>
  <c r="C202" i="6"/>
  <c r="K231" i="6"/>
  <c r="I246" i="6"/>
  <c r="I243" i="6"/>
  <c r="I245" i="6"/>
  <c r="I251" i="6"/>
  <c r="S251" i="6" s="1"/>
  <c r="I248" i="6"/>
  <c r="I250" i="6"/>
  <c r="I253" i="6"/>
  <c r="I249" i="6"/>
  <c r="I247" i="6"/>
  <c r="C246" i="6"/>
  <c r="F263" i="6"/>
  <c r="F260" i="6"/>
  <c r="P260" i="6" s="1"/>
  <c r="F264" i="6"/>
  <c r="F258" i="6"/>
  <c r="F259" i="6"/>
  <c r="F267" i="6"/>
  <c r="F265" i="6"/>
  <c r="F262" i="6"/>
  <c r="F261" i="6"/>
  <c r="F257" i="6"/>
  <c r="H286" i="6"/>
  <c r="E316" i="6"/>
  <c r="I332" i="6"/>
  <c r="E351" i="6"/>
  <c r="G373" i="6"/>
  <c r="D443" i="6"/>
  <c r="N443" i="6" s="1"/>
  <c r="I92" i="6"/>
  <c r="S92" i="6" s="1"/>
  <c r="I96" i="6"/>
  <c r="I90" i="6"/>
  <c r="I97" i="6"/>
  <c r="I93" i="6"/>
  <c r="I95" i="6"/>
  <c r="J109" i="6"/>
  <c r="H278" i="6"/>
  <c r="K515" i="6"/>
  <c r="E669" i="6"/>
  <c r="E663" i="6"/>
  <c r="E671" i="6"/>
  <c r="E666" i="6"/>
  <c r="E673" i="6"/>
  <c r="E667" i="6"/>
  <c r="E665" i="6"/>
  <c r="E664" i="6"/>
  <c r="E670" i="6"/>
  <c r="E668" i="6"/>
  <c r="O668" i="6" s="1"/>
  <c r="D119" i="6"/>
  <c r="D118" i="6"/>
  <c r="D123" i="6"/>
  <c r="N123" i="6" s="1"/>
  <c r="D125" i="6"/>
  <c r="D120" i="6"/>
  <c r="D122" i="6"/>
  <c r="D127" i="6"/>
  <c r="H303" i="6"/>
  <c r="R303" i="6" s="1"/>
  <c r="H300" i="6"/>
  <c r="H307" i="6"/>
  <c r="H305" i="6"/>
  <c r="H306" i="6"/>
  <c r="H299" i="6"/>
  <c r="H304" i="6"/>
  <c r="H302" i="6"/>
  <c r="G526" i="6"/>
  <c r="G533" i="6"/>
  <c r="G527" i="6"/>
  <c r="G524" i="6"/>
  <c r="G530" i="6"/>
  <c r="G525" i="6"/>
  <c r="G529" i="6"/>
  <c r="G528" i="6"/>
  <c r="G523" i="6"/>
  <c r="G531" i="6"/>
  <c r="Q531" i="6" s="1"/>
  <c r="J67" i="6"/>
  <c r="J63" i="6"/>
  <c r="J66" i="6"/>
  <c r="J71" i="6"/>
  <c r="J62" i="6"/>
  <c r="J64" i="6"/>
  <c r="J65" i="6"/>
  <c r="J103" i="6"/>
  <c r="J105" i="6"/>
  <c r="J113" i="6"/>
  <c r="J111" i="6"/>
  <c r="J104" i="6"/>
  <c r="E159" i="6"/>
  <c r="K181" i="6"/>
  <c r="U181" i="6" s="1"/>
  <c r="K175" i="6"/>
  <c r="K177" i="6"/>
  <c r="K174" i="6"/>
  <c r="K173" i="6"/>
  <c r="K204" i="6"/>
  <c r="K205" i="6"/>
  <c r="K208" i="6"/>
  <c r="K209" i="6"/>
  <c r="U209" i="6" s="1"/>
  <c r="K201" i="6"/>
  <c r="K207" i="6"/>
  <c r="C222" i="6"/>
  <c r="M222" i="6" s="1"/>
  <c r="C217" i="6"/>
  <c r="C225" i="6"/>
  <c r="C216" i="6"/>
  <c r="C223" i="6"/>
  <c r="C218" i="6"/>
  <c r="C219" i="6"/>
  <c r="F335" i="6"/>
  <c r="F330" i="6"/>
  <c r="F328" i="6"/>
  <c r="F329" i="6"/>
  <c r="F333" i="6"/>
  <c r="F331" i="6"/>
  <c r="F332" i="6"/>
  <c r="F337" i="6"/>
  <c r="F327" i="6"/>
  <c r="H43" i="6"/>
  <c r="H36" i="6"/>
  <c r="H41" i="6"/>
  <c r="H35" i="6"/>
  <c r="R35" i="6" s="1"/>
  <c r="H33" i="6"/>
  <c r="H40" i="6"/>
  <c r="H38" i="6"/>
  <c r="H34" i="6"/>
  <c r="J304" i="6"/>
  <c r="J309" i="6"/>
  <c r="J299" i="6"/>
  <c r="J307" i="6"/>
  <c r="J301" i="6"/>
  <c r="J305" i="6"/>
  <c r="J302" i="6"/>
  <c r="J303" i="6"/>
  <c r="J306" i="6"/>
  <c r="I525" i="6"/>
  <c r="I524" i="6"/>
  <c r="I533" i="6"/>
  <c r="I526" i="6"/>
  <c r="I530" i="6"/>
  <c r="I528" i="6"/>
  <c r="I527" i="6"/>
  <c r="I523" i="6"/>
  <c r="I531" i="6"/>
  <c r="S531" i="6" s="1"/>
  <c r="I529" i="6"/>
  <c r="F26" i="2"/>
  <c r="F18" i="2"/>
  <c r="I94" i="6"/>
  <c r="D121" i="6"/>
  <c r="D124" i="6"/>
  <c r="D131" i="6"/>
  <c r="E148" i="6"/>
  <c r="O148" i="6" s="1"/>
  <c r="E155" i="6"/>
  <c r="E151" i="6"/>
  <c r="E145" i="6"/>
  <c r="E149" i="6"/>
  <c r="E150" i="6"/>
  <c r="E152" i="6"/>
  <c r="E153" i="6"/>
  <c r="E146" i="6"/>
  <c r="K203" i="6"/>
  <c r="C220" i="6"/>
  <c r="D273" i="6"/>
  <c r="D278" i="6"/>
  <c r="D279" i="6"/>
  <c r="D277" i="6"/>
  <c r="N277" i="6" s="1"/>
  <c r="D271" i="6"/>
  <c r="D281" i="6"/>
  <c r="D276" i="6"/>
  <c r="D275" i="6"/>
  <c r="D293" i="6"/>
  <c r="D20" i="6"/>
  <c r="D21" i="6"/>
  <c r="D29" i="6"/>
  <c r="N29" i="6" s="1"/>
  <c r="D26" i="6"/>
  <c r="K43" i="6"/>
  <c r="J68" i="6"/>
  <c r="F82" i="6"/>
  <c r="F78" i="6"/>
  <c r="F77" i="6"/>
  <c r="F76" i="6"/>
  <c r="F79" i="6"/>
  <c r="K179" i="6"/>
  <c r="D264" i="6"/>
  <c r="D257" i="6"/>
  <c r="D259" i="6"/>
  <c r="D263" i="6"/>
  <c r="D258" i="6"/>
  <c r="N258" i="6" s="1"/>
  <c r="D267" i="6"/>
  <c r="D260" i="6"/>
  <c r="D262" i="6"/>
  <c r="H309" i="6"/>
  <c r="I6" i="10"/>
  <c r="J117" i="6"/>
  <c r="G152" i="6"/>
  <c r="G151" i="6"/>
  <c r="Q151" i="6" s="1"/>
  <c r="G155" i="6"/>
  <c r="G153" i="6"/>
  <c r="G145" i="6"/>
  <c r="G150" i="6"/>
  <c r="G147" i="6"/>
  <c r="G146" i="6"/>
  <c r="G149" i="6"/>
  <c r="J169" i="6"/>
  <c r="J161" i="6"/>
  <c r="J163" i="6"/>
  <c r="J159" i="6"/>
  <c r="J166" i="6"/>
  <c r="J162" i="6"/>
  <c r="J164" i="6"/>
  <c r="T164" i="6" s="1"/>
  <c r="F272" i="6"/>
  <c r="P272" i="6" s="1"/>
  <c r="F281" i="6"/>
  <c r="F279" i="6"/>
  <c r="F275" i="6"/>
  <c r="F276" i="6"/>
  <c r="F277" i="6"/>
  <c r="F273" i="6"/>
  <c r="C463" i="6"/>
  <c r="M463" i="6" s="1"/>
  <c r="C458" i="6"/>
  <c r="C459" i="6"/>
  <c r="C457" i="6"/>
  <c r="C455" i="6"/>
  <c r="C461" i="6"/>
  <c r="C453" i="6"/>
  <c r="C456" i="6"/>
  <c r="C454" i="6"/>
  <c r="F593" i="6"/>
  <c r="H274" i="6"/>
  <c r="H272" i="6"/>
  <c r="H281" i="6"/>
  <c r="H277" i="6"/>
  <c r="H275" i="6"/>
  <c r="R275" i="6" s="1"/>
  <c r="H273" i="6"/>
  <c r="H279" i="6"/>
  <c r="H276" i="6"/>
  <c r="I369" i="6"/>
  <c r="I377" i="6"/>
  <c r="S377" i="6" s="1"/>
  <c r="I373" i="6"/>
  <c r="I374" i="6"/>
  <c r="I370" i="6"/>
  <c r="I371" i="6"/>
  <c r="I379" i="6"/>
  <c r="I376" i="6"/>
  <c r="I372" i="6"/>
  <c r="I375" i="6"/>
  <c r="E457" i="6"/>
  <c r="E458" i="6"/>
  <c r="E456" i="6"/>
  <c r="E453" i="6"/>
  <c r="E463" i="6"/>
  <c r="E454" i="6"/>
  <c r="E455" i="6"/>
  <c r="E459" i="6"/>
  <c r="E460" i="6"/>
  <c r="O460" i="6" s="1"/>
  <c r="D60" i="2"/>
  <c r="D54" i="2"/>
  <c r="D44" i="2"/>
  <c r="D23" i="2"/>
  <c r="E62" i="2"/>
  <c r="E65" i="2"/>
  <c r="E41" i="2"/>
  <c r="E43" i="2"/>
  <c r="E27" i="2"/>
  <c r="E52" i="2"/>
  <c r="H21" i="6"/>
  <c r="H26" i="6"/>
  <c r="H27" i="6"/>
  <c r="H19" i="6"/>
  <c r="H29" i="6"/>
  <c r="H25" i="6"/>
  <c r="H23" i="6"/>
  <c r="F57" i="6"/>
  <c r="F50" i="6"/>
  <c r="F52" i="6"/>
  <c r="F54" i="6"/>
  <c r="F49" i="6"/>
  <c r="P49" i="6" s="1"/>
  <c r="F51" i="6"/>
  <c r="F53" i="6"/>
  <c r="J69" i="6"/>
  <c r="T69" i="6" s="1"/>
  <c r="I89" i="6"/>
  <c r="J153" i="6"/>
  <c r="T153" i="6" s="1"/>
  <c r="J145" i="6"/>
  <c r="J152" i="6"/>
  <c r="J155" i="6"/>
  <c r="J147" i="6"/>
  <c r="J146" i="6"/>
  <c r="D187" i="6"/>
  <c r="D197" i="6"/>
  <c r="D191" i="6"/>
  <c r="D189" i="6"/>
  <c r="D195" i="6"/>
  <c r="D193" i="6"/>
  <c r="D188" i="6"/>
  <c r="K220" i="6"/>
  <c r="C221" i="6"/>
  <c r="F245" i="6"/>
  <c r="F248" i="6"/>
  <c r="F251" i="6"/>
  <c r="P251" i="6" s="1"/>
  <c r="F244" i="6"/>
  <c r="F253" i="6"/>
  <c r="F247" i="6"/>
  <c r="F243" i="6"/>
  <c r="F250" i="6"/>
  <c r="F249" i="6"/>
  <c r="F246" i="6"/>
  <c r="C277" i="6"/>
  <c r="M277" i="6" s="1"/>
  <c r="C278" i="6"/>
  <c r="C275" i="6"/>
  <c r="C272" i="6"/>
  <c r="C279" i="6"/>
  <c r="C274" i="6"/>
  <c r="C273" i="6"/>
  <c r="C271" i="6"/>
  <c r="E335" i="6"/>
  <c r="G458" i="6"/>
  <c r="G461" i="6"/>
  <c r="G463" i="6"/>
  <c r="G460" i="6"/>
  <c r="G457" i="6"/>
  <c r="G459" i="6"/>
  <c r="Q459" i="6" s="1"/>
  <c r="G456" i="6"/>
  <c r="H537" i="6"/>
  <c r="H540" i="6"/>
  <c r="R540" i="6" s="1"/>
  <c r="H543" i="6"/>
  <c r="H544" i="6"/>
  <c r="H545" i="6"/>
  <c r="H539" i="6"/>
  <c r="H547" i="6"/>
  <c r="H538" i="6"/>
  <c r="H542" i="6"/>
  <c r="K636" i="6"/>
  <c r="I543" i="6"/>
  <c r="I537" i="6"/>
  <c r="I544" i="6"/>
  <c r="I541" i="6"/>
  <c r="I539" i="6"/>
  <c r="I547" i="6"/>
  <c r="I540" i="6"/>
  <c r="I538" i="6"/>
  <c r="I542" i="6"/>
  <c r="I545" i="6"/>
  <c r="S545" i="6" s="1"/>
  <c r="F225" i="6"/>
  <c r="P225" i="6" s="1"/>
  <c r="F221" i="6"/>
  <c r="F217" i="6"/>
  <c r="F219" i="6"/>
  <c r="F223" i="6"/>
  <c r="F218" i="6"/>
  <c r="F222" i="6"/>
  <c r="F220" i="6"/>
  <c r="F216" i="6"/>
  <c r="K279" i="6"/>
  <c r="K273" i="6"/>
  <c r="K275" i="6"/>
  <c r="H285" i="6"/>
  <c r="H287" i="6"/>
  <c r="H288" i="6"/>
  <c r="H293" i="6"/>
  <c r="H289" i="6"/>
  <c r="H290" i="6"/>
  <c r="H292" i="6"/>
  <c r="E431" i="6"/>
  <c r="E433" i="6"/>
  <c r="E429" i="6"/>
  <c r="E432" i="6"/>
  <c r="O432" i="6" s="1"/>
  <c r="E425" i="6"/>
  <c r="E430" i="6"/>
  <c r="E428" i="6"/>
  <c r="E426" i="6"/>
  <c r="E427" i="6"/>
  <c r="E435" i="6"/>
  <c r="D25" i="2"/>
  <c r="D26" i="2"/>
  <c r="D57" i="2"/>
  <c r="D18" i="2"/>
  <c r="D55" i="2"/>
  <c r="F5" i="6"/>
  <c r="P8" i="6" s="1"/>
  <c r="F11" i="6"/>
  <c r="F41" i="6"/>
  <c r="F38" i="6"/>
  <c r="F40" i="6"/>
  <c r="F34" i="6"/>
  <c r="K286" i="6"/>
  <c r="K291" i="6"/>
  <c r="K295" i="6"/>
  <c r="K293" i="6"/>
  <c r="K289" i="6"/>
  <c r="U289" i="6" s="1"/>
  <c r="K285" i="6"/>
  <c r="K290" i="6"/>
  <c r="K292" i="6"/>
  <c r="C473" i="6"/>
  <c r="C470" i="6"/>
  <c r="M470" i="6" s="1"/>
  <c r="C467" i="6"/>
  <c r="C468" i="6"/>
  <c r="C471" i="6"/>
  <c r="C475" i="6"/>
  <c r="C469" i="6"/>
  <c r="C477" i="6"/>
  <c r="I613" i="6"/>
  <c r="I617" i="6"/>
  <c r="I614" i="6"/>
  <c r="I610" i="6"/>
  <c r="I615" i="6"/>
  <c r="I612" i="6"/>
  <c r="I607" i="6"/>
  <c r="I608" i="6"/>
  <c r="I611" i="6"/>
  <c r="I609" i="6"/>
  <c r="S609" i="6" s="1"/>
  <c r="G2" i="17"/>
  <c r="H2" i="17" s="1"/>
  <c r="I2" i="17" s="1"/>
  <c r="J2" i="17" s="1"/>
  <c r="K2" i="17" s="1"/>
  <c r="L2" i="17" s="1"/>
  <c r="M2" i="17" s="1"/>
  <c r="N2" i="17" s="1"/>
  <c r="O2" i="17" s="1"/>
  <c r="P2" i="17" s="1"/>
  <c r="Q2" i="17" s="1"/>
  <c r="R2" i="17" s="1"/>
  <c r="S2" i="17" s="1"/>
  <c r="T2" i="17" s="1"/>
  <c r="U2" i="17" s="1"/>
  <c r="V2" i="17" s="1"/>
  <c r="W2" i="17" s="1"/>
  <c r="X2" i="17" s="1"/>
  <c r="Y2" i="17" s="1"/>
  <c r="Z2" i="17" s="1"/>
  <c r="AA2" i="17" s="1"/>
  <c r="AB2" i="17" s="1"/>
  <c r="AC2" i="17" s="1"/>
  <c r="AD2" i="17" s="1"/>
  <c r="AE2" i="17" s="1"/>
  <c r="AF2" i="17" s="1"/>
  <c r="F2" i="17"/>
  <c r="E2" i="17"/>
  <c r="D2" i="17" s="1"/>
  <c r="C2" i="17" s="1"/>
  <c r="B2" i="17" s="1"/>
  <c r="F2" i="16"/>
  <c r="G2" i="16"/>
  <c r="H2" i="16" s="1"/>
  <c r="I2" i="16" s="1"/>
  <c r="J2" i="16" s="1"/>
  <c r="K2" i="16" s="1"/>
  <c r="L2" i="16" s="1"/>
  <c r="M2" i="16" s="1"/>
  <c r="N2" i="16" s="1"/>
  <c r="O2" i="16" s="1"/>
  <c r="P2" i="16" s="1"/>
  <c r="Q2" i="16" s="1"/>
  <c r="R2" i="16" s="1"/>
  <c r="S2" i="16" s="1"/>
  <c r="T2" i="16" s="1"/>
  <c r="U2" i="16" s="1"/>
  <c r="V2" i="16" s="1"/>
  <c r="W2" i="16" s="1"/>
  <c r="X2" i="16" s="1"/>
  <c r="Y2" i="16" s="1"/>
  <c r="Z2" i="16" s="1"/>
  <c r="AA2" i="16" s="1"/>
  <c r="AB2" i="16" s="1"/>
  <c r="AC2" i="16" s="1"/>
  <c r="AD2" i="16" s="1"/>
  <c r="AE2" i="16" s="1"/>
  <c r="AF2" i="16" s="1"/>
  <c r="E2" i="16"/>
  <c r="D2" i="16" s="1"/>
  <c r="C2" i="16" s="1"/>
  <c r="B2" i="16" s="1"/>
  <c r="O1" i="7"/>
  <c r="E32" i="2"/>
  <c r="E57" i="2"/>
  <c r="E18" i="2"/>
  <c r="G6" i="6"/>
  <c r="G5" i="6"/>
  <c r="G7" i="6"/>
  <c r="J9" i="6"/>
  <c r="G11" i="6"/>
  <c r="F13" i="6"/>
  <c r="C22" i="6"/>
  <c r="C21" i="6"/>
  <c r="C23" i="6"/>
  <c r="C19" i="6"/>
  <c r="G34" i="6"/>
  <c r="G41" i="6"/>
  <c r="G39" i="6"/>
  <c r="Q39" i="6" s="1"/>
  <c r="G43" i="6"/>
  <c r="G33" i="6"/>
  <c r="G40" i="6"/>
  <c r="G38" i="6"/>
  <c r="F43" i="6"/>
  <c r="P43" i="6" s="1"/>
  <c r="I71" i="6"/>
  <c r="I69" i="6"/>
  <c r="I63" i="6"/>
  <c r="S63" i="6" s="1"/>
  <c r="I66" i="6"/>
  <c r="I61" i="6"/>
  <c r="I110" i="6"/>
  <c r="I104" i="6"/>
  <c r="I108" i="6"/>
  <c r="I111" i="6"/>
  <c r="I106" i="6"/>
  <c r="F127" i="6"/>
  <c r="F119" i="6"/>
  <c r="F124" i="6"/>
  <c r="J218" i="6"/>
  <c r="J223" i="6"/>
  <c r="J216" i="6"/>
  <c r="T216" i="6" s="1"/>
  <c r="F323" i="6"/>
  <c r="P323" i="6" s="1"/>
  <c r="F320" i="6"/>
  <c r="F313" i="6"/>
  <c r="F319" i="6"/>
  <c r="F314" i="6"/>
  <c r="F321" i="6"/>
  <c r="C418" i="6"/>
  <c r="C412" i="6"/>
  <c r="C415" i="6"/>
  <c r="C411" i="6"/>
  <c r="C421" i="6"/>
  <c r="C417" i="6"/>
  <c r="C414" i="6"/>
  <c r="C416" i="6"/>
  <c r="C419" i="6"/>
  <c r="E593" i="6"/>
  <c r="J613" i="6"/>
  <c r="J615" i="6"/>
  <c r="J608" i="6"/>
  <c r="J609" i="6"/>
  <c r="J611" i="6"/>
  <c r="J614" i="6"/>
  <c r="J607" i="6"/>
  <c r="T607" i="6" s="1"/>
  <c r="CJ102" i="12" s="1"/>
  <c r="J617" i="6"/>
  <c r="E26" i="6"/>
  <c r="E21" i="6"/>
  <c r="H119" i="6"/>
  <c r="H122" i="6"/>
  <c r="R122" i="6" s="1"/>
  <c r="H118" i="6"/>
  <c r="D137" i="6"/>
  <c r="D133" i="6"/>
  <c r="D139" i="6"/>
  <c r="D136" i="6"/>
  <c r="E178" i="6"/>
  <c r="E173" i="6"/>
  <c r="E183" i="6"/>
  <c r="E177" i="6"/>
  <c r="E176" i="6"/>
  <c r="O176" i="6" s="1"/>
  <c r="E181" i="6"/>
  <c r="E179" i="6"/>
  <c r="C388" i="6"/>
  <c r="E411" i="6"/>
  <c r="C528" i="6"/>
  <c r="C569" i="6"/>
  <c r="C566" i="6"/>
  <c r="M566" i="6" s="1"/>
  <c r="C573" i="6"/>
  <c r="C570" i="6"/>
  <c r="C567" i="6"/>
  <c r="C571" i="6"/>
  <c r="C572" i="6"/>
  <c r="C565" i="6"/>
  <c r="C637" i="6"/>
  <c r="C639" i="6"/>
  <c r="M639" i="6" s="1"/>
  <c r="C645" i="6"/>
  <c r="C641" i="6"/>
  <c r="C642" i="6"/>
  <c r="C643" i="6"/>
  <c r="C640" i="6"/>
  <c r="C635" i="6"/>
  <c r="C638" i="6"/>
  <c r="C636" i="6"/>
  <c r="J15" i="6"/>
  <c r="J7" i="6"/>
  <c r="J8" i="6"/>
  <c r="J5" i="6"/>
  <c r="J13" i="6"/>
  <c r="D79" i="6"/>
  <c r="N79" i="6" s="1"/>
  <c r="D82" i="6"/>
  <c r="D81" i="6"/>
  <c r="D78" i="6"/>
  <c r="D75" i="6"/>
  <c r="D83" i="6"/>
  <c r="D389" i="6"/>
  <c r="D384" i="6"/>
  <c r="D390" i="6"/>
  <c r="N390" i="6" s="1"/>
  <c r="D388" i="6"/>
  <c r="D385" i="6"/>
  <c r="D387" i="6"/>
  <c r="D391" i="6"/>
  <c r="D383" i="6"/>
  <c r="D386" i="6"/>
  <c r="D393" i="6"/>
  <c r="J430" i="6"/>
  <c r="J425" i="6"/>
  <c r="J435" i="6"/>
  <c r="J427" i="6"/>
  <c r="J432" i="6"/>
  <c r="J429" i="6"/>
  <c r="J431" i="6"/>
  <c r="T431" i="6" s="1"/>
  <c r="J433" i="6"/>
  <c r="J426" i="6"/>
  <c r="G477" i="6"/>
  <c r="Q477" i="6" s="1"/>
  <c r="G474" i="6"/>
  <c r="G473" i="6"/>
  <c r="G468" i="6"/>
  <c r="G475" i="6"/>
  <c r="G470" i="6"/>
  <c r="G469" i="6"/>
  <c r="G472" i="6"/>
  <c r="D533" i="6"/>
  <c r="D643" i="6"/>
  <c r="D638" i="6"/>
  <c r="D636" i="6"/>
  <c r="D642" i="6"/>
  <c r="D639" i="6"/>
  <c r="D645" i="6"/>
  <c r="D637" i="6"/>
  <c r="D635" i="6"/>
  <c r="D641" i="6"/>
  <c r="D640" i="6"/>
  <c r="N640" i="6" s="1"/>
  <c r="C673" i="6"/>
  <c r="M673" i="6" s="1"/>
  <c r="K35" i="6"/>
  <c r="K36" i="6"/>
  <c r="K38" i="6"/>
  <c r="K34" i="6"/>
  <c r="K40" i="6"/>
  <c r="E80" i="6"/>
  <c r="E82" i="6"/>
  <c r="E75" i="6"/>
  <c r="O75" i="6" s="1"/>
  <c r="AB63" i="12" s="1"/>
  <c r="E85" i="6"/>
  <c r="E76" i="6"/>
  <c r="E77" i="6"/>
  <c r="J121" i="6"/>
  <c r="J122" i="6"/>
  <c r="J124" i="6"/>
  <c r="J120" i="6"/>
  <c r="J123" i="6"/>
  <c r="J118" i="6"/>
  <c r="G178" i="6"/>
  <c r="G180" i="6"/>
  <c r="G179" i="6"/>
  <c r="G176" i="6"/>
  <c r="G181" i="6"/>
  <c r="Q181" i="6" s="1"/>
  <c r="G174" i="6"/>
  <c r="H295" i="6"/>
  <c r="R295" i="6" s="1"/>
  <c r="G415" i="6"/>
  <c r="Q415" i="6" s="1"/>
  <c r="G453" i="6"/>
  <c r="E525" i="6"/>
  <c r="O525" i="6" s="1"/>
  <c r="E526" i="6"/>
  <c r="E528" i="6"/>
  <c r="E533" i="6"/>
  <c r="E529" i="6"/>
  <c r="E530" i="6"/>
  <c r="E527" i="6"/>
  <c r="E524" i="6"/>
  <c r="D551" i="6"/>
  <c r="D555" i="6"/>
  <c r="D559" i="6"/>
  <c r="D552" i="6"/>
  <c r="D561" i="6"/>
  <c r="D558" i="6"/>
  <c r="D556" i="6"/>
  <c r="D553" i="6"/>
  <c r="D557" i="6"/>
  <c r="N557" i="6" s="1"/>
  <c r="K659" i="6"/>
  <c r="U659" i="6" s="1"/>
  <c r="K657" i="6"/>
  <c r="K656" i="6"/>
  <c r="K651" i="6"/>
  <c r="K655" i="6"/>
  <c r="K653" i="6"/>
  <c r="K649" i="6"/>
  <c r="K650" i="6"/>
  <c r="K654" i="6"/>
  <c r="K652" i="6"/>
  <c r="K318" i="6"/>
  <c r="J497" i="6"/>
  <c r="J505" i="6"/>
  <c r="J501" i="6"/>
  <c r="J499" i="6"/>
  <c r="J503" i="6"/>
  <c r="J498" i="6"/>
  <c r="J495" i="6"/>
  <c r="J500" i="6"/>
  <c r="F528" i="6"/>
  <c r="C342" i="6"/>
  <c r="C349" i="6"/>
  <c r="C347" i="6"/>
  <c r="M347" i="6" s="1"/>
  <c r="C344" i="6"/>
  <c r="C351" i="6"/>
  <c r="J373" i="6"/>
  <c r="T373" i="6" s="1"/>
  <c r="J375" i="6"/>
  <c r="J370" i="6"/>
  <c r="J369" i="6"/>
  <c r="J376" i="6"/>
  <c r="J377" i="6"/>
  <c r="J379" i="6"/>
  <c r="J374" i="6"/>
  <c r="J372" i="6"/>
  <c r="H383" i="6"/>
  <c r="H390" i="6"/>
  <c r="H385" i="6"/>
  <c r="H389" i="6"/>
  <c r="I458" i="6"/>
  <c r="K484" i="6"/>
  <c r="E622" i="6"/>
  <c r="E631" i="6"/>
  <c r="E626" i="6"/>
  <c r="E625" i="6"/>
  <c r="E621" i="6"/>
  <c r="O621" i="6" s="1"/>
  <c r="AB103" i="12" s="1"/>
  <c r="E629" i="6"/>
  <c r="E627" i="6"/>
  <c r="E623" i="6"/>
  <c r="E624" i="6"/>
  <c r="K344" i="6"/>
  <c r="U344" i="6" s="1"/>
  <c r="K351" i="6"/>
  <c r="K346" i="6"/>
  <c r="K348" i="6"/>
  <c r="K345" i="6"/>
  <c r="K342" i="6"/>
  <c r="K343" i="6"/>
  <c r="K347" i="6"/>
  <c r="K341" i="6"/>
  <c r="J371" i="6"/>
  <c r="F429" i="6"/>
  <c r="F427" i="6"/>
  <c r="F433" i="6"/>
  <c r="F426" i="6"/>
  <c r="F425" i="6"/>
  <c r="F431" i="6"/>
  <c r="D475" i="6"/>
  <c r="D472" i="6"/>
  <c r="N472" i="6" s="1"/>
  <c r="D474" i="6"/>
  <c r="D471" i="6"/>
  <c r="D470" i="6"/>
  <c r="D477" i="6"/>
  <c r="D468" i="6"/>
  <c r="D473" i="6"/>
  <c r="D469" i="6"/>
  <c r="E638" i="6"/>
  <c r="O638" i="6" s="1"/>
  <c r="E643" i="6"/>
  <c r="E645" i="6"/>
  <c r="E641" i="6"/>
  <c r="E635" i="6"/>
  <c r="E640" i="6"/>
  <c r="E637" i="6"/>
  <c r="E642" i="6"/>
  <c r="E636" i="6"/>
  <c r="G188" i="6"/>
  <c r="G189" i="6"/>
  <c r="G190" i="6"/>
  <c r="G197" i="6"/>
  <c r="G193" i="6"/>
  <c r="G187" i="6"/>
  <c r="Q187" i="6" s="1"/>
  <c r="AZ72" i="12" s="1"/>
  <c r="G195" i="6"/>
  <c r="H211" i="6"/>
  <c r="H204" i="6"/>
  <c r="R204" i="6" s="1"/>
  <c r="H205" i="6"/>
  <c r="H207" i="6"/>
  <c r="H201" i="6"/>
  <c r="H206" i="6"/>
  <c r="C239" i="6"/>
  <c r="M239" i="6" s="1"/>
  <c r="C232" i="6"/>
  <c r="C230" i="6"/>
  <c r="C234" i="6"/>
  <c r="F361" i="6"/>
  <c r="F359" i="6"/>
  <c r="F362" i="6"/>
  <c r="F365" i="6"/>
  <c r="F356" i="6"/>
  <c r="F360" i="6"/>
  <c r="J439" i="6"/>
  <c r="E468" i="6"/>
  <c r="E470" i="6"/>
  <c r="E477" i="6"/>
  <c r="E469" i="6"/>
  <c r="O469" i="6" s="1"/>
  <c r="E473" i="6"/>
  <c r="E474" i="6"/>
  <c r="E475" i="6"/>
  <c r="C90" i="6"/>
  <c r="C92" i="6"/>
  <c r="M92" i="6" s="1"/>
  <c r="I205" i="6"/>
  <c r="I206" i="6"/>
  <c r="I202" i="6"/>
  <c r="I211" i="6"/>
  <c r="I204" i="6"/>
  <c r="H217" i="6"/>
  <c r="H218" i="6"/>
  <c r="H215" i="6"/>
  <c r="H223" i="6"/>
  <c r="H220" i="6"/>
  <c r="D233" i="6"/>
  <c r="D234" i="6"/>
  <c r="D229" i="6"/>
  <c r="D235" i="6"/>
  <c r="H388" i="6"/>
  <c r="H426" i="6"/>
  <c r="H431" i="6"/>
  <c r="R431" i="6" s="1"/>
  <c r="H427" i="6"/>
  <c r="H429" i="6"/>
  <c r="H433" i="6"/>
  <c r="K597" i="6"/>
  <c r="K593" i="6"/>
  <c r="U593" i="6" s="1"/>
  <c r="CV101" i="12" s="1"/>
  <c r="K603" i="6"/>
  <c r="K594" i="6"/>
  <c r="K600" i="6"/>
  <c r="K596" i="6"/>
  <c r="K599" i="6"/>
  <c r="K595" i="6"/>
  <c r="K598" i="6"/>
  <c r="F91" i="6"/>
  <c r="F92" i="6"/>
  <c r="F96" i="6"/>
  <c r="F93" i="6"/>
  <c r="F99" i="6"/>
  <c r="E166" i="6"/>
  <c r="E163" i="6"/>
  <c r="E160" i="6"/>
  <c r="E169" i="6"/>
  <c r="E161" i="6"/>
  <c r="O161" i="6" s="1"/>
  <c r="K218" i="6"/>
  <c r="U218" i="6" s="1"/>
  <c r="K216" i="6"/>
  <c r="K215" i="6"/>
  <c r="K222" i="6"/>
  <c r="K223" i="6"/>
  <c r="E302" i="6"/>
  <c r="E303" i="6"/>
  <c r="E305" i="6"/>
  <c r="E301" i="6"/>
  <c r="E307" i="6"/>
  <c r="E299" i="6"/>
  <c r="C343" i="6"/>
  <c r="E418" i="6"/>
  <c r="E417" i="6"/>
  <c r="E419" i="6"/>
  <c r="E416" i="6"/>
  <c r="E412" i="6"/>
  <c r="E414" i="6"/>
  <c r="E421" i="6"/>
  <c r="E415" i="6"/>
  <c r="F430" i="6"/>
  <c r="F411" i="6"/>
  <c r="P411" i="6" s="1"/>
  <c r="AN88" i="12" s="1"/>
  <c r="F413" i="6"/>
  <c r="F419" i="6"/>
  <c r="F415" i="6"/>
  <c r="F416" i="6"/>
  <c r="F412" i="6"/>
  <c r="F414" i="6"/>
  <c r="F421" i="6"/>
  <c r="F418" i="6"/>
  <c r="C524" i="6"/>
  <c r="M524" i="6" s="1"/>
  <c r="C529" i="6"/>
  <c r="C525" i="6"/>
  <c r="C523" i="6"/>
  <c r="C530" i="6"/>
  <c r="C526" i="6"/>
  <c r="K640" i="6"/>
  <c r="K635" i="6"/>
  <c r="K642" i="6"/>
  <c r="K639" i="6"/>
  <c r="K643" i="6"/>
  <c r="K638" i="6"/>
  <c r="K637" i="6"/>
  <c r="K641" i="6"/>
  <c r="U641" i="6" s="1"/>
  <c r="G299" i="6"/>
  <c r="C335" i="6"/>
  <c r="C327" i="6"/>
  <c r="M327" i="6" s="1"/>
  <c r="D82" i="12" s="1"/>
  <c r="C337" i="6"/>
  <c r="C331" i="6"/>
  <c r="C329" i="6"/>
  <c r="C333" i="6"/>
  <c r="H393" i="6"/>
  <c r="G419" i="6"/>
  <c r="G421" i="6"/>
  <c r="G412" i="6"/>
  <c r="G418" i="6"/>
  <c r="G414" i="6"/>
  <c r="G416" i="6"/>
  <c r="D525" i="6"/>
  <c r="D531" i="6"/>
  <c r="D527" i="6"/>
  <c r="D528" i="6"/>
  <c r="D523" i="6"/>
  <c r="D524" i="6"/>
  <c r="D530" i="6"/>
  <c r="D529" i="6"/>
  <c r="N529" i="6" s="1"/>
  <c r="D614" i="6"/>
  <c r="N614" i="6" s="1"/>
  <c r="L14" i="10"/>
  <c r="K14" i="10"/>
  <c r="H11" i="10"/>
  <c r="I11" i="10" s="1"/>
  <c r="O11" i="10"/>
  <c r="F526" i="6"/>
  <c r="F530" i="6"/>
  <c r="F531" i="6"/>
  <c r="P531" i="6" s="1"/>
  <c r="F525" i="6"/>
  <c r="F527" i="6"/>
  <c r="F533" i="6"/>
  <c r="F529" i="6"/>
  <c r="F524" i="6"/>
  <c r="F667" i="6"/>
  <c r="F664" i="6"/>
  <c r="F666" i="6"/>
  <c r="F670" i="6"/>
  <c r="F669" i="6"/>
  <c r="F673" i="6"/>
  <c r="F665" i="6"/>
  <c r="F663" i="6"/>
  <c r="F671" i="6"/>
  <c r="P671" i="6" s="1"/>
  <c r="H665" i="6"/>
  <c r="H668" i="6"/>
  <c r="H671" i="6"/>
  <c r="R671" i="6" s="1"/>
  <c r="H663" i="6"/>
  <c r="H664" i="6"/>
  <c r="H669" i="6"/>
  <c r="H667" i="6"/>
  <c r="H666" i="6"/>
  <c r="H673" i="6"/>
  <c r="N38" i="10"/>
  <c r="H38" i="10"/>
  <c r="K125" i="6"/>
  <c r="K122" i="6"/>
  <c r="K121" i="6"/>
  <c r="I137" i="6"/>
  <c r="I133" i="6"/>
  <c r="I138" i="6"/>
  <c r="I135" i="6"/>
  <c r="I139" i="6"/>
  <c r="I134" i="6"/>
  <c r="S134" i="6" s="1"/>
  <c r="H167" i="6"/>
  <c r="H166" i="6"/>
  <c r="R166" i="6" s="1"/>
  <c r="I236" i="6"/>
  <c r="I230" i="6"/>
  <c r="I231" i="6"/>
  <c r="I233" i="6"/>
  <c r="I234" i="6"/>
  <c r="C446" i="6"/>
  <c r="C441" i="6"/>
  <c r="C444" i="6"/>
  <c r="M444" i="6" s="1"/>
  <c r="C442" i="6"/>
  <c r="C440" i="6"/>
  <c r="C449" i="6"/>
  <c r="H463" i="6"/>
  <c r="E554" i="6"/>
  <c r="E557" i="6"/>
  <c r="E561" i="6"/>
  <c r="E555" i="6"/>
  <c r="E553" i="6"/>
  <c r="E559" i="6"/>
  <c r="E552" i="6"/>
  <c r="E556" i="6"/>
  <c r="F554" i="6"/>
  <c r="P554" i="6" s="1"/>
  <c r="G556" i="6"/>
  <c r="Q556" i="6" s="1"/>
  <c r="G559" i="6"/>
  <c r="G552" i="6"/>
  <c r="G551" i="6"/>
  <c r="G557" i="6"/>
  <c r="G555" i="6"/>
  <c r="G553" i="6"/>
  <c r="F565" i="6"/>
  <c r="F572" i="6"/>
  <c r="P572" i="6" s="1"/>
  <c r="F573" i="6"/>
  <c r="F566" i="6"/>
  <c r="F571" i="6"/>
  <c r="F567" i="6"/>
  <c r="F570" i="6"/>
  <c r="D585" i="6"/>
  <c r="D582" i="6"/>
  <c r="D580" i="6"/>
  <c r="D586" i="6"/>
  <c r="D587" i="6"/>
  <c r="D581" i="6"/>
  <c r="D583" i="6"/>
  <c r="E6" i="10"/>
  <c r="F233" i="6"/>
  <c r="P233" i="6" s="1"/>
  <c r="F235" i="6"/>
  <c r="F236" i="6"/>
  <c r="F231" i="6"/>
  <c r="K229" i="6"/>
  <c r="I279" i="6"/>
  <c r="I273" i="6"/>
  <c r="I271" i="6"/>
  <c r="I272" i="6"/>
  <c r="I281" i="6"/>
  <c r="D289" i="6"/>
  <c r="E344" i="6"/>
  <c r="E343" i="6"/>
  <c r="E345" i="6"/>
  <c r="E348" i="6"/>
  <c r="J343" i="6"/>
  <c r="I362" i="6"/>
  <c r="I361" i="6"/>
  <c r="I358" i="6"/>
  <c r="I356" i="6"/>
  <c r="I363" i="6"/>
  <c r="I412" i="6"/>
  <c r="I416" i="6"/>
  <c r="S416" i="6" s="1"/>
  <c r="I417" i="6"/>
  <c r="I415" i="6"/>
  <c r="H469" i="6"/>
  <c r="R469" i="6" s="1"/>
  <c r="H474" i="6"/>
  <c r="H471" i="6"/>
  <c r="H477" i="6"/>
  <c r="H472" i="6"/>
  <c r="K481" i="6"/>
  <c r="U481" i="6" s="1"/>
  <c r="CV93" i="12" s="1"/>
  <c r="E517" i="6"/>
  <c r="O517" i="6" s="1"/>
  <c r="E515" i="6"/>
  <c r="E513" i="6"/>
  <c r="E510" i="6"/>
  <c r="E511" i="6"/>
  <c r="K509" i="6"/>
  <c r="J575" i="6"/>
  <c r="J573" i="6"/>
  <c r="J565" i="6"/>
  <c r="J570" i="6"/>
  <c r="J568" i="6"/>
  <c r="J571" i="6"/>
  <c r="J569" i="6"/>
  <c r="J572" i="6"/>
  <c r="T572" i="6" s="1"/>
  <c r="J566" i="6"/>
  <c r="H13" i="6"/>
  <c r="H11" i="6"/>
  <c r="R11" i="6" s="1"/>
  <c r="F23" i="6"/>
  <c r="F26" i="6"/>
  <c r="P26" i="6" s="1"/>
  <c r="F22" i="6"/>
  <c r="F25" i="6"/>
  <c r="F24" i="6"/>
  <c r="C40" i="6"/>
  <c r="M40" i="6" s="1"/>
  <c r="C37" i="6"/>
  <c r="C33" i="6"/>
  <c r="C38" i="6"/>
  <c r="G79" i="6"/>
  <c r="G81" i="6"/>
  <c r="G78" i="6"/>
  <c r="G82" i="6"/>
  <c r="J97" i="6"/>
  <c r="J93" i="6"/>
  <c r="J96" i="6"/>
  <c r="J91" i="6"/>
  <c r="H7" i="6"/>
  <c r="G26" i="6"/>
  <c r="Q26" i="6" s="1"/>
  <c r="G29" i="6"/>
  <c r="G23" i="6"/>
  <c r="G20" i="6"/>
  <c r="G24" i="6"/>
  <c r="D33" i="6"/>
  <c r="N33" i="6" s="1"/>
  <c r="P60" i="12" s="1"/>
  <c r="D35" i="6"/>
  <c r="D38" i="6"/>
  <c r="E62" i="6"/>
  <c r="E69" i="6"/>
  <c r="G77" i="6"/>
  <c r="K90" i="6"/>
  <c r="K89" i="6"/>
  <c r="K91" i="6"/>
  <c r="G165" i="6"/>
  <c r="J275" i="6"/>
  <c r="J273" i="6"/>
  <c r="J274" i="6"/>
  <c r="C292" i="6"/>
  <c r="C286" i="6"/>
  <c r="C293" i="6"/>
  <c r="C285" i="6"/>
  <c r="C295" i="6"/>
  <c r="M295" i="6" s="1"/>
  <c r="C290" i="6"/>
  <c r="F343" i="6"/>
  <c r="F351" i="6"/>
  <c r="F349" i="6"/>
  <c r="F341" i="6"/>
  <c r="F344" i="6"/>
  <c r="J421" i="6"/>
  <c r="J414" i="6"/>
  <c r="T414" i="6" s="1"/>
  <c r="J418" i="6"/>
  <c r="J412" i="6"/>
  <c r="J417" i="6"/>
  <c r="H470" i="6"/>
  <c r="F487" i="6"/>
  <c r="F482" i="6"/>
  <c r="F488" i="6"/>
  <c r="F485" i="6"/>
  <c r="F491" i="6"/>
  <c r="F484" i="6"/>
  <c r="F486" i="6"/>
  <c r="K486" i="6"/>
  <c r="F515" i="6"/>
  <c r="F511" i="6"/>
  <c r="P511" i="6" s="1"/>
  <c r="F517" i="6"/>
  <c r="F513" i="6"/>
  <c r="F509" i="6"/>
  <c r="F514" i="6"/>
  <c r="F510" i="6"/>
  <c r="F519" i="6"/>
  <c r="F512" i="6"/>
  <c r="K566" i="6"/>
  <c r="K570" i="6"/>
  <c r="K569" i="6"/>
  <c r="K567" i="6"/>
  <c r="K571" i="6"/>
  <c r="H623" i="6"/>
  <c r="H627" i="6"/>
  <c r="H628" i="6"/>
  <c r="H622" i="6"/>
  <c r="H631" i="6"/>
  <c r="H624" i="6"/>
  <c r="H629" i="6"/>
  <c r="D291" i="6"/>
  <c r="D290" i="6"/>
  <c r="D288" i="6"/>
  <c r="N288" i="6" s="1"/>
  <c r="D307" i="6"/>
  <c r="D304" i="6"/>
  <c r="D309" i="6"/>
  <c r="N309" i="6" s="1"/>
  <c r="D303" i="6"/>
  <c r="D305" i="6"/>
  <c r="K359" i="6"/>
  <c r="K355" i="6"/>
  <c r="K358" i="6"/>
  <c r="U358" i="6" s="1"/>
  <c r="K421" i="6"/>
  <c r="K416" i="6"/>
  <c r="G440" i="6"/>
  <c r="Q440" i="6" s="1"/>
  <c r="G444" i="6"/>
  <c r="G442" i="6"/>
  <c r="J473" i="6"/>
  <c r="J474" i="6"/>
  <c r="J467" i="6"/>
  <c r="J472" i="6"/>
  <c r="J470" i="6"/>
  <c r="J468" i="6"/>
  <c r="G491" i="6"/>
  <c r="G481" i="6"/>
  <c r="G484" i="6"/>
  <c r="Q484" i="6" s="1"/>
  <c r="G486" i="6"/>
  <c r="G482" i="6"/>
  <c r="D505" i="6"/>
  <c r="N505" i="6" s="1"/>
  <c r="D499" i="6"/>
  <c r="D497" i="6"/>
  <c r="D501" i="6"/>
  <c r="D496" i="6"/>
  <c r="D500" i="6"/>
  <c r="D498" i="6"/>
  <c r="D503" i="6"/>
  <c r="H347" i="6"/>
  <c r="H351" i="6"/>
  <c r="H341" i="6"/>
  <c r="H449" i="6"/>
  <c r="H443" i="6"/>
  <c r="H439" i="6"/>
  <c r="H441" i="6"/>
  <c r="H447" i="6"/>
  <c r="H487" i="6"/>
  <c r="H482" i="6"/>
  <c r="H481" i="6"/>
  <c r="H488" i="6"/>
  <c r="R488" i="6" s="1"/>
  <c r="H486" i="6"/>
  <c r="H484" i="6"/>
  <c r="E505" i="6"/>
  <c r="I584" i="6"/>
  <c r="I589" i="6"/>
  <c r="S589" i="6" s="1"/>
  <c r="I582" i="6"/>
  <c r="I579" i="6"/>
  <c r="I580" i="6"/>
  <c r="I586" i="6"/>
  <c r="I587" i="6"/>
  <c r="I583" i="6"/>
  <c r="I482" i="6"/>
  <c r="I487" i="6"/>
  <c r="I486" i="6"/>
  <c r="I483" i="6"/>
  <c r="I484" i="6"/>
  <c r="I481" i="6"/>
  <c r="J584" i="6"/>
  <c r="J589" i="6"/>
  <c r="J587" i="6"/>
  <c r="J580" i="6"/>
  <c r="J583" i="6"/>
  <c r="T583" i="6" s="1"/>
  <c r="J586" i="6"/>
  <c r="E600" i="6"/>
  <c r="E594" i="6"/>
  <c r="O594" i="6" s="1"/>
  <c r="E601" i="6"/>
  <c r="E599" i="6"/>
  <c r="E598" i="6"/>
  <c r="E596" i="6"/>
  <c r="D611" i="6"/>
  <c r="D610" i="6"/>
  <c r="D608" i="6"/>
  <c r="D609" i="6"/>
  <c r="D617" i="6"/>
  <c r="D612" i="6"/>
  <c r="D615" i="6"/>
  <c r="D607" i="6"/>
  <c r="N30" i="10"/>
  <c r="H30" i="10"/>
  <c r="I30" i="10" s="1"/>
  <c r="F195" i="6"/>
  <c r="F194" i="6"/>
  <c r="F187" i="6"/>
  <c r="F197" i="6"/>
  <c r="F191" i="6"/>
  <c r="P191" i="6" s="1"/>
  <c r="K236" i="6"/>
  <c r="K233" i="6"/>
  <c r="K237" i="6"/>
  <c r="U237" i="6" s="1"/>
  <c r="K232" i="6"/>
  <c r="K235" i="6"/>
  <c r="G292" i="6"/>
  <c r="G293" i="6"/>
  <c r="G287" i="6"/>
  <c r="Q287" i="6" s="1"/>
  <c r="G309" i="6"/>
  <c r="G302" i="6"/>
  <c r="G300" i="6"/>
  <c r="E332" i="6"/>
  <c r="E329" i="6"/>
  <c r="E330" i="6"/>
  <c r="E333" i="6"/>
  <c r="E331" i="6"/>
  <c r="J348" i="6"/>
  <c r="J341" i="6"/>
  <c r="J351" i="6"/>
  <c r="J342" i="6"/>
  <c r="J441" i="6"/>
  <c r="J444" i="6"/>
  <c r="T444" i="6" s="1"/>
  <c r="J442" i="6"/>
  <c r="J440" i="6"/>
  <c r="J443" i="6"/>
  <c r="J446" i="6"/>
  <c r="H446" i="6"/>
  <c r="R446" i="6" s="1"/>
  <c r="J449" i="6"/>
  <c r="J475" i="6"/>
  <c r="K510" i="6"/>
  <c r="U510" i="6" s="1"/>
  <c r="F601" i="6"/>
  <c r="F600" i="6"/>
  <c r="F603" i="6"/>
  <c r="F596" i="6"/>
  <c r="K488" i="6"/>
  <c r="K483" i="6"/>
  <c r="K485" i="6"/>
  <c r="K489" i="6"/>
  <c r="K491" i="6"/>
  <c r="K517" i="6"/>
  <c r="K519" i="6"/>
  <c r="K512" i="6"/>
  <c r="F39" i="2"/>
  <c r="F33" i="2"/>
  <c r="F38" i="2"/>
  <c r="H9" i="6"/>
  <c r="J35" i="6"/>
  <c r="T35" i="6" s="1"/>
  <c r="J43" i="6"/>
  <c r="J34" i="6"/>
  <c r="J38" i="6"/>
  <c r="E65" i="6"/>
  <c r="E71" i="6"/>
  <c r="J95" i="6"/>
  <c r="T95" i="6" s="1"/>
  <c r="C119" i="6"/>
  <c r="M119" i="6" s="1"/>
  <c r="C124" i="6"/>
  <c r="I149" i="6"/>
  <c r="H197" i="6"/>
  <c r="H187" i="6"/>
  <c r="H194" i="6"/>
  <c r="H193" i="6"/>
  <c r="H188" i="6"/>
  <c r="H191" i="6"/>
  <c r="C201" i="6"/>
  <c r="C203" i="6"/>
  <c r="C207" i="6"/>
  <c r="C206" i="6"/>
  <c r="M206" i="6" s="1"/>
  <c r="I292" i="6"/>
  <c r="I286" i="6"/>
  <c r="I288" i="6"/>
  <c r="S288" i="6" s="1"/>
  <c r="I285" i="6"/>
  <c r="I305" i="6"/>
  <c r="I306" i="6"/>
  <c r="I303" i="6"/>
  <c r="G317" i="6"/>
  <c r="Q317" i="6" s="1"/>
  <c r="G319" i="6"/>
  <c r="G315" i="6"/>
  <c r="G321" i="6"/>
  <c r="G335" i="6"/>
  <c r="G328" i="6"/>
  <c r="G329" i="6"/>
  <c r="G333" i="6"/>
  <c r="G327" i="6"/>
  <c r="K362" i="6"/>
  <c r="K365" i="6"/>
  <c r="F398" i="6"/>
  <c r="F400" i="6"/>
  <c r="F397" i="6"/>
  <c r="F401" i="6"/>
  <c r="P401" i="6" s="1"/>
  <c r="F403" i="6"/>
  <c r="F402" i="6"/>
  <c r="K414" i="6"/>
  <c r="U414" i="6" s="1"/>
  <c r="C428" i="6"/>
  <c r="C427" i="6"/>
  <c r="M427" i="6" s="1"/>
  <c r="C425" i="6"/>
  <c r="C435" i="6"/>
  <c r="C430" i="6"/>
  <c r="C432" i="6"/>
  <c r="H442" i="6"/>
  <c r="H444" i="6"/>
  <c r="G489" i="6"/>
  <c r="I498" i="6"/>
  <c r="I500" i="6"/>
  <c r="I499" i="6"/>
  <c r="I502" i="6"/>
  <c r="I496" i="6"/>
  <c r="E519" i="6"/>
  <c r="K573" i="6"/>
  <c r="F597" i="6"/>
  <c r="H655" i="6"/>
  <c r="G47" i="10"/>
  <c r="F47" i="10"/>
  <c r="N47" i="10" s="1"/>
  <c r="G502" i="6"/>
  <c r="G498" i="6"/>
  <c r="Q498" i="6" s="1"/>
  <c r="G495" i="6"/>
  <c r="G499" i="6"/>
  <c r="G496" i="6"/>
  <c r="G517" i="6"/>
  <c r="G513" i="6"/>
  <c r="G519" i="6"/>
  <c r="G512" i="6"/>
  <c r="F583" i="6"/>
  <c r="F587" i="6"/>
  <c r="F580" i="6"/>
  <c r="F586" i="6"/>
  <c r="F579" i="6"/>
  <c r="F589" i="6"/>
  <c r="F584" i="6"/>
  <c r="F582" i="6"/>
  <c r="C600" i="6"/>
  <c r="C601" i="6"/>
  <c r="C595" i="6"/>
  <c r="C603" i="6"/>
  <c r="M603" i="6" s="1"/>
  <c r="C597" i="6"/>
  <c r="C593" i="6"/>
  <c r="H649" i="6"/>
  <c r="E9" i="10"/>
  <c r="I28" i="10"/>
  <c r="D253" i="6"/>
  <c r="D246" i="6"/>
  <c r="D245" i="6"/>
  <c r="N245" i="6" s="1"/>
  <c r="D250" i="6"/>
  <c r="F307" i="6"/>
  <c r="F299" i="6"/>
  <c r="F301" i="6"/>
  <c r="F300" i="6"/>
  <c r="F305" i="6"/>
  <c r="F309" i="6"/>
  <c r="D333" i="6"/>
  <c r="D329" i="6"/>
  <c r="D334" i="6"/>
  <c r="D332" i="6"/>
  <c r="E369" i="6"/>
  <c r="E376" i="6"/>
  <c r="E377" i="6"/>
  <c r="O377" i="6" s="1"/>
  <c r="E374" i="6"/>
  <c r="E375" i="6"/>
  <c r="E372" i="6"/>
  <c r="E373" i="6"/>
  <c r="K470" i="6"/>
  <c r="U470" i="6" s="1"/>
  <c r="H495" i="6"/>
  <c r="H501" i="6"/>
  <c r="H505" i="6"/>
  <c r="R505" i="6" s="1"/>
  <c r="H497" i="6"/>
  <c r="G580" i="6"/>
  <c r="Q580" i="6" s="1"/>
  <c r="G586" i="6"/>
  <c r="G587" i="6"/>
  <c r="C598" i="6"/>
  <c r="H9" i="10"/>
  <c r="I622" i="6"/>
  <c r="I628" i="6"/>
  <c r="I629" i="6"/>
  <c r="I623" i="6"/>
  <c r="F656" i="6"/>
  <c r="F649" i="6"/>
  <c r="F650" i="6"/>
  <c r="P650" i="6" s="1"/>
  <c r="F654" i="6"/>
  <c r="F659" i="6"/>
  <c r="F655" i="6"/>
  <c r="F652" i="6"/>
  <c r="G514" i="6"/>
  <c r="Q514" i="6" s="1"/>
  <c r="G516" i="6"/>
  <c r="K581" i="6"/>
  <c r="K583" i="6"/>
  <c r="U583" i="6" s="1"/>
  <c r="K584" i="6"/>
  <c r="K585" i="6"/>
  <c r="K580" i="6"/>
  <c r="K586" i="6"/>
  <c r="K582" i="6"/>
  <c r="K624" i="6"/>
  <c r="K628" i="6"/>
  <c r="K625" i="6"/>
  <c r="K623" i="6"/>
  <c r="K626" i="6"/>
  <c r="H657" i="6"/>
  <c r="H652" i="6"/>
  <c r="H656" i="6"/>
  <c r="H654" i="6"/>
  <c r="R654" i="6" s="1"/>
  <c r="H659" i="6"/>
  <c r="H653" i="6"/>
  <c r="F612" i="6"/>
  <c r="F610" i="6"/>
  <c r="F611" i="6"/>
  <c r="F615" i="6"/>
  <c r="F613" i="6"/>
  <c r="F607" i="6"/>
  <c r="F609" i="6"/>
  <c r="I631" i="6"/>
  <c r="S631" i="6" s="1"/>
  <c r="F653" i="6"/>
  <c r="E12" i="6"/>
  <c r="E11" i="6"/>
  <c r="E13" i="6"/>
  <c r="E10" i="6"/>
  <c r="E8" i="6"/>
  <c r="I125" i="6"/>
  <c r="I117" i="6"/>
  <c r="I118" i="6"/>
  <c r="S118" i="6" s="1"/>
  <c r="E139" i="6"/>
  <c r="E134" i="6"/>
  <c r="E135" i="6"/>
  <c r="O135" i="6" s="1"/>
  <c r="E131" i="6"/>
  <c r="C148" i="6"/>
  <c r="C145" i="6"/>
  <c r="D223" i="6"/>
  <c r="D215" i="6"/>
  <c r="N215" i="6" s="1"/>
  <c r="P74" i="12" s="1"/>
  <c r="D216" i="6"/>
  <c r="D222" i="6"/>
  <c r="H235" i="6"/>
  <c r="H233" i="6"/>
  <c r="H237" i="6"/>
  <c r="H230" i="6"/>
  <c r="K375" i="6"/>
  <c r="E383" i="6"/>
  <c r="E388" i="6"/>
  <c r="E387" i="6"/>
  <c r="E385" i="6"/>
  <c r="K474" i="6"/>
  <c r="G510" i="6"/>
  <c r="J595" i="6"/>
  <c r="J601" i="6"/>
  <c r="J597" i="6"/>
  <c r="J596" i="6"/>
  <c r="T596" i="6" s="1"/>
  <c r="G612" i="6"/>
  <c r="G609" i="6"/>
  <c r="G615" i="6"/>
  <c r="G611" i="6"/>
  <c r="K631" i="6"/>
  <c r="U631" i="6" s="1"/>
  <c r="H650" i="6"/>
  <c r="C547" i="6"/>
  <c r="C540" i="6"/>
  <c r="M540" i="6" s="1"/>
  <c r="C543" i="6"/>
  <c r="G565" i="6"/>
  <c r="Q565" i="6" s="1"/>
  <c r="AZ99" i="12" s="1"/>
  <c r="G575" i="6"/>
  <c r="G568" i="6"/>
  <c r="G569" i="6"/>
  <c r="G639" i="6"/>
  <c r="G637" i="6"/>
  <c r="G640" i="6"/>
  <c r="G642" i="6"/>
  <c r="G643" i="6"/>
  <c r="G641" i="6"/>
  <c r="G636" i="6"/>
  <c r="G649" i="6"/>
  <c r="G652" i="6"/>
  <c r="Q652" i="6" s="1"/>
  <c r="G651" i="6"/>
  <c r="G657" i="6"/>
  <c r="N43" i="10"/>
  <c r="H43" i="10"/>
  <c r="I43" i="10" s="1"/>
  <c r="I314" i="6"/>
  <c r="S314" i="6" s="1"/>
  <c r="I318" i="6"/>
  <c r="I321" i="6"/>
  <c r="D404" i="6"/>
  <c r="N404" i="6" s="1"/>
  <c r="D401" i="6"/>
  <c r="D399" i="6"/>
  <c r="D407" i="6"/>
  <c r="F497" i="6"/>
  <c r="F496" i="6"/>
  <c r="F495" i="6"/>
  <c r="K527" i="6"/>
  <c r="K531" i="6"/>
  <c r="K528" i="6"/>
  <c r="K526" i="6"/>
  <c r="I566" i="6"/>
  <c r="I575" i="6"/>
  <c r="I572" i="6"/>
  <c r="I571" i="6"/>
  <c r="S571" i="6" s="1"/>
  <c r="I657" i="6"/>
  <c r="I650" i="6"/>
  <c r="I653" i="6"/>
  <c r="I649" i="6"/>
  <c r="S649" i="6" s="1"/>
  <c r="BX105" i="12" s="1"/>
  <c r="I656" i="6"/>
  <c r="L10" i="10"/>
  <c r="K10" i="10"/>
  <c r="O34" i="10"/>
  <c r="H34" i="10"/>
  <c r="I34" i="10" s="1"/>
  <c r="C5" i="6"/>
  <c r="M5" i="6" s="1"/>
  <c r="C15" i="6"/>
  <c r="C11" i="6"/>
  <c r="I24" i="6"/>
  <c r="I27" i="6"/>
  <c r="I22" i="6"/>
  <c r="C77" i="6"/>
  <c r="C76" i="6"/>
  <c r="G104" i="6"/>
  <c r="G113" i="6"/>
  <c r="J139" i="6"/>
  <c r="J135" i="6"/>
  <c r="J141" i="6"/>
  <c r="T141" i="6" s="1"/>
  <c r="J132" i="6"/>
  <c r="H249" i="6"/>
  <c r="H243" i="6"/>
  <c r="H248" i="6"/>
  <c r="R248" i="6" s="1"/>
  <c r="E257" i="6"/>
  <c r="O257" i="6" s="1"/>
  <c r="AB77" i="12" s="1"/>
  <c r="E260" i="6"/>
  <c r="E264" i="6"/>
  <c r="E267" i="6"/>
  <c r="E263" i="6"/>
  <c r="E271" i="6"/>
  <c r="O271" i="6" s="1"/>
  <c r="E276" i="6"/>
  <c r="E278" i="6"/>
  <c r="I323" i="6"/>
  <c r="C379" i="6"/>
  <c r="K402" i="6"/>
  <c r="K405" i="6"/>
  <c r="K404" i="6"/>
  <c r="I430" i="6"/>
  <c r="I431" i="6"/>
  <c r="F456" i="6"/>
  <c r="F455" i="6"/>
  <c r="F459" i="6"/>
  <c r="P459" i="6" s="1"/>
  <c r="F458" i="6"/>
  <c r="D491" i="6"/>
  <c r="D484" i="6"/>
  <c r="N484" i="6" s="1"/>
  <c r="F503" i="6"/>
  <c r="P503" i="6" s="1"/>
  <c r="J551" i="6"/>
  <c r="T551" i="6" s="1"/>
  <c r="CJ98" i="12" s="1"/>
  <c r="J558" i="6"/>
  <c r="J559" i="6"/>
  <c r="J557" i="6"/>
  <c r="J553" i="6"/>
  <c r="H614" i="6"/>
  <c r="R614" i="6" s="1"/>
  <c r="H615" i="6"/>
  <c r="H608" i="6"/>
  <c r="H607" i="6"/>
  <c r="G645" i="6"/>
  <c r="F538" i="6"/>
  <c r="K561" i="6"/>
  <c r="D575" i="6"/>
  <c r="H580" i="6"/>
  <c r="I599" i="6"/>
  <c r="G601" i="6"/>
  <c r="E609" i="6"/>
  <c r="E615" i="6"/>
  <c r="O615" i="6" s="1"/>
  <c r="G623" i="6"/>
  <c r="G621" i="6"/>
  <c r="G626" i="6"/>
  <c r="G625" i="6"/>
  <c r="Q625" i="6" s="1"/>
  <c r="G631" i="6"/>
  <c r="F636" i="6"/>
  <c r="C665" i="6"/>
  <c r="K669" i="6"/>
  <c r="O7" i="10"/>
  <c r="H7" i="10"/>
  <c r="I7" i="10" s="1"/>
  <c r="G22" i="10"/>
  <c r="F22" i="10"/>
  <c r="N22" i="10" s="1"/>
  <c r="H27" i="10"/>
  <c r="G5" i="10"/>
  <c r="D656" i="6"/>
  <c r="E649" i="6"/>
  <c r="D570" i="6"/>
  <c r="J488" i="6"/>
  <c r="E657" i="6"/>
  <c r="C653" i="6"/>
  <c r="I643" i="6"/>
  <c r="J640" i="6"/>
  <c r="T640" i="6" s="1"/>
  <c r="K617" i="6"/>
  <c r="K611" i="6"/>
  <c r="D566" i="6"/>
  <c r="N566" i="6" s="1"/>
  <c r="H552" i="6"/>
  <c r="R552" i="6" s="1"/>
  <c r="I636" i="6"/>
  <c r="D573" i="6"/>
  <c r="D565" i="6"/>
  <c r="H558" i="6"/>
  <c r="F542" i="6"/>
  <c r="K539" i="6"/>
  <c r="C486" i="6"/>
  <c r="F469" i="6"/>
  <c r="C391" i="6"/>
  <c r="G374" i="6"/>
  <c r="J357" i="6"/>
  <c r="J331" i="6"/>
  <c r="F287" i="6"/>
  <c r="J234" i="6"/>
  <c r="E653" i="6"/>
  <c r="J639" i="6"/>
  <c r="K614" i="6"/>
  <c r="H600" i="6"/>
  <c r="R600" i="6" s="1"/>
  <c r="K537" i="6"/>
  <c r="E501" i="6"/>
  <c r="C485" i="6"/>
  <c r="M485" i="6" s="1"/>
  <c r="F474" i="6"/>
  <c r="P474" i="6" s="1"/>
  <c r="F470" i="6"/>
  <c r="I459" i="6"/>
  <c r="C393" i="6"/>
  <c r="C376" i="6"/>
  <c r="M376" i="6" s="1"/>
  <c r="C372" i="6"/>
  <c r="H361" i="6"/>
  <c r="J334" i="6"/>
  <c r="K330" i="6"/>
  <c r="D317" i="6"/>
  <c r="C265" i="6"/>
  <c r="G248" i="6"/>
  <c r="J231" i="6"/>
  <c r="H110" i="6"/>
  <c r="J75" i="6"/>
  <c r="K666" i="6"/>
  <c r="J649" i="6"/>
  <c r="T649" i="6" s="1"/>
  <c r="CJ105" i="12" s="1"/>
  <c r="H640" i="6"/>
  <c r="R640" i="6" s="1"/>
  <c r="K615" i="6"/>
  <c r="U615" i="6" s="1"/>
  <c r="C614" i="6"/>
  <c r="C668" i="6"/>
  <c r="E654" i="6"/>
  <c r="O654" i="6" s="1"/>
  <c r="F637" i="6"/>
  <c r="P637" i="6" s="1"/>
  <c r="K612" i="6"/>
  <c r="D601" i="6"/>
  <c r="H598" i="6"/>
  <c r="E587" i="6"/>
  <c r="O587" i="6" s="1"/>
  <c r="E659" i="6"/>
  <c r="I637" i="6"/>
  <c r="J635" i="6"/>
  <c r="C615" i="6"/>
  <c r="K613" i="6"/>
  <c r="C610" i="6"/>
  <c r="D598" i="6"/>
  <c r="E583" i="6"/>
  <c r="E565" i="6"/>
  <c r="H553" i="6"/>
  <c r="F543" i="6"/>
  <c r="J487" i="6"/>
  <c r="T487" i="6" s="1"/>
  <c r="I469" i="6"/>
  <c r="S469" i="6" s="1"/>
  <c r="I455" i="6"/>
  <c r="S455" i="6" s="1"/>
  <c r="D415" i="6"/>
  <c r="N415" i="6" s="1"/>
  <c r="F387" i="6"/>
  <c r="P387" i="6" s="1"/>
  <c r="K327" i="6"/>
  <c r="H78" i="6"/>
  <c r="K61" i="6"/>
  <c r="U61" i="6" s="1"/>
  <c r="CV62" i="12" s="1"/>
  <c r="D8" i="6"/>
  <c r="D671" i="6"/>
  <c r="C671" i="6"/>
  <c r="D650" i="6"/>
  <c r="N650" i="6" s="1"/>
  <c r="F640" i="6"/>
  <c r="E584" i="6"/>
  <c r="H554" i="6"/>
  <c r="F551" i="6"/>
  <c r="F541" i="6"/>
  <c r="G538" i="6"/>
  <c r="H531" i="6"/>
  <c r="D516" i="6"/>
  <c r="J510" i="6"/>
  <c r="E502" i="6"/>
  <c r="F445" i="6"/>
  <c r="D413" i="6"/>
  <c r="J403" i="6"/>
  <c r="T403" i="6" s="1"/>
  <c r="C670" i="6"/>
  <c r="J651" i="6"/>
  <c r="E570" i="6"/>
  <c r="K547" i="6"/>
  <c r="U547" i="6" s="1"/>
  <c r="H516" i="6"/>
  <c r="F473" i="6"/>
  <c r="I461" i="6"/>
  <c r="H458" i="6"/>
  <c r="I440" i="6"/>
  <c r="D412" i="6"/>
  <c r="F384" i="6"/>
  <c r="D341" i="6"/>
  <c r="E314" i="6"/>
  <c r="C303" i="6"/>
  <c r="G250" i="6"/>
  <c r="J229" i="6"/>
  <c r="C178" i="6"/>
  <c r="I167" i="6"/>
  <c r="I163" i="6"/>
  <c r="I159" i="6"/>
  <c r="K136" i="6"/>
  <c r="H104" i="6"/>
  <c r="R104" i="6" s="1"/>
  <c r="H69" i="6"/>
  <c r="D6" i="6"/>
  <c r="N6" i="6" s="1"/>
  <c r="D673" i="6"/>
  <c r="C663" i="6"/>
  <c r="I640" i="6"/>
  <c r="J638" i="6"/>
  <c r="E582" i="6"/>
  <c r="H517" i="6"/>
  <c r="C489" i="6"/>
  <c r="I444" i="6"/>
  <c r="K426" i="6"/>
  <c r="E362" i="6"/>
  <c r="H359" i="6"/>
  <c r="D342" i="6"/>
  <c r="J337" i="6"/>
  <c r="T337" i="6" s="1"/>
  <c r="G262" i="6"/>
  <c r="C258" i="6"/>
  <c r="M264" i="6" s="1"/>
  <c r="C247" i="6"/>
  <c r="F164" i="6"/>
  <c r="F160" i="6"/>
  <c r="C136" i="6"/>
  <c r="C132" i="6"/>
  <c r="M132" i="6" s="1"/>
  <c r="G125" i="6"/>
  <c r="Q125" i="6" s="1"/>
  <c r="G121" i="6"/>
  <c r="G117" i="6"/>
  <c r="H94" i="6"/>
  <c r="R94" i="6" s="1"/>
  <c r="H90" i="6"/>
  <c r="D66" i="6"/>
  <c r="K63" i="6"/>
  <c r="D62" i="6"/>
  <c r="K7" i="6"/>
  <c r="K11" i="6"/>
  <c r="D7" i="6"/>
  <c r="K8" i="6"/>
  <c r="J22" i="6"/>
  <c r="I36" i="6"/>
  <c r="I38" i="6"/>
  <c r="H55" i="6"/>
  <c r="H51" i="6"/>
  <c r="H47" i="6"/>
  <c r="C49" i="6"/>
  <c r="H57" i="6"/>
  <c r="R57" i="6" s="1"/>
  <c r="H66" i="6"/>
  <c r="H76" i="6"/>
  <c r="R76" i="6" s="1"/>
  <c r="D99" i="6"/>
  <c r="D94" i="6"/>
  <c r="D95" i="6"/>
  <c r="D96" i="6"/>
  <c r="N96" i="6" s="1"/>
  <c r="D92" i="6"/>
  <c r="H89" i="6"/>
  <c r="E95" i="6"/>
  <c r="K105" i="6"/>
  <c r="U105" i="6" s="1"/>
  <c r="K109" i="6"/>
  <c r="K106" i="6"/>
  <c r="K113" i="6"/>
  <c r="E118" i="6"/>
  <c r="F147" i="6"/>
  <c r="H145" i="6"/>
  <c r="H148" i="6"/>
  <c r="F151" i="6"/>
  <c r="D164" i="6"/>
  <c r="C174" i="6"/>
  <c r="C177" i="6"/>
  <c r="C187" i="6"/>
  <c r="E190" i="6"/>
  <c r="O190" i="6" s="1"/>
  <c r="G222" i="6"/>
  <c r="Q222" i="6" s="1"/>
  <c r="J249" i="6"/>
  <c r="T249" i="6" s="1"/>
  <c r="J244" i="6"/>
  <c r="J248" i="6"/>
  <c r="E245" i="6"/>
  <c r="O245" i="6" s="1"/>
  <c r="E291" i="6"/>
  <c r="O291" i="6" s="1"/>
  <c r="E289" i="6"/>
  <c r="E295" i="6"/>
  <c r="H323" i="6"/>
  <c r="R323" i="6" s="1"/>
  <c r="H313" i="6"/>
  <c r="H318" i="6"/>
  <c r="D315" i="6"/>
  <c r="E318" i="6"/>
  <c r="K333" i="6"/>
  <c r="J359" i="6"/>
  <c r="G365" i="6"/>
  <c r="C370" i="6"/>
  <c r="F373" i="6"/>
  <c r="K384" i="6"/>
  <c r="K390" i="6"/>
  <c r="K383" i="6"/>
  <c r="K389" i="6"/>
  <c r="U389" i="6" s="1"/>
  <c r="C387" i="6"/>
  <c r="M387" i="6" s="1"/>
  <c r="I405" i="6"/>
  <c r="I398" i="6"/>
  <c r="I404" i="6"/>
  <c r="I399" i="6"/>
  <c r="S399" i="6" s="1"/>
  <c r="C407" i="6"/>
  <c r="M407" i="6" s="1"/>
  <c r="H421" i="6"/>
  <c r="G426" i="6"/>
  <c r="J483" i="6"/>
  <c r="E491" i="6"/>
  <c r="K505" i="6"/>
  <c r="H510" i="6"/>
  <c r="J515" i="6"/>
  <c r="D543" i="6"/>
  <c r="D547" i="6"/>
  <c r="D544" i="6"/>
  <c r="D540" i="6"/>
  <c r="D541" i="6"/>
  <c r="F537" i="6"/>
  <c r="D539" i="6"/>
  <c r="N539" i="6" s="1"/>
  <c r="F547" i="6"/>
  <c r="P547" i="6" s="1"/>
  <c r="H573" i="6"/>
  <c r="H571" i="6"/>
  <c r="R571" i="6" s="1"/>
  <c r="H567" i="6"/>
  <c r="H572" i="6"/>
  <c r="E573" i="6"/>
  <c r="O573" i="6" s="1"/>
  <c r="C582" i="6"/>
  <c r="M582" i="6" s="1"/>
  <c r="C579" i="6"/>
  <c r="C581" i="6"/>
  <c r="I598" i="6"/>
  <c r="G600" i="6"/>
  <c r="E608" i="6"/>
  <c r="E610" i="6"/>
  <c r="C612" i="6"/>
  <c r="E614" i="6"/>
  <c r="J637" i="6"/>
  <c r="E655" i="6"/>
  <c r="C657" i="6"/>
  <c r="K668" i="6"/>
  <c r="G18" i="10"/>
  <c r="F18" i="10"/>
  <c r="N18" i="10" s="1"/>
  <c r="N36" i="10"/>
  <c r="H36" i="10"/>
  <c r="I36" i="10" s="1"/>
  <c r="E47" i="6"/>
  <c r="O47" i="6" s="1"/>
  <c r="AB61" i="12" s="1"/>
  <c r="I83" i="6"/>
  <c r="S83" i="6" s="1"/>
  <c r="E124" i="6"/>
  <c r="E121" i="6"/>
  <c r="H149" i="6"/>
  <c r="J174" i="6"/>
  <c r="T174" i="6" s="1"/>
  <c r="C194" i="6"/>
  <c r="M194" i="6" s="1"/>
  <c r="C188" i="6"/>
  <c r="J321" i="6"/>
  <c r="J316" i="6"/>
  <c r="T316" i="6" s="1"/>
  <c r="D371" i="6"/>
  <c r="D369" i="6"/>
  <c r="D379" i="6"/>
  <c r="J391" i="6"/>
  <c r="J385" i="6"/>
  <c r="J384" i="6"/>
  <c r="J393" i="6"/>
  <c r="H419" i="6"/>
  <c r="H413" i="6"/>
  <c r="K449" i="6"/>
  <c r="I558" i="6"/>
  <c r="I554" i="6"/>
  <c r="I551" i="6"/>
  <c r="I556" i="6"/>
  <c r="S556" i="6" s="1"/>
  <c r="I561" i="6"/>
  <c r="I557" i="6"/>
  <c r="E611" i="6"/>
  <c r="E607" i="6"/>
  <c r="E617" i="6"/>
  <c r="H40" i="10"/>
  <c r="I40" i="10" s="1"/>
  <c r="O40" i="10"/>
  <c r="C2" i="12"/>
  <c r="B2" i="12"/>
  <c r="E1" i="12" s="1"/>
  <c r="C5" i="12"/>
  <c r="O32" i="10"/>
  <c r="H32" i="10"/>
  <c r="I32" i="10" s="1"/>
  <c r="O20" i="10"/>
  <c r="H20" i="10"/>
  <c r="I20" i="10" s="1"/>
  <c r="H24" i="10"/>
  <c r="I24" i="10" s="1"/>
  <c r="G51" i="10"/>
  <c r="F51" i="10"/>
  <c r="N51" i="10" s="1"/>
  <c r="H13" i="10"/>
  <c r="O13" i="10"/>
  <c r="E49" i="6"/>
  <c r="D69" i="6"/>
  <c r="I77" i="6"/>
  <c r="I81" i="6"/>
  <c r="H95" i="6"/>
  <c r="H91" i="6"/>
  <c r="H147" i="6"/>
  <c r="R147" i="6" s="1"/>
  <c r="F159" i="6"/>
  <c r="P159" i="6" s="1"/>
  <c r="AN70" i="12" s="1"/>
  <c r="J175" i="6"/>
  <c r="J179" i="6"/>
  <c r="K190" i="6"/>
  <c r="U190" i="6" s="1"/>
  <c r="I219" i="6"/>
  <c r="S219" i="6" s="1"/>
  <c r="G237" i="6"/>
  <c r="G229" i="6"/>
  <c r="G232" i="6"/>
  <c r="E243" i="6"/>
  <c r="G361" i="6"/>
  <c r="G357" i="6"/>
  <c r="G355" i="6"/>
  <c r="C403" i="6"/>
  <c r="C399" i="6"/>
  <c r="C402" i="6"/>
  <c r="G435" i="6"/>
  <c r="G428" i="6"/>
  <c r="G431" i="6"/>
  <c r="Q431" i="6" s="1"/>
  <c r="K443" i="6"/>
  <c r="U443" i="6" s="1"/>
  <c r="K446" i="6"/>
  <c r="J459" i="6"/>
  <c r="J455" i="6"/>
  <c r="T455" i="6" s="1"/>
  <c r="J460" i="6"/>
  <c r="J453" i="6"/>
  <c r="I552" i="6"/>
  <c r="I597" i="6"/>
  <c r="I595" i="6"/>
  <c r="F631" i="6"/>
  <c r="P631" i="6" s="1"/>
  <c r="F623" i="6"/>
  <c r="F621" i="6"/>
  <c r="F622" i="6"/>
  <c r="F627" i="6"/>
  <c r="I668" i="6"/>
  <c r="I665" i="6"/>
  <c r="I670" i="6"/>
  <c r="I667" i="6"/>
  <c r="H17" i="10"/>
  <c r="I17" i="10" s="1"/>
  <c r="O17" i="10"/>
  <c r="G21" i="10"/>
  <c r="F21" i="10"/>
  <c r="N21" i="10" s="1"/>
  <c r="K429" i="6"/>
  <c r="U429" i="6" s="1"/>
  <c r="K432" i="6"/>
  <c r="K428" i="6"/>
  <c r="I439" i="6"/>
  <c r="S439" i="6" s="1"/>
  <c r="BX90" i="12" s="1"/>
  <c r="I447" i="6"/>
  <c r="I443" i="6"/>
  <c r="H456" i="6"/>
  <c r="E486" i="6"/>
  <c r="E481" i="6"/>
  <c r="O481" i="6" s="1"/>
  <c r="AB93" i="12" s="1"/>
  <c r="C496" i="6"/>
  <c r="C501" i="6"/>
  <c r="C555" i="6"/>
  <c r="C553" i="6"/>
  <c r="H586" i="6"/>
  <c r="H585" i="6"/>
  <c r="H581" i="6"/>
  <c r="H579" i="6"/>
  <c r="G667" i="6"/>
  <c r="G673" i="6"/>
  <c r="G669" i="6"/>
  <c r="G671" i="6"/>
  <c r="G663" i="6"/>
  <c r="Q663" i="6" s="1"/>
  <c r="AZ106" i="12" s="1"/>
  <c r="G15" i="10"/>
  <c r="F15" i="10"/>
  <c r="N15" i="10" s="1"/>
  <c r="I12" i="10"/>
  <c r="F37" i="10"/>
  <c r="N37" i="10" s="1"/>
  <c r="G37" i="10"/>
  <c r="O53" i="10"/>
  <c r="H53" i="10"/>
  <c r="I53" i="10" s="1"/>
  <c r="H54" i="10"/>
  <c r="I54" i="10" s="1"/>
  <c r="G19" i="10"/>
  <c r="F19" i="10"/>
  <c r="N19" i="10" s="1"/>
  <c r="F41" i="10"/>
  <c r="N41" i="10" s="1"/>
  <c r="G41" i="10"/>
  <c r="G16" i="10"/>
  <c r="F16" i="10"/>
  <c r="N16" i="10" s="1"/>
  <c r="E19" i="10"/>
  <c r="E41" i="10"/>
  <c r="F54" i="10"/>
  <c r="N54" i="10" s="1"/>
  <c r="I6" i="6"/>
  <c r="I12" i="6"/>
  <c r="I9" i="6"/>
  <c r="I15" i="6"/>
  <c r="S15" i="6" s="1"/>
  <c r="C55" i="6"/>
  <c r="M55" i="6" s="1"/>
  <c r="H63" i="6"/>
  <c r="R63" i="6" s="1"/>
  <c r="H65" i="6"/>
  <c r="G120" i="6"/>
  <c r="K132" i="6"/>
  <c r="U132" i="6" s="1"/>
  <c r="K141" i="6"/>
  <c r="C176" i="6"/>
  <c r="J189" i="6"/>
  <c r="E234" i="6"/>
  <c r="E230" i="6"/>
  <c r="O230" i="6" s="1"/>
  <c r="C301" i="6"/>
  <c r="M301" i="6" s="1"/>
  <c r="C299" i="6"/>
  <c r="I337" i="6"/>
  <c r="I330" i="6"/>
  <c r="G348" i="6"/>
  <c r="E356" i="6"/>
  <c r="E483" i="6"/>
  <c r="K503" i="6"/>
  <c r="K502" i="6"/>
  <c r="K498" i="6"/>
  <c r="C497" i="6"/>
  <c r="M497" i="6" s="1"/>
  <c r="I516" i="6"/>
  <c r="I519" i="6"/>
  <c r="S519" i="6" s="1"/>
  <c r="I513" i="6"/>
  <c r="I512" i="6"/>
  <c r="H529" i="6"/>
  <c r="R529" i="6" s="1"/>
  <c r="E542" i="6"/>
  <c r="O542" i="6" s="1"/>
  <c r="E547" i="6"/>
  <c r="E538" i="6"/>
  <c r="G594" i="6"/>
  <c r="G593" i="6"/>
  <c r="Q593" i="6" s="1"/>
  <c r="AZ101" i="12" s="1"/>
  <c r="E13" i="10"/>
  <c r="H639" i="6"/>
  <c r="H645" i="6"/>
  <c r="H642" i="6"/>
  <c r="H635" i="6"/>
  <c r="H636" i="6"/>
  <c r="C629" i="6"/>
  <c r="C627" i="6"/>
  <c r="E656" i="6"/>
  <c r="D666" i="6"/>
  <c r="D664" i="6"/>
  <c r="D669" i="6"/>
  <c r="D670" i="6"/>
  <c r="D663" i="6"/>
  <c r="N663" i="6" s="1"/>
  <c r="P106" i="12" s="1"/>
  <c r="D668" i="6"/>
  <c r="G29" i="10"/>
  <c r="F29" i="10"/>
  <c r="N29" i="10" s="1"/>
  <c r="G42" i="10"/>
  <c r="F42" i="10"/>
  <c r="N42" i="10" s="1"/>
  <c r="O45" i="10"/>
  <c r="H45" i="10"/>
  <c r="I45" i="10" s="1"/>
  <c r="F49" i="10"/>
  <c r="N49" i="10" s="1"/>
  <c r="G49" i="10"/>
  <c r="G52" i="10"/>
  <c r="F52" i="10"/>
  <c r="N52" i="10" s="1"/>
  <c r="E39" i="10"/>
  <c r="K64" i="6"/>
  <c r="K66" i="6"/>
  <c r="H81" i="6"/>
  <c r="H80" i="6"/>
  <c r="I160" i="6"/>
  <c r="I164" i="6"/>
  <c r="F177" i="6"/>
  <c r="E194" i="6"/>
  <c r="J207" i="6"/>
  <c r="J211" i="6"/>
  <c r="T211" i="6" s="1"/>
  <c r="C244" i="6"/>
  <c r="M244" i="6" s="1"/>
  <c r="G263" i="6"/>
  <c r="G261" i="6"/>
  <c r="G267" i="6"/>
  <c r="Q267" i="6" s="1"/>
  <c r="E323" i="6"/>
  <c r="O323" i="6" s="1"/>
  <c r="D351" i="6"/>
  <c r="N351" i="6" s="1"/>
  <c r="F374" i="6"/>
  <c r="J399" i="6"/>
  <c r="E443" i="6"/>
  <c r="O443" i="6" s="1"/>
  <c r="I467" i="6"/>
  <c r="D512" i="6"/>
  <c r="G544" i="6"/>
  <c r="G541" i="6"/>
  <c r="G537" i="6"/>
  <c r="G540" i="6"/>
  <c r="E572" i="6"/>
  <c r="E569" i="6"/>
  <c r="E568" i="6"/>
  <c r="E581" i="6"/>
  <c r="D593" i="6"/>
  <c r="D594" i="6"/>
  <c r="D596" i="6"/>
  <c r="N596" i="6" s="1"/>
  <c r="C611" i="6"/>
  <c r="M611" i="6" s="1"/>
  <c r="C613" i="6"/>
  <c r="J624" i="6"/>
  <c r="J627" i="6"/>
  <c r="T627" i="6" s="1"/>
  <c r="J622" i="6"/>
  <c r="C623" i="6"/>
  <c r="M623" i="6" s="1"/>
  <c r="C626" i="6"/>
  <c r="J631" i="6"/>
  <c r="K671" i="6"/>
  <c r="U671" i="6" s="1"/>
  <c r="K673" i="6"/>
  <c r="G39" i="10"/>
  <c r="I46" i="10"/>
  <c r="G31" i="10"/>
  <c r="F31" i="10"/>
  <c r="N31" i="10" s="1"/>
  <c r="C262" i="6"/>
  <c r="K334" i="6"/>
  <c r="K337" i="6"/>
  <c r="G390" i="6"/>
  <c r="G389" i="6"/>
  <c r="G387" i="6"/>
  <c r="G393" i="6"/>
  <c r="Q393" i="6" s="1"/>
  <c r="F447" i="6"/>
  <c r="P447" i="6" s="1"/>
  <c r="F449" i="6"/>
  <c r="K453" i="6"/>
  <c r="K457" i="6"/>
  <c r="K463" i="6"/>
  <c r="U463" i="6" s="1"/>
  <c r="J509" i="6"/>
  <c r="T509" i="6" s="1"/>
  <c r="CJ95" i="12" s="1"/>
  <c r="J519" i="6"/>
  <c r="J512" i="6"/>
  <c r="K556" i="6"/>
  <c r="K557" i="6"/>
  <c r="H603" i="6"/>
  <c r="H595" i="6"/>
  <c r="J650" i="6"/>
  <c r="J659" i="6"/>
  <c r="J657" i="6"/>
  <c r="J654" i="6"/>
  <c r="G26" i="10"/>
  <c r="F26" i="10"/>
  <c r="N26" i="10" s="1"/>
  <c r="G35" i="10"/>
  <c r="F35" i="10"/>
  <c r="N35" i="10" s="1"/>
  <c r="G44" i="10"/>
  <c r="F44" i="10"/>
  <c r="N44" i="10" s="1"/>
  <c r="H50" i="10"/>
  <c r="I50" i="10" s="1"/>
  <c r="E50" i="10"/>
  <c r="G48" i="10"/>
  <c r="F48" i="10"/>
  <c r="N48" i="10" s="1"/>
  <c r="O50" i="10"/>
  <c r="D321" i="6"/>
  <c r="N321" i="6" s="1"/>
  <c r="J355" i="6"/>
  <c r="T355" i="6" s="1"/>
  <c r="CJ84" i="12" s="1"/>
  <c r="J360" i="6"/>
  <c r="G372" i="6"/>
  <c r="Q372" i="6" s="1"/>
  <c r="F477" i="6"/>
  <c r="F472" i="6"/>
  <c r="K538" i="6"/>
  <c r="K542" i="6"/>
  <c r="H555" i="6"/>
  <c r="F638" i="6"/>
  <c r="F639" i="6"/>
  <c r="C655" i="6"/>
  <c r="C651" i="6"/>
  <c r="C656" i="6"/>
  <c r="C666" i="6"/>
  <c r="C664" i="6"/>
  <c r="F23" i="10"/>
  <c r="E43" i="10"/>
  <c r="G33" i="10"/>
  <c r="F33" i="10"/>
  <c r="N33" i="10" s="1"/>
  <c r="I639" i="6"/>
  <c r="I645" i="6"/>
  <c r="S645" i="6" s="1"/>
  <c r="G25" i="10"/>
  <c r="F25" i="10"/>
  <c r="N25" i="10" s="1"/>
  <c r="E27" i="10"/>
  <c r="E38" i="10"/>
  <c r="E45" i="10"/>
  <c r="E49" i="10"/>
  <c r="P127" i="12"/>
  <c r="P129" i="12"/>
  <c r="P134" i="12"/>
  <c r="P128" i="12"/>
  <c r="P133" i="12"/>
  <c r="P125" i="12"/>
  <c r="P132" i="12"/>
  <c r="P126" i="12"/>
  <c r="P130" i="12"/>
  <c r="Z120" i="12"/>
  <c r="AA119" i="12"/>
  <c r="R129" i="12"/>
  <c r="R134" i="12"/>
  <c r="R128" i="12"/>
  <c r="R127" i="12"/>
  <c r="R130" i="12"/>
  <c r="R125" i="12"/>
  <c r="R132" i="12"/>
  <c r="R126" i="12"/>
  <c r="Z117" i="12"/>
  <c r="Z118" i="12"/>
  <c r="J133" i="12"/>
  <c r="J125" i="12"/>
  <c r="J130" i="12"/>
  <c r="J129" i="12"/>
  <c r="J134" i="12"/>
  <c r="J127" i="12"/>
  <c r="J128" i="12"/>
  <c r="X122" i="12"/>
  <c r="W134" i="12"/>
  <c r="W133" i="12"/>
  <c r="W127" i="12"/>
  <c r="W128" i="12"/>
  <c r="W132" i="12"/>
  <c r="AG115" i="12"/>
  <c r="Z116" i="12"/>
  <c r="D126" i="12"/>
  <c r="D128" i="12"/>
  <c r="D130" i="12"/>
  <c r="D132" i="12"/>
  <c r="D125" i="12"/>
  <c r="D133" i="12"/>
  <c r="D134" i="12"/>
  <c r="D127" i="12"/>
  <c r="F128" i="12"/>
  <c r="F130" i="12"/>
  <c r="F132" i="12"/>
  <c r="F125" i="12"/>
  <c r="F129" i="12"/>
  <c r="F127" i="12"/>
  <c r="X130" i="12"/>
  <c r="M130" i="12"/>
  <c r="M129" i="12"/>
  <c r="M128" i="12"/>
  <c r="Y121" i="12"/>
  <c r="U134" i="12"/>
  <c r="U128" i="12"/>
  <c r="U125" i="12"/>
  <c r="U133" i="12"/>
  <c r="U132" i="12"/>
  <c r="U130" i="12"/>
  <c r="M134" i="12"/>
  <c r="G128" i="12"/>
  <c r="G133" i="12"/>
  <c r="G126" i="12"/>
  <c r="G125" i="12"/>
  <c r="G129" i="12"/>
  <c r="Y114" i="12"/>
  <c r="E126" i="12"/>
  <c r="E133" i="12"/>
  <c r="E130" i="12"/>
  <c r="E128" i="12"/>
  <c r="I130" i="12"/>
  <c r="I133" i="12"/>
  <c r="I125" i="12"/>
  <c r="I126" i="12"/>
  <c r="K130" i="12"/>
  <c r="K132" i="12"/>
  <c r="E125" i="12"/>
  <c r="K126" i="12"/>
  <c r="S129" i="12"/>
  <c r="S132" i="12"/>
  <c r="S134" i="12"/>
  <c r="S128" i="12"/>
  <c r="S126" i="12"/>
  <c r="L125" i="12"/>
  <c r="L127" i="12"/>
  <c r="N125" i="12"/>
  <c r="N127" i="12"/>
  <c r="N129" i="12"/>
  <c r="O125" i="12"/>
  <c r="O132" i="12"/>
  <c r="Q127" i="12"/>
  <c r="Q132" i="12"/>
  <c r="Q134" i="12"/>
  <c r="Q129" i="12"/>
  <c r="V126" i="12"/>
  <c r="B128" i="12"/>
  <c r="H33" i="10" l="1"/>
  <c r="I33" i="10" s="1"/>
  <c r="O33" i="10"/>
  <c r="P449" i="6"/>
  <c r="N668" i="6"/>
  <c r="S513" i="6"/>
  <c r="O15" i="10"/>
  <c r="H15" i="10"/>
  <c r="I15" i="10" s="1"/>
  <c r="S81" i="6"/>
  <c r="S561" i="6"/>
  <c r="O124" i="6"/>
  <c r="R567" i="6"/>
  <c r="S405" i="6"/>
  <c r="N99" i="6"/>
  <c r="R69" i="6"/>
  <c r="M670" i="6"/>
  <c r="M614" i="6"/>
  <c r="U537" i="6"/>
  <c r="CV97" i="12" s="1"/>
  <c r="U617" i="6"/>
  <c r="Q623" i="6"/>
  <c r="P458" i="6"/>
  <c r="T132" i="6"/>
  <c r="S657" i="6"/>
  <c r="Q651" i="6"/>
  <c r="Q612" i="6"/>
  <c r="O131" i="6"/>
  <c r="AB68" i="12" s="1"/>
  <c r="R659" i="6"/>
  <c r="P654" i="6"/>
  <c r="O374" i="6"/>
  <c r="M597" i="6"/>
  <c r="P403" i="6"/>
  <c r="S292" i="6"/>
  <c r="T442" i="6"/>
  <c r="U236" i="6"/>
  <c r="T586" i="6"/>
  <c r="R486" i="6"/>
  <c r="Q486" i="6"/>
  <c r="N307" i="6"/>
  <c r="P517" i="6"/>
  <c r="M290" i="6"/>
  <c r="Q29" i="6"/>
  <c r="T566" i="6"/>
  <c r="CK99" i="12" s="1"/>
  <c r="S417" i="6"/>
  <c r="P235" i="6"/>
  <c r="Q559" i="6"/>
  <c r="S236" i="6"/>
  <c r="R665" i="6"/>
  <c r="Q299" i="6"/>
  <c r="AZ80" i="12" s="1"/>
  <c r="P413" i="6"/>
  <c r="R427" i="6"/>
  <c r="O473" i="6"/>
  <c r="Q195" i="6"/>
  <c r="N474" i="6"/>
  <c r="O629" i="6"/>
  <c r="M344" i="6"/>
  <c r="U657" i="6"/>
  <c r="Q174" i="6"/>
  <c r="BA71" i="12" s="1"/>
  <c r="U35" i="6"/>
  <c r="T433" i="6"/>
  <c r="N82" i="6"/>
  <c r="M573" i="6"/>
  <c r="T617" i="6"/>
  <c r="P320" i="6"/>
  <c r="Q43" i="6"/>
  <c r="U285" i="6"/>
  <c r="CV79" i="12" s="1"/>
  <c r="O425" i="6"/>
  <c r="AB89" i="12" s="1"/>
  <c r="P221" i="6"/>
  <c r="Q456" i="6"/>
  <c r="P244" i="6"/>
  <c r="P51" i="6"/>
  <c r="R273" i="6"/>
  <c r="N267" i="6"/>
  <c r="N271" i="6"/>
  <c r="P78" i="12" s="1"/>
  <c r="S529" i="6"/>
  <c r="R33" i="6"/>
  <c r="BL60" i="12" s="1"/>
  <c r="U201" i="6"/>
  <c r="CV73" i="12" s="1"/>
  <c r="U211" i="6"/>
  <c r="T67" i="6"/>
  <c r="N125" i="6"/>
  <c r="S248" i="6"/>
  <c r="P69" i="6"/>
  <c r="R139" i="6"/>
  <c r="S581" i="6"/>
  <c r="U153" i="6"/>
  <c r="P108" i="6"/>
  <c r="S349" i="6"/>
  <c r="Q64" i="6"/>
  <c r="O306" i="6"/>
  <c r="N67" i="6"/>
  <c r="R407" i="6"/>
  <c r="Q400" i="6"/>
  <c r="U307" i="6"/>
  <c r="R125" i="6"/>
  <c r="O613" i="6"/>
  <c r="U219" i="6"/>
  <c r="T137" i="6"/>
  <c r="U65" i="6"/>
  <c r="P302" i="6"/>
  <c r="M135" i="6"/>
  <c r="M99" i="6"/>
  <c r="P568" i="6"/>
  <c r="Q25" i="6"/>
  <c r="T349" i="6"/>
  <c r="O244" i="6"/>
  <c r="AC76" i="12" s="1"/>
  <c r="R641" i="6"/>
  <c r="O628" i="6"/>
  <c r="P122" i="6"/>
  <c r="T178" i="6"/>
  <c r="T19" i="6"/>
  <c r="CJ59" i="12" s="1"/>
  <c r="O136" i="6"/>
  <c r="M538" i="6"/>
  <c r="S276" i="6"/>
  <c r="P315" i="6"/>
  <c r="U373" i="6"/>
  <c r="O229" i="6"/>
  <c r="AB75" i="12" s="1"/>
  <c r="T552" i="6"/>
  <c r="Q323" i="6"/>
  <c r="U670" i="6"/>
  <c r="N302" i="6"/>
  <c r="Q83" i="6"/>
  <c r="R637" i="6"/>
  <c r="T389" i="6"/>
  <c r="M587" i="6"/>
  <c r="O57" i="6"/>
  <c r="T388" i="6"/>
  <c r="M500" i="6"/>
  <c r="P372" i="6"/>
  <c r="T36" i="6"/>
  <c r="P161" i="6"/>
  <c r="T454" i="6"/>
  <c r="CK91" i="12" s="1"/>
  <c r="M586" i="6"/>
  <c r="R515" i="6"/>
  <c r="M608" i="6"/>
  <c r="E102" i="12" s="1"/>
  <c r="Q654" i="6"/>
  <c r="S573" i="6"/>
  <c r="M149" i="6"/>
  <c r="O652" i="6"/>
  <c r="U530" i="6"/>
  <c r="M488" i="6"/>
  <c r="R512" i="6"/>
  <c r="U193" i="6"/>
  <c r="P498" i="6"/>
  <c r="R611" i="6"/>
  <c r="U456" i="6"/>
  <c r="M53" i="6"/>
  <c r="P385" i="6"/>
  <c r="T516" i="6"/>
  <c r="T291" i="6"/>
  <c r="M181" i="6"/>
  <c r="M117" i="6"/>
  <c r="D66" i="12" s="1"/>
  <c r="N11" i="6"/>
  <c r="Q201" i="6"/>
  <c r="AZ73" i="12" s="1"/>
  <c r="S425" i="6"/>
  <c r="BX89" i="12" s="1"/>
  <c r="Q288" i="6"/>
  <c r="Q51" i="6"/>
  <c r="U247" i="6"/>
  <c r="R159" i="6"/>
  <c r="BL70" i="12" s="1"/>
  <c r="N665" i="6"/>
  <c r="AA120" i="12"/>
  <c r="Q428" i="6"/>
  <c r="P455" i="6"/>
  <c r="Q387" i="6"/>
  <c r="U383" i="6"/>
  <c r="CV86" i="12" s="1"/>
  <c r="P445" i="6"/>
  <c r="T639" i="6"/>
  <c r="L50" i="10"/>
  <c r="K50" i="10"/>
  <c r="R24" i="6"/>
  <c r="R22" i="6"/>
  <c r="T346" i="6"/>
  <c r="R514" i="6"/>
  <c r="U614" i="6"/>
  <c r="P649" i="6"/>
  <c r="AN105" i="12" s="1"/>
  <c r="M207" i="6"/>
  <c r="T580" i="6"/>
  <c r="CK100" i="12" s="1"/>
  <c r="N290" i="6"/>
  <c r="T569" i="6"/>
  <c r="M653" i="6"/>
  <c r="P502" i="6"/>
  <c r="M666" i="6"/>
  <c r="H47" i="10"/>
  <c r="I47" i="10" s="1"/>
  <c r="O47" i="10"/>
  <c r="R108" i="6"/>
  <c r="S567" i="6"/>
  <c r="M659" i="6"/>
  <c r="T204" i="6"/>
  <c r="P500" i="6"/>
  <c r="N117" i="6"/>
  <c r="P66" i="12" s="1"/>
  <c r="Q671" i="6"/>
  <c r="R573" i="6"/>
  <c r="R66" i="6"/>
  <c r="O609" i="6"/>
  <c r="R656" i="6"/>
  <c r="R655" i="6"/>
  <c r="H44" i="10"/>
  <c r="I44" i="10" s="1"/>
  <c r="O44" i="10"/>
  <c r="O194" i="6"/>
  <c r="S554" i="6"/>
  <c r="M138" i="6"/>
  <c r="P668" i="6"/>
  <c r="P188" i="6"/>
  <c r="H21" i="10"/>
  <c r="I21" i="10" s="1"/>
  <c r="O21" i="10"/>
  <c r="P397" i="6"/>
  <c r="AN87" i="12" s="1"/>
  <c r="Y122" i="12"/>
  <c r="X127" i="12"/>
  <c r="X129" i="12"/>
  <c r="X125" i="12"/>
  <c r="X133" i="12"/>
  <c r="X134" i="12"/>
  <c r="X126" i="12"/>
  <c r="X128" i="12"/>
  <c r="N669" i="6"/>
  <c r="S159" i="6"/>
  <c r="BX70" i="12" s="1"/>
  <c r="S445" i="6"/>
  <c r="O247" i="6"/>
  <c r="R62" i="6"/>
  <c r="T401" i="6"/>
  <c r="S516" i="6"/>
  <c r="Q649" i="6"/>
  <c r="AZ105" i="12" s="1"/>
  <c r="M78" i="6"/>
  <c r="M384" i="6"/>
  <c r="U69" i="6"/>
  <c r="P316" i="6"/>
  <c r="M345" i="6"/>
  <c r="N23" i="10"/>
  <c r="H23" i="10"/>
  <c r="I23" i="10" s="1"/>
  <c r="S551" i="6"/>
  <c r="BX98" i="12" s="1"/>
  <c r="U136" i="6"/>
  <c r="M595" i="6"/>
  <c r="Q669" i="6"/>
  <c r="Q107" i="6"/>
  <c r="Q119" i="6"/>
  <c r="R92" i="6"/>
  <c r="L7" i="10"/>
  <c r="K7" i="10"/>
  <c r="N399" i="6"/>
  <c r="R237" i="6"/>
  <c r="U585" i="6"/>
  <c r="P307" i="6"/>
  <c r="Q512" i="6"/>
  <c r="R442" i="6"/>
  <c r="Q315" i="6"/>
  <c r="P600" i="6"/>
  <c r="Q302" i="6"/>
  <c r="N608" i="6"/>
  <c r="S587" i="6"/>
  <c r="N503" i="6"/>
  <c r="U416" i="6"/>
  <c r="U569" i="6"/>
  <c r="T412" i="6"/>
  <c r="Q77" i="6"/>
  <c r="M37" i="6"/>
  <c r="O515" i="6"/>
  <c r="N289" i="6"/>
  <c r="P566" i="6"/>
  <c r="AO99" i="12" s="1"/>
  <c r="O222" i="6"/>
  <c r="O290" i="6"/>
  <c r="N9" i="6"/>
  <c r="N183" i="6"/>
  <c r="M377" i="6"/>
  <c r="O36" i="6"/>
  <c r="S385" i="6"/>
  <c r="M155" i="6"/>
  <c r="T458" i="6"/>
  <c r="N670" i="6"/>
  <c r="S572" i="6"/>
  <c r="O19" i="10"/>
  <c r="H19" i="10"/>
  <c r="I19" i="10" s="1"/>
  <c r="S595" i="6"/>
  <c r="N371" i="6"/>
  <c r="O608" i="6"/>
  <c r="AC102" i="12" s="1"/>
  <c r="O491" i="6"/>
  <c r="R313" i="6"/>
  <c r="BL81" i="12" s="1"/>
  <c r="U109" i="6"/>
  <c r="U7" i="6"/>
  <c r="M489" i="6"/>
  <c r="S440" i="6"/>
  <c r="BY90" i="12" s="1"/>
  <c r="O659" i="6"/>
  <c r="M372" i="6"/>
  <c r="P542" i="6"/>
  <c r="T553" i="6"/>
  <c r="O263" i="6"/>
  <c r="K34" i="10"/>
  <c r="L34" i="10"/>
  <c r="N401" i="6"/>
  <c r="M543" i="6"/>
  <c r="R233" i="6"/>
  <c r="P609" i="6"/>
  <c r="U584" i="6"/>
  <c r="R497" i="6"/>
  <c r="N250" i="6"/>
  <c r="Q519" i="6"/>
  <c r="M432" i="6"/>
  <c r="Q319" i="6"/>
  <c r="P601" i="6"/>
  <c r="Q309" i="6"/>
  <c r="N610" i="6"/>
  <c r="S586" i="6"/>
  <c r="N498" i="6"/>
  <c r="U421" i="6"/>
  <c r="U570" i="6"/>
  <c r="T418" i="6"/>
  <c r="O69" i="6"/>
  <c r="S281" i="6"/>
  <c r="P573" i="6"/>
  <c r="M442" i="6"/>
  <c r="R673" i="6"/>
  <c r="P525" i="6"/>
  <c r="Q419" i="6"/>
  <c r="O301" i="6"/>
  <c r="U596" i="6"/>
  <c r="S211" i="6"/>
  <c r="M232" i="6"/>
  <c r="O643" i="6"/>
  <c r="U345" i="6"/>
  <c r="T379" i="6"/>
  <c r="O544" i="6"/>
  <c r="M7" i="6"/>
  <c r="O119" i="6"/>
  <c r="O223" i="6"/>
  <c r="M163" i="6"/>
  <c r="P125" i="6"/>
  <c r="U557" i="6"/>
  <c r="U556" i="6"/>
  <c r="T631" i="6"/>
  <c r="S597" i="6"/>
  <c r="R517" i="6"/>
  <c r="R558" i="6"/>
  <c r="O267" i="6"/>
  <c r="R235" i="6"/>
  <c r="Q513" i="6"/>
  <c r="O71" i="6"/>
  <c r="N611" i="6"/>
  <c r="P24" i="6"/>
  <c r="S272" i="6"/>
  <c r="R666" i="6"/>
  <c r="P418" i="6"/>
  <c r="O305" i="6"/>
  <c r="S202" i="6"/>
  <c r="BY73" i="12" s="1"/>
  <c r="U348" i="6"/>
  <c r="N133" i="6"/>
  <c r="R547" i="6"/>
  <c r="T155" i="6"/>
  <c r="M218" i="6"/>
  <c r="R278" i="6"/>
  <c r="R328" i="6"/>
  <c r="O467" i="6"/>
  <c r="AB92" i="12" s="1"/>
  <c r="U19" i="6"/>
  <c r="CV59" i="12" s="1"/>
  <c r="U29" i="6"/>
  <c r="U487" i="6"/>
  <c r="Q407" i="6"/>
  <c r="S176" i="6"/>
  <c r="U62" i="6"/>
  <c r="O233" i="6"/>
  <c r="Q455" i="6"/>
  <c r="N667" i="6"/>
  <c r="Q629" i="6"/>
  <c r="N594" i="6"/>
  <c r="T207" i="6"/>
  <c r="N69" i="6"/>
  <c r="M136" i="6"/>
  <c r="N413" i="6"/>
  <c r="S643" i="6"/>
  <c r="T135" i="6"/>
  <c r="O134" i="6"/>
  <c r="O376" i="6"/>
  <c r="T441" i="6"/>
  <c r="R481" i="6"/>
  <c r="BL93" i="12" s="1"/>
  <c r="Q481" i="6"/>
  <c r="AZ93" i="12" s="1"/>
  <c r="P515" i="6"/>
  <c r="S412" i="6"/>
  <c r="BY88" i="12" s="1"/>
  <c r="M664" i="6"/>
  <c r="E106" i="12" s="1"/>
  <c r="N593" i="6"/>
  <c r="P101" i="12" s="1"/>
  <c r="S9" i="6"/>
  <c r="Q435" i="6"/>
  <c r="L36" i="10"/>
  <c r="K36" i="10"/>
  <c r="M187" i="6"/>
  <c r="D72" i="12" s="1"/>
  <c r="M192" i="6"/>
  <c r="P160" i="6"/>
  <c r="Y128" i="12"/>
  <c r="Z114" i="12"/>
  <c r="O49" i="10"/>
  <c r="H49" i="10"/>
  <c r="I49" i="10" s="1"/>
  <c r="O486" i="6"/>
  <c r="T483" i="6"/>
  <c r="N62" i="6"/>
  <c r="Q62" i="12" s="1"/>
  <c r="M671" i="6"/>
  <c r="T557" i="6"/>
  <c r="M430" i="6"/>
  <c r="S580" i="6"/>
  <c r="U566" i="6"/>
  <c r="O62" i="6"/>
  <c r="AC62" i="12" s="1"/>
  <c r="U654" i="6"/>
  <c r="O533" i="6"/>
  <c r="M471" i="6"/>
  <c r="P216" i="6"/>
  <c r="T307" i="6"/>
  <c r="T103" i="6"/>
  <c r="CJ65" i="12" s="1"/>
  <c r="S189" i="6"/>
  <c r="N22" i="6"/>
  <c r="S309" i="6"/>
  <c r="S488" i="6"/>
  <c r="Q668" i="6"/>
  <c r="T456" i="6"/>
  <c r="N89" i="6"/>
  <c r="P64" i="12" s="1"/>
  <c r="T360" i="6"/>
  <c r="T512" i="6"/>
  <c r="M626" i="6"/>
  <c r="P374" i="6"/>
  <c r="K45" i="10"/>
  <c r="L45" i="10"/>
  <c r="Q594" i="6"/>
  <c r="BA101" i="12" s="1"/>
  <c r="T189" i="6"/>
  <c r="L53" i="10"/>
  <c r="K53" i="10"/>
  <c r="R456" i="6"/>
  <c r="S552" i="6"/>
  <c r="T179" i="6"/>
  <c r="T321" i="6"/>
  <c r="S598" i="6"/>
  <c r="Q426" i="6"/>
  <c r="O295" i="6"/>
  <c r="O95" i="6"/>
  <c r="U63" i="6"/>
  <c r="O582" i="6"/>
  <c r="S461" i="6"/>
  <c r="N671" i="6"/>
  <c r="R598" i="6"/>
  <c r="M393" i="6"/>
  <c r="N565" i="6"/>
  <c r="P99" i="12" s="1"/>
  <c r="M665" i="6"/>
  <c r="T559" i="6"/>
  <c r="O264" i="6"/>
  <c r="S321" i="6"/>
  <c r="M547" i="6"/>
  <c r="N236" i="6"/>
  <c r="O401" i="6"/>
  <c r="N628" i="6"/>
  <c r="T47" i="6"/>
  <c r="CJ61" i="12" s="1"/>
  <c r="O221" i="6"/>
  <c r="S77" i="6"/>
  <c r="N292" i="6"/>
  <c r="U133" i="6"/>
  <c r="Q558" i="6"/>
  <c r="M47" i="6"/>
  <c r="D61" i="12" s="1"/>
  <c r="S457" i="6"/>
  <c r="T597" i="6"/>
  <c r="P197" i="6"/>
  <c r="X132" i="12"/>
  <c r="O49" i="6"/>
  <c r="T399" i="6"/>
  <c r="O234" i="6"/>
  <c r="L54" i="10"/>
  <c r="K54" i="10"/>
  <c r="Q600" i="6"/>
  <c r="R458" i="6"/>
  <c r="U669" i="6"/>
  <c r="P607" i="6"/>
  <c r="AN102" i="12" s="1"/>
  <c r="N500" i="6"/>
  <c r="R393" i="6"/>
  <c r="U600" i="6"/>
  <c r="T377" i="6"/>
  <c r="Q470" i="6"/>
  <c r="M415" i="6"/>
  <c r="S370" i="6"/>
  <c r="R305" i="6"/>
  <c r="N440" i="6"/>
  <c r="M472" i="6"/>
  <c r="N400" i="6"/>
  <c r="P12" i="6"/>
  <c r="R445" i="6"/>
  <c r="Q599" i="6"/>
  <c r="Q217" i="6"/>
  <c r="N151" i="6"/>
  <c r="T519" i="6"/>
  <c r="O538" i="6"/>
  <c r="M176" i="6"/>
  <c r="S443" i="6"/>
  <c r="T453" i="6"/>
  <c r="CJ91" i="12" s="1"/>
  <c r="T175" i="6"/>
  <c r="L40" i="10"/>
  <c r="K40" i="10"/>
  <c r="M188" i="6"/>
  <c r="M581" i="6"/>
  <c r="R421" i="6"/>
  <c r="O289" i="6"/>
  <c r="R89" i="6"/>
  <c r="BL64" i="12" s="1"/>
  <c r="N66" i="6"/>
  <c r="T638" i="6"/>
  <c r="P473" i="6"/>
  <c r="N8" i="6"/>
  <c r="N601" i="6"/>
  <c r="S459" i="6"/>
  <c r="N573" i="6"/>
  <c r="P636" i="6"/>
  <c r="AO104" i="12" s="1"/>
  <c r="T558" i="6"/>
  <c r="O260" i="6"/>
  <c r="S318" i="6"/>
  <c r="Q403" i="6"/>
  <c r="T622" i="6"/>
  <c r="CK103" i="12" s="1"/>
  <c r="O547" i="6"/>
  <c r="U141" i="6"/>
  <c r="O37" i="10"/>
  <c r="H37" i="10"/>
  <c r="I37" i="10" s="1"/>
  <c r="S447" i="6"/>
  <c r="T460" i="6"/>
  <c r="O617" i="6"/>
  <c r="M579" i="6"/>
  <c r="D100" i="12" s="1"/>
  <c r="N92" i="6"/>
  <c r="R90" i="6"/>
  <c r="S640" i="6"/>
  <c r="R516" i="6"/>
  <c r="U612" i="6"/>
  <c r="P470" i="6"/>
  <c r="S636" i="6"/>
  <c r="BY104" i="12" s="1"/>
  <c r="Q631" i="6"/>
  <c r="S656" i="6"/>
  <c r="P611" i="6"/>
  <c r="L28" i="10"/>
  <c r="K28" i="10"/>
  <c r="Q499" i="6"/>
  <c r="S305" i="6"/>
  <c r="T34" i="6"/>
  <c r="CK60" i="12" s="1"/>
  <c r="T33" i="6"/>
  <c r="CJ60" i="12" s="1"/>
  <c r="U235" i="6"/>
  <c r="O599" i="6"/>
  <c r="N497" i="6"/>
  <c r="N305" i="6"/>
  <c r="P510" i="6"/>
  <c r="P341" i="6"/>
  <c r="AN83" i="12" s="1"/>
  <c r="R471" i="6"/>
  <c r="S279" i="6"/>
  <c r="Q555" i="6"/>
  <c r="S234" i="6"/>
  <c r="R664" i="6"/>
  <c r="BM106" i="12" s="1"/>
  <c r="M331" i="6"/>
  <c r="P412" i="6"/>
  <c r="AO88" i="12" s="1"/>
  <c r="U223" i="6"/>
  <c r="R207" i="6"/>
  <c r="N468" i="6"/>
  <c r="Q92" i="12" s="1"/>
  <c r="T370" i="6"/>
  <c r="U653" i="6"/>
  <c r="U40" i="6"/>
  <c r="Q473" i="6"/>
  <c r="N83" i="6"/>
  <c r="M572" i="6"/>
  <c r="P321" i="6"/>
  <c r="O427" i="6"/>
  <c r="P218" i="6"/>
  <c r="R544" i="6"/>
  <c r="P250" i="6"/>
  <c r="P276" i="6"/>
  <c r="L6" i="10"/>
  <c r="K6" i="10"/>
  <c r="N293" i="6"/>
  <c r="N121" i="6"/>
  <c r="T304" i="6"/>
  <c r="M225" i="6"/>
  <c r="T62" i="6"/>
  <c r="CK62" i="12" s="1"/>
  <c r="S93" i="6"/>
  <c r="S247" i="6"/>
  <c r="R133" i="6"/>
  <c r="R137" i="6"/>
  <c r="N449" i="6"/>
  <c r="R329" i="6"/>
  <c r="S197" i="6"/>
  <c r="P106" i="6"/>
  <c r="S343" i="6"/>
  <c r="Q497" i="6"/>
  <c r="Q127" i="6"/>
  <c r="R402" i="6"/>
  <c r="Q401" i="6"/>
  <c r="S442" i="6"/>
  <c r="N91" i="6"/>
  <c r="M27" i="6"/>
  <c r="S291" i="6"/>
  <c r="Q225" i="6"/>
  <c r="P37" i="6"/>
  <c r="N63" i="6"/>
  <c r="R384" i="6"/>
  <c r="BM86" i="12" s="1"/>
  <c r="R244" i="6"/>
  <c r="BM76" i="12" s="1"/>
  <c r="O192" i="6"/>
  <c r="S555" i="6"/>
  <c r="U516" i="6"/>
  <c r="R77" i="6"/>
  <c r="R239" i="6"/>
  <c r="S85" i="6"/>
  <c r="T243" i="6"/>
  <c r="CJ76" i="12" s="1"/>
  <c r="P347" i="6"/>
  <c r="O589" i="6"/>
  <c r="U447" i="6"/>
  <c r="R267" i="6"/>
  <c r="R613" i="6"/>
  <c r="Q259" i="6"/>
  <c r="U645" i="6"/>
  <c r="S275" i="6"/>
  <c r="Q561" i="6"/>
  <c r="P369" i="6"/>
  <c r="AN85" i="12" s="1"/>
  <c r="U664" i="6"/>
  <c r="CW106" i="12" s="1"/>
  <c r="U554" i="6"/>
  <c r="U610" i="6"/>
  <c r="T594" i="6"/>
  <c r="O287" i="6"/>
  <c r="T603" i="6"/>
  <c r="R99" i="6"/>
  <c r="U403" i="6"/>
  <c r="O293" i="6"/>
  <c r="P540" i="6"/>
  <c r="M484" i="6"/>
  <c r="Q503" i="6"/>
  <c r="O319" i="6"/>
  <c r="N597" i="6"/>
  <c r="R525" i="6"/>
  <c r="O122" i="6"/>
  <c r="T387" i="6"/>
  <c r="T600" i="6"/>
  <c r="R412" i="6"/>
  <c r="U458" i="6"/>
  <c r="N488" i="6"/>
  <c r="P145" i="6"/>
  <c r="AN69" i="12" s="1"/>
  <c r="T463" i="6"/>
  <c r="M551" i="6"/>
  <c r="D98" i="12" s="1"/>
  <c r="T404" i="6"/>
  <c r="S664" i="6"/>
  <c r="BY106" i="12" s="1"/>
  <c r="Q349" i="6"/>
  <c r="M621" i="6"/>
  <c r="D103" i="12" s="1"/>
  <c r="T285" i="6"/>
  <c r="CJ79" i="12" s="1"/>
  <c r="M173" i="6"/>
  <c r="D71" i="12" s="1"/>
  <c r="R179" i="6"/>
  <c r="Q166" i="6"/>
  <c r="O397" i="6"/>
  <c r="AB87" i="12" s="1"/>
  <c r="O402" i="6"/>
  <c r="N623" i="6"/>
  <c r="L43" i="10"/>
  <c r="K43" i="10"/>
  <c r="Q611" i="6"/>
  <c r="N223" i="6"/>
  <c r="P610" i="6"/>
  <c r="P652" i="6"/>
  <c r="O373" i="6"/>
  <c r="Q495" i="6"/>
  <c r="AZ94" i="12" s="1"/>
  <c r="M428" i="6"/>
  <c r="S285" i="6"/>
  <c r="BX79" i="12" s="1"/>
  <c r="T43" i="6"/>
  <c r="T446" i="6"/>
  <c r="U232" i="6"/>
  <c r="O601" i="6"/>
  <c r="S584" i="6"/>
  <c r="N499" i="6"/>
  <c r="N303" i="6"/>
  <c r="P514" i="6"/>
  <c r="P349" i="6"/>
  <c r="Q24" i="6"/>
  <c r="P23" i="6"/>
  <c r="R474" i="6"/>
  <c r="U229" i="6"/>
  <c r="CV75" i="12" s="1"/>
  <c r="Q557" i="6"/>
  <c r="S233" i="6"/>
  <c r="R663" i="6"/>
  <c r="BL106" i="12" s="1"/>
  <c r="K11" i="10"/>
  <c r="L11" i="10"/>
  <c r="M337" i="6"/>
  <c r="P416" i="6"/>
  <c r="U222" i="6"/>
  <c r="U597" i="6"/>
  <c r="M90" i="6"/>
  <c r="R205" i="6"/>
  <c r="N477" i="6"/>
  <c r="O624" i="6"/>
  <c r="T375" i="6"/>
  <c r="U655" i="6"/>
  <c r="Q453" i="6"/>
  <c r="AZ91" i="12" s="1"/>
  <c r="U34" i="6"/>
  <c r="Q474" i="6"/>
  <c r="N75" i="6"/>
  <c r="P63" i="12" s="1"/>
  <c r="M571" i="6"/>
  <c r="R119" i="6"/>
  <c r="P314" i="6"/>
  <c r="AO81" i="12" s="1"/>
  <c r="Q38" i="6"/>
  <c r="M473" i="6"/>
  <c r="O426" i="6"/>
  <c r="P223" i="6"/>
  <c r="R543" i="6"/>
  <c r="P243" i="6"/>
  <c r="AN76" i="12" s="1"/>
  <c r="S89" i="6"/>
  <c r="BX64" i="12" s="1"/>
  <c r="S369" i="6"/>
  <c r="BX85" i="12" s="1"/>
  <c r="P275" i="6"/>
  <c r="R309" i="6"/>
  <c r="N275" i="6"/>
  <c r="S94" i="6"/>
  <c r="R34" i="6"/>
  <c r="M217" i="6"/>
  <c r="T71" i="6"/>
  <c r="N127" i="6"/>
  <c r="S97" i="6"/>
  <c r="S249" i="6"/>
  <c r="R123" i="6"/>
  <c r="R135" i="6"/>
  <c r="N439" i="6"/>
  <c r="P90" i="12" s="1"/>
  <c r="R331" i="6"/>
  <c r="S191" i="6"/>
  <c r="P110" i="6"/>
  <c r="S348" i="6"/>
  <c r="M460" i="6"/>
  <c r="Q67" i="6"/>
  <c r="R386" i="6"/>
  <c r="T108" i="6"/>
  <c r="R399" i="6"/>
  <c r="Q397" i="6"/>
  <c r="AZ87" i="12" s="1"/>
  <c r="O304" i="6"/>
  <c r="S178" i="6"/>
  <c r="M41" i="6"/>
  <c r="M495" i="6"/>
  <c r="D94" i="12" s="1"/>
  <c r="N194" i="6"/>
  <c r="S39" i="6"/>
  <c r="S301" i="6"/>
  <c r="N239" i="6"/>
  <c r="T94" i="6"/>
  <c r="N76" i="6"/>
  <c r="Q63" i="12" s="1"/>
  <c r="P405" i="6"/>
  <c r="S8" i="6"/>
  <c r="N249" i="6"/>
  <c r="M205" i="6"/>
  <c r="P569" i="6"/>
  <c r="U529" i="6"/>
  <c r="M85" i="6"/>
  <c r="T407" i="6"/>
  <c r="Q122" i="6"/>
  <c r="P595" i="6"/>
  <c r="O246" i="6"/>
  <c r="U104" i="6"/>
  <c r="CW65" i="12" s="1"/>
  <c r="T447" i="6"/>
  <c r="Q246" i="6"/>
  <c r="T276" i="6"/>
  <c r="P152" i="6"/>
  <c r="O398" i="6"/>
  <c r="N631" i="6"/>
  <c r="P230" i="6"/>
  <c r="AO75" i="12" s="1"/>
  <c r="N109" i="6"/>
  <c r="H25" i="10"/>
  <c r="I25" i="10" s="1"/>
  <c r="O25" i="10"/>
  <c r="O607" i="6"/>
  <c r="AB102" i="12" s="1"/>
  <c r="R78" i="6"/>
  <c r="U457" i="6"/>
  <c r="T624" i="6"/>
  <c r="Q261" i="6"/>
  <c r="U428" i="6"/>
  <c r="O611" i="6"/>
  <c r="T248" i="6"/>
  <c r="Q117" i="6"/>
  <c r="AZ66" i="12" s="1"/>
  <c r="O570" i="6"/>
  <c r="R243" i="6"/>
  <c r="BL76" i="12" s="1"/>
  <c r="Q615" i="6"/>
  <c r="M145" i="6"/>
  <c r="D69" i="12" s="1"/>
  <c r="P612" i="6"/>
  <c r="P655" i="6"/>
  <c r="O372" i="6"/>
  <c r="R649" i="6"/>
  <c r="BL105" i="12" s="1"/>
  <c r="T443" i="6"/>
  <c r="O505" i="6"/>
  <c r="P509" i="6"/>
  <c r="AN95" i="12" s="1"/>
  <c r="P351" i="6"/>
  <c r="Q20" i="6"/>
  <c r="P231" i="6"/>
  <c r="Q551" i="6"/>
  <c r="AZ98" i="12" s="1"/>
  <c r="S231" i="6"/>
  <c r="P415" i="6"/>
  <c r="U215" i="6"/>
  <c r="CV74" i="12" s="1"/>
  <c r="R433" i="6"/>
  <c r="O475" i="6"/>
  <c r="N470" i="6"/>
  <c r="O623" i="6"/>
  <c r="U651" i="6"/>
  <c r="U38" i="6"/>
  <c r="N78" i="6"/>
  <c r="M567" i="6"/>
  <c r="O21" i="6"/>
  <c r="P319" i="6"/>
  <c r="Q40" i="6"/>
  <c r="U292" i="6"/>
  <c r="O428" i="6"/>
  <c r="P219" i="6"/>
  <c r="P247" i="6"/>
  <c r="R276" i="6"/>
  <c r="P279" i="6"/>
  <c r="N262" i="6"/>
  <c r="N276" i="6"/>
  <c r="R38" i="6"/>
  <c r="T66" i="6"/>
  <c r="N122" i="6"/>
  <c r="S90" i="6"/>
  <c r="S253" i="6"/>
  <c r="Q105" i="6"/>
  <c r="R138" i="6"/>
  <c r="U415" i="6"/>
  <c r="R335" i="6"/>
  <c r="P111" i="6"/>
  <c r="S351" i="6"/>
  <c r="Q63" i="6"/>
  <c r="M328" i="6"/>
  <c r="R397" i="6"/>
  <c r="BL87" i="12" s="1"/>
  <c r="Q399" i="6"/>
  <c r="U299" i="6"/>
  <c r="CV80" i="12" s="1"/>
  <c r="R165" i="6"/>
  <c r="O54" i="6"/>
  <c r="P516" i="6"/>
  <c r="S43" i="6"/>
  <c r="Q337" i="6"/>
  <c r="O262" i="6"/>
  <c r="P121" i="6"/>
  <c r="M89" i="6"/>
  <c r="D64" i="12" s="1"/>
  <c r="M433" i="6"/>
  <c r="O258" i="6"/>
  <c r="U217" i="6"/>
  <c r="M584" i="6"/>
  <c r="O248" i="6"/>
  <c r="N613" i="6"/>
  <c r="O249" i="6"/>
  <c r="R111" i="6"/>
  <c r="R291" i="6"/>
  <c r="P641" i="6"/>
  <c r="N485" i="6"/>
  <c r="Q307" i="6"/>
  <c r="T636" i="6"/>
  <c r="CK104" i="12" s="1"/>
  <c r="M287" i="6"/>
  <c r="N13" i="6"/>
  <c r="N320" i="6"/>
  <c r="S603" i="6"/>
  <c r="O379" i="6"/>
  <c r="N300" i="6"/>
  <c r="Q80" i="12" s="1"/>
  <c r="S570" i="6"/>
  <c r="N43" i="6"/>
  <c r="P635" i="6"/>
  <c r="AN104" i="12" s="1"/>
  <c r="N331" i="6"/>
  <c r="T641" i="6"/>
  <c r="M147" i="6"/>
  <c r="M431" i="6"/>
  <c r="P303" i="6"/>
  <c r="R498" i="6"/>
  <c r="T556" i="6"/>
  <c r="Q356" i="6"/>
  <c r="BA84" i="12" s="1"/>
  <c r="S626" i="6"/>
  <c r="M561" i="6"/>
  <c r="O133" i="6"/>
  <c r="U397" i="6"/>
  <c r="CV87" i="12" s="1"/>
  <c r="Q624" i="6"/>
  <c r="N418" i="6"/>
  <c r="O482" i="6"/>
  <c r="AC93" i="12" s="1"/>
  <c r="O498" i="6"/>
  <c r="S165" i="6"/>
  <c r="T482" i="6"/>
  <c r="CK93" i="12" s="1"/>
  <c r="R559" i="6"/>
  <c r="U430" i="6"/>
  <c r="S41" i="6"/>
  <c r="O360" i="6"/>
  <c r="M631" i="6"/>
  <c r="T286" i="6"/>
  <c r="U71" i="6"/>
  <c r="R67" i="6"/>
  <c r="M267" i="6"/>
  <c r="R174" i="6"/>
  <c r="U123" i="6"/>
  <c r="Q204" i="6"/>
  <c r="T445" i="6"/>
  <c r="P75" i="6"/>
  <c r="AN63" i="12" s="1"/>
  <c r="T530" i="6"/>
  <c r="U261" i="6"/>
  <c r="O42" i="10"/>
  <c r="H42" i="10"/>
  <c r="I42" i="10" s="1"/>
  <c r="M663" i="6"/>
  <c r="D106" i="12" s="1"/>
  <c r="S639" i="6"/>
  <c r="Q120" i="6"/>
  <c r="L12" i="10"/>
  <c r="K12" i="10"/>
  <c r="T459" i="6"/>
  <c r="R91" i="6"/>
  <c r="R149" i="6"/>
  <c r="S404" i="6"/>
  <c r="N95" i="6"/>
  <c r="N673" i="6"/>
  <c r="U327" i="6"/>
  <c r="CV82" i="12" s="1"/>
  <c r="Q626" i="6"/>
  <c r="S653" i="6"/>
  <c r="AB119" i="12"/>
  <c r="O48" i="10"/>
  <c r="H48" i="10"/>
  <c r="I48" i="10" s="1"/>
  <c r="U453" i="6"/>
  <c r="CV91" i="12" s="1"/>
  <c r="M613" i="6"/>
  <c r="Q263" i="6"/>
  <c r="H29" i="10"/>
  <c r="I29" i="10" s="1"/>
  <c r="O29" i="10"/>
  <c r="S512" i="6"/>
  <c r="R65" i="6"/>
  <c r="U432" i="6"/>
  <c r="U446" i="6"/>
  <c r="R95" i="6"/>
  <c r="S557" i="6"/>
  <c r="O121" i="6"/>
  <c r="R572" i="6"/>
  <c r="S398" i="6"/>
  <c r="T244" i="6"/>
  <c r="N94" i="6"/>
  <c r="Q121" i="6"/>
  <c r="T651" i="6"/>
  <c r="M668" i="6"/>
  <c r="O501" i="6"/>
  <c r="U611" i="6"/>
  <c r="Q621" i="6"/>
  <c r="AZ103" i="12" s="1"/>
  <c r="N491" i="6"/>
  <c r="R249" i="6"/>
  <c r="S650" i="6"/>
  <c r="BY105" i="12" s="1"/>
  <c r="Q657" i="6"/>
  <c r="Q609" i="6"/>
  <c r="M148" i="6"/>
  <c r="R653" i="6"/>
  <c r="P659" i="6"/>
  <c r="O375" i="6"/>
  <c r="M593" i="6"/>
  <c r="D101" i="12" s="1"/>
  <c r="Q502" i="6"/>
  <c r="P402" i="6"/>
  <c r="S286" i="6"/>
  <c r="R9" i="6"/>
  <c r="T440" i="6"/>
  <c r="U233" i="6"/>
  <c r="O600" i="6"/>
  <c r="R484" i="6"/>
  <c r="Q482" i="6"/>
  <c r="BA93" i="12" s="1"/>
  <c r="N304" i="6"/>
  <c r="P513" i="6"/>
  <c r="P343" i="6"/>
  <c r="Q23" i="6"/>
  <c r="R13" i="6"/>
  <c r="S415" i="6"/>
  <c r="P236" i="6"/>
  <c r="Q552" i="6"/>
  <c r="S230" i="6"/>
  <c r="R668" i="6"/>
  <c r="M335" i="6"/>
  <c r="P419" i="6"/>
  <c r="U216" i="6"/>
  <c r="CW74" i="12" s="1"/>
  <c r="R429" i="6"/>
  <c r="O474" i="6"/>
  <c r="R211" i="6"/>
  <c r="N471" i="6"/>
  <c r="O627" i="6"/>
  <c r="M351" i="6"/>
  <c r="U656" i="6"/>
  <c r="U36" i="6"/>
  <c r="T426" i="6"/>
  <c r="CK89" i="12" s="1"/>
  <c r="N81" i="6"/>
  <c r="M570" i="6"/>
  <c r="O26" i="6"/>
  <c r="P313" i="6"/>
  <c r="AN81" i="12" s="1"/>
  <c r="Q33" i="6"/>
  <c r="AZ60" i="12" s="1"/>
  <c r="U290" i="6"/>
  <c r="O430" i="6"/>
  <c r="P217" i="6"/>
  <c r="R537" i="6"/>
  <c r="BL97" i="12" s="1"/>
  <c r="P253" i="6"/>
  <c r="P53" i="6"/>
  <c r="R279" i="6"/>
  <c r="P281" i="6"/>
  <c r="N260" i="6"/>
  <c r="N281" i="6"/>
  <c r="R40" i="6"/>
  <c r="U207" i="6"/>
  <c r="T63" i="6"/>
  <c r="N120" i="6"/>
  <c r="S96" i="6"/>
  <c r="S250" i="6"/>
  <c r="T110" i="6"/>
  <c r="R132" i="6"/>
  <c r="M332" i="6"/>
  <c r="R330" i="6"/>
  <c r="S195" i="6"/>
  <c r="P105" i="6"/>
  <c r="S346" i="6"/>
  <c r="R405" i="6"/>
  <c r="Q62" i="6"/>
  <c r="BA62" i="12" s="1"/>
  <c r="S76" i="6"/>
  <c r="R403" i="6"/>
  <c r="Q405" i="6"/>
  <c r="U302" i="6"/>
  <c r="S150" i="6"/>
  <c r="O61" i="6"/>
  <c r="AB62" i="12" s="1"/>
  <c r="U523" i="6"/>
  <c r="CV96" i="12" s="1"/>
  <c r="P215" i="6"/>
  <c r="AN74" i="12" s="1"/>
  <c r="U110" i="6"/>
  <c r="P55" i="6"/>
  <c r="R358" i="6"/>
  <c r="M276" i="6"/>
  <c r="R124" i="6"/>
  <c r="T511" i="6"/>
  <c r="P20" i="6"/>
  <c r="AO59" i="12" s="1"/>
  <c r="P342" i="6"/>
  <c r="N220" i="6"/>
  <c r="U601" i="6"/>
  <c r="R251" i="6"/>
  <c r="Q589" i="6"/>
  <c r="R106" i="6"/>
  <c r="Q467" i="6"/>
  <c r="AZ92" i="12" s="1"/>
  <c r="U166" i="6"/>
  <c r="S13" i="6"/>
  <c r="N287" i="6"/>
  <c r="R120" i="6"/>
  <c r="R253" i="6"/>
  <c r="S295" i="6"/>
  <c r="U370" i="6"/>
  <c r="T653" i="6"/>
  <c r="Q314" i="6"/>
  <c r="T656" i="6"/>
  <c r="S299" i="6"/>
  <c r="BX80" i="12" s="1"/>
  <c r="T81" i="6"/>
  <c r="Q330" i="6"/>
  <c r="S625" i="6"/>
  <c r="Q383" i="6"/>
  <c r="AZ86" i="12" s="1"/>
  <c r="R320" i="6"/>
  <c r="Q581" i="6"/>
  <c r="R50" i="6"/>
  <c r="P379" i="6"/>
  <c r="O370" i="6"/>
  <c r="AC85" i="12" s="1"/>
  <c r="M649" i="6"/>
  <c r="D105" i="12" s="1"/>
  <c r="R150" i="6"/>
  <c r="U439" i="6"/>
  <c r="CV90" i="12" s="1"/>
  <c r="N313" i="6"/>
  <c r="P81" i="12" s="1"/>
  <c r="O503" i="6"/>
  <c r="N567" i="6"/>
  <c r="Q358" i="6"/>
  <c r="S638" i="6"/>
  <c r="Q570" i="6"/>
  <c r="P138" i="6"/>
  <c r="Q425" i="6"/>
  <c r="AZ89" i="12" s="1"/>
  <c r="T642" i="6"/>
  <c r="R524" i="6"/>
  <c r="O484" i="6"/>
  <c r="O500" i="6"/>
  <c r="M190" i="6"/>
  <c r="O488" i="6"/>
  <c r="M580" i="6"/>
  <c r="O445" i="6"/>
  <c r="M50" i="6"/>
  <c r="Q369" i="6"/>
  <c r="AZ85" i="12" s="1"/>
  <c r="R511" i="6"/>
  <c r="T290" i="6"/>
  <c r="N39" i="6"/>
  <c r="R103" i="6"/>
  <c r="BL65" i="12" s="1"/>
  <c r="U271" i="6"/>
  <c r="CV78" i="12" s="1"/>
  <c r="U272" i="6"/>
  <c r="CW78" i="12" s="1"/>
  <c r="R176" i="6"/>
  <c r="O400" i="6"/>
  <c r="T187" i="6"/>
  <c r="CJ72" i="12" s="1"/>
  <c r="T61" i="6"/>
  <c r="CJ62" i="12" s="1"/>
  <c r="S218" i="6"/>
  <c r="M288" i="6"/>
  <c r="T526" i="6"/>
  <c r="U257" i="6"/>
  <c r="CV77" i="12" s="1"/>
  <c r="P104" i="6"/>
  <c r="U565" i="6"/>
  <c r="CV99" i="12" s="1"/>
  <c r="U169" i="6"/>
  <c r="O313" i="6"/>
  <c r="AB81" i="12" s="1"/>
  <c r="Q61" i="6"/>
  <c r="AZ62" i="12" s="1"/>
  <c r="Q264" i="6"/>
  <c r="P68" i="6"/>
  <c r="R401" i="6"/>
  <c r="U589" i="6"/>
  <c r="U301" i="6"/>
  <c r="R83" i="6"/>
  <c r="M96" i="6"/>
  <c r="M52" i="6"/>
  <c r="T281" i="6"/>
  <c r="P167" i="6"/>
  <c r="P94" i="6"/>
  <c r="N502" i="6"/>
  <c r="O347" i="6"/>
  <c r="P149" i="6"/>
  <c r="S124" i="6"/>
  <c r="U187" i="6"/>
  <c r="CV72" i="12" s="1"/>
  <c r="T76" i="6"/>
  <c r="S407" i="6"/>
  <c r="O274" i="6"/>
  <c r="M385" i="6"/>
  <c r="T313" i="6"/>
  <c r="CJ81" i="12" s="1"/>
  <c r="M474" i="6"/>
  <c r="M152" i="6"/>
  <c r="Q545" i="6"/>
  <c r="T206" i="6"/>
  <c r="R64" i="6"/>
  <c r="P318" i="6"/>
  <c r="Q164" i="6"/>
  <c r="S621" i="6"/>
  <c r="BX103" i="12" s="1"/>
  <c r="T318" i="6"/>
  <c r="M398" i="6"/>
  <c r="N405" i="6"/>
  <c r="T245" i="6"/>
  <c r="R575" i="6"/>
  <c r="U361" i="6"/>
  <c r="O50" i="6"/>
  <c r="T314" i="6"/>
  <c r="S120" i="6"/>
  <c r="M369" i="6"/>
  <c r="D85" i="12" s="1"/>
  <c r="N248" i="6"/>
  <c r="T411" i="6"/>
  <c r="CJ88" i="12" s="1"/>
  <c r="O359" i="6"/>
  <c r="O509" i="6"/>
  <c r="AB95" i="12" s="1"/>
  <c r="O90" i="6"/>
  <c r="AC64" i="12" s="1"/>
  <c r="U425" i="6"/>
  <c r="CV89" i="12" s="1"/>
  <c r="P557" i="6"/>
  <c r="Q379" i="6"/>
  <c r="O68" i="6"/>
  <c r="U197" i="6"/>
  <c r="U500" i="6"/>
  <c r="T335" i="6"/>
  <c r="S329" i="6"/>
  <c r="S559" i="6"/>
  <c r="N654" i="6"/>
  <c r="O389" i="6"/>
  <c r="T397" i="6"/>
  <c r="CJ87" i="12" s="1"/>
  <c r="N600" i="6"/>
  <c r="O195" i="6"/>
  <c r="N482" i="6"/>
  <c r="N169" i="6"/>
  <c r="U543" i="6"/>
  <c r="Q539" i="6"/>
  <c r="M537" i="6"/>
  <c r="D97" i="12" s="1"/>
  <c r="S220" i="6"/>
  <c r="S514" i="6"/>
  <c r="R643" i="6"/>
  <c r="S510" i="6"/>
  <c r="N90" i="6"/>
  <c r="Q64" i="12" s="1"/>
  <c r="P442" i="6"/>
  <c r="Q670" i="6"/>
  <c r="T295" i="6"/>
  <c r="N261" i="6"/>
  <c r="N147" i="6"/>
  <c r="R363" i="6"/>
  <c r="O83" i="6"/>
  <c r="O97" i="6"/>
  <c r="N624" i="6"/>
  <c r="T20" i="6"/>
  <c r="CK59" i="12" s="1"/>
  <c r="T50" i="6"/>
  <c r="S50" i="6"/>
  <c r="M315" i="6"/>
  <c r="P274" i="6"/>
  <c r="T585" i="6"/>
  <c r="Q208" i="6"/>
  <c r="M57" i="6"/>
  <c r="T251" i="6"/>
  <c r="Q48" i="6"/>
  <c r="BA61" i="12" s="1"/>
  <c r="O103" i="6"/>
  <c r="AB65" i="12" s="1"/>
  <c r="O106" i="6"/>
  <c r="O206" i="6"/>
  <c r="U164" i="6"/>
  <c r="P132" i="6"/>
  <c r="AO68" i="12" s="1"/>
  <c r="M363" i="6"/>
  <c r="U244" i="6"/>
  <c r="CW76" i="12" s="1"/>
  <c r="R167" i="6"/>
  <c r="O429" i="6"/>
  <c r="N279" i="6"/>
  <c r="R134" i="6"/>
  <c r="U277" i="6"/>
  <c r="M341" i="6"/>
  <c r="D83" i="12" s="1"/>
  <c r="Q617" i="6"/>
  <c r="U400" i="6"/>
  <c r="N510" i="6"/>
  <c r="T288" i="6"/>
  <c r="N218" i="6"/>
  <c r="O346" i="6"/>
  <c r="Q223" i="6"/>
  <c r="S203" i="6"/>
  <c r="S558" i="6"/>
  <c r="Q601" i="6"/>
  <c r="O369" i="6"/>
  <c r="AB85" i="12" s="1"/>
  <c r="U486" i="6"/>
  <c r="O415" i="6"/>
  <c r="T611" i="6"/>
  <c r="Q34" i="6"/>
  <c r="R281" i="6"/>
  <c r="S243" i="6"/>
  <c r="BX76" i="12" s="1"/>
  <c r="O568" i="6"/>
  <c r="P537" i="6"/>
  <c r="AN97" i="12" s="1"/>
  <c r="T234" i="6"/>
  <c r="U573" i="6"/>
  <c r="T568" i="6"/>
  <c r="S139" i="6"/>
  <c r="Q190" i="6"/>
  <c r="T427" i="6"/>
  <c r="M19" i="6"/>
  <c r="D59" i="12" s="1"/>
  <c r="R272" i="6"/>
  <c r="S246" i="6"/>
  <c r="M105" i="6"/>
  <c r="M558" i="6"/>
  <c r="P317" i="6"/>
  <c r="N571" i="6"/>
  <c r="M667" i="6"/>
  <c r="Q243" i="6"/>
  <c r="AZ76" i="12" s="1"/>
  <c r="Q236" i="6"/>
  <c r="T293" i="6"/>
  <c r="N569" i="6"/>
  <c r="N225" i="6"/>
  <c r="M655" i="6"/>
  <c r="U337" i="6"/>
  <c r="U503" i="6"/>
  <c r="R413" i="6"/>
  <c r="N541" i="6"/>
  <c r="R51" i="6"/>
  <c r="N516" i="6"/>
  <c r="N570" i="6"/>
  <c r="S430" i="6"/>
  <c r="Q104" i="6"/>
  <c r="Q510" i="6"/>
  <c r="S117" i="6"/>
  <c r="BX66" i="12" s="1"/>
  <c r="N334" i="6"/>
  <c r="O519" i="6"/>
  <c r="U517" i="6"/>
  <c r="P195" i="6"/>
  <c r="R624" i="6"/>
  <c r="M292" i="6"/>
  <c r="T93" i="6"/>
  <c r="N587" i="6"/>
  <c r="S135" i="6"/>
  <c r="U639" i="6"/>
  <c r="O414" i="6"/>
  <c r="T439" i="6"/>
  <c r="CJ90" i="12" s="1"/>
  <c r="O622" i="6"/>
  <c r="AC103" i="12" s="1"/>
  <c r="N637" i="6"/>
  <c r="T608" i="6"/>
  <c r="CK102" i="12" s="1"/>
  <c r="P124" i="6"/>
  <c r="M23" i="6"/>
  <c r="S607" i="6"/>
  <c r="BX102" i="12" s="1"/>
  <c r="R292" i="6"/>
  <c r="S540" i="6"/>
  <c r="Q461" i="6"/>
  <c r="U220" i="6"/>
  <c r="P57" i="6"/>
  <c r="O463" i="6"/>
  <c r="R274" i="6"/>
  <c r="T163" i="6"/>
  <c r="N264" i="6"/>
  <c r="M220" i="6"/>
  <c r="S530" i="6"/>
  <c r="P327" i="6"/>
  <c r="AN82" i="12" s="1"/>
  <c r="U173" i="6"/>
  <c r="CV71" i="12" s="1"/>
  <c r="Q525" i="6"/>
  <c r="O670" i="6"/>
  <c r="O316" i="6"/>
  <c r="U231" i="6"/>
  <c r="M575" i="6"/>
  <c r="Q123" i="6"/>
  <c r="M519" i="6"/>
  <c r="U148" i="6"/>
  <c r="R440" i="6"/>
  <c r="U54" i="6"/>
  <c r="T542" i="6"/>
  <c r="M104" i="6"/>
  <c r="N251" i="6"/>
  <c r="N36" i="6"/>
  <c r="O237" i="6"/>
  <c r="P65" i="6"/>
  <c r="T215" i="6"/>
  <c r="CJ74" i="12" s="1"/>
  <c r="N463" i="6"/>
  <c r="S426" i="6"/>
  <c r="U309" i="6"/>
  <c r="N65" i="6"/>
  <c r="T119" i="6"/>
  <c r="S65" i="6"/>
  <c r="P290" i="6"/>
  <c r="P178" i="6"/>
  <c r="T107" i="6"/>
  <c r="M589" i="6"/>
  <c r="O384" i="6"/>
  <c r="AC86" i="12" s="1"/>
  <c r="M195" i="6"/>
  <c r="N135" i="6"/>
  <c r="N217" i="6"/>
  <c r="T82" i="6"/>
  <c r="U455" i="6"/>
  <c r="N285" i="6"/>
  <c r="P79" i="12" s="1"/>
  <c r="R428" i="6"/>
  <c r="O334" i="6"/>
  <c r="O531" i="6"/>
  <c r="O188" i="6"/>
  <c r="P575" i="6"/>
  <c r="R216" i="6"/>
  <c r="Q85" i="6"/>
  <c r="U393" i="6"/>
  <c r="T201" i="6"/>
  <c r="CJ73" i="12" s="1"/>
  <c r="U13" i="6"/>
  <c r="R344" i="6"/>
  <c r="R432" i="6"/>
  <c r="O487" i="6"/>
  <c r="O259" i="6"/>
  <c r="Q613" i="6"/>
  <c r="Q388" i="6"/>
  <c r="O91" i="6"/>
  <c r="T323" i="6"/>
  <c r="U124" i="6"/>
  <c r="M386" i="6"/>
  <c r="O273" i="6"/>
  <c r="P441" i="6"/>
  <c r="U369" i="6"/>
  <c r="CV85" i="12" s="1"/>
  <c r="M539" i="6"/>
  <c r="P192" i="6"/>
  <c r="P439" i="6"/>
  <c r="AN90" i="12" s="1"/>
  <c r="T579" i="6"/>
  <c r="CJ100" i="12" s="1"/>
  <c r="S403" i="6"/>
  <c r="U107" i="6"/>
  <c r="Q253" i="6"/>
  <c r="N515" i="6"/>
  <c r="N397" i="6"/>
  <c r="P87" i="12" s="1"/>
  <c r="O358" i="6"/>
  <c r="P626" i="6"/>
  <c r="Q163" i="6"/>
  <c r="S397" i="6"/>
  <c r="BX87" i="12" s="1"/>
  <c r="S414" i="6"/>
  <c r="T626" i="6"/>
  <c r="R245" i="6"/>
  <c r="P561" i="6"/>
  <c r="R259" i="6"/>
  <c r="P559" i="6"/>
  <c r="O571" i="6"/>
  <c r="Q571" i="6"/>
  <c r="O285" i="6"/>
  <c r="AB79" i="12" s="1"/>
  <c r="P555" i="6"/>
  <c r="M669" i="6"/>
  <c r="Q543" i="6"/>
  <c r="U139" i="6"/>
  <c r="S463" i="6"/>
  <c r="M12" i="6"/>
  <c r="U263" i="6"/>
  <c r="P304" i="6"/>
  <c r="T177" i="6"/>
  <c r="P15" i="6"/>
  <c r="O440" i="6"/>
  <c r="P63" i="6"/>
  <c r="N621" i="6"/>
  <c r="P103" i="12" s="1"/>
  <c r="R375" i="6"/>
  <c r="Q89" i="6"/>
  <c r="AZ64" i="12" s="1"/>
  <c r="M304" i="6"/>
  <c r="T48" i="6"/>
  <c r="S55" i="6"/>
  <c r="M316" i="6"/>
  <c r="R113" i="6"/>
  <c r="Q192" i="6"/>
  <c r="Q206" i="6"/>
  <c r="T205" i="6"/>
  <c r="Q50" i="6"/>
  <c r="O104" i="6"/>
  <c r="T663" i="6"/>
  <c r="CJ106" i="12" s="1"/>
  <c r="O207" i="6"/>
  <c r="Q36" i="6"/>
  <c r="N221" i="6"/>
  <c r="M357" i="6"/>
  <c r="P211" i="6"/>
  <c r="M285" i="6"/>
  <c r="D79" i="12" s="1"/>
  <c r="U637" i="6"/>
  <c r="Q193" i="6"/>
  <c r="M349" i="6"/>
  <c r="T13" i="6"/>
  <c r="P54" i="6"/>
  <c r="Q523" i="6"/>
  <c r="AZ96" i="12" s="1"/>
  <c r="S33" i="6"/>
  <c r="BX60" i="12" s="1"/>
  <c r="S344" i="6"/>
  <c r="Q66" i="6"/>
  <c r="U92" i="6"/>
  <c r="P163" i="6"/>
  <c r="P146" i="6"/>
  <c r="T457" i="6"/>
  <c r="R53" i="6"/>
  <c r="N370" i="6"/>
  <c r="O48" i="6"/>
  <c r="M237" i="6"/>
  <c r="Q376" i="6"/>
  <c r="O597" i="6"/>
  <c r="R519" i="6"/>
  <c r="R414" i="6"/>
  <c r="N330" i="6"/>
  <c r="Q95" i="6"/>
  <c r="M281" i="6"/>
  <c r="O581" i="6"/>
  <c r="O502" i="6"/>
  <c r="P456" i="6"/>
  <c r="P656" i="6"/>
  <c r="M203" i="6"/>
  <c r="Q491" i="6"/>
  <c r="N583" i="6"/>
  <c r="R388" i="6"/>
  <c r="P431" i="6"/>
  <c r="Q179" i="6"/>
  <c r="T223" i="6"/>
  <c r="U295" i="6"/>
  <c r="O455" i="6"/>
  <c r="N278" i="6"/>
  <c r="N119" i="6"/>
  <c r="U147" i="6"/>
  <c r="N666" i="6"/>
  <c r="U449" i="6"/>
  <c r="T510" i="6"/>
  <c r="CK95" i="12" s="1"/>
  <c r="S566" i="6"/>
  <c r="BY99" i="12" s="1"/>
  <c r="M600" i="6"/>
  <c r="T589" i="6"/>
  <c r="T96" i="6"/>
  <c r="P673" i="6"/>
  <c r="N235" i="6"/>
  <c r="N556" i="6"/>
  <c r="S608" i="6"/>
  <c r="M221" i="6"/>
  <c r="N257" i="6"/>
  <c r="P77" i="12" s="1"/>
  <c r="U204" i="6"/>
  <c r="R131" i="6"/>
  <c r="BL68" i="12" s="1"/>
  <c r="T90" i="6"/>
  <c r="R541" i="6"/>
  <c r="S62" i="6"/>
  <c r="BY62" i="12" s="1"/>
  <c r="Q175" i="6"/>
  <c r="R425" i="6"/>
  <c r="BL89" i="12" s="1"/>
  <c r="S155" i="6"/>
  <c r="M348" i="6"/>
  <c r="T253" i="6"/>
  <c r="M81" i="6"/>
  <c r="T362" i="6"/>
  <c r="U386" i="6"/>
  <c r="M503" i="6"/>
  <c r="O391" i="6"/>
  <c r="P552" i="6"/>
  <c r="AO98" i="12" s="1"/>
  <c r="N537" i="6"/>
  <c r="P97" i="12" s="1"/>
  <c r="R455" i="6"/>
  <c r="Q162" i="6"/>
  <c r="R71" i="6"/>
  <c r="U33" i="6"/>
  <c r="CV60" i="12" s="1"/>
  <c r="R377" i="6"/>
  <c r="S57" i="6"/>
  <c r="Q211" i="6"/>
  <c r="U67" i="6"/>
  <c r="O26" i="10"/>
  <c r="H26" i="10"/>
  <c r="I26" i="10" s="1"/>
  <c r="O569" i="6"/>
  <c r="S160" i="6"/>
  <c r="O656" i="6"/>
  <c r="R579" i="6"/>
  <c r="BL100" i="12" s="1"/>
  <c r="S670" i="6"/>
  <c r="M403" i="6"/>
  <c r="H18" i="10"/>
  <c r="I18" i="10" s="1"/>
  <c r="O18" i="10"/>
  <c r="P373" i="6"/>
  <c r="N164" i="6"/>
  <c r="M258" i="6"/>
  <c r="E77" i="12" s="1"/>
  <c r="M178" i="6"/>
  <c r="O565" i="6"/>
  <c r="AB99" i="12" s="1"/>
  <c r="R110" i="6"/>
  <c r="P287" i="6"/>
  <c r="R580" i="6"/>
  <c r="U526" i="6"/>
  <c r="Q643" i="6"/>
  <c r="U626" i="6"/>
  <c r="S629" i="6"/>
  <c r="P582" i="6"/>
  <c r="U365" i="6"/>
  <c r="R191" i="6"/>
  <c r="T341" i="6"/>
  <c r="CJ83" i="12" s="1"/>
  <c r="T584" i="6"/>
  <c r="R447" i="6"/>
  <c r="T470" i="6"/>
  <c r="P484" i="6"/>
  <c r="T570" i="6"/>
  <c r="S358" i="6"/>
  <c r="O559" i="6"/>
  <c r="P669" i="6"/>
  <c r="N528" i="6"/>
  <c r="O166" i="6"/>
  <c r="N229" i="6"/>
  <c r="P75" i="12" s="1"/>
  <c r="N237" i="6"/>
  <c r="Q189" i="6"/>
  <c r="P426" i="6"/>
  <c r="T500" i="6"/>
  <c r="N558" i="6"/>
  <c r="Q178" i="6"/>
  <c r="T435" i="6"/>
  <c r="T7" i="6"/>
  <c r="M388" i="6"/>
  <c r="U286" i="6"/>
  <c r="CW79" i="12" s="1"/>
  <c r="AA118" i="12"/>
  <c r="P639" i="6"/>
  <c r="U334" i="6"/>
  <c r="O572" i="6"/>
  <c r="R80" i="6"/>
  <c r="M627" i="6"/>
  <c r="O483" i="6"/>
  <c r="R581" i="6"/>
  <c r="S665" i="6"/>
  <c r="Q355" i="6"/>
  <c r="AZ84" i="12" s="1"/>
  <c r="O51" i="10"/>
  <c r="H51" i="10"/>
  <c r="I51" i="10" s="1"/>
  <c r="R419" i="6"/>
  <c r="U668" i="6"/>
  <c r="N540" i="6"/>
  <c r="M370" i="6"/>
  <c r="P151" i="6"/>
  <c r="R55" i="6"/>
  <c r="Q262" i="6"/>
  <c r="T229" i="6"/>
  <c r="CJ75" i="12" s="1"/>
  <c r="R531" i="6"/>
  <c r="O583" i="6"/>
  <c r="T231" i="6"/>
  <c r="T331" i="6"/>
  <c r="O649" i="6"/>
  <c r="AB105" i="12" s="1"/>
  <c r="N575" i="6"/>
  <c r="U404" i="6"/>
  <c r="M76" i="6"/>
  <c r="U528" i="6"/>
  <c r="Q642" i="6"/>
  <c r="U474" i="6"/>
  <c r="S125" i="6"/>
  <c r="U623" i="6"/>
  <c r="S628" i="6"/>
  <c r="N329" i="6"/>
  <c r="P584" i="6"/>
  <c r="S496" i="6"/>
  <c r="U362" i="6"/>
  <c r="R188" i="6"/>
  <c r="U491" i="6"/>
  <c r="T348" i="6"/>
  <c r="L30" i="10"/>
  <c r="K30" i="10"/>
  <c r="S481" i="6"/>
  <c r="BX93" i="12" s="1"/>
  <c r="R441" i="6"/>
  <c r="T472" i="6"/>
  <c r="R631" i="6"/>
  <c r="P491" i="6"/>
  <c r="T274" i="6"/>
  <c r="T97" i="6"/>
  <c r="T565" i="6"/>
  <c r="CJ99" i="12" s="1"/>
  <c r="S361" i="6"/>
  <c r="N586" i="6"/>
  <c r="O553" i="6"/>
  <c r="S138" i="6"/>
  <c r="P670" i="6"/>
  <c r="N527" i="6"/>
  <c r="U642" i="6"/>
  <c r="O412" i="6"/>
  <c r="P99" i="6"/>
  <c r="N234" i="6"/>
  <c r="P360" i="6"/>
  <c r="Q188" i="6"/>
  <c r="P433" i="6"/>
  <c r="U484" i="6"/>
  <c r="T495" i="6"/>
  <c r="CJ94" i="12" s="1"/>
  <c r="N561" i="6"/>
  <c r="T118" i="6"/>
  <c r="N645" i="6"/>
  <c r="T425" i="6"/>
  <c r="CJ89" i="12" s="1"/>
  <c r="T15" i="6"/>
  <c r="O179" i="6"/>
  <c r="T615" i="6"/>
  <c r="P119" i="6"/>
  <c r="M21" i="6"/>
  <c r="S612" i="6"/>
  <c r="P34" i="6"/>
  <c r="AO60" i="12" s="1"/>
  <c r="R290" i="6"/>
  <c r="S547" i="6"/>
  <c r="Q458" i="6"/>
  <c r="N188" i="6"/>
  <c r="R23" i="6"/>
  <c r="O453" i="6"/>
  <c r="AB91" i="12" s="1"/>
  <c r="P593" i="6"/>
  <c r="AN101" i="12" s="1"/>
  <c r="T161" i="6"/>
  <c r="U179" i="6"/>
  <c r="U203" i="6"/>
  <c r="S526" i="6"/>
  <c r="P337" i="6"/>
  <c r="U174" i="6"/>
  <c r="CW71" i="12" s="1"/>
  <c r="Q530" i="6"/>
  <c r="O664" i="6"/>
  <c r="R286" i="6"/>
  <c r="BM79" i="12" s="1"/>
  <c r="M202" i="6"/>
  <c r="E73" i="12" s="1"/>
  <c r="M443" i="6"/>
  <c r="U77" i="6"/>
  <c r="M513" i="6"/>
  <c r="U150" i="6"/>
  <c r="T415" i="6"/>
  <c r="Q37" i="6"/>
  <c r="T537" i="6"/>
  <c r="CJ97" i="12" s="1"/>
  <c r="M111" i="6"/>
  <c r="N244" i="6"/>
  <c r="P29" i="6"/>
  <c r="U230" i="6"/>
  <c r="P71" i="6"/>
  <c r="T160" i="6"/>
  <c r="N458" i="6"/>
  <c r="N426" i="6"/>
  <c r="U303" i="6"/>
  <c r="N48" i="6"/>
  <c r="P133" i="6"/>
  <c r="S78" i="6"/>
  <c r="U316" i="6"/>
  <c r="P183" i="6"/>
  <c r="M118" i="6"/>
  <c r="E66" i="12" s="1"/>
  <c r="R5" i="6"/>
  <c r="BL57" i="12" s="1"/>
  <c r="R391" i="6"/>
  <c r="Q220" i="6"/>
  <c r="N138" i="6"/>
  <c r="Q230" i="6"/>
  <c r="BA75" i="12" s="1"/>
  <c r="M95" i="6"/>
  <c r="T471" i="6"/>
  <c r="N319" i="6"/>
  <c r="R435" i="6"/>
  <c r="R342" i="6"/>
  <c r="O545" i="6"/>
  <c r="M197" i="6"/>
  <c r="O595" i="6"/>
  <c r="T232" i="6"/>
  <c r="P95" i="6"/>
  <c r="P417" i="6"/>
  <c r="M204" i="6"/>
  <c r="M34" i="6"/>
  <c r="E60" i="12" s="1"/>
  <c r="R348" i="6"/>
  <c r="R453" i="6"/>
  <c r="BL91" i="12" s="1"/>
  <c r="S501" i="6"/>
  <c r="P292" i="6"/>
  <c r="R670" i="6"/>
  <c r="N403" i="6"/>
  <c r="U95" i="6"/>
  <c r="M426" i="6"/>
  <c r="E89" i="12" s="1"/>
  <c r="S127" i="6"/>
  <c r="T400" i="6"/>
  <c r="O281" i="6"/>
  <c r="M445" i="6"/>
  <c r="N372" i="6"/>
  <c r="R621" i="6"/>
  <c r="BL103" i="12" s="1"/>
  <c r="T203" i="6"/>
  <c r="U477" i="6"/>
  <c r="P599" i="6"/>
  <c r="T405" i="6"/>
  <c r="M120" i="6"/>
  <c r="Q258" i="6"/>
  <c r="U524" i="6"/>
  <c r="P399" i="6"/>
  <c r="O365" i="6"/>
  <c r="M654" i="6"/>
  <c r="S169" i="6"/>
  <c r="Q427" i="6"/>
  <c r="S429" i="6"/>
  <c r="P642" i="6"/>
  <c r="Q247" i="6"/>
  <c r="Q567" i="6"/>
  <c r="M261" i="6"/>
  <c r="S568" i="6"/>
  <c r="R587" i="6"/>
  <c r="O580" i="6"/>
  <c r="O292" i="6"/>
  <c r="O585" i="6"/>
  <c r="S673" i="6"/>
  <c r="P545" i="6"/>
  <c r="S161" i="6"/>
  <c r="S468" i="6"/>
  <c r="BY92" i="12" s="1"/>
  <c r="M10" i="6"/>
  <c r="T258" i="6"/>
  <c r="S320" i="6"/>
  <c r="U195" i="6"/>
  <c r="U81" i="6"/>
  <c r="P389" i="6"/>
  <c r="O51" i="6"/>
  <c r="N622" i="6"/>
  <c r="Q103" i="12" s="1"/>
  <c r="R374" i="6"/>
  <c r="Q316" i="6"/>
  <c r="N178" i="6"/>
  <c r="U499" i="6"/>
  <c r="T51" i="6"/>
  <c r="S51" i="6"/>
  <c r="U221" i="6"/>
  <c r="M54" i="6"/>
  <c r="R155" i="6"/>
  <c r="U180" i="6"/>
  <c r="S419" i="6"/>
  <c r="P205" i="6"/>
  <c r="Q52" i="6"/>
  <c r="O107" i="6"/>
  <c r="T673" i="6"/>
  <c r="O211" i="6"/>
  <c r="M25" i="6"/>
  <c r="Q173" i="6"/>
  <c r="AZ71" i="12" s="1"/>
  <c r="M361" i="6"/>
  <c r="O174" i="6"/>
  <c r="AC71" i="12" s="1"/>
  <c r="T260" i="6"/>
  <c r="P430" i="6"/>
  <c r="Q457" i="6"/>
  <c r="S523" i="6"/>
  <c r="BX96" i="12" s="1"/>
  <c r="M517" i="6"/>
  <c r="N328" i="6"/>
  <c r="Q82" i="12" s="1"/>
  <c r="O261" i="6"/>
  <c r="R121" i="6"/>
  <c r="O523" i="6"/>
  <c r="AB96" i="12" s="1"/>
  <c r="O315" i="6"/>
  <c r="S307" i="6"/>
  <c r="R417" i="6"/>
  <c r="U629" i="6"/>
  <c r="U665" i="6"/>
  <c r="M502" i="6"/>
  <c r="R85" i="6"/>
  <c r="O132" i="6"/>
  <c r="AC68" i="12" s="1"/>
  <c r="O96" i="6"/>
  <c r="M162" i="6"/>
  <c r="Q202" i="6"/>
  <c r="Q8" i="6"/>
  <c r="O35" i="10"/>
  <c r="H35" i="10"/>
  <c r="I35" i="10" s="1"/>
  <c r="M402" i="6"/>
  <c r="M177" i="6"/>
  <c r="O653" i="6"/>
  <c r="T139" i="6"/>
  <c r="O139" i="6"/>
  <c r="U512" i="6"/>
  <c r="N291" i="6"/>
  <c r="O556" i="6"/>
  <c r="O160" i="6"/>
  <c r="N553" i="6"/>
  <c r="P52" i="6"/>
  <c r="R553" i="6"/>
  <c r="T595" i="6"/>
  <c r="P398" i="6"/>
  <c r="R629" i="6"/>
  <c r="N581" i="6"/>
  <c r="O163" i="6"/>
  <c r="N635" i="6"/>
  <c r="P104" i="12" s="1"/>
  <c r="T218" i="6"/>
  <c r="O454" i="6"/>
  <c r="AC91" i="12" s="1"/>
  <c r="Q529" i="6"/>
  <c r="M6" i="6"/>
  <c r="E57" i="12" s="1"/>
  <c r="P293" i="6"/>
  <c r="U300" i="6"/>
  <c r="M175" i="6"/>
  <c r="N132" i="6"/>
  <c r="U281" i="6"/>
  <c r="R209" i="6"/>
  <c r="N335" i="6"/>
  <c r="P375" i="6"/>
  <c r="O586" i="6"/>
  <c r="T237" i="6"/>
  <c r="Q547" i="6"/>
  <c r="N514" i="6"/>
  <c r="M8" i="6"/>
  <c r="O265" i="6"/>
  <c r="M323" i="6"/>
  <c r="Q54" i="6"/>
  <c r="T654" i="6"/>
  <c r="Q540" i="6"/>
  <c r="R81" i="6"/>
  <c r="M629" i="6"/>
  <c r="O356" i="6"/>
  <c r="AC84" i="12" s="1"/>
  <c r="R585" i="6"/>
  <c r="S668" i="6"/>
  <c r="Q357" i="6"/>
  <c r="K24" i="10"/>
  <c r="L24" i="10"/>
  <c r="T393" i="6"/>
  <c r="M657" i="6"/>
  <c r="N544" i="6"/>
  <c r="Q365" i="6"/>
  <c r="R148" i="6"/>
  <c r="S38" i="6"/>
  <c r="Q250" i="6"/>
  <c r="Q538" i="6"/>
  <c r="N598" i="6"/>
  <c r="Q248" i="6"/>
  <c r="T357" i="6"/>
  <c r="N656" i="6"/>
  <c r="U561" i="6"/>
  <c r="U405" i="6"/>
  <c r="M77" i="6"/>
  <c r="U531" i="6"/>
  <c r="Q640" i="6"/>
  <c r="O385" i="6"/>
  <c r="O8" i="6"/>
  <c r="U625" i="6"/>
  <c r="S622" i="6"/>
  <c r="N333" i="6"/>
  <c r="P589" i="6"/>
  <c r="S502" i="6"/>
  <c r="Q327" i="6"/>
  <c r="AZ82" i="12" s="1"/>
  <c r="R193" i="6"/>
  <c r="U489" i="6"/>
  <c r="O331" i="6"/>
  <c r="S484" i="6"/>
  <c r="R439" i="6"/>
  <c r="BL90" i="12" s="1"/>
  <c r="T467" i="6"/>
  <c r="CJ92" i="12" s="1"/>
  <c r="R622" i="6"/>
  <c r="P485" i="6"/>
  <c r="T273" i="6"/>
  <c r="Q82" i="6"/>
  <c r="T573" i="6"/>
  <c r="S362" i="6"/>
  <c r="N580" i="6"/>
  <c r="Q100" i="12" s="1"/>
  <c r="O555" i="6"/>
  <c r="S133" i="6"/>
  <c r="P666" i="6"/>
  <c r="N531" i="6"/>
  <c r="U635" i="6"/>
  <c r="CV104" i="12" s="1"/>
  <c r="O416" i="6"/>
  <c r="P93" i="6"/>
  <c r="N233" i="6"/>
  <c r="P356" i="6"/>
  <c r="AO84" i="12" s="1"/>
  <c r="O636" i="6"/>
  <c r="P427" i="6"/>
  <c r="S458" i="6"/>
  <c r="T498" i="6"/>
  <c r="N552" i="6"/>
  <c r="T123" i="6"/>
  <c r="N639" i="6"/>
  <c r="T430" i="6"/>
  <c r="M636" i="6"/>
  <c r="E104" i="12" s="1"/>
  <c r="O181" i="6"/>
  <c r="T613" i="6"/>
  <c r="P127" i="6"/>
  <c r="M22" i="6"/>
  <c r="S615" i="6"/>
  <c r="P40" i="6"/>
  <c r="R289" i="6"/>
  <c r="S539" i="6"/>
  <c r="O335" i="6"/>
  <c r="N193" i="6"/>
  <c r="R25" i="6"/>
  <c r="O456" i="6"/>
  <c r="M454" i="6"/>
  <c r="T169" i="6"/>
  <c r="P79" i="6"/>
  <c r="O146" i="6"/>
  <c r="S533" i="6"/>
  <c r="P332" i="6"/>
  <c r="U177" i="6"/>
  <c r="Q524" i="6"/>
  <c r="BA96" i="12" s="1"/>
  <c r="O665" i="6"/>
  <c r="P257" i="6"/>
  <c r="AN77" i="12" s="1"/>
  <c r="N207" i="6"/>
  <c r="M390" i="6"/>
  <c r="U78" i="6"/>
  <c r="M512" i="6"/>
  <c r="Q131" i="6"/>
  <c r="AZ68" i="12" s="1"/>
  <c r="M371" i="6"/>
  <c r="N25" i="6"/>
  <c r="T540" i="6"/>
  <c r="M106" i="6"/>
  <c r="S237" i="6"/>
  <c r="N24" i="6"/>
  <c r="Q177" i="6"/>
  <c r="U51" i="6"/>
  <c r="Q135" i="6"/>
  <c r="N456" i="6"/>
  <c r="N432" i="6"/>
  <c r="U304" i="6"/>
  <c r="N49" i="6"/>
  <c r="R162" i="6"/>
  <c r="M91" i="6"/>
  <c r="U328" i="6"/>
  <c r="P190" i="6"/>
  <c r="U137" i="6"/>
  <c r="R10" i="6"/>
  <c r="M405" i="6"/>
  <c r="S225" i="6"/>
  <c r="M191" i="6"/>
  <c r="Q234" i="6"/>
  <c r="T99" i="6"/>
  <c r="U513" i="6"/>
  <c r="U349" i="6"/>
  <c r="Q454" i="6"/>
  <c r="O355" i="6"/>
  <c r="AB84" i="12" s="1"/>
  <c r="O575" i="6"/>
  <c r="M209" i="6"/>
  <c r="S635" i="6"/>
  <c r="BX104" i="12" s="1"/>
  <c r="S235" i="6"/>
  <c r="Q111" i="6"/>
  <c r="U427" i="6"/>
  <c r="R219" i="6"/>
  <c r="M36" i="6"/>
  <c r="S402" i="6"/>
  <c r="N487" i="6"/>
  <c r="O566" i="6"/>
  <c r="Q304" i="6"/>
  <c r="R97" i="6"/>
  <c r="N411" i="6"/>
  <c r="P88" i="12" s="1"/>
  <c r="O120" i="6"/>
  <c r="Q485" i="6"/>
  <c r="R151" i="6"/>
  <c r="S411" i="6"/>
  <c r="BX88" i="12" s="1"/>
  <c r="M300" i="6"/>
  <c r="P460" i="6"/>
  <c r="O386" i="6"/>
  <c r="S627" i="6"/>
  <c r="Q221" i="6"/>
  <c r="U496" i="6"/>
  <c r="CW94" i="12" s="1"/>
  <c r="M609" i="6"/>
  <c r="Q433" i="6"/>
  <c r="S123" i="6"/>
  <c r="Q260" i="6"/>
  <c r="R533" i="6"/>
  <c r="S401" i="6"/>
  <c r="U372" i="6"/>
  <c r="U379" i="6"/>
  <c r="T181" i="6"/>
  <c r="U431" i="6"/>
  <c r="O442" i="6"/>
  <c r="S654" i="6"/>
  <c r="M249" i="6"/>
  <c r="R570" i="6"/>
  <c r="N314" i="6"/>
  <c r="T593" i="6"/>
  <c r="CJ101" i="12" s="1"/>
  <c r="U607" i="6"/>
  <c r="CV102" i="12" s="1"/>
  <c r="Q596" i="6"/>
  <c r="R316" i="6"/>
  <c r="R596" i="6"/>
  <c r="O286" i="6"/>
  <c r="AC79" i="12" s="1"/>
  <c r="R551" i="6"/>
  <c r="BL98" i="12" s="1"/>
  <c r="P173" i="6"/>
  <c r="AN71" i="12" s="1"/>
  <c r="S475" i="6"/>
  <c r="M13" i="6"/>
  <c r="R334" i="6"/>
  <c r="N206" i="6"/>
  <c r="R109" i="6"/>
  <c r="M334" i="6"/>
  <c r="M39" i="6"/>
  <c r="Q439" i="6"/>
  <c r="AZ90" i="12" s="1"/>
  <c r="N629" i="6"/>
  <c r="R376" i="6"/>
  <c r="S105" i="6"/>
  <c r="N175" i="6"/>
  <c r="T428" i="6"/>
  <c r="T53" i="6"/>
  <c r="S54" i="6"/>
  <c r="U161" i="6"/>
  <c r="N274" i="6"/>
  <c r="S34" i="6"/>
  <c r="O165" i="6"/>
  <c r="T148" i="6"/>
  <c r="P204" i="6"/>
  <c r="N37" i="6"/>
  <c r="O108" i="6"/>
  <c r="T669" i="6"/>
  <c r="O205" i="6"/>
  <c r="R6" i="6"/>
  <c r="U99" i="6"/>
  <c r="M359" i="6"/>
  <c r="M139" i="6"/>
  <c r="O7" i="6"/>
  <c r="O169" i="6"/>
  <c r="Q373" i="6"/>
  <c r="T37" i="6"/>
  <c r="O138" i="6"/>
  <c r="U239" i="6"/>
  <c r="O512" i="6"/>
  <c r="S671" i="6"/>
  <c r="N486" i="6"/>
  <c r="O202" i="6"/>
  <c r="U498" i="6"/>
  <c r="U666" i="6"/>
  <c r="P597" i="6"/>
  <c r="T571" i="6"/>
  <c r="M342" i="6"/>
  <c r="S542" i="6"/>
  <c r="O351" i="6"/>
  <c r="M651" i="6"/>
  <c r="M399" i="6"/>
  <c r="S599" i="6"/>
  <c r="N332" i="6"/>
  <c r="T468" i="6"/>
  <c r="N523" i="6"/>
  <c r="P96" i="12" s="1"/>
  <c r="T609" i="6"/>
  <c r="Q65" i="6"/>
  <c r="S113" i="6"/>
  <c r="U413" i="6"/>
  <c r="T402" i="6"/>
  <c r="T514" i="6"/>
  <c r="U335" i="6"/>
  <c r="Q99" i="6"/>
  <c r="O655" i="6"/>
  <c r="R145" i="6"/>
  <c r="BL69" i="12" s="1"/>
  <c r="M610" i="6"/>
  <c r="U527" i="6"/>
  <c r="P309" i="6"/>
  <c r="U485" i="6"/>
  <c r="R443" i="6"/>
  <c r="T275" i="6"/>
  <c r="O561" i="6"/>
  <c r="P664" i="6"/>
  <c r="U640" i="6"/>
  <c r="O419" i="6"/>
  <c r="P96" i="6"/>
  <c r="R220" i="6"/>
  <c r="P365" i="6"/>
  <c r="O642" i="6"/>
  <c r="P429" i="6"/>
  <c r="R389" i="6"/>
  <c r="T503" i="6"/>
  <c r="N559" i="6"/>
  <c r="T120" i="6"/>
  <c r="N642" i="6"/>
  <c r="N393" i="6"/>
  <c r="M638" i="6"/>
  <c r="O593" i="6"/>
  <c r="AB101" i="12" s="1"/>
  <c r="S106" i="6"/>
  <c r="P13" i="6"/>
  <c r="S610" i="6"/>
  <c r="P38" i="6"/>
  <c r="R293" i="6"/>
  <c r="S541" i="6"/>
  <c r="M271" i="6"/>
  <c r="D78" i="12" s="1"/>
  <c r="N195" i="6"/>
  <c r="R29" i="6"/>
  <c r="O458" i="6"/>
  <c r="M456" i="6"/>
  <c r="Q149" i="6"/>
  <c r="P76" i="6"/>
  <c r="AO63" i="12" s="1"/>
  <c r="O153" i="6"/>
  <c r="S524" i="6"/>
  <c r="P331" i="6"/>
  <c r="U175" i="6"/>
  <c r="Q527" i="6"/>
  <c r="O667" i="6"/>
  <c r="P261" i="6"/>
  <c r="N209" i="6"/>
  <c r="N373" i="6"/>
  <c r="U85" i="6"/>
  <c r="M509" i="6"/>
  <c r="D95" i="12" s="1"/>
  <c r="Q141" i="6"/>
  <c r="U363" i="6"/>
  <c r="U21" i="6"/>
  <c r="T547" i="6"/>
  <c r="M109" i="6"/>
  <c r="U188" i="6"/>
  <c r="T10" i="6"/>
  <c r="N162" i="6"/>
  <c r="U49" i="6"/>
  <c r="O99" i="6"/>
  <c r="N461" i="6"/>
  <c r="N431" i="6"/>
  <c r="Q285" i="6"/>
  <c r="AZ79" i="12" s="1"/>
  <c r="N52" i="6"/>
  <c r="U165" i="6"/>
  <c r="M94" i="6"/>
  <c r="N377" i="6"/>
  <c r="Q194" i="6"/>
  <c r="R160" i="6"/>
  <c r="BM70" i="12" s="1"/>
  <c r="O27" i="6"/>
  <c r="T419" i="6"/>
  <c r="Q239" i="6"/>
  <c r="T195" i="6"/>
  <c r="Q244" i="6"/>
  <c r="R105" i="6"/>
  <c r="M542" i="6"/>
  <c r="O371" i="6"/>
  <c r="S471" i="6"/>
  <c r="M373" i="6"/>
  <c r="N595" i="6"/>
  <c r="Q216" i="6"/>
  <c r="P19" i="6"/>
  <c r="AN59" i="12" s="1"/>
  <c r="P239" i="6"/>
  <c r="P120" i="6"/>
  <c r="U442" i="6"/>
  <c r="R222" i="6"/>
  <c r="S75" i="6"/>
  <c r="BX63" i="12" s="1"/>
  <c r="U417" i="6"/>
  <c r="S511" i="6"/>
  <c r="N572" i="6"/>
  <c r="N323" i="6"/>
  <c r="M122" i="6"/>
  <c r="U467" i="6"/>
  <c r="CV92" i="12" s="1"/>
  <c r="Q124" i="6"/>
  <c r="T513" i="6"/>
  <c r="P153" i="6"/>
  <c r="O441" i="6"/>
  <c r="Q305" i="6"/>
  <c r="P481" i="6"/>
  <c r="AN93" i="12" s="1"/>
  <c r="P404" i="6"/>
  <c r="O639" i="6"/>
  <c r="S223" i="6"/>
  <c r="P505" i="6"/>
  <c r="Q635" i="6"/>
  <c r="AZ104" i="12" s="1"/>
  <c r="U441" i="6"/>
  <c r="M125" i="6"/>
  <c r="O277" i="6"/>
  <c r="O540" i="6"/>
  <c r="S418" i="6"/>
  <c r="U374" i="6"/>
  <c r="U399" i="6"/>
  <c r="O191" i="6"/>
  <c r="O444" i="6"/>
  <c r="P444" i="6"/>
  <c r="Q659" i="6"/>
  <c r="R264" i="6"/>
  <c r="R594" i="6"/>
  <c r="T319" i="6"/>
  <c r="O612" i="6"/>
  <c r="Q610" i="6"/>
  <c r="R610" i="6"/>
  <c r="N318" i="6"/>
  <c r="P625" i="6"/>
  <c r="R315" i="6"/>
  <c r="S553" i="6"/>
  <c r="T183" i="6"/>
  <c r="M483" i="6"/>
  <c r="T262" i="6"/>
  <c r="Q342" i="6"/>
  <c r="BA83" i="12" s="1"/>
  <c r="S244" i="6"/>
  <c r="M123" i="6"/>
  <c r="M263" i="6"/>
  <c r="Q21" i="6"/>
  <c r="S388" i="6"/>
  <c r="Q271" i="6"/>
  <c r="AZ78" i="12" s="1"/>
  <c r="R379" i="6"/>
  <c r="R54" i="6"/>
  <c r="N177" i="6"/>
  <c r="Q385" i="6"/>
  <c r="U26" i="6"/>
  <c r="S48" i="6"/>
  <c r="M113" i="6"/>
  <c r="T193" i="6"/>
  <c r="P155" i="6"/>
  <c r="P150" i="6"/>
  <c r="S119" i="6"/>
  <c r="P206" i="6"/>
  <c r="U6" i="6"/>
  <c r="O105" i="6"/>
  <c r="T671" i="6"/>
  <c r="O201" i="6"/>
  <c r="AB73" i="12" s="1"/>
  <c r="U176" i="6"/>
  <c r="M365" i="6"/>
  <c r="Q110" i="6"/>
  <c r="O477" i="6"/>
  <c r="Q176" i="6"/>
  <c r="U293" i="6"/>
  <c r="T162" i="6"/>
  <c r="S245" i="6"/>
  <c r="S109" i="6"/>
  <c r="P62" i="6"/>
  <c r="P39" i="6"/>
  <c r="P371" i="6"/>
  <c r="O390" i="6"/>
  <c r="M189" i="6"/>
  <c r="S473" i="6"/>
  <c r="U667" i="6"/>
  <c r="O89" i="6"/>
  <c r="AB64" i="12" s="1"/>
  <c r="T315" i="6"/>
  <c r="Q49" i="6"/>
  <c r="U264" i="6"/>
  <c r="Q389" i="6"/>
  <c r="S12" i="6"/>
  <c r="S163" i="6"/>
  <c r="R652" i="6"/>
  <c r="T342" i="6"/>
  <c r="CK83" i="12" s="1"/>
  <c r="T91" i="6"/>
  <c r="O470" i="6"/>
  <c r="T432" i="6"/>
  <c r="Q460" i="6"/>
  <c r="Q528" i="6"/>
  <c r="R15" i="6"/>
  <c r="S667" i="6"/>
  <c r="R47" i="6"/>
  <c r="BL61" i="12" s="1"/>
  <c r="S431" i="6"/>
  <c r="R487" i="6"/>
  <c r="U643" i="6"/>
  <c r="Q180" i="6"/>
  <c r="O431" i="6"/>
  <c r="P50" i="6"/>
  <c r="R43" i="6"/>
  <c r="U149" i="6"/>
  <c r="P285" i="6"/>
  <c r="AN79" i="12" s="1"/>
  <c r="S122" i="6"/>
  <c r="R555" i="6"/>
  <c r="R636" i="6"/>
  <c r="BM104" i="12" s="1"/>
  <c r="O5" i="10"/>
  <c r="H5" i="10"/>
  <c r="U628" i="6"/>
  <c r="S483" i="6"/>
  <c r="H31" i="10"/>
  <c r="I31" i="10" s="1"/>
  <c r="O31" i="10"/>
  <c r="U64" i="6"/>
  <c r="M553" i="6"/>
  <c r="N543" i="6"/>
  <c r="N317" i="6"/>
  <c r="M379" i="6"/>
  <c r="U624" i="6"/>
  <c r="Q329" i="6"/>
  <c r="O330" i="6"/>
  <c r="R627" i="6"/>
  <c r="O348" i="6"/>
  <c r="U121" i="6"/>
  <c r="Q416" i="6"/>
  <c r="O637" i="6"/>
  <c r="T499" i="6"/>
  <c r="N636" i="6"/>
  <c r="Q104" i="12" s="1"/>
  <c r="O177" i="6"/>
  <c r="S111" i="6"/>
  <c r="Q11" i="6"/>
  <c r="P41" i="6"/>
  <c r="S544" i="6"/>
  <c r="M273" i="6"/>
  <c r="N189" i="6"/>
  <c r="R19" i="6"/>
  <c r="BL59" i="12" s="1"/>
  <c r="M453" i="6"/>
  <c r="D91" i="12" s="1"/>
  <c r="Q146" i="6"/>
  <c r="P77" i="6"/>
  <c r="O152" i="6"/>
  <c r="S525" i="6"/>
  <c r="P333" i="6"/>
  <c r="Q533" i="6"/>
  <c r="O673" i="6"/>
  <c r="P262" i="6"/>
  <c r="Q332" i="6"/>
  <c r="U75" i="6"/>
  <c r="CV63" i="12" s="1"/>
  <c r="M516" i="6"/>
  <c r="R258" i="6"/>
  <c r="BM77" i="12" s="1"/>
  <c r="N15" i="6"/>
  <c r="T543" i="6"/>
  <c r="M107" i="6"/>
  <c r="S177" i="6"/>
  <c r="S7" i="6"/>
  <c r="T151" i="6"/>
  <c r="U79" i="6"/>
  <c r="S274" i="6"/>
  <c r="N47" i="6"/>
  <c r="P61" i="12" s="1"/>
  <c r="T180" i="6"/>
  <c r="R107" i="6"/>
  <c r="P390" i="6"/>
  <c r="Q215" i="6"/>
  <c r="AZ74" i="12" s="1"/>
  <c r="R163" i="6"/>
  <c r="U39" i="6"/>
  <c r="S432" i="6"/>
  <c r="U276" i="6"/>
  <c r="M208" i="6"/>
  <c r="N272" i="6"/>
  <c r="Q78" i="12" s="1"/>
  <c r="O125" i="6"/>
  <c r="R609" i="6"/>
  <c r="T413" i="6"/>
  <c r="Q501" i="6"/>
  <c r="Q377" i="6"/>
  <c r="T612" i="6"/>
  <c r="U225" i="6"/>
  <c r="T21" i="6"/>
  <c r="Q265" i="6"/>
  <c r="S131" i="6"/>
  <c r="BX68" i="12" s="1"/>
  <c r="Q447" i="6"/>
  <c r="S229" i="6"/>
  <c r="BX75" i="12" s="1"/>
  <c r="M82" i="6"/>
  <c r="Q432" i="6"/>
  <c r="O539" i="6"/>
  <c r="Q582" i="6"/>
  <c r="T332" i="6"/>
  <c r="T134" i="6"/>
  <c r="T477" i="6"/>
  <c r="O127" i="6"/>
  <c r="S585" i="6"/>
  <c r="N166" i="6"/>
  <c r="U473" i="6"/>
  <c r="Q320" i="6"/>
  <c r="S491" i="6"/>
  <c r="U411" i="6"/>
  <c r="CV88" i="12" s="1"/>
  <c r="R651" i="6"/>
  <c r="R232" i="6"/>
  <c r="M557" i="6"/>
  <c r="U10" i="6"/>
  <c r="R454" i="6"/>
  <c r="U159" i="6"/>
  <c r="CV70" i="12" s="1"/>
  <c r="S287" i="6"/>
  <c r="Q583" i="6"/>
  <c r="S421" i="6"/>
  <c r="U376" i="6"/>
  <c r="T416" i="6"/>
  <c r="Q218" i="6"/>
  <c r="R459" i="6"/>
  <c r="S446" i="6"/>
  <c r="U663" i="6"/>
  <c r="CV106" i="12" s="1"/>
  <c r="O272" i="6"/>
  <c r="S600" i="6"/>
  <c r="R321" i="6"/>
  <c r="Q627" i="6"/>
  <c r="Q622" i="6"/>
  <c r="BA103" i="12" s="1"/>
  <c r="U622" i="6"/>
  <c r="CW103" i="12" s="1"/>
  <c r="U331" i="6"/>
  <c r="M628" i="6"/>
  <c r="O320" i="6"/>
  <c r="T555" i="6"/>
  <c r="U191" i="6"/>
  <c r="M491" i="6"/>
  <c r="T261" i="6"/>
  <c r="U357" i="6"/>
  <c r="O251" i="6"/>
  <c r="N153" i="6"/>
  <c r="O300" i="6"/>
  <c r="P357" i="6"/>
  <c r="R370" i="6"/>
  <c r="BM85" i="12" s="1"/>
  <c r="T202" i="6"/>
  <c r="N173" i="6"/>
  <c r="P71" i="12" s="1"/>
  <c r="M289" i="6"/>
  <c r="S20" i="6"/>
  <c r="S52" i="6"/>
  <c r="P89" i="6"/>
  <c r="AN64" i="12" s="1"/>
  <c r="N141" i="6"/>
  <c r="S389" i="6"/>
  <c r="U135" i="6"/>
  <c r="R79" i="6"/>
  <c r="P208" i="6"/>
  <c r="O363" i="6"/>
  <c r="O109" i="6"/>
  <c r="T667" i="6"/>
  <c r="O208" i="6"/>
  <c r="M318" i="6"/>
  <c r="S99" i="6"/>
  <c r="M358" i="6"/>
  <c r="R96" i="6"/>
  <c r="Q106" i="12"/>
  <c r="Q105" i="12"/>
  <c r="BY102" i="12"/>
  <c r="Q102" i="12"/>
  <c r="Q101" i="12"/>
  <c r="CW99" i="12"/>
  <c r="AO106" i="12"/>
  <c r="CK97" i="12"/>
  <c r="BM97" i="12"/>
  <c r="AO97" i="12"/>
  <c r="AC104" i="12"/>
  <c r="CW95" i="12"/>
  <c r="BA90" i="12"/>
  <c r="AC90" i="12"/>
  <c r="E90" i="12"/>
  <c r="AO102" i="12"/>
  <c r="BA100" i="12"/>
  <c r="BY86" i="12"/>
  <c r="BA86" i="12"/>
  <c r="E86" i="12"/>
  <c r="E99" i="12"/>
  <c r="AC98" i="12"/>
  <c r="E97" i="12"/>
  <c r="BY93" i="12"/>
  <c r="CK92" i="12"/>
  <c r="AO92" i="12"/>
  <c r="CW97" i="12"/>
  <c r="BY96" i="12"/>
  <c r="AO101" i="12"/>
  <c r="CK101" i="12"/>
  <c r="CW96" i="12"/>
  <c r="BM96" i="12"/>
  <c r="BY94" i="12"/>
  <c r="BA89" i="12"/>
  <c r="BM98" i="12"/>
  <c r="E100" i="12"/>
  <c r="CW98" i="12"/>
  <c r="E87" i="12"/>
  <c r="AO105" i="12"/>
  <c r="AC101" i="12"/>
  <c r="BA91" i="12"/>
  <c r="BY89" i="12"/>
  <c r="BA88" i="12"/>
  <c r="CK85" i="12"/>
  <c r="CW101" i="12"/>
  <c r="BM100" i="12"/>
  <c r="BY98" i="12"/>
  <c r="CW104" i="12"/>
  <c r="E95" i="12"/>
  <c r="AC100" i="12"/>
  <c r="Q98" i="12"/>
  <c r="BY95" i="12"/>
  <c r="CW89" i="12"/>
  <c r="CW93" i="12"/>
  <c r="Q93" i="12"/>
  <c r="AC88" i="12"/>
  <c r="E96" i="12"/>
  <c r="BM89" i="12"/>
  <c r="AC83" i="12"/>
  <c r="E82" i="12"/>
  <c r="AC94" i="12"/>
  <c r="Q90" i="12"/>
  <c r="BM80" i="12"/>
  <c r="AO89" i="12"/>
  <c r="BM94" i="12"/>
  <c r="BA85" i="12"/>
  <c r="BM82" i="12"/>
  <c r="AC82" i="12"/>
  <c r="Q85" i="12"/>
  <c r="CW80" i="12"/>
  <c r="AO79" i="12"/>
  <c r="AC97" i="12"/>
  <c r="Q95" i="12"/>
  <c r="CK84" i="12"/>
  <c r="Q81" i="12"/>
  <c r="CW75" i="12"/>
  <c r="BY75" i="12"/>
  <c r="AC75" i="12"/>
  <c r="E75" i="12"/>
  <c r="BY64" i="12"/>
  <c r="E64" i="12"/>
  <c r="AO86" i="12"/>
  <c r="BA82" i="12"/>
  <c r="AO78" i="12"/>
  <c r="CK74" i="12"/>
  <c r="BM74" i="12"/>
  <c r="AO74" i="12"/>
  <c r="Q74" i="12"/>
  <c r="CK63" i="12"/>
  <c r="BM63" i="12"/>
  <c r="CW92" i="12"/>
  <c r="CW91" i="12"/>
  <c r="E91" i="12"/>
  <c r="BY85" i="12"/>
  <c r="CW82" i="12"/>
  <c r="CK81" i="12"/>
  <c r="BM75" i="12"/>
  <c r="Q75" i="12"/>
  <c r="AC99" i="12"/>
  <c r="E84" i="12"/>
  <c r="AO82" i="12"/>
  <c r="AO95" i="12"/>
  <c r="Q89" i="12"/>
  <c r="Q86" i="12"/>
  <c r="BA81" i="12"/>
  <c r="AO76" i="12"/>
  <c r="E76" i="12"/>
  <c r="Q99" i="12"/>
  <c r="BY81" i="12"/>
  <c r="AC81" i="12"/>
  <c r="CK80" i="12"/>
  <c r="BA78" i="12"/>
  <c r="BA70" i="12"/>
  <c r="BA97" i="12"/>
  <c r="AC96" i="12"/>
  <c r="BY76" i="12"/>
  <c r="AC73" i="12"/>
  <c r="BY87" i="12"/>
  <c r="CK78" i="12"/>
  <c r="CK73" i="12"/>
  <c r="BY70" i="12"/>
  <c r="BA69" i="12"/>
  <c r="E68" i="12"/>
  <c r="AO80" i="12"/>
  <c r="E78" i="12"/>
  <c r="CK66" i="12"/>
  <c r="AO65" i="12"/>
  <c r="BM103" i="12"/>
  <c r="BY100" i="12"/>
  <c r="CK98" i="12"/>
  <c r="AO90" i="12"/>
  <c r="CW85" i="12"/>
  <c r="Q84" i="12"/>
  <c r="E67" i="12"/>
  <c r="CW62" i="12"/>
  <c r="BM83" i="12"/>
  <c r="E74" i="12"/>
  <c r="Q72" i="12"/>
  <c r="Q71" i="12"/>
  <c r="CW69" i="12"/>
  <c r="BA98" i="12"/>
  <c r="Q70" i="12"/>
  <c r="CK65" i="12"/>
  <c r="E83" i="12"/>
  <c r="BM99" i="12"/>
  <c r="AC89" i="12"/>
  <c r="BM88" i="12"/>
  <c r="CK76" i="12"/>
  <c r="BA76" i="12"/>
  <c r="CK71" i="12"/>
  <c r="AO83" i="12"/>
  <c r="BA77" i="12"/>
  <c r="Q77" i="12"/>
  <c r="E81" i="12"/>
  <c r="AC80" i="12"/>
  <c r="AC61" i="12"/>
  <c r="E58" i="12"/>
  <c r="CK57" i="12"/>
  <c r="BA67" i="12"/>
  <c r="CW66" i="12"/>
  <c r="E85" i="12"/>
  <c r="BA79" i="12"/>
  <c r="CK67" i="12"/>
  <c r="BA95" i="12"/>
  <c r="BM91" i="12"/>
  <c r="AO87" i="12"/>
  <c r="AC69" i="12"/>
  <c r="BM66" i="12"/>
  <c r="BY61" i="12"/>
  <c r="CW58" i="12"/>
  <c r="AC87" i="12"/>
  <c r="BY78" i="12"/>
  <c r="Q76" i="12"/>
  <c r="AO91" i="12"/>
  <c r="CW84" i="12"/>
  <c r="BA73" i="12"/>
  <c r="AC72" i="12"/>
  <c r="Q67" i="12"/>
  <c r="BM101" i="12"/>
  <c r="AC77" i="12"/>
  <c r="BM72" i="12"/>
  <c r="BY67" i="12"/>
  <c r="AO100" i="12"/>
  <c r="E80" i="12"/>
  <c r="BM78" i="12"/>
  <c r="Q94" i="12"/>
  <c r="AC74" i="12"/>
  <c r="AC106" i="12"/>
  <c r="E72" i="12"/>
  <c r="BY59" i="12"/>
  <c r="CW57" i="12"/>
  <c r="CK68" i="12"/>
  <c r="BY60" i="12"/>
  <c r="CK79" i="12"/>
  <c r="AO67" i="12"/>
  <c r="CK88" i="12"/>
  <c r="AC78" i="12"/>
  <c r="BM90" i="12"/>
  <c r="BM84" i="12"/>
  <c r="BA58" i="12"/>
  <c r="AO57" i="12"/>
  <c r="CK72" i="12"/>
  <c r="BM71" i="12"/>
  <c r="AO64" i="12"/>
  <c r="CW73" i="12"/>
  <c r="CK69" i="12"/>
  <c r="BY63" i="12"/>
  <c r="BA72" i="12"/>
  <c r="AO71" i="12"/>
  <c r="AO72" i="12"/>
  <c r="CW67" i="12"/>
  <c r="BY58" i="12"/>
  <c r="AC65" i="12"/>
  <c r="CK77" i="12"/>
  <c r="AO70" i="12"/>
  <c r="BM65" i="12"/>
  <c r="E62" i="12"/>
  <c r="Q61" i="12"/>
  <c r="BY66" i="12"/>
  <c r="E63" i="12"/>
  <c r="BM62" i="12"/>
  <c r="CK61" i="12"/>
  <c r="CK70" i="12"/>
  <c r="BM67" i="12"/>
  <c r="CK64" i="12"/>
  <c r="AC70" i="12"/>
  <c r="Q68" i="12"/>
  <c r="BM60" i="12"/>
  <c r="CW59" i="12"/>
  <c r="BM59" i="12"/>
  <c r="CK90" i="12"/>
  <c r="BA74" i="12"/>
  <c r="AO66" i="12"/>
  <c r="Q57" i="12"/>
  <c r="CW72" i="12"/>
  <c r="E70" i="12"/>
  <c r="Q65" i="12"/>
  <c r="CW68" i="12"/>
  <c r="AC67" i="12"/>
  <c r="Q66" i="12"/>
  <c r="BA59" i="12"/>
  <c r="E65" i="12"/>
  <c r="AO62" i="12"/>
  <c r="AO58" i="12"/>
  <c r="BA60" i="12"/>
  <c r="BM64" i="12"/>
  <c r="BM58" i="12"/>
  <c r="BY79" i="12"/>
  <c r="AO69" i="12"/>
  <c r="AC58" i="12"/>
  <c r="BA65" i="12"/>
  <c r="BM57" i="12"/>
  <c r="BY68" i="12"/>
  <c r="CK58" i="12"/>
  <c r="BM68" i="12"/>
  <c r="CW60" i="12"/>
  <c r="Q58" i="12"/>
  <c r="A7" i="6"/>
  <c r="BY103" i="12"/>
  <c r="E103" i="12"/>
  <c r="P663" i="6"/>
  <c r="AN106" i="12" s="1"/>
  <c r="O625" i="6"/>
  <c r="M569" i="6"/>
  <c r="Q41" i="6"/>
  <c r="O459" i="6"/>
  <c r="U208" i="6"/>
  <c r="U514" i="6"/>
  <c r="O603" i="6"/>
  <c r="U398" i="6"/>
  <c r="CW87" i="12" s="1"/>
  <c r="O197" i="6"/>
  <c r="U568" i="6"/>
  <c r="Q118" i="6"/>
  <c r="BA66" i="12" s="1"/>
  <c r="R61" i="6"/>
  <c r="BL62" i="12" s="1"/>
  <c r="M151" i="6"/>
  <c r="M65" i="6"/>
  <c r="U162" i="6"/>
  <c r="T527" i="6"/>
  <c r="N664" i="6"/>
  <c r="U390" i="6"/>
  <c r="P543" i="6"/>
  <c r="S575" i="6"/>
  <c r="M601" i="6"/>
  <c r="R482" i="6"/>
  <c r="BM93" i="12" s="1"/>
  <c r="S363" i="6"/>
  <c r="N524" i="6"/>
  <c r="Q96" i="12" s="1"/>
  <c r="O626" i="6"/>
  <c r="T5" i="6"/>
  <c r="CJ57" i="12" s="1"/>
  <c r="T12" i="6"/>
  <c r="S527" i="6"/>
  <c r="Q667" i="6"/>
  <c r="I13" i="10"/>
  <c r="M247" i="6"/>
  <c r="T488" i="6"/>
  <c r="R657" i="6"/>
  <c r="U519" i="6"/>
  <c r="P486" i="6"/>
  <c r="S356" i="6"/>
  <c r="BY84" i="12" s="1"/>
  <c r="O421" i="6"/>
  <c r="P528" i="6"/>
  <c r="T8" i="6"/>
  <c r="S538" i="6"/>
  <c r="BY97" i="12" s="1"/>
  <c r="S528" i="6"/>
  <c r="M510" i="6"/>
  <c r="T320" i="6"/>
  <c r="R485" i="6"/>
  <c r="T655" i="6"/>
  <c r="U371" i="6"/>
  <c r="Q430" i="6"/>
  <c r="S428" i="6"/>
  <c r="N93" i="6"/>
  <c r="Q370" i="6"/>
  <c r="U412" i="6"/>
  <c r="CW88" i="12" s="1"/>
  <c r="R557" i="6"/>
  <c r="N657" i="6"/>
  <c r="O93" i="6"/>
  <c r="U274" i="6"/>
  <c r="N627" i="6"/>
  <c r="T54" i="6"/>
  <c r="O141" i="6"/>
  <c r="O204" i="6"/>
  <c r="P638" i="6"/>
  <c r="M262" i="6"/>
  <c r="T657" i="6"/>
  <c r="Q537" i="6"/>
  <c r="AZ97" i="12" s="1"/>
  <c r="Q348" i="6"/>
  <c r="P627" i="6"/>
  <c r="T384" i="6"/>
  <c r="CK86" i="12" s="1"/>
  <c r="T359" i="6"/>
  <c r="S36" i="6"/>
  <c r="P541" i="6"/>
  <c r="M265" i="6"/>
  <c r="P538" i="6"/>
  <c r="S22" i="6"/>
  <c r="O387" i="6"/>
  <c r="P579" i="6"/>
  <c r="AN100" i="12" s="1"/>
  <c r="Q333" i="6"/>
  <c r="N607" i="6"/>
  <c r="P102" i="12" s="1"/>
  <c r="R628" i="6"/>
  <c r="T575" i="6"/>
  <c r="N582" i="6"/>
  <c r="S137" i="6"/>
  <c r="U542" i="6"/>
  <c r="O16" i="10"/>
  <c r="H16" i="10"/>
  <c r="I16" i="10" s="1"/>
  <c r="O243" i="6"/>
  <c r="AB76" i="12" s="1"/>
  <c r="T637" i="6"/>
  <c r="P147" i="6"/>
  <c r="T22" i="6"/>
  <c r="O314" i="6"/>
  <c r="U613" i="6"/>
  <c r="Q645" i="6"/>
  <c r="S27" i="6"/>
  <c r="Q639" i="6"/>
  <c r="O13" i="6"/>
  <c r="P586" i="6"/>
  <c r="R187" i="6"/>
  <c r="BL72" i="12" s="1"/>
  <c r="N615" i="6"/>
  <c r="R449" i="6"/>
  <c r="P482" i="6"/>
  <c r="AO93" i="12" s="1"/>
  <c r="Q81" i="6"/>
  <c r="N585" i="6"/>
  <c r="M526" i="6"/>
  <c r="P92" i="6"/>
  <c r="P362" i="6"/>
  <c r="T371" i="6"/>
  <c r="R385" i="6"/>
  <c r="N555" i="6"/>
  <c r="T124" i="6"/>
  <c r="N386" i="6"/>
  <c r="M419" i="6"/>
  <c r="S614" i="6"/>
  <c r="R288" i="6"/>
  <c r="O457" i="6"/>
  <c r="U538" i="6"/>
  <c r="T650" i="6"/>
  <c r="CK105" i="12" s="1"/>
  <c r="L46" i="10"/>
  <c r="K46" i="10"/>
  <c r="Q544" i="6"/>
  <c r="R642" i="6"/>
  <c r="S337" i="6"/>
  <c r="O41" i="10"/>
  <c r="H41" i="10"/>
  <c r="I41" i="10" s="1"/>
  <c r="M555" i="6"/>
  <c r="P621" i="6"/>
  <c r="AN103" i="12" s="1"/>
  <c r="Q232" i="6"/>
  <c r="L32" i="10"/>
  <c r="K32" i="10"/>
  <c r="T391" i="6"/>
  <c r="O614" i="6"/>
  <c r="T515" i="6"/>
  <c r="O318" i="6"/>
  <c r="O118" i="6"/>
  <c r="AC66" i="12" s="1"/>
  <c r="U8" i="6"/>
  <c r="O362" i="6"/>
  <c r="N341" i="6"/>
  <c r="P83" i="12" s="1"/>
  <c r="R554" i="6"/>
  <c r="M615" i="6"/>
  <c r="U330" i="6"/>
  <c r="P469" i="6"/>
  <c r="I27" i="10"/>
  <c r="R607" i="6"/>
  <c r="BL102" i="12" s="1"/>
  <c r="S323" i="6"/>
  <c r="S24" i="6"/>
  <c r="P496" i="6"/>
  <c r="AO94" i="12" s="1"/>
  <c r="Q569" i="6"/>
  <c r="O383" i="6"/>
  <c r="AB86" i="12" s="1"/>
  <c r="O11" i="6"/>
  <c r="U582" i="6"/>
  <c r="M598" i="6"/>
  <c r="P300" i="6"/>
  <c r="P580" i="6"/>
  <c r="S498" i="6"/>
  <c r="Q328" i="6"/>
  <c r="R197" i="6"/>
  <c r="U488" i="6"/>
  <c r="O329" i="6"/>
  <c r="N612" i="6"/>
  <c r="S487" i="6"/>
  <c r="R341" i="6"/>
  <c r="BL83" i="12" s="1"/>
  <c r="Q442" i="6"/>
  <c r="R623" i="6"/>
  <c r="P487" i="6"/>
  <c r="U91" i="6"/>
  <c r="Q79" i="6"/>
  <c r="O511" i="6"/>
  <c r="O345" i="6"/>
  <c r="P570" i="6"/>
  <c r="O554" i="6"/>
  <c r="U122" i="6"/>
  <c r="P524" i="6"/>
  <c r="AO96" i="12" s="1"/>
  <c r="Q414" i="6"/>
  <c r="M530" i="6"/>
  <c r="O418" i="6"/>
  <c r="P91" i="6"/>
  <c r="R215" i="6"/>
  <c r="BL74" i="12" s="1"/>
  <c r="P359" i="6"/>
  <c r="O640" i="6"/>
  <c r="U341" i="6"/>
  <c r="CV83" i="12" s="1"/>
  <c r="R390" i="6"/>
  <c r="T501" i="6"/>
  <c r="N551" i="6"/>
  <c r="P98" i="12" s="1"/>
  <c r="T122" i="6"/>
  <c r="N638" i="6"/>
  <c r="N383" i="6"/>
  <c r="P86" i="12" s="1"/>
  <c r="M640" i="6"/>
  <c r="O183" i="6"/>
  <c r="M416" i="6"/>
  <c r="S108" i="6"/>
  <c r="T9" i="6"/>
  <c r="S617" i="6"/>
  <c r="P11" i="6"/>
  <c r="R287" i="6"/>
  <c r="S537" i="6"/>
  <c r="BX97" i="12" s="1"/>
  <c r="M274" i="6"/>
  <c r="N191" i="6"/>
  <c r="R27" i="6"/>
  <c r="S375" i="6"/>
  <c r="M461" i="6"/>
  <c r="Q147" i="6"/>
  <c r="P78" i="6"/>
  <c r="O150" i="6"/>
  <c r="T306" i="6"/>
  <c r="P329" i="6"/>
  <c r="O159" i="6"/>
  <c r="AB70" i="12" s="1"/>
  <c r="Q526" i="6"/>
  <c r="O666" i="6"/>
  <c r="P265" i="6"/>
  <c r="N208" i="6"/>
  <c r="N316" i="6"/>
  <c r="U82" i="6"/>
  <c r="M514" i="6"/>
  <c r="Q132" i="6"/>
  <c r="BA68" i="12" s="1"/>
  <c r="O231" i="6"/>
  <c r="R8" i="6"/>
  <c r="T539" i="6"/>
  <c r="M103" i="6"/>
  <c r="D65" i="12" s="1"/>
  <c r="T167" i="6"/>
  <c r="U146" i="6"/>
  <c r="U55" i="6"/>
  <c r="N71" i="6"/>
  <c r="N455" i="6"/>
  <c r="N425" i="6"/>
  <c r="P89" i="12" s="1"/>
  <c r="M235" i="6"/>
  <c r="N55" i="6"/>
  <c r="O189" i="6"/>
  <c r="R117" i="6"/>
  <c r="BL66" i="12" s="1"/>
  <c r="N417" i="6"/>
  <c r="M233" i="6"/>
  <c r="Q167" i="6"/>
  <c r="P47" i="6"/>
  <c r="AN61" i="12" s="1"/>
  <c r="S453" i="6"/>
  <c r="BX91" i="12" s="1"/>
  <c r="N286" i="6"/>
  <c r="Q79" i="12" s="1"/>
  <c r="S216" i="6"/>
  <c r="BY74" i="12" s="1"/>
  <c r="Q313" i="6"/>
  <c r="AZ81" i="12" s="1"/>
  <c r="S132" i="6"/>
  <c r="T645" i="6"/>
  <c r="U419" i="6"/>
  <c r="O514" i="6"/>
  <c r="T386" i="6"/>
  <c r="P467" i="6"/>
  <c r="AN92" i="12" s="1"/>
  <c r="O232" i="6"/>
  <c r="S23" i="6"/>
  <c r="N306" i="6"/>
  <c r="U138" i="6"/>
  <c r="U469" i="6"/>
  <c r="S239" i="6"/>
  <c r="U120" i="6"/>
  <c r="M487" i="6"/>
  <c r="M552" i="6"/>
  <c r="E98" i="12" s="1"/>
  <c r="N589" i="6"/>
  <c r="P345" i="6"/>
  <c r="T136" i="6"/>
  <c r="O485" i="6"/>
  <c r="U134" i="6"/>
  <c r="N603" i="6"/>
  <c r="R169" i="6"/>
  <c r="N481" i="6"/>
  <c r="P93" i="12" s="1"/>
  <c r="T327" i="6"/>
  <c r="CJ82" i="12" s="1"/>
  <c r="O499" i="6"/>
  <c r="R415" i="6"/>
  <c r="R489" i="6"/>
  <c r="M243" i="6"/>
  <c r="D76" i="12" s="1"/>
  <c r="O579" i="6"/>
  <c r="AB100" i="12" s="1"/>
  <c r="P179" i="6"/>
  <c r="P461" i="6"/>
  <c r="N161" i="6"/>
  <c r="P289" i="6"/>
  <c r="Q607" i="6"/>
  <c r="AZ102" i="12" s="1"/>
  <c r="M429" i="6"/>
  <c r="U401" i="6"/>
  <c r="Q429" i="6"/>
  <c r="P237" i="6"/>
  <c r="R468" i="6"/>
  <c r="BM92" i="12" s="1"/>
  <c r="R457" i="6"/>
  <c r="O6" i="6"/>
  <c r="AC57" i="12" s="1"/>
  <c r="U313" i="6"/>
  <c r="CV81" i="12" s="1"/>
  <c r="T623" i="6"/>
  <c r="Q346" i="6"/>
  <c r="S652" i="6"/>
  <c r="M625" i="6"/>
  <c r="P643" i="6"/>
  <c r="T333" i="6"/>
  <c r="T643" i="6"/>
  <c r="T329" i="6"/>
  <c r="U559" i="6"/>
  <c r="O193" i="6"/>
  <c r="U501" i="6"/>
  <c r="T267" i="6"/>
  <c r="Q483" i="6"/>
  <c r="S293" i="6"/>
  <c r="U5" i="6"/>
  <c r="CV57" i="12" s="1"/>
  <c r="Q35" i="6"/>
  <c r="S257" i="6"/>
  <c r="BX77" i="12" s="1"/>
  <c r="T133" i="6"/>
  <c r="S209" i="6"/>
  <c r="Q279" i="6"/>
  <c r="P113" i="6"/>
  <c r="R369" i="6"/>
  <c r="BL85" i="12" s="1"/>
  <c r="U103" i="6"/>
  <c r="CV65" i="12" s="1"/>
  <c r="N176" i="6"/>
  <c r="T233" i="6"/>
  <c r="O19" i="6"/>
  <c r="AB59" i="12" s="1"/>
  <c r="S53" i="6"/>
  <c r="R39" i="6"/>
  <c r="O40" i="6"/>
  <c r="S383" i="6"/>
  <c r="BX86" i="12" s="1"/>
  <c r="S393" i="6"/>
  <c r="N107" i="6"/>
  <c r="O5" i="6"/>
  <c r="AB57" i="12" s="1"/>
  <c r="P201" i="6"/>
  <c r="AN73" i="12" s="1"/>
  <c r="O180" i="6"/>
  <c r="S67" i="6"/>
  <c r="T666" i="6"/>
  <c r="O209" i="6"/>
  <c r="O92" i="6"/>
  <c r="N265" i="6"/>
  <c r="M362" i="6"/>
  <c r="T83" i="6"/>
  <c r="R7" i="6"/>
  <c r="N530" i="6"/>
  <c r="N475" i="6"/>
  <c r="T429" i="6"/>
  <c r="P248" i="6"/>
  <c r="N263" i="6"/>
  <c r="N118" i="6"/>
  <c r="N655" i="6"/>
  <c r="R400" i="6"/>
  <c r="M93" i="6"/>
  <c r="Q411" i="6"/>
  <c r="AZ88" i="12" s="1"/>
  <c r="Q286" i="6"/>
  <c r="U314" i="6"/>
  <c r="CW81" i="12" s="1"/>
  <c r="R345" i="6"/>
  <c r="R356" i="6"/>
  <c r="M80" i="6"/>
  <c r="S495" i="6"/>
  <c r="BX94" i="12" s="1"/>
  <c r="S365" i="6"/>
  <c r="M541" i="6"/>
  <c r="R638" i="6"/>
  <c r="M317" i="6"/>
  <c r="M656" i="6"/>
  <c r="Q673" i="6"/>
  <c r="P164" i="6"/>
  <c r="O657" i="6"/>
  <c r="T601" i="6"/>
  <c r="P400" i="6"/>
  <c r="P187" i="6"/>
  <c r="AN72" i="12" s="1"/>
  <c r="M293" i="6"/>
  <c r="P665" i="6"/>
  <c r="Q197" i="6"/>
  <c r="N641" i="6"/>
  <c r="S611" i="6"/>
  <c r="P245" i="6"/>
  <c r="N259" i="6"/>
  <c r="U205" i="6"/>
  <c r="M515" i="6"/>
  <c r="Q390" i="6"/>
  <c r="S164" i="6"/>
  <c r="S6" i="6"/>
  <c r="BY57" i="12" s="1"/>
  <c r="U384" i="6"/>
  <c r="CW86" i="12" s="1"/>
  <c r="S167" i="6"/>
  <c r="T75" i="6"/>
  <c r="CJ63" i="12" s="1"/>
  <c r="Q113" i="6"/>
  <c r="S623" i="6"/>
  <c r="M201" i="6"/>
  <c r="D73" i="12" s="1"/>
  <c r="P194" i="6"/>
  <c r="M286" i="6"/>
  <c r="E79" i="12" s="1"/>
  <c r="O552" i="6"/>
  <c r="O468" i="6"/>
  <c r="AC92" i="12" s="1"/>
  <c r="P425" i="6"/>
  <c r="AN89" i="12" s="1"/>
  <c r="O411" i="6"/>
  <c r="AB88" i="12" s="1"/>
  <c r="Q463" i="6"/>
  <c r="T159" i="6"/>
  <c r="CJ70" i="12" s="1"/>
  <c r="S332" i="6"/>
  <c r="M251" i="6"/>
  <c r="M79" i="6"/>
  <c r="M97" i="6"/>
  <c r="S208" i="6"/>
  <c r="R565" i="6"/>
  <c r="BL99" i="12" s="1"/>
  <c r="Q75" i="6"/>
  <c r="AZ63" i="12" s="1"/>
  <c r="M439" i="6"/>
  <c r="D90" i="12" s="1"/>
  <c r="O317" i="6"/>
  <c r="R257" i="6"/>
  <c r="BL77" i="12" s="1"/>
  <c r="P169" i="6"/>
  <c r="O235" i="6"/>
  <c r="Q608" i="6"/>
  <c r="BA102" i="12" s="1"/>
  <c r="P355" i="6"/>
  <c r="AN84" i="12" s="1"/>
  <c r="T664" i="6"/>
  <c r="CK106" i="12" s="1"/>
  <c r="S342" i="6"/>
  <c r="BY83" i="12" s="1"/>
  <c r="S217" i="6"/>
  <c r="U66" i="6"/>
  <c r="R586" i="6"/>
  <c r="Q361" i="6"/>
  <c r="K20" i="10"/>
  <c r="L20" i="10"/>
  <c r="N547" i="6"/>
  <c r="N342" i="6"/>
  <c r="Q83" i="12" s="1"/>
  <c r="M303" i="6"/>
  <c r="Q374" i="6"/>
  <c r="U402" i="6"/>
  <c r="Q637" i="6"/>
  <c r="O10" i="6"/>
  <c r="I9" i="10"/>
  <c r="S499" i="6"/>
  <c r="R194" i="6"/>
  <c r="O333" i="6"/>
  <c r="T474" i="6"/>
  <c r="P488" i="6"/>
  <c r="Q78" i="6"/>
  <c r="T343" i="6"/>
  <c r="N525" i="6"/>
  <c r="AA116" i="12"/>
  <c r="AA117" i="12"/>
  <c r="T659" i="6"/>
  <c r="Q541" i="6"/>
  <c r="R635" i="6"/>
  <c r="BL104" i="12" s="1"/>
  <c r="S330" i="6"/>
  <c r="P622" i="6"/>
  <c r="AO103" i="12" s="1"/>
  <c r="T385" i="6"/>
  <c r="U333" i="6"/>
  <c r="R359" i="6"/>
  <c r="P551" i="6"/>
  <c r="AN98" i="12" s="1"/>
  <c r="M391" i="6"/>
  <c r="P495" i="6"/>
  <c r="AN94" i="12" s="1"/>
  <c r="O388" i="6"/>
  <c r="P305" i="6"/>
  <c r="S500" i="6"/>
  <c r="U483" i="6"/>
  <c r="S486" i="6"/>
  <c r="T473" i="6"/>
  <c r="Q165" i="6"/>
  <c r="U509" i="6"/>
  <c r="CV95" i="12" s="1"/>
  <c r="O557" i="6"/>
  <c r="P667" i="6"/>
  <c r="O417" i="6"/>
  <c r="R223" i="6"/>
  <c r="M635" i="6"/>
  <c r="D104" i="12" s="1"/>
  <c r="P472" i="6"/>
  <c r="R595" i="6"/>
  <c r="O39" i="10"/>
  <c r="H39" i="10"/>
  <c r="I39" i="10" s="1"/>
  <c r="N512" i="6"/>
  <c r="R645" i="6"/>
  <c r="M299" i="6"/>
  <c r="D80" i="12" s="1"/>
  <c r="M501" i="6"/>
  <c r="P623" i="6"/>
  <c r="Q229" i="6"/>
  <c r="AZ75" i="12" s="1"/>
  <c r="N379" i="6"/>
  <c r="M612" i="6"/>
  <c r="R510" i="6"/>
  <c r="BM95" i="12" s="1"/>
  <c r="N315" i="6"/>
  <c r="U113" i="6"/>
  <c r="N7" i="6"/>
  <c r="U426" i="6"/>
  <c r="P384" i="6"/>
  <c r="O584" i="6"/>
  <c r="T635" i="6"/>
  <c r="CJ104" i="12" s="1"/>
  <c r="T334" i="6"/>
  <c r="M486" i="6"/>
  <c r="R608" i="6"/>
  <c r="BM102" i="12" s="1"/>
  <c r="O278" i="6"/>
  <c r="M11" i="6"/>
  <c r="P497" i="6"/>
  <c r="Q568" i="6"/>
  <c r="U375" i="6"/>
  <c r="O12" i="6"/>
  <c r="U586" i="6"/>
  <c r="Q587" i="6"/>
  <c r="P301" i="6"/>
  <c r="P587" i="6"/>
  <c r="Q489" i="6"/>
  <c r="Q335" i="6"/>
  <c r="S149" i="6"/>
  <c r="P596" i="6"/>
  <c r="O332" i="6"/>
  <c r="N617" i="6"/>
  <c r="S482" i="6"/>
  <c r="R351" i="6"/>
  <c r="Q444" i="6"/>
  <c r="U571" i="6"/>
  <c r="R470" i="6"/>
  <c r="U89" i="6"/>
  <c r="CV64" i="12" s="1"/>
  <c r="U96" i="6"/>
  <c r="M38" i="6"/>
  <c r="O510" i="6"/>
  <c r="AC95" i="12" s="1"/>
  <c r="O343" i="6"/>
  <c r="P567" i="6"/>
  <c r="R463" i="6"/>
  <c r="U125" i="6"/>
  <c r="P529" i="6"/>
  <c r="Q418" i="6"/>
  <c r="M523" i="6"/>
  <c r="D96" i="12" s="1"/>
  <c r="M343" i="6"/>
  <c r="U598" i="6"/>
  <c r="R218" i="6"/>
  <c r="P361" i="6"/>
  <c r="O635" i="6"/>
  <c r="AB104" i="12" s="1"/>
  <c r="U347" i="6"/>
  <c r="R383" i="6"/>
  <c r="BL86" i="12" s="1"/>
  <c r="T505" i="6"/>
  <c r="O524" i="6"/>
  <c r="T121" i="6"/>
  <c r="N643" i="6"/>
  <c r="N391" i="6"/>
  <c r="M643" i="6"/>
  <c r="O173" i="6"/>
  <c r="AB71" i="12" s="1"/>
  <c r="M414" i="6"/>
  <c r="S104" i="6"/>
  <c r="BY65" i="12" s="1"/>
  <c r="Q7" i="6"/>
  <c r="S613" i="6"/>
  <c r="P5" i="6"/>
  <c r="AN57" i="12" s="1"/>
  <c r="R285" i="6"/>
  <c r="BL79" i="12" s="1"/>
  <c r="S543" i="6"/>
  <c r="M279" i="6"/>
  <c r="N197" i="6"/>
  <c r="R26" i="6"/>
  <c r="S372" i="6"/>
  <c r="M455" i="6"/>
  <c r="Q150" i="6"/>
  <c r="P82" i="6"/>
  <c r="O149" i="6"/>
  <c r="T303" i="6"/>
  <c r="P328" i="6"/>
  <c r="T104" i="6"/>
  <c r="R302" i="6"/>
  <c r="O671" i="6"/>
  <c r="P267" i="6"/>
  <c r="N202" i="6"/>
  <c r="Q73" i="12" s="1"/>
  <c r="N301" i="6"/>
  <c r="R68" i="6"/>
  <c r="N441" i="6"/>
  <c r="Q134" i="6"/>
  <c r="R208" i="6"/>
  <c r="S5" i="6"/>
  <c r="BX57" i="12" s="1"/>
  <c r="T538" i="6"/>
  <c r="M108" i="6"/>
  <c r="O162" i="6"/>
  <c r="N146" i="6"/>
  <c r="Q69" i="12" s="1"/>
  <c r="U53" i="6"/>
  <c r="N61" i="6"/>
  <c r="P62" i="12" s="1"/>
  <c r="N460" i="6"/>
  <c r="N435" i="6"/>
  <c r="M215" i="6"/>
  <c r="D74" i="12" s="1"/>
  <c r="N57" i="6"/>
  <c r="U192" i="6"/>
  <c r="U127" i="6"/>
  <c r="Q445" i="6"/>
  <c r="R301" i="6"/>
  <c r="U178" i="6"/>
  <c r="S68" i="6"/>
  <c r="R483" i="6"/>
  <c r="U329" i="6"/>
  <c r="T220" i="6"/>
  <c r="R319" i="6"/>
  <c r="R153" i="6"/>
  <c r="M137" i="6"/>
  <c r="P428" i="6"/>
  <c r="U541" i="6"/>
  <c r="P391" i="6"/>
  <c r="Q9" i="6"/>
  <c r="Q235" i="6"/>
  <c r="S25" i="6"/>
  <c r="T347" i="6"/>
  <c r="S145" i="6"/>
  <c r="BX69" i="12" s="1"/>
  <c r="S497" i="6"/>
  <c r="U287" i="6"/>
  <c r="Q159" i="6"/>
  <c r="AZ70" i="12" s="1"/>
  <c r="Q511" i="6"/>
  <c r="T598" i="6"/>
  <c r="T599" i="6"/>
  <c r="S355" i="6"/>
  <c r="BX84" i="12" s="1"/>
  <c r="S141" i="6"/>
  <c r="S489" i="6"/>
  <c r="M153" i="6"/>
  <c r="S624" i="6"/>
  <c r="T188" i="6"/>
  <c r="T485" i="6"/>
  <c r="T330" i="6"/>
  <c r="R523" i="6"/>
  <c r="BL96" i="12" s="1"/>
  <c r="R430" i="6"/>
  <c r="O497" i="6"/>
  <c r="M253" i="6"/>
  <c r="S594" i="6"/>
  <c r="BY101" i="12" s="1"/>
  <c r="O187" i="6"/>
  <c r="AB72" i="12" s="1"/>
  <c r="T486" i="6"/>
  <c r="U194" i="6"/>
  <c r="O215" i="6"/>
  <c r="AB74" i="12" s="1"/>
  <c r="R372" i="6"/>
  <c r="S47" i="6"/>
  <c r="BX61" i="12" s="1"/>
  <c r="N181" i="6"/>
  <c r="T165" i="6"/>
  <c r="Q488" i="6"/>
  <c r="T26" i="6"/>
  <c r="S359" i="6"/>
  <c r="O33" i="6"/>
  <c r="AB60" i="12" s="1"/>
  <c r="S387" i="6"/>
  <c r="R93" i="6"/>
  <c r="S316" i="6"/>
  <c r="P203" i="6"/>
  <c r="M134" i="6"/>
  <c r="U202" i="6"/>
  <c r="T665" i="6"/>
  <c r="P180" i="6"/>
  <c r="Q55" i="6"/>
  <c r="N192" i="6"/>
  <c r="M355" i="6"/>
  <c r="D84" i="12" s="1"/>
  <c r="Q76" i="6"/>
  <c r="BA63" i="12" s="1"/>
  <c r="R426" i="6"/>
  <c r="T614" i="6"/>
  <c r="R277" i="6"/>
  <c r="R41" i="6"/>
  <c r="U152" i="6"/>
  <c r="U306" i="6"/>
  <c r="P85" i="6"/>
  <c r="T271" i="6"/>
  <c r="CJ78" i="12" s="1"/>
  <c r="S152" i="6"/>
  <c r="O651" i="6"/>
  <c r="R556" i="6"/>
  <c r="N165" i="6"/>
  <c r="T209" i="6"/>
  <c r="N625" i="6"/>
  <c r="T57" i="6"/>
  <c r="M624" i="6"/>
  <c r="P177" i="6"/>
  <c r="L17" i="10"/>
  <c r="K17" i="10"/>
  <c r="M49" i="6"/>
  <c r="Q636" i="6"/>
  <c r="BA104" i="12" s="1"/>
  <c r="T587" i="6"/>
  <c r="U638" i="6"/>
  <c r="M528" i="6"/>
  <c r="O433" i="6"/>
  <c r="T166" i="6"/>
  <c r="R36" i="6"/>
  <c r="R141" i="6"/>
  <c r="U502" i="6"/>
  <c r="M174" i="6"/>
  <c r="E71" i="12" s="1"/>
  <c r="Q641" i="6"/>
  <c r="T351" i="6"/>
  <c r="O631" i="6"/>
  <c r="U291" i="6"/>
  <c r="N273" i="6"/>
  <c r="O472" i="6"/>
  <c r="P67" i="6"/>
  <c r="Q371" i="6"/>
  <c r="O79" i="6"/>
  <c r="T191" i="6"/>
  <c r="N513" i="6"/>
  <c r="Z121" i="12"/>
  <c r="Y134" i="12"/>
  <c r="P477" i="6"/>
  <c r="R603" i="6"/>
  <c r="U673" i="6"/>
  <c r="S467" i="6"/>
  <c r="BX92" i="12" s="1"/>
  <c r="O52" i="10"/>
  <c r="C2" i="13" s="1"/>
  <c r="D2" i="13" s="1"/>
  <c r="H52" i="10"/>
  <c r="I52" i="10" s="1"/>
  <c r="R639" i="6"/>
  <c r="M496" i="6"/>
  <c r="E94" i="12" s="1"/>
  <c r="Q237" i="6"/>
  <c r="D5" i="12"/>
  <c r="B5" i="12"/>
  <c r="N369" i="6"/>
  <c r="P85" i="12" s="1"/>
  <c r="O610" i="6"/>
  <c r="U505" i="6"/>
  <c r="R318" i="6"/>
  <c r="U106" i="6"/>
  <c r="U11" i="6"/>
  <c r="S444" i="6"/>
  <c r="N412" i="6"/>
  <c r="Q88" i="12" s="1"/>
  <c r="P640" i="6"/>
  <c r="S637" i="6"/>
  <c r="R361" i="6"/>
  <c r="U539" i="6"/>
  <c r="O22" i="10"/>
  <c r="H22" i="10"/>
  <c r="I22" i="10" s="1"/>
  <c r="R615" i="6"/>
  <c r="O276" i="6"/>
  <c r="M15" i="6"/>
  <c r="N407" i="6"/>
  <c r="Q575" i="6"/>
  <c r="R230" i="6"/>
  <c r="P653" i="6"/>
  <c r="U580" i="6"/>
  <c r="CW100" i="12" s="1"/>
  <c r="Q586" i="6"/>
  <c r="P299" i="6"/>
  <c r="AN80" i="12" s="1"/>
  <c r="P583" i="6"/>
  <c r="R444" i="6"/>
  <c r="Q321" i="6"/>
  <c r="M124" i="6"/>
  <c r="P603" i="6"/>
  <c r="Q300" i="6"/>
  <c r="BA80" i="12" s="1"/>
  <c r="N609" i="6"/>
  <c r="S583" i="6"/>
  <c r="R347" i="6"/>
  <c r="U567" i="6"/>
  <c r="T417" i="6"/>
  <c r="U90" i="6"/>
  <c r="CW64" i="12" s="1"/>
  <c r="M33" i="6"/>
  <c r="D60" i="12" s="1"/>
  <c r="O513" i="6"/>
  <c r="O344" i="6"/>
  <c r="P571" i="6"/>
  <c r="M449" i="6"/>
  <c r="I38" i="10"/>
  <c r="P533" i="6"/>
  <c r="Q412" i="6"/>
  <c r="M525" i="6"/>
  <c r="O299" i="6"/>
  <c r="AB80" i="12" s="1"/>
  <c r="U595" i="6"/>
  <c r="R217" i="6"/>
  <c r="M234" i="6"/>
  <c r="O641" i="6"/>
  <c r="U343" i="6"/>
  <c r="T372" i="6"/>
  <c r="T497" i="6"/>
  <c r="O527" i="6"/>
  <c r="O77" i="6"/>
  <c r="N533" i="6"/>
  <c r="N387" i="6"/>
  <c r="M642" i="6"/>
  <c r="O178" i="6"/>
  <c r="M417" i="6"/>
  <c r="S110" i="6"/>
  <c r="Q5" i="6"/>
  <c r="AZ57" i="12" s="1"/>
  <c r="M477" i="6"/>
  <c r="U275" i="6"/>
  <c r="U636" i="6"/>
  <c r="M272" i="6"/>
  <c r="N187" i="6"/>
  <c r="P72" i="12" s="1"/>
  <c r="R21" i="6"/>
  <c r="S376" i="6"/>
  <c r="M457" i="6"/>
  <c r="Q145" i="6"/>
  <c r="AZ69" i="12" s="1"/>
  <c r="T68" i="6"/>
  <c r="O145" i="6"/>
  <c r="AB69" i="12" s="1"/>
  <c r="O147" i="6"/>
  <c r="T302" i="6"/>
  <c r="P330" i="6"/>
  <c r="T111" i="6"/>
  <c r="R304" i="6"/>
  <c r="O663" i="6"/>
  <c r="AB106" i="12" s="1"/>
  <c r="P259" i="6"/>
  <c r="N204" i="6"/>
  <c r="Q245" i="6"/>
  <c r="U41" i="6"/>
  <c r="N445" i="6"/>
  <c r="Q133" i="6"/>
  <c r="S187" i="6"/>
  <c r="BX72" i="12" s="1"/>
  <c r="T544" i="6"/>
  <c r="U24" i="6"/>
  <c r="R127" i="6"/>
  <c r="N149" i="6"/>
  <c r="U48" i="6"/>
  <c r="CW61" i="12" s="1"/>
  <c r="M35" i="6"/>
  <c r="N453" i="6"/>
  <c r="P91" i="12" s="1"/>
  <c r="N427" i="6"/>
  <c r="R192" i="6"/>
  <c r="N53" i="6"/>
  <c r="T222" i="6"/>
  <c r="M131" i="6"/>
  <c r="D68" i="12" s="1"/>
  <c r="N34" i="6"/>
  <c r="Q60" i="12" s="1"/>
  <c r="S317" i="6"/>
  <c r="R190" i="6"/>
  <c r="U97" i="6"/>
  <c r="R502" i="6"/>
  <c r="O341" i="6"/>
  <c r="AB83" i="12" s="1"/>
  <c r="T225" i="6"/>
  <c r="O342" i="6"/>
  <c r="Q169" i="6"/>
  <c r="P139" i="6"/>
  <c r="P435" i="6"/>
  <c r="U555" i="6"/>
  <c r="P407" i="6"/>
  <c r="S21" i="6"/>
  <c r="O239" i="6"/>
  <c r="Q27" i="6"/>
  <c r="N402" i="6"/>
  <c r="R152" i="6"/>
  <c r="U551" i="6"/>
  <c r="CV98" i="12" s="1"/>
  <c r="Q295" i="6"/>
  <c r="R164" i="6"/>
  <c r="M533" i="6"/>
  <c r="U621" i="6"/>
  <c r="CV103" i="12" s="1"/>
  <c r="O219" i="6"/>
  <c r="R371" i="6"/>
  <c r="R612" i="6"/>
  <c r="N179" i="6"/>
  <c r="S121" i="6"/>
  <c r="N428" i="6"/>
  <c r="R20" i="6"/>
  <c r="P271" i="6"/>
  <c r="AN78" i="12" s="1"/>
  <c r="O37" i="6"/>
  <c r="S386" i="6"/>
  <c r="S80" i="6"/>
  <c r="R271" i="6"/>
  <c r="BL78" i="12" s="1"/>
  <c r="P202" i="6"/>
  <c r="AO73" i="12" s="1"/>
  <c r="U119" i="6"/>
  <c r="O471" i="6"/>
  <c r="T670" i="6"/>
  <c r="T149" i="6"/>
  <c r="U111" i="6"/>
  <c r="M360" i="6"/>
  <c r="P64" i="6"/>
  <c r="M61" i="6"/>
  <c r="D62" i="12" s="1"/>
  <c r="R357" i="6"/>
  <c r="T628" i="6"/>
  <c r="R467" i="6"/>
  <c r="BL92" i="12" s="1"/>
  <c r="N299" i="6"/>
  <c r="P80" i="12" s="1"/>
  <c r="P624" i="6"/>
  <c r="S277" i="6"/>
  <c r="Q664" i="6"/>
  <c r="BA106" i="12" s="1"/>
  <c r="Q290" i="6"/>
  <c r="R569" i="6"/>
  <c r="Q375" i="6"/>
  <c r="S290" i="6"/>
  <c r="T561" i="6"/>
  <c r="R617" i="6"/>
  <c r="Q351" i="6"/>
  <c r="N599" i="6"/>
  <c r="M291" i="6"/>
  <c r="P629" i="6"/>
  <c r="Q109" i="6"/>
  <c r="R418" i="6"/>
  <c r="Q301" i="6"/>
  <c r="P556" i="6"/>
  <c r="U495" i="6"/>
  <c r="CV94" i="12" s="1"/>
  <c r="S515" i="6"/>
  <c r="S327" i="6"/>
  <c r="BX82" i="12" s="1"/>
  <c r="P608" i="6"/>
  <c r="R530" i="6"/>
  <c r="U131" i="6"/>
  <c r="CV68" i="12" s="1"/>
  <c r="Q391" i="6"/>
  <c r="U609" i="6"/>
  <c r="N416" i="6"/>
  <c r="S470" i="6"/>
  <c r="R496" i="6"/>
  <c r="P162" i="6"/>
  <c r="S477" i="6"/>
  <c r="P553" i="6"/>
  <c r="N419" i="6"/>
  <c r="T25" i="6"/>
  <c r="T358" i="6"/>
  <c r="T625" i="6"/>
  <c r="T287" i="6"/>
  <c r="P83" i="6"/>
  <c r="P36" i="6"/>
  <c r="N201" i="6"/>
  <c r="P73" i="12" s="1"/>
  <c r="N219" i="6"/>
  <c r="R180" i="6"/>
  <c r="P189" i="6"/>
  <c r="O399" i="6"/>
  <c r="S35" i="6"/>
  <c r="S91" i="6"/>
  <c r="Q386" i="6"/>
  <c r="Q93" i="6"/>
  <c r="N145" i="6"/>
  <c r="P69" i="12" s="1"/>
  <c r="U183" i="6"/>
  <c r="T52" i="6"/>
  <c r="T49" i="6"/>
  <c r="M313" i="6"/>
  <c r="D81" i="12" s="1"/>
  <c r="N358" i="6"/>
  <c r="M141" i="6"/>
  <c r="Q209" i="6"/>
  <c r="T125" i="6"/>
  <c r="Q53" i="6"/>
  <c r="U248" i="6"/>
  <c r="T246" i="6"/>
  <c r="Q205" i="6"/>
  <c r="U482" i="6"/>
  <c r="U15" i="6"/>
  <c r="T523" i="6"/>
  <c r="CJ96" i="12" s="1"/>
  <c r="U265" i="6"/>
  <c r="P291" i="6"/>
  <c r="P614" i="6"/>
  <c r="S433" i="6"/>
  <c r="N414" i="6"/>
  <c r="U433" i="6"/>
  <c r="M245" i="6"/>
  <c r="O489" i="6"/>
  <c r="U459" i="6"/>
  <c r="O15" i="6"/>
  <c r="U315" i="6"/>
  <c r="S642" i="6"/>
  <c r="T363" i="6"/>
  <c r="S655" i="6"/>
  <c r="O650" i="6"/>
  <c r="AC105" i="12" s="1"/>
  <c r="Q650" i="6"/>
  <c r="BA105" i="12" s="1"/>
  <c r="N343" i="6"/>
  <c r="Q653" i="6"/>
  <c r="S334" i="6"/>
  <c r="R582" i="6"/>
  <c r="Q219" i="6"/>
  <c r="N509" i="6"/>
  <c r="P95" i="12" s="1"/>
  <c r="T264" i="6"/>
  <c r="N542" i="6"/>
  <c r="M309" i="6"/>
  <c r="O25" i="6"/>
  <c r="O78" i="6"/>
  <c r="S263" i="6"/>
  <c r="U9" i="6"/>
  <c r="P166" i="6"/>
  <c r="Q273" i="6"/>
  <c r="O217" i="6"/>
  <c r="T11" i="6"/>
  <c r="M164" i="6"/>
  <c r="M62" i="6"/>
  <c r="U259" i="6"/>
  <c r="M481" i="6"/>
  <c r="D93" i="12" s="1"/>
  <c r="N363" i="6"/>
  <c r="O43" i="6"/>
  <c r="S391" i="6"/>
  <c r="P61" i="6"/>
  <c r="AN62" i="12" s="1"/>
  <c r="N5" i="6"/>
  <c r="P57" i="12" s="1"/>
  <c r="P209" i="6"/>
  <c r="T250" i="6"/>
  <c r="T221" i="6"/>
  <c r="N421" i="6"/>
  <c r="Q137" i="6"/>
  <c r="N106" i="6"/>
  <c r="N554" i="6"/>
  <c r="T39" i="6"/>
  <c r="Q628" i="6"/>
  <c r="T361" i="6"/>
  <c r="N159" i="6"/>
  <c r="P70" i="12" s="1"/>
  <c r="R513" i="6"/>
  <c r="R161" i="6"/>
  <c r="P645" i="6"/>
  <c r="P193" i="6"/>
  <c r="R491" i="6"/>
  <c r="O337" i="6"/>
  <c r="U544" i="6"/>
  <c r="Q441" i="6"/>
  <c r="Q509" i="6"/>
  <c r="AZ95" i="12" s="1"/>
  <c r="R263" i="6"/>
  <c r="M599" i="6"/>
  <c r="T197" i="6"/>
  <c r="O495" i="6"/>
  <c r="AB94" i="12" s="1"/>
  <c r="N12" i="6"/>
  <c r="M305" i="6"/>
  <c r="M622" i="6"/>
  <c r="O446" i="6"/>
  <c r="R416" i="6"/>
  <c r="Q446" i="6"/>
  <c r="N247" i="6"/>
  <c r="R503" i="6"/>
  <c r="R473" i="6"/>
  <c r="R49" i="6"/>
  <c r="U317" i="6"/>
  <c r="N651" i="6"/>
  <c r="M375" i="6"/>
  <c r="N659" i="6"/>
  <c r="N653" i="6"/>
  <c r="Q666" i="6"/>
  <c r="R360" i="6"/>
  <c r="Q656" i="6"/>
  <c r="Q345" i="6"/>
  <c r="R584" i="6"/>
  <c r="M250" i="6"/>
  <c r="R528" i="6"/>
  <c r="O551" i="6"/>
  <c r="AB98" i="12" s="1"/>
  <c r="T259" i="6"/>
  <c r="T610" i="6"/>
  <c r="O328" i="6"/>
  <c r="R37" i="6"/>
  <c r="S413" i="6"/>
  <c r="S259" i="6"/>
  <c r="P35" i="6"/>
  <c r="S151" i="6"/>
  <c r="Q277" i="6"/>
  <c r="O218" i="6"/>
  <c r="S162" i="6"/>
  <c r="M165" i="6"/>
  <c r="M69" i="6"/>
  <c r="P165" i="6"/>
  <c r="S147" i="6"/>
  <c r="N355" i="6"/>
  <c r="P84" i="12" s="1"/>
  <c r="O41" i="6"/>
  <c r="S384" i="6"/>
  <c r="R48" i="6"/>
  <c r="BM61" i="12" s="1"/>
  <c r="S146" i="6"/>
  <c r="BY69" i="12" s="1"/>
  <c r="S180" i="6"/>
  <c r="U249" i="6"/>
  <c r="M127" i="6"/>
  <c r="N375" i="6"/>
  <c r="T92" i="6"/>
  <c r="N110" i="6"/>
  <c r="S666" i="6"/>
  <c r="M545" i="6"/>
  <c r="T29" i="6"/>
  <c r="M440" i="6"/>
  <c r="P527" i="6"/>
  <c r="Q421" i="6"/>
  <c r="M529" i="6"/>
  <c r="O307" i="6"/>
  <c r="U599" i="6"/>
  <c r="S204" i="6"/>
  <c r="M230" i="6"/>
  <c r="O645" i="6"/>
  <c r="U342" i="6"/>
  <c r="CW83" i="12" s="1"/>
  <c r="T374" i="6"/>
  <c r="U318" i="6"/>
  <c r="O530" i="6"/>
  <c r="O76" i="6"/>
  <c r="AC63" i="12" s="1"/>
  <c r="Q472" i="6"/>
  <c r="N385" i="6"/>
  <c r="M641" i="6"/>
  <c r="N136" i="6"/>
  <c r="M421" i="6"/>
  <c r="S61" i="6"/>
  <c r="BX62" i="12" s="1"/>
  <c r="Q6" i="6"/>
  <c r="BA57" i="12" s="1"/>
  <c r="M469" i="6"/>
  <c r="U273" i="6"/>
  <c r="R542" i="6"/>
  <c r="M275" i="6"/>
  <c r="T146" i="6"/>
  <c r="S379" i="6"/>
  <c r="M459" i="6"/>
  <c r="Q153" i="6"/>
  <c r="U43" i="6"/>
  <c r="O151" i="6"/>
  <c r="T305" i="6"/>
  <c r="P335" i="6"/>
  <c r="T113" i="6"/>
  <c r="R299" i="6"/>
  <c r="BL80" i="12" s="1"/>
  <c r="O669" i="6"/>
  <c r="P258" i="6"/>
  <c r="AO77" i="12" s="1"/>
  <c r="N203" i="6"/>
  <c r="N232" i="6"/>
  <c r="S37" i="6"/>
  <c r="N444" i="6"/>
  <c r="Q139" i="6"/>
  <c r="S190" i="6"/>
  <c r="U511" i="6"/>
  <c r="T545" i="6"/>
  <c r="U23" i="6"/>
  <c r="U108" i="6"/>
  <c r="N150" i="6"/>
  <c r="U50" i="6"/>
  <c r="N23" i="6"/>
  <c r="N454" i="6"/>
  <c r="Q91" i="12" s="1"/>
  <c r="N430" i="6"/>
  <c r="O175" i="6"/>
  <c r="N51" i="6"/>
  <c r="M231" i="6"/>
  <c r="P134" i="6"/>
  <c r="R52" i="6"/>
  <c r="P358" i="6"/>
  <c r="T194" i="6"/>
  <c r="U118" i="6"/>
  <c r="M531" i="6"/>
  <c r="Q384" i="6"/>
  <c r="N230" i="6"/>
  <c r="R349" i="6"/>
  <c r="T176" i="6"/>
  <c r="S148" i="6"/>
  <c r="P454" i="6"/>
  <c r="N584" i="6"/>
  <c r="U440" i="6"/>
  <c r="CW90" i="12" s="1"/>
  <c r="P27" i="6"/>
  <c r="M259" i="6"/>
  <c r="N40" i="6"/>
  <c r="S441" i="6"/>
  <c r="O164" i="6"/>
  <c r="M596" i="6"/>
  <c r="Q306" i="6"/>
  <c r="N167" i="6"/>
  <c r="T567" i="6"/>
  <c r="Q665" i="6"/>
  <c r="O439" i="6"/>
  <c r="AB90" i="12" s="1"/>
  <c r="T365" i="6"/>
  <c r="Q161" i="6"/>
  <c r="N517" i="6"/>
  <c r="T190" i="6"/>
  <c r="U579" i="6"/>
  <c r="CV100" i="12" s="1"/>
  <c r="R202" i="6"/>
  <c r="BM73" i="12" s="1"/>
  <c r="M499" i="6"/>
  <c r="Q343" i="6"/>
  <c r="T554" i="6"/>
  <c r="P453" i="6"/>
  <c r="AN91" i="12" s="1"/>
  <c r="S517" i="6"/>
  <c r="R265" i="6"/>
  <c r="S651" i="6"/>
  <c r="R231" i="6"/>
  <c r="T517" i="6"/>
  <c r="S19" i="6"/>
  <c r="BX59" i="12" s="1"/>
  <c r="M307" i="6"/>
  <c r="N649" i="6"/>
  <c r="P105" i="12" s="1"/>
  <c r="T461" i="6"/>
  <c r="U418" i="6"/>
  <c r="Q449" i="6"/>
  <c r="T277" i="6"/>
  <c r="U540" i="6"/>
  <c r="U475" i="6"/>
  <c r="T79" i="6"/>
  <c r="S319" i="6"/>
  <c r="T489" i="6"/>
  <c r="U388" i="6"/>
  <c r="Q598" i="6"/>
  <c r="R460" i="6"/>
  <c r="S26" i="6"/>
  <c r="M389" i="6"/>
  <c r="S663" i="6"/>
  <c r="BX106" i="12" s="1"/>
  <c r="N347" i="6"/>
  <c r="R589" i="6"/>
  <c r="R262" i="6"/>
  <c r="M554" i="6"/>
  <c r="M527" i="6"/>
  <c r="T265" i="6"/>
  <c r="P7" i="6"/>
  <c r="N345" i="6"/>
  <c r="N41" i="6"/>
  <c r="R177" i="6"/>
  <c r="S262" i="6"/>
  <c r="R355" i="6"/>
  <c r="BL84" i="12" s="1"/>
  <c r="O137" i="6"/>
  <c r="Q281" i="6"/>
  <c r="O225" i="6"/>
  <c r="Q94" i="6"/>
  <c r="M161" i="6"/>
  <c r="O516" i="6"/>
  <c r="M67" i="6"/>
  <c r="T150" i="6"/>
  <c r="U83" i="6"/>
  <c r="N357" i="6"/>
  <c r="O39" i="6"/>
  <c r="O20" i="6"/>
  <c r="AC59" i="12" s="1"/>
  <c r="T345" i="6"/>
  <c r="P135" i="6"/>
  <c r="U251" i="6"/>
  <c r="R221" i="6"/>
  <c r="Q363" i="6"/>
  <c r="N80" i="6"/>
  <c r="N113" i="6"/>
  <c r="T529" i="6"/>
  <c r="Q443" i="6"/>
  <c r="Q22" i="6"/>
  <c r="U652" i="6"/>
  <c r="O529" i="6"/>
  <c r="O85" i="6"/>
  <c r="Q469" i="6"/>
  <c r="N388" i="6"/>
  <c r="M645" i="6"/>
  <c r="N139" i="6"/>
  <c r="M411" i="6"/>
  <c r="D88" i="12" s="1"/>
  <c r="S66" i="6"/>
  <c r="M475" i="6"/>
  <c r="U279" i="6"/>
  <c r="R538" i="6"/>
  <c r="M278" i="6"/>
  <c r="T147" i="6"/>
  <c r="S371" i="6"/>
  <c r="M458" i="6"/>
  <c r="Q155" i="6"/>
  <c r="N26" i="6"/>
  <c r="O155" i="6"/>
  <c r="T301" i="6"/>
  <c r="M219" i="6"/>
  <c r="T105" i="6"/>
  <c r="R306" i="6"/>
  <c r="U515" i="6"/>
  <c r="P264" i="6"/>
  <c r="N205" i="6"/>
  <c r="S173" i="6"/>
  <c r="BX71" i="12" s="1"/>
  <c r="P33" i="6"/>
  <c r="AN60" i="12" s="1"/>
  <c r="N446" i="6"/>
  <c r="Q138" i="6"/>
  <c r="S194" i="6"/>
  <c r="R500" i="6"/>
  <c r="R499" i="6"/>
  <c r="U22" i="6"/>
  <c r="Q103" i="6"/>
  <c r="AZ65" i="12" s="1"/>
  <c r="N155" i="6"/>
  <c r="M544" i="6"/>
  <c r="M20" i="6"/>
  <c r="E59" i="12" s="1"/>
  <c r="N457" i="6"/>
  <c r="N433" i="6"/>
  <c r="S174" i="6"/>
  <c r="BY71" i="12" s="1"/>
  <c r="Q19" i="6"/>
  <c r="AZ59" i="12" s="1"/>
  <c r="M236" i="6"/>
  <c r="P141" i="6"/>
  <c r="O55" i="6"/>
  <c r="T390" i="6"/>
  <c r="S215" i="6"/>
  <c r="BX74" i="12" s="1"/>
  <c r="U160" i="6"/>
  <c r="CW70" i="12" s="1"/>
  <c r="M568" i="6"/>
  <c r="O447" i="6"/>
  <c r="P286" i="6"/>
  <c r="S435" i="6"/>
  <c r="T208" i="6"/>
  <c r="N160" i="6"/>
  <c r="Q471" i="6"/>
  <c r="S641" i="6"/>
  <c r="U445" i="6"/>
  <c r="M43" i="6"/>
  <c r="M306" i="6"/>
  <c r="M51" i="6"/>
  <c r="M447" i="6"/>
  <c r="T173" i="6"/>
  <c r="CJ71" i="12" s="1"/>
  <c r="Q655" i="6"/>
  <c r="Q318" i="6"/>
  <c r="P176" i="6"/>
  <c r="P598" i="6"/>
  <c r="T328" i="6"/>
  <c r="CK82" i="12" s="1"/>
  <c r="Q487" i="6"/>
  <c r="M374" i="6"/>
  <c r="P181" i="6"/>
  <c r="U552" i="6"/>
  <c r="R195" i="6"/>
  <c r="Q597" i="6"/>
  <c r="P232" i="6"/>
  <c r="M505" i="6"/>
  <c r="R346" i="6"/>
  <c r="R561" i="6"/>
  <c r="U460" i="6"/>
  <c r="P558" i="6"/>
  <c r="T278" i="6"/>
  <c r="U472" i="6"/>
  <c r="Q233" i="6"/>
  <c r="U545" i="6"/>
  <c r="T27" i="6"/>
  <c r="N327" i="6"/>
  <c r="P82" i="12" s="1"/>
  <c r="P657" i="6"/>
  <c r="P475" i="6"/>
  <c r="P446" i="6"/>
  <c r="P457" i="6"/>
  <c r="T279" i="6"/>
  <c r="O543" i="6"/>
  <c r="M482" i="6"/>
  <c r="E93" i="12" s="1"/>
  <c r="T85" i="6"/>
  <c r="N346" i="6"/>
  <c r="R526" i="6"/>
  <c r="P393" i="6"/>
  <c r="U627" i="6"/>
  <c r="P463" i="6"/>
  <c r="N64" i="6"/>
  <c r="U435" i="6"/>
  <c r="O537" i="6"/>
  <c r="AB97" i="12" s="1"/>
  <c r="O361" i="6"/>
  <c r="M607" i="6"/>
  <c r="D102" i="12" s="1"/>
  <c r="O288" i="6"/>
  <c r="M583" i="6"/>
  <c r="P443" i="6"/>
  <c r="T257" i="6"/>
  <c r="CJ77" i="12" s="1"/>
  <c r="Q10" i="6"/>
  <c r="U387" i="6"/>
  <c r="N50" i="6"/>
  <c r="R183" i="6"/>
  <c r="S267" i="6"/>
  <c r="M193" i="6"/>
  <c r="Q71" i="6"/>
  <c r="Q275" i="6"/>
  <c r="O216" i="6"/>
  <c r="Q90" i="6"/>
  <c r="BA64" i="12" s="1"/>
  <c r="M159" i="6"/>
  <c r="D70" i="12" s="1"/>
  <c r="Q500" i="6"/>
  <c r="M66" i="6"/>
  <c r="U151" i="6"/>
  <c r="U47" i="6"/>
  <c r="CV61" i="12" s="1"/>
  <c r="N359" i="6"/>
  <c r="O34" i="6"/>
  <c r="AC60" i="12" s="1"/>
  <c r="S328" i="6"/>
  <c r="BY82" i="12" s="1"/>
  <c r="R146" i="6"/>
  <c r="BM69" i="12" s="1"/>
  <c r="P80" i="6"/>
  <c r="U246" i="6"/>
  <c r="S103" i="6"/>
  <c r="BX65" i="12" s="1"/>
  <c r="U320" i="6"/>
  <c r="Q57" i="6"/>
  <c r="N104" i="6"/>
  <c r="T524" i="6"/>
  <c r="CK96" i="12" s="1"/>
  <c r="M346" i="6"/>
  <c r="U20" i="6"/>
  <c r="O53" i="6"/>
  <c r="U321" i="6"/>
  <c r="O64" i="6"/>
  <c r="S509" i="6"/>
  <c r="BX95" i="12" s="1"/>
  <c r="Q191" i="6"/>
  <c r="T40" i="6"/>
  <c r="N344" i="6"/>
  <c r="T219" i="6"/>
  <c r="T621" i="6"/>
  <c r="CJ103" i="12" s="1"/>
  <c r="S331" i="6"/>
  <c r="Q566" i="6"/>
  <c r="BA99" i="12" s="1"/>
  <c r="U385" i="6"/>
  <c r="P229" i="6"/>
  <c r="AN75" i="12" s="1"/>
  <c r="U558" i="6"/>
  <c r="R229" i="6"/>
  <c r="BL75" i="12" s="1"/>
  <c r="Q603" i="6"/>
  <c r="U234" i="6"/>
  <c r="N538" i="6"/>
  <c r="Q97" i="12" s="1"/>
  <c r="N349" i="6"/>
  <c r="S569" i="6"/>
  <c r="T481" i="6"/>
  <c r="CJ93" i="12" s="1"/>
  <c r="T581" i="6"/>
  <c r="S302" i="6"/>
  <c r="Q505" i="6"/>
  <c r="R250" i="6"/>
  <c r="M556" i="6"/>
  <c r="T41" i="6"/>
  <c r="S335" i="6"/>
  <c r="O279" i="6"/>
  <c r="M498" i="6"/>
  <c r="O449" i="6"/>
  <c r="R475" i="6"/>
  <c r="S313" i="6"/>
  <c r="BX81" i="12" s="1"/>
  <c r="O567" i="6"/>
  <c r="P489" i="6"/>
  <c r="N97" i="6"/>
  <c r="N348" i="6"/>
  <c r="R568" i="6"/>
  <c r="T398" i="6"/>
  <c r="CK87" i="12" s="1"/>
  <c r="S659" i="6"/>
  <c r="U468" i="6"/>
  <c r="S79" i="6"/>
  <c r="S449" i="6"/>
  <c r="P539" i="6"/>
  <c r="P377" i="6"/>
  <c r="T629" i="6"/>
  <c r="M302" i="6"/>
  <c r="M585" i="6"/>
  <c r="N398" i="6"/>
  <c r="Q87" i="12" s="1"/>
  <c r="O236" i="6"/>
  <c r="M24" i="6"/>
  <c r="Q413" i="6"/>
  <c r="N77" i="6"/>
  <c r="R175" i="6"/>
  <c r="S261" i="6"/>
  <c r="O405" i="6"/>
  <c r="O63" i="6"/>
  <c r="Q276" i="6"/>
  <c r="O113" i="6"/>
  <c r="Q91" i="6"/>
  <c r="M169" i="6"/>
  <c r="P386" i="6"/>
  <c r="M63" i="6"/>
  <c r="M121" i="6"/>
  <c r="U471" i="6"/>
  <c r="N360" i="6"/>
  <c r="O35" i="6"/>
  <c r="O321" i="6"/>
  <c r="P90" i="6"/>
  <c r="Q69" i="6"/>
  <c r="U253" i="6"/>
  <c r="M146" i="6"/>
  <c r="E69" i="12" s="1"/>
  <c r="P288" i="6"/>
  <c r="M48" i="6"/>
  <c r="E61" i="12" s="1"/>
  <c r="N108" i="6"/>
  <c r="T525" i="6"/>
  <c r="U258" i="6"/>
  <c r="CW77" i="12" s="1"/>
  <c r="Q12" i="6"/>
  <c r="M319" i="6"/>
  <c r="N222" i="6"/>
  <c r="P613" i="6"/>
  <c r="U581" i="6"/>
  <c r="R501" i="6"/>
  <c r="N246" i="6"/>
  <c r="Q517" i="6"/>
  <c r="M435" i="6"/>
  <c r="S303" i="6"/>
  <c r="O65" i="6"/>
  <c r="T475" i="6"/>
  <c r="Q293" i="6"/>
  <c r="O596" i="6"/>
  <c r="S579" i="6"/>
  <c r="BX100" i="12" s="1"/>
  <c r="N496" i="6"/>
  <c r="U355" i="6"/>
  <c r="CV84" i="12" s="1"/>
  <c r="P512" i="6"/>
  <c r="T421" i="6"/>
  <c r="N38" i="6"/>
  <c r="P25" i="6"/>
  <c r="R472" i="6"/>
  <c r="S271" i="6"/>
  <c r="BX78" i="12" s="1"/>
  <c r="P565" i="6"/>
  <c r="AN99" i="12" s="1"/>
  <c r="M441" i="6"/>
  <c r="R667" i="6"/>
  <c r="P530" i="6"/>
  <c r="M333" i="6"/>
  <c r="P421" i="6"/>
  <c r="O303" i="6"/>
  <c r="U594" i="6"/>
  <c r="S206" i="6"/>
  <c r="R206" i="6"/>
  <c r="N469" i="6"/>
  <c r="U346" i="6"/>
  <c r="T376" i="6"/>
  <c r="U650" i="6"/>
  <c r="CW105" i="12" s="1"/>
  <c r="O528" i="6"/>
  <c r="O82" i="6"/>
  <c r="Q475" i="6"/>
  <c r="N384" i="6"/>
  <c r="M637" i="6"/>
  <c r="N137" i="6"/>
  <c r="M412" i="6"/>
  <c r="E88" i="12" s="1"/>
  <c r="S69" i="6"/>
  <c r="M468" i="6"/>
  <c r="E92" i="12" s="1"/>
  <c r="P220" i="6"/>
  <c r="R539" i="6"/>
  <c r="P246" i="6"/>
  <c r="T152" i="6"/>
  <c r="S374" i="6"/>
  <c r="P273" i="6"/>
  <c r="Q152" i="6"/>
  <c r="N21" i="6"/>
  <c r="N131" i="6"/>
  <c r="P68" i="12" s="1"/>
  <c r="T299" i="6"/>
  <c r="CJ80" i="12" s="1"/>
  <c r="M223" i="6"/>
  <c r="T65" i="6"/>
  <c r="R307" i="6"/>
  <c r="T109" i="6"/>
  <c r="P263" i="6"/>
  <c r="U163" i="6"/>
  <c r="T138" i="6"/>
  <c r="Q15" i="6"/>
  <c r="N447" i="6"/>
  <c r="R332" i="6"/>
  <c r="S193" i="6"/>
  <c r="P440" i="6"/>
  <c r="S341" i="6"/>
  <c r="BX83" i="12" s="1"/>
  <c r="U27" i="6"/>
  <c r="U76" i="6"/>
  <c r="CW63" i="12" s="1"/>
  <c r="N148" i="6"/>
  <c r="O461" i="6"/>
  <c r="R12" i="6"/>
  <c r="Q402" i="6"/>
  <c r="N376" i="6"/>
  <c r="S183" i="6"/>
  <c r="P9" i="6"/>
  <c r="N295" i="6"/>
  <c r="O167" i="6"/>
  <c r="T78" i="6"/>
  <c r="N483" i="6"/>
  <c r="T247" i="6"/>
  <c r="P175" i="6"/>
  <c r="S10" i="6"/>
  <c r="N568" i="6"/>
  <c r="M330" i="6"/>
  <c r="P471" i="6"/>
  <c r="T230" i="6"/>
  <c r="CK75" i="12" s="1"/>
  <c r="Q183" i="6"/>
  <c r="P501" i="6"/>
  <c r="R203" i="6"/>
  <c r="N467" i="6"/>
  <c r="P92" i="12" s="1"/>
  <c r="O66" i="6"/>
  <c r="U360" i="6"/>
  <c r="M75" i="6"/>
  <c r="D63" i="12" s="1"/>
  <c r="P523" i="6"/>
  <c r="AN96" i="12" s="1"/>
  <c r="S201" i="6"/>
  <c r="BX73" i="12" s="1"/>
  <c r="S64" i="6"/>
  <c r="P348" i="6"/>
  <c r="S222" i="6"/>
  <c r="R246" i="6"/>
  <c r="Q334" i="6"/>
  <c r="Q572" i="6"/>
  <c r="P388" i="6"/>
  <c r="T236" i="6"/>
  <c r="U575" i="6"/>
  <c r="P234" i="6"/>
  <c r="U608" i="6"/>
  <c r="CW102" i="12" s="1"/>
  <c r="M248" i="6"/>
  <c r="P544" i="6"/>
  <c r="U356" i="6"/>
  <c r="P581" i="6"/>
  <c r="T491" i="6"/>
  <c r="Q595" i="6"/>
  <c r="R314" i="6"/>
  <c r="BM81" i="12" s="1"/>
  <c r="U525" i="6"/>
  <c r="O253" i="6"/>
  <c r="R566" i="6"/>
  <c r="O52" i="6"/>
  <c r="P370" i="6"/>
  <c r="AO85" i="12" s="1"/>
  <c r="Q289" i="6"/>
  <c r="Q515" i="6"/>
  <c r="U461" i="6"/>
  <c r="T484" i="6"/>
  <c r="S315" i="6"/>
  <c r="Q573" i="6"/>
  <c r="S503" i="6"/>
  <c r="Q106" i="6"/>
  <c r="T356" i="6"/>
  <c r="Q584" i="6"/>
  <c r="S400" i="6"/>
  <c r="S454" i="6"/>
  <c r="BY91" i="12" s="1"/>
  <c r="S472" i="6"/>
  <c r="T131" i="6"/>
  <c r="CJ68" i="12" s="1"/>
  <c r="U454" i="6"/>
  <c r="O541" i="6"/>
  <c r="M383" i="6"/>
  <c r="D86" i="12" s="1"/>
  <c r="M650" i="6"/>
  <c r="E105" i="12" s="1"/>
  <c r="T317" i="6"/>
  <c r="S593" i="6"/>
  <c r="BX101" i="12" s="1"/>
  <c r="R337" i="6"/>
  <c r="M211" i="6"/>
  <c r="M29" i="6"/>
  <c r="P118" i="6"/>
  <c r="S82" i="6"/>
  <c r="R178" i="6"/>
  <c r="S258" i="6"/>
  <c r="BY77" i="12" s="1"/>
  <c r="O403" i="6"/>
  <c r="N27" i="6"/>
  <c r="Q278" i="6"/>
  <c r="M400" i="6"/>
  <c r="Q92" i="6"/>
  <c r="M166" i="6"/>
  <c r="S289" i="6"/>
  <c r="M64" i="6"/>
  <c r="P107" i="6"/>
  <c r="M320" i="6"/>
  <c r="N365" i="6"/>
  <c r="M9" i="6"/>
  <c r="U288" i="6"/>
  <c r="U155" i="6"/>
  <c r="U57" i="6"/>
  <c r="U243" i="6"/>
  <c r="CV76" i="12" s="1"/>
  <c r="O23" i="6"/>
  <c r="P278" i="6"/>
  <c r="N19" i="6"/>
  <c r="P59" i="12" s="1"/>
  <c r="N111" i="6"/>
  <c r="T533" i="6"/>
  <c r="U260" i="6"/>
  <c r="R650" i="6"/>
  <c r="BM105" i="12" s="1"/>
  <c r="N216" i="6"/>
  <c r="P615" i="6"/>
  <c r="Q516" i="6"/>
  <c r="R495" i="6"/>
  <c r="BL94" i="12" s="1"/>
  <c r="N253" i="6"/>
  <c r="Q496" i="6"/>
  <c r="BA94" i="12" s="1"/>
  <c r="M425" i="6"/>
  <c r="D89" i="12" s="1"/>
  <c r="S306" i="6"/>
  <c r="T38" i="6"/>
  <c r="T449" i="6"/>
  <c r="Q292" i="6"/>
  <c r="O598" i="6"/>
  <c r="S582" i="6"/>
  <c r="N501" i="6"/>
  <c r="U359" i="6"/>
  <c r="P519" i="6"/>
  <c r="P344" i="6"/>
  <c r="N35" i="6"/>
  <c r="P22" i="6"/>
  <c r="R477" i="6"/>
  <c r="S273" i="6"/>
  <c r="Q553" i="6"/>
  <c r="M446" i="6"/>
  <c r="R669" i="6"/>
  <c r="P526" i="6"/>
  <c r="M329" i="6"/>
  <c r="P414" i="6"/>
  <c r="O302" i="6"/>
  <c r="U603" i="6"/>
  <c r="S205" i="6"/>
  <c r="R201" i="6"/>
  <c r="BL73" i="12" s="1"/>
  <c r="N473" i="6"/>
  <c r="U351" i="6"/>
  <c r="T369" i="6"/>
  <c r="CJ85" i="12" s="1"/>
  <c r="U649" i="6"/>
  <c r="CV105" i="12" s="1"/>
  <c r="O526" i="6"/>
  <c r="O80" i="6"/>
  <c r="Q468" i="6"/>
  <c r="BA92" i="12" s="1"/>
  <c r="N389" i="6"/>
  <c r="M565" i="6"/>
  <c r="D99" i="12" s="1"/>
  <c r="R118" i="6"/>
  <c r="M418" i="6"/>
  <c r="S71" i="6"/>
  <c r="L297" i="7"/>
  <c r="M297" i="7" s="1"/>
  <c r="L274" i="7"/>
  <c r="M274" i="7" s="1"/>
  <c r="L251" i="7"/>
  <c r="M251" i="7" s="1"/>
  <c r="L228" i="7"/>
  <c r="M228" i="7" s="1"/>
  <c r="L216" i="7"/>
  <c r="M216" i="7" s="1"/>
  <c r="L193" i="7"/>
  <c r="M193" i="7" s="1"/>
  <c r="L308" i="7"/>
  <c r="M308" i="7" s="1"/>
  <c r="L285" i="7"/>
  <c r="M285" i="7" s="1"/>
  <c r="L262" i="7"/>
  <c r="M262" i="7" s="1"/>
  <c r="L239" i="7"/>
  <c r="M239" i="7" s="1"/>
  <c r="L227" i="7"/>
  <c r="M227" i="7" s="1"/>
  <c r="L204" i="7"/>
  <c r="M204" i="7" s="1"/>
  <c r="L181" i="7"/>
  <c r="M181" i="7" s="1"/>
  <c r="L170" i="7"/>
  <c r="M170" i="7" s="1"/>
  <c r="L159" i="7"/>
  <c r="M159" i="7" s="1"/>
  <c r="L148" i="7"/>
  <c r="M148" i="7" s="1"/>
  <c r="L137" i="7"/>
  <c r="M137" i="7" s="1"/>
  <c r="L126" i="7"/>
  <c r="M126" i="7" s="1"/>
  <c r="L115" i="7"/>
  <c r="M115" i="7" s="1"/>
  <c r="L104" i="7"/>
  <c r="M104" i="7" s="1"/>
  <c r="L93" i="7"/>
  <c r="M93" i="7" s="1"/>
  <c r="L82" i="7"/>
  <c r="M82" i="7" s="1"/>
  <c r="L71" i="7"/>
  <c r="M71" i="7" s="1"/>
  <c r="L60" i="7"/>
  <c r="M60" i="7" s="1"/>
  <c r="L52" i="7"/>
  <c r="M52" i="7" s="1"/>
  <c r="L41" i="7"/>
  <c r="M41" i="7" s="1"/>
  <c r="L30" i="7"/>
  <c r="M30" i="7" s="1"/>
  <c r="L19" i="7"/>
  <c r="M19" i="7" s="1"/>
  <c r="L8" i="7"/>
  <c r="M8" i="7" s="1"/>
  <c r="L294" i="7"/>
  <c r="M294" i="7" s="1"/>
  <c r="L281" i="7"/>
  <c r="M281" i="7" s="1"/>
  <c r="L256" i="7"/>
  <c r="M256" i="7" s="1"/>
  <c r="L231" i="7"/>
  <c r="M231" i="7" s="1"/>
  <c r="L206" i="7"/>
  <c r="M206" i="7" s="1"/>
  <c r="L192" i="7"/>
  <c r="M192" i="7" s="1"/>
  <c r="L306" i="7"/>
  <c r="M306" i="7" s="1"/>
  <c r="L293" i="7"/>
  <c r="M293" i="7" s="1"/>
  <c r="L268" i="7"/>
  <c r="M268" i="7" s="1"/>
  <c r="L243" i="7"/>
  <c r="M243" i="7" s="1"/>
  <c r="L218" i="7"/>
  <c r="M218" i="7" s="1"/>
  <c r="L205" i="7"/>
  <c r="M205" i="7" s="1"/>
  <c r="L179" i="7"/>
  <c r="M179" i="7" s="1"/>
  <c r="L167" i="7"/>
  <c r="M167" i="7" s="1"/>
  <c r="L155" i="7"/>
  <c r="M155" i="7" s="1"/>
  <c r="L143" i="7"/>
  <c r="M143" i="7" s="1"/>
  <c r="L131" i="7"/>
  <c r="M131" i="7" s="1"/>
  <c r="L119" i="7"/>
  <c r="M119" i="7" s="1"/>
  <c r="L107" i="7"/>
  <c r="M107" i="7" s="1"/>
  <c r="L95" i="7"/>
  <c r="M95" i="7" s="1"/>
  <c r="L83" i="7"/>
  <c r="M83" i="7" s="1"/>
  <c r="L70" i="7"/>
  <c r="M70" i="7" s="1"/>
  <c r="L58" i="7"/>
  <c r="M58" i="7" s="1"/>
  <c r="L301" i="7"/>
  <c r="M301" i="7" s="1"/>
  <c r="L273" i="7"/>
  <c r="M273" i="7" s="1"/>
  <c r="L259" i="7"/>
  <c r="M259" i="7" s="1"/>
  <c r="L232" i="7"/>
  <c r="M232" i="7" s="1"/>
  <c r="L189" i="7"/>
  <c r="M189" i="7" s="1"/>
  <c r="L298" i="7"/>
  <c r="M298" i="7" s="1"/>
  <c r="L255" i="7"/>
  <c r="M255" i="7" s="1"/>
  <c r="L213" i="7"/>
  <c r="M213" i="7" s="1"/>
  <c r="L186" i="7"/>
  <c r="M186" i="7" s="1"/>
  <c r="L286" i="7"/>
  <c r="M286" i="7" s="1"/>
  <c r="L270" i="7"/>
  <c r="M270" i="7" s="1"/>
  <c r="L254" i="7"/>
  <c r="M254" i="7" s="1"/>
  <c r="L238" i="7"/>
  <c r="M238" i="7" s="1"/>
  <c r="L209" i="7"/>
  <c r="M209" i="7" s="1"/>
  <c r="L194" i="7"/>
  <c r="M194" i="7" s="1"/>
  <c r="L149" i="7"/>
  <c r="M149" i="7" s="1"/>
  <c r="L134" i="7"/>
  <c r="M134" i="7" s="1"/>
  <c r="L120" i="7"/>
  <c r="M120" i="7" s="1"/>
  <c r="L14" i="7"/>
  <c r="M14" i="7" s="1"/>
  <c r="L280" i="7"/>
  <c r="M280" i="7" s="1"/>
  <c r="L265" i="7"/>
  <c r="M265" i="7" s="1"/>
  <c r="L217" i="7"/>
  <c r="M217" i="7" s="1"/>
  <c r="L185" i="7"/>
  <c r="M185" i="7" s="1"/>
  <c r="L169" i="7"/>
  <c r="M169" i="7" s="1"/>
  <c r="L139" i="7"/>
  <c r="M139" i="7" s="1"/>
  <c r="L92" i="7"/>
  <c r="M92" i="7" s="1"/>
  <c r="L77" i="7"/>
  <c r="M77" i="7" s="1"/>
  <c r="L51" i="7"/>
  <c r="M51" i="7" s="1"/>
  <c r="L43" i="7"/>
  <c r="M43" i="7" s="1"/>
  <c r="L35" i="7"/>
  <c r="M35" i="7" s="1"/>
  <c r="L12" i="7"/>
  <c r="M12" i="7" s="1"/>
  <c r="L309" i="7"/>
  <c r="M309" i="7" s="1"/>
  <c r="L260" i="7"/>
  <c r="M260" i="7" s="1"/>
  <c r="L180" i="7"/>
  <c r="M180" i="7" s="1"/>
  <c r="L150" i="7"/>
  <c r="M150" i="7" s="1"/>
  <c r="L102" i="7"/>
  <c r="M102" i="7" s="1"/>
  <c r="L73" i="7"/>
  <c r="M73" i="7" s="1"/>
  <c r="L33" i="7"/>
  <c r="M33" i="7" s="1"/>
  <c r="L2" i="7"/>
  <c r="L291" i="7"/>
  <c r="M291" i="7" s="1"/>
  <c r="L276" i="7"/>
  <c r="M276" i="7" s="1"/>
  <c r="L244" i="7"/>
  <c r="M244" i="7" s="1"/>
  <c r="L226" i="7"/>
  <c r="M226" i="7" s="1"/>
  <c r="L211" i="7"/>
  <c r="M211" i="7" s="1"/>
  <c r="L196" i="7"/>
  <c r="M196" i="7" s="1"/>
  <c r="L164" i="7"/>
  <c r="M164" i="7" s="1"/>
  <c r="L133" i="7"/>
  <c r="M133" i="7" s="1"/>
  <c r="L117" i="7"/>
  <c r="M117" i="7" s="1"/>
  <c r="L87" i="7"/>
  <c r="M87" i="7" s="1"/>
  <c r="L56" i="7"/>
  <c r="M56" i="7" s="1"/>
  <c r="L48" i="7"/>
  <c r="M48" i="7" s="1"/>
  <c r="L40" i="7"/>
  <c r="M40" i="7" s="1"/>
  <c r="L25" i="7"/>
  <c r="M25" i="7" s="1"/>
  <c r="L10" i="7"/>
  <c r="M10" i="7" s="1"/>
  <c r="L263" i="7"/>
  <c r="M263" i="7" s="1"/>
  <c r="L224" i="7"/>
  <c r="M224" i="7" s="1"/>
  <c r="L207" i="7"/>
  <c r="M207" i="7" s="1"/>
  <c r="L152" i="7"/>
  <c r="M152" i="7" s="1"/>
  <c r="L80" i="7"/>
  <c r="M80" i="7" s="1"/>
  <c r="L15" i="7"/>
  <c r="M15" i="7" s="1"/>
  <c r="L312" i="7"/>
  <c r="M312" i="7" s="1"/>
  <c r="L275" i="7"/>
  <c r="M275" i="7" s="1"/>
  <c r="L220" i="7"/>
  <c r="M220" i="7" s="1"/>
  <c r="L200" i="7"/>
  <c r="M200" i="7" s="1"/>
  <c r="L163" i="7"/>
  <c r="M163" i="7" s="1"/>
  <c r="L145" i="7"/>
  <c r="M145" i="7" s="1"/>
  <c r="L128" i="7"/>
  <c r="M128" i="7" s="1"/>
  <c r="L111" i="7"/>
  <c r="M111" i="7" s="1"/>
  <c r="L75" i="7"/>
  <c r="M75" i="7" s="1"/>
  <c r="L57" i="7"/>
  <c r="M57" i="7" s="1"/>
  <c r="L47" i="7"/>
  <c r="M47" i="7" s="1"/>
  <c r="L38" i="7"/>
  <c r="M38" i="7" s="1"/>
  <c r="L21" i="7"/>
  <c r="M21" i="7" s="1"/>
  <c r="L3" i="7"/>
  <c r="M3" i="7" s="1"/>
  <c r="L311" i="7"/>
  <c r="M311" i="7" s="1"/>
  <c r="L292" i="7"/>
  <c r="M292" i="7" s="1"/>
  <c r="L236" i="7"/>
  <c r="M236" i="7" s="1"/>
  <c r="L199" i="7"/>
  <c r="M199" i="7" s="1"/>
  <c r="L182" i="7"/>
  <c r="M182" i="7" s="1"/>
  <c r="L162" i="7"/>
  <c r="M162" i="7" s="1"/>
  <c r="L91" i="7"/>
  <c r="M91" i="7" s="1"/>
  <c r="L55" i="7"/>
  <c r="M55" i="7" s="1"/>
  <c r="L20" i="7"/>
  <c r="M20" i="7" s="1"/>
  <c r="L277" i="7"/>
  <c r="M277" i="7" s="1"/>
  <c r="L253" i="7"/>
  <c r="M253" i="7" s="1"/>
  <c r="L233" i="7"/>
  <c r="M233" i="7" s="1"/>
  <c r="L147" i="7"/>
  <c r="M147" i="7" s="1"/>
  <c r="L127" i="7"/>
  <c r="M127" i="7" s="1"/>
  <c r="L86" i="7"/>
  <c r="M86" i="7" s="1"/>
  <c r="L66" i="7"/>
  <c r="M66" i="7" s="1"/>
  <c r="L50" i="7"/>
  <c r="M50" i="7" s="1"/>
  <c r="L9" i="7"/>
  <c r="M9" i="7" s="1"/>
  <c r="L296" i="7"/>
  <c r="M296" i="7" s="1"/>
  <c r="L210" i="7"/>
  <c r="M210" i="7" s="1"/>
  <c r="L168" i="7"/>
  <c r="M168" i="7" s="1"/>
  <c r="L106" i="7"/>
  <c r="M106" i="7" s="1"/>
  <c r="L65" i="7"/>
  <c r="M65" i="7" s="1"/>
  <c r="L29" i="7"/>
  <c r="M29" i="7" s="1"/>
  <c r="L289" i="7"/>
  <c r="M289" i="7" s="1"/>
  <c r="L267" i="7"/>
  <c r="M267" i="7" s="1"/>
  <c r="L247" i="7"/>
  <c r="M247" i="7" s="1"/>
  <c r="L203" i="7"/>
  <c r="M203" i="7" s="1"/>
  <c r="L183" i="7"/>
  <c r="M183" i="7" s="1"/>
  <c r="L121" i="7"/>
  <c r="M121" i="7" s="1"/>
  <c r="L79" i="7"/>
  <c r="M79" i="7" s="1"/>
  <c r="L59" i="7"/>
  <c r="M59" i="7" s="1"/>
  <c r="L16" i="7"/>
  <c r="M16" i="7" s="1"/>
  <c r="L166" i="7"/>
  <c r="M166" i="7" s="1"/>
  <c r="L118" i="7"/>
  <c r="M118" i="7" s="1"/>
  <c r="L96" i="7"/>
  <c r="M96" i="7" s="1"/>
  <c r="L39" i="7"/>
  <c r="M39" i="7" s="1"/>
  <c r="L27" i="7"/>
  <c r="M27" i="7" s="1"/>
  <c r="L4" i="7"/>
  <c r="M4" i="7" s="1"/>
  <c r="L261" i="7"/>
  <c r="M261" i="7" s="1"/>
  <c r="L235" i="7"/>
  <c r="M235" i="7" s="1"/>
  <c r="L160" i="7"/>
  <c r="M160" i="7" s="1"/>
  <c r="L138" i="7"/>
  <c r="M138" i="7" s="1"/>
  <c r="L113" i="7"/>
  <c r="M113" i="7" s="1"/>
  <c r="L89" i="7"/>
  <c r="M89" i="7" s="1"/>
  <c r="L24" i="7"/>
  <c r="M24" i="7" s="1"/>
  <c r="L307" i="7"/>
  <c r="M307" i="7" s="1"/>
  <c r="L284" i="7"/>
  <c r="M284" i="7" s="1"/>
  <c r="L304" i="7"/>
  <c r="M304" i="7" s="1"/>
  <c r="L257" i="7"/>
  <c r="M257" i="7" s="1"/>
  <c r="L230" i="7"/>
  <c r="M230" i="7" s="1"/>
  <c r="L178" i="7"/>
  <c r="M178" i="7" s="1"/>
  <c r="L132" i="7"/>
  <c r="M132" i="7" s="1"/>
  <c r="L110" i="7"/>
  <c r="M110" i="7" s="1"/>
  <c r="L85" i="7"/>
  <c r="M85" i="7" s="1"/>
  <c r="L62" i="7"/>
  <c r="M62" i="7" s="1"/>
  <c r="L279" i="7"/>
  <c r="M279" i="7" s="1"/>
  <c r="L177" i="7"/>
  <c r="M177" i="7" s="1"/>
  <c r="L156" i="7"/>
  <c r="M156" i="7" s="1"/>
  <c r="L109" i="7"/>
  <c r="M109" i="7" s="1"/>
  <c r="L61" i="7"/>
  <c r="M61" i="7" s="1"/>
  <c r="L34" i="7"/>
  <c r="M34" i="7" s="1"/>
  <c r="L287" i="7"/>
  <c r="M287" i="7" s="1"/>
  <c r="L250" i="7"/>
  <c r="M250" i="7" s="1"/>
  <c r="L221" i="7"/>
  <c r="M221" i="7" s="1"/>
  <c r="L190" i="7"/>
  <c r="M190" i="7" s="1"/>
  <c r="L158" i="7"/>
  <c r="M158" i="7" s="1"/>
  <c r="L310" i="7"/>
  <c r="M310" i="7" s="1"/>
  <c r="L242" i="7"/>
  <c r="M242" i="7" s="1"/>
  <c r="L212" i="7"/>
  <c r="M212" i="7" s="1"/>
  <c r="L122" i="7"/>
  <c r="M122" i="7" s="1"/>
  <c r="L94" i="7"/>
  <c r="M94" i="7" s="1"/>
  <c r="L64" i="7"/>
  <c r="M64" i="7" s="1"/>
  <c r="L44" i="7"/>
  <c r="M44" i="7" s="1"/>
  <c r="L305" i="7"/>
  <c r="M305" i="7" s="1"/>
  <c r="L271" i="7"/>
  <c r="M271" i="7" s="1"/>
  <c r="L240" i="7"/>
  <c r="M240" i="7" s="1"/>
  <c r="L208" i="7"/>
  <c r="M208" i="7" s="1"/>
  <c r="L175" i="7"/>
  <c r="M175" i="7" s="1"/>
  <c r="L90" i="7"/>
  <c r="M90" i="7" s="1"/>
  <c r="L299" i="7"/>
  <c r="M299" i="7" s="1"/>
  <c r="L258" i="7"/>
  <c r="M258" i="7" s="1"/>
  <c r="L116" i="7"/>
  <c r="M116" i="7" s="1"/>
  <c r="L81" i="7"/>
  <c r="M81" i="7" s="1"/>
  <c r="L53" i="7"/>
  <c r="M53" i="7" s="1"/>
  <c r="L36" i="7"/>
  <c r="M36" i="7" s="1"/>
  <c r="L18" i="7"/>
  <c r="M18" i="7" s="1"/>
  <c r="L151" i="7"/>
  <c r="M151" i="7" s="1"/>
  <c r="L114" i="7"/>
  <c r="M114" i="7" s="1"/>
  <c r="L295" i="7"/>
  <c r="M295" i="7" s="1"/>
  <c r="L252" i="7"/>
  <c r="M252" i="7" s="1"/>
  <c r="L219" i="7"/>
  <c r="M219" i="7" s="1"/>
  <c r="L184" i="7"/>
  <c r="M184" i="7" s="1"/>
  <c r="L146" i="7"/>
  <c r="M146" i="7" s="1"/>
  <c r="L17" i="7"/>
  <c r="M17" i="7" s="1"/>
  <c r="L215" i="7"/>
  <c r="M215" i="7" s="1"/>
  <c r="L144" i="7"/>
  <c r="M144" i="7" s="1"/>
  <c r="L78" i="7"/>
  <c r="M78" i="7" s="1"/>
  <c r="L249" i="7"/>
  <c r="M249" i="7" s="1"/>
  <c r="L214" i="7"/>
  <c r="M214" i="7" s="1"/>
  <c r="L176" i="7"/>
  <c r="M176" i="7" s="1"/>
  <c r="L112" i="7"/>
  <c r="M112" i="7" s="1"/>
  <c r="L32" i="7"/>
  <c r="M32" i="7" s="1"/>
  <c r="L288" i="7"/>
  <c r="M288" i="7" s="1"/>
  <c r="L174" i="7"/>
  <c r="M174" i="7" s="1"/>
  <c r="L141" i="7"/>
  <c r="M141" i="7" s="1"/>
  <c r="L108" i="7"/>
  <c r="M108" i="7" s="1"/>
  <c r="L76" i="7"/>
  <c r="M76" i="7" s="1"/>
  <c r="L13" i="7"/>
  <c r="M13" i="7" s="1"/>
  <c r="L140" i="7"/>
  <c r="M140" i="7" s="1"/>
  <c r="L105" i="7"/>
  <c r="M105" i="7" s="1"/>
  <c r="L74" i="7"/>
  <c r="M74" i="7" s="1"/>
  <c r="L31" i="7"/>
  <c r="M31" i="7" s="1"/>
  <c r="L241" i="7"/>
  <c r="M241" i="7" s="1"/>
  <c r="L195" i="7"/>
  <c r="M195" i="7" s="1"/>
  <c r="L46" i="7"/>
  <c r="M46" i="7" s="1"/>
  <c r="L302" i="7"/>
  <c r="M302" i="7" s="1"/>
  <c r="L45" i="7"/>
  <c r="M45" i="7" s="1"/>
  <c r="L237" i="7"/>
  <c r="M237" i="7" s="1"/>
  <c r="L191" i="7"/>
  <c r="M191" i="7" s="1"/>
  <c r="L136" i="7"/>
  <c r="M136" i="7" s="1"/>
  <c r="L23" i="7"/>
  <c r="M23" i="7" s="1"/>
  <c r="L300" i="7"/>
  <c r="M300" i="7" s="1"/>
  <c r="L188" i="7"/>
  <c r="M188" i="7" s="1"/>
  <c r="L135" i="7"/>
  <c r="M135" i="7" s="1"/>
  <c r="L88" i="7"/>
  <c r="M88" i="7" s="1"/>
  <c r="L22" i="7"/>
  <c r="M22" i="7" s="1"/>
  <c r="L290" i="7"/>
  <c r="M290" i="7" s="1"/>
  <c r="L234" i="7"/>
  <c r="M234" i="7" s="1"/>
  <c r="L187" i="7"/>
  <c r="M187" i="7" s="1"/>
  <c r="L130" i="7"/>
  <c r="M130" i="7" s="1"/>
  <c r="L283" i="7"/>
  <c r="M283" i="7" s="1"/>
  <c r="L129" i="7"/>
  <c r="M129" i="7" s="1"/>
  <c r="L84" i="7"/>
  <c r="M84" i="7" s="1"/>
  <c r="L282" i="7"/>
  <c r="M282" i="7" s="1"/>
  <c r="L229" i="7"/>
  <c r="M229" i="7" s="1"/>
  <c r="L173" i="7"/>
  <c r="M173" i="7" s="1"/>
  <c r="L42" i="7"/>
  <c r="M42" i="7" s="1"/>
  <c r="L172" i="7"/>
  <c r="M172" i="7" s="1"/>
  <c r="L125" i="7"/>
  <c r="M125" i="7" s="1"/>
  <c r="L72" i="7"/>
  <c r="M72" i="7" s="1"/>
  <c r="L223" i="7"/>
  <c r="M223" i="7" s="1"/>
  <c r="L248" i="7"/>
  <c r="M248" i="7" s="1"/>
  <c r="L161" i="7"/>
  <c r="M161" i="7" s="1"/>
  <c r="L69" i="7"/>
  <c r="M69" i="7" s="1"/>
  <c r="L28" i="7"/>
  <c r="M28" i="7" s="1"/>
  <c r="L246" i="7"/>
  <c r="M246" i="7" s="1"/>
  <c r="L68" i="7"/>
  <c r="M68" i="7" s="1"/>
  <c r="L245" i="7"/>
  <c r="M245" i="7" s="1"/>
  <c r="L157" i="7"/>
  <c r="M157" i="7" s="1"/>
  <c r="L225" i="7"/>
  <c r="M225" i="7" s="1"/>
  <c r="L67" i="7"/>
  <c r="M67" i="7" s="1"/>
  <c r="L26" i="7"/>
  <c r="M26" i="7" s="1"/>
  <c r="L101" i="7"/>
  <c r="M101" i="7" s="1"/>
  <c r="L5" i="7"/>
  <c r="M5" i="7" s="1"/>
  <c r="L171" i="7"/>
  <c r="M171" i="7" s="1"/>
  <c r="L100" i="7"/>
  <c r="M100" i="7" s="1"/>
  <c r="L63" i="7"/>
  <c r="M63" i="7" s="1"/>
  <c r="L303" i="7"/>
  <c r="M303" i="7" s="1"/>
  <c r="L7" i="7"/>
  <c r="M7" i="7" s="1"/>
  <c r="L278" i="7"/>
  <c r="M278" i="7" s="1"/>
  <c r="L165" i="7"/>
  <c r="M165" i="7" s="1"/>
  <c r="L272" i="7"/>
  <c r="M272" i="7" s="1"/>
  <c r="L6" i="7"/>
  <c r="M6" i="7" s="1"/>
  <c r="L154" i="7"/>
  <c r="M154" i="7" s="1"/>
  <c r="L54" i="7"/>
  <c r="M54" i="7" s="1"/>
  <c r="L266" i="7"/>
  <c r="M266" i="7" s="1"/>
  <c r="L142" i="7"/>
  <c r="M142" i="7" s="1"/>
  <c r="L264" i="7"/>
  <c r="M264" i="7" s="1"/>
  <c r="L49" i="7"/>
  <c r="M49" i="7" s="1"/>
  <c r="L201" i="7"/>
  <c r="M201" i="7" s="1"/>
  <c r="L99" i="7"/>
  <c r="M99" i="7" s="1"/>
  <c r="L222" i="7"/>
  <c r="M222" i="7" s="1"/>
  <c r="L37" i="7"/>
  <c r="M37" i="7" s="1"/>
  <c r="L198" i="7"/>
  <c r="M198" i="7" s="1"/>
  <c r="L103" i="7"/>
  <c r="M103" i="7" s="1"/>
  <c r="L98" i="7"/>
  <c r="M98" i="7" s="1"/>
  <c r="L123" i="7"/>
  <c r="M123" i="7" s="1"/>
  <c r="L97" i="7"/>
  <c r="M97" i="7" s="1"/>
  <c r="L11" i="7"/>
  <c r="M11" i="7" s="1"/>
  <c r="L269" i="7"/>
  <c r="M269" i="7" s="1"/>
  <c r="L202" i="7"/>
  <c r="M202" i="7" s="1"/>
  <c r="L197" i="7"/>
  <c r="M197" i="7" s="1"/>
  <c r="L153" i="7"/>
  <c r="M153" i="7" s="1"/>
  <c r="L124" i="7"/>
  <c r="M124" i="7" s="1"/>
  <c r="M467" i="6"/>
  <c r="D92" i="12" s="1"/>
  <c r="O435" i="6"/>
  <c r="P222" i="6"/>
  <c r="R545" i="6"/>
  <c r="P249" i="6"/>
  <c r="T145" i="6"/>
  <c r="CJ69" i="12" s="1"/>
  <c r="S373" i="6"/>
  <c r="P277" i="6"/>
  <c r="T117" i="6"/>
  <c r="CJ66" i="12" s="1"/>
  <c r="N20" i="6"/>
  <c r="Q59" i="12" s="1"/>
  <c r="N124" i="6"/>
  <c r="T309" i="6"/>
  <c r="M216" i="6"/>
  <c r="T64" i="6"/>
  <c r="R300" i="6"/>
  <c r="S95" i="6"/>
  <c r="M246" i="6"/>
  <c r="Q148" i="6"/>
  <c r="M133" i="6"/>
  <c r="S11" i="6"/>
  <c r="N442" i="6"/>
  <c r="R327" i="6"/>
  <c r="BL82" i="12" s="1"/>
  <c r="S188" i="6"/>
  <c r="BY72" i="12" s="1"/>
  <c r="P103" i="6"/>
  <c r="AN65" i="12" s="1"/>
  <c r="S347" i="6"/>
  <c r="N652" i="6"/>
  <c r="N85" i="6"/>
  <c r="T496" i="6"/>
  <c r="CK94" i="12" s="1"/>
  <c r="S136" i="6"/>
  <c r="R398" i="6"/>
  <c r="BM87" i="12" s="1"/>
  <c r="Q398" i="6"/>
  <c r="BA87" i="12" s="1"/>
  <c r="S357" i="6"/>
  <c r="S181" i="6"/>
  <c r="T23" i="6"/>
  <c r="S300" i="6"/>
  <c r="BY80" i="12" s="1"/>
  <c r="M183" i="6"/>
  <c r="O81" i="6"/>
  <c r="P628" i="6"/>
  <c r="R261" i="6"/>
  <c r="M179" i="6"/>
  <c r="O22" i="6"/>
  <c r="R599" i="6"/>
  <c r="Q359" i="6"/>
  <c r="P651" i="6"/>
  <c r="R234" i="6"/>
  <c r="U189" i="6"/>
  <c r="N526" i="6"/>
  <c r="S221" i="6"/>
  <c r="N495" i="6"/>
  <c r="P94" i="12" s="1"/>
  <c r="U68" i="6"/>
  <c r="R365" i="6"/>
  <c r="T77" i="6"/>
  <c r="S565" i="6"/>
  <c r="BX99" i="12" s="1"/>
  <c r="M229" i="6"/>
  <c r="D75" i="12" s="1"/>
  <c r="R75" i="6"/>
  <c r="BL63" i="12" s="1"/>
  <c r="Q417" i="6"/>
  <c r="T239" i="6"/>
  <c r="M257" i="6"/>
  <c r="D77" i="12" s="1"/>
  <c r="Q341" i="6"/>
  <c r="AZ83" i="12" s="1"/>
  <c r="T582" i="6"/>
  <c r="U444" i="6"/>
  <c r="O250" i="6"/>
  <c r="Q585" i="6"/>
  <c r="N243" i="6"/>
  <c r="P76" i="12" s="1"/>
  <c r="R625" i="6"/>
  <c r="Q257" i="6"/>
  <c r="AZ77" i="12" s="1"/>
  <c r="Q554" i="6"/>
  <c r="Q362" i="6"/>
  <c r="M617" i="6"/>
  <c r="P499" i="6"/>
  <c r="R601" i="6"/>
  <c r="U319" i="6"/>
  <c r="Q579" i="6"/>
  <c r="AZ100" i="12" s="1"/>
  <c r="O275" i="6"/>
  <c r="S596" i="6"/>
  <c r="R82" i="6"/>
  <c r="M397" i="6"/>
  <c r="D87" i="12" s="1"/>
  <c r="Q291" i="6"/>
  <c r="R527" i="6"/>
  <c r="P468" i="6"/>
  <c r="N489" i="6"/>
  <c r="R317" i="6"/>
  <c r="M594" i="6"/>
  <c r="E101" i="12" s="1"/>
  <c r="N519" i="6"/>
  <c r="O117" i="6"/>
  <c r="AB66" i="12" s="1"/>
  <c r="P383" i="6"/>
  <c r="AN86" i="12" s="1"/>
  <c r="R593" i="6"/>
  <c r="BL101" i="12" s="1"/>
  <c r="M404" i="6"/>
  <c r="S456" i="6"/>
  <c r="S474" i="6"/>
  <c r="P136" i="6"/>
  <c r="S460" i="6"/>
  <c r="N545" i="6"/>
  <c r="U391" i="6"/>
  <c r="T652" i="6"/>
  <c r="Q344" i="6"/>
  <c r="R597" i="6"/>
  <c r="T289" i="6"/>
  <c r="O110" i="6"/>
  <c r="O24" i="6"/>
  <c r="P137" i="6"/>
  <c r="P123" i="6"/>
  <c r="R181" i="6"/>
  <c r="S264" i="6"/>
  <c r="O404" i="6"/>
  <c r="P21" i="6"/>
  <c r="Q274" i="6"/>
  <c r="S175" i="6"/>
  <c r="Q97" i="6"/>
  <c r="M167" i="6"/>
  <c r="U206" i="6"/>
  <c r="M71" i="6"/>
  <c r="U93" i="6"/>
  <c r="M321" i="6"/>
  <c r="N362" i="6"/>
  <c r="U587" i="6"/>
  <c r="Q203" i="6"/>
  <c r="T89" i="6"/>
  <c r="CJ64" i="12" s="1"/>
  <c r="P48" i="6"/>
  <c r="AO61" i="12" s="1"/>
  <c r="U245" i="6"/>
  <c r="M401" i="6"/>
  <c r="Q251" i="6"/>
  <c r="P10" i="6"/>
  <c r="N103" i="6"/>
  <c r="P65" i="12" s="1"/>
  <c r="T528" i="6"/>
  <c r="U262" i="6"/>
  <c r="N10" i="6"/>
  <c r="L44" i="10" l="1"/>
  <c r="K44" i="10"/>
  <c r="K31" i="10"/>
  <c r="L31" i="10"/>
  <c r="K25" i="10"/>
  <c r="L25" i="10"/>
  <c r="K41" i="10"/>
  <c r="L41" i="10"/>
  <c r="L13" i="10"/>
  <c r="K13" i="10"/>
  <c r="AB118" i="12"/>
  <c r="Z128" i="12"/>
  <c r="AA114" i="12"/>
  <c r="K35" i="10"/>
  <c r="L35" i="10"/>
  <c r="L15" i="10"/>
  <c r="K15" i="10"/>
  <c r="L5" i="10"/>
  <c r="K5" i="10"/>
  <c r="L29" i="10"/>
  <c r="K29" i="10"/>
  <c r="AC119" i="12"/>
  <c r="Y129" i="12"/>
  <c r="Z122" i="12"/>
  <c r="Y125" i="12"/>
  <c r="Y133" i="12"/>
  <c r="Y127" i="12"/>
  <c r="Y132" i="12"/>
  <c r="Y130" i="12"/>
  <c r="Y126" i="12"/>
  <c r="L52" i="10"/>
  <c r="K52" i="10"/>
  <c r="L19" i="10"/>
  <c r="K19" i="10"/>
  <c r="K47" i="10"/>
  <c r="L47" i="10"/>
  <c r="AB117" i="12"/>
  <c r="L21" i="10"/>
  <c r="K21" i="10"/>
  <c r="AB120" i="12"/>
  <c r="L9" i="10"/>
  <c r="K9" i="10"/>
  <c r="L49" i="10"/>
  <c r="K49" i="10"/>
  <c r="K23" i="10"/>
  <c r="L23" i="10"/>
  <c r="B2" i="15"/>
  <c r="E2" i="13"/>
  <c r="L16" i="10"/>
  <c r="K16" i="10"/>
  <c r="L27" i="10"/>
  <c r="K27" i="10"/>
  <c r="K42" i="10"/>
  <c r="L42" i="10"/>
  <c r="L39" i="10"/>
  <c r="K39" i="10"/>
  <c r="K38" i="10"/>
  <c r="L38" i="10"/>
  <c r="K26" i="10"/>
  <c r="L26" i="10"/>
  <c r="L22" i="10"/>
  <c r="K22" i="10"/>
  <c r="L51" i="10"/>
  <c r="K51" i="10"/>
  <c r="K18" i="10"/>
  <c r="L18" i="10"/>
  <c r="L313" i="7"/>
  <c r="M313" i="7" s="1"/>
  <c r="M2" i="7"/>
  <c r="L48" i="10"/>
  <c r="K48" i="10"/>
  <c r="D30" i="12"/>
  <c r="D32" i="12"/>
  <c r="D31" i="12"/>
  <c r="D12" i="12"/>
  <c r="D25" i="12"/>
  <c r="D33" i="12"/>
  <c r="D24" i="12"/>
  <c r="D27" i="12"/>
  <c r="D28" i="12"/>
  <c r="E5" i="12"/>
  <c r="D17" i="12"/>
  <c r="D29" i="12"/>
  <c r="D26" i="12"/>
  <c r="D21" i="12"/>
  <c r="D22" i="12"/>
  <c r="AB116" i="12"/>
  <c r="L37" i="10"/>
  <c r="K37" i="10"/>
  <c r="AA121" i="12"/>
  <c r="Z134" i="12"/>
  <c r="AP106" i="12"/>
  <c r="AP103" i="12"/>
  <c r="BB106" i="12"/>
  <c r="F104" i="12"/>
  <c r="BZ105" i="12"/>
  <c r="AD104" i="12"/>
  <c r="BZ104" i="12"/>
  <c r="BZ101" i="12"/>
  <c r="F106" i="12"/>
  <c r="BZ102" i="12"/>
  <c r="R101" i="12"/>
  <c r="CX99" i="12"/>
  <c r="AP105" i="12"/>
  <c r="CL103" i="12"/>
  <c r="R100" i="12"/>
  <c r="CX102" i="12"/>
  <c r="BN100" i="12"/>
  <c r="AD98" i="12"/>
  <c r="CX96" i="12"/>
  <c r="BZ96" i="12"/>
  <c r="BB96" i="12"/>
  <c r="AD96" i="12"/>
  <c r="F96" i="12"/>
  <c r="BN105" i="12"/>
  <c r="CX104" i="12"/>
  <c r="BZ103" i="12"/>
  <c r="R103" i="12"/>
  <c r="CL101" i="12"/>
  <c r="F101" i="12"/>
  <c r="AD105" i="12"/>
  <c r="BN104" i="12"/>
  <c r="F102" i="12"/>
  <c r="CX106" i="12"/>
  <c r="R106" i="12"/>
  <c r="AP97" i="12"/>
  <c r="CL100" i="12"/>
  <c r="R96" i="12"/>
  <c r="BZ94" i="12"/>
  <c r="CL89" i="12"/>
  <c r="BN89" i="12"/>
  <c r="AP89" i="12"/>
  <c r="R89" i="12"/>
  <c r="CL98" i="12"/>
  <c r="BN96" i="12"/>
  <c r="AP95" i="12"/>
  <c r="CL85" i="12"/>
  <c r="BN85" i="12"/>
  <c r="AP85" i="12"/>
  <c r="R85" i="12"/>
  <c r="F105" i="12"/>
  <c r="R104" i="12"/>
  <c r="CL95" i="12"/>
  <c r="BZ93" i="12"/>
  <c r="CL92" i="12"/>
  <c r="BN92" i="12"/>
  <c r="AP92" i="12"/>
  <c r="R92" i="12"/>
  <c r="CX105" i="12"/>
  <c r="BB105" i="12"/>
  <c r="BZ100" i="12"/>
  <c r="CL99" i="12"/>
  <c r="AD97" i="12"/>
  <c r="R94" i="12"/>
  <c r="CX93" i="12"/>
  <c r="CX91" i="12"/>
  <c r="AD106" i="12"/>
  <c r="AD103" i="12"/>
  <c r="CX100" i="12"/>
  <c r="CX98" i="12"/>
  <c r="CX97" i="12"/>
  <c r="AD91" i="12"/>
  <c r="BB100" i="12"/>
  <c r="BZ99" i="12"/>
  <c r="BN98" i="12"/>
  <c r="AP94" i="12"/>
  <c r="CX92" i="12"/>
  <c r="F100" i="12"/>
  <c r="AD101" i="12"/>
  <c r="F92" i="12"/>
  <c r="BB91" i="12"/>
  <c r="BB90" i="12"/>
  <c r="BZ89" i="12"/>
  <c r="BB88" i="12"/>
  <c r="AP84" i="12"/>
  <c r="BZ106" i="12"/>
  <c r="AD99" i="12"/>
  <c r="AD95" i="12"/>
  <c r="F94" i="12"/>
  <c r="AD87" i="12"/>
  <c r="F82" i="12"/>
  <c r="CL81" i="12"/>
  <c r="BN103" i="12"/>
  <c r="AP100" i="12"/>
  <c r="BN99" i="12"/>
  <c r="BB97" i="12"/>
  <c r="BZ98" i="12"/>
  <c r="AP98" i="12"/>
  <c r="BB94" i="12"/>
  <c r="AD102" i="12"/>
  <c r="AP101" i="12"/>
  <c r="F103" i="12"/>
  <c r="BZ95" i="12"/>
  <c r="AD90" i="12"/>
  <c r="CX89" i="12"/>
  <c r="AP104" i="12"/>
  <c r="BN97" i="12"/>
  <c r="R93" i="12"/>
  <c r="BB92" i="12"/>
  <c r="CL91" i="12"/>
  <c r="R91" i="12"/>
  <c r="AD88" i="12"/>
  <c r="AP99" i="12"/>
  <c r="BZ87" i="12"/>
  <c r="F85" i="12"/>
  <c r="F83" i="12"/>
  <c r="CX101" i="12"/>
  <c r="AD94" i="12"/>
  <c r="BB93" i="12"/>
  <c r="BZ91" i="12"/>
  <c r="R90" i="12"/>
  <c r="BN80" i="12"/>
  <c r="F98" i="12"/>
  <c r="CX87" i="12"/>
  <c r="AD85" i="12"/>
  <c r="BB83" i="12"/>
  <c r="AD82" i="12"/>
  <c r="R105" i="12"/>
  <c r="CL105" i="12"/>
  <c r="AD100" i="12"/>
  <c r="BB99" i="12"/>
  <c r="R98" i="12"/>
  <c r="BN93" i="12"/>
  <c r="CL88" i="12"/>
  <c r="R86" i="12"/>
  <c r="R80" i="12"/>
  <c r="F99" i="12"/>
  <c r="CX95" i="12"/>
  <c r="BZ90" i="12"/>
  <c r="BZ88" i="12"/>
  <c r="CX80" i="12"/>
  <c r="AP79" i="12"/>
  <c r="BB101" i="12"/>
  <c r="BN91" i="12"/>
  <c r="BB89" i="12"/>
  <c r="AP88" i="12"/>
  <c r="AP87" i="12"/>
  <c r="AP83" i="12"/>
  <c r="BZ81" i="12"/>
  <c r="CX77" i="12"/>
  <c r="BZ77" i="12"/>
  <c r="BB77" i="12"/>
  <c r="AD77" i="12"/>
  <c r="F77" i="12"/>
  <c r="BZ86" i="12"/>
  <c r="AP86" i="12"/>
  <c r="BB84" i="12"/>
  <c r="BB82" i="12"/>
  <c r="AP78" i="12"/>
  <c r="CL74" i="12"/>
  <c r="BN74" i="12"/>
  <c r="AP74" i="12"/>
  <c r="R74" i="12"/>
  <c r="CL63" i="12"/>
  <c r="BN63" i="12"/>
  <c r="AP63" i="12"/>
  <c r="R63" i="12"/>
  <c r="BB104" i="12"/>
  <c r="AP93" i="12"/>
  <c r="F91" i="12"/>
  <c r="BZ85" i="12"/>
  <c r="CX73" i="12"/>
  <c r="BZ73" i="12"/>
  <c r="BB73" i="12"/>
  <c r="AD73" i="12"/>
  <c r="F73" i="12"/>
  <c r="CX62" i="12"/>
  <c r="BZ62" i="12"/>
  <c r="BB62" i="12"/>
  <c r="AD62" i="12"/>
  <c r="F62" i="12"/>
  <c r="R84" i="12"/>
  <c r="BN83" i="12"/>
  <c r="CX81" i="12"/>
  <c r="CL79" i="12"/>
  <c r="BN78" i="12"/>
  <c r="AP96" i="12"/>
  <c r="BN90" i="12"/>
  <c r="CL96" i="12"/>
  <c r="F84" i="12"/>
  <c r="AP82" i="12"/>
  <c r="AD81" i="12"/>
  <c r="BB78" i="12"/>
  <c r="F90" i="12"/>
  <c r="CX84" i="12"/>
  <c r="BN94" i="12"/>
  <c r="F93" i="12"/>
  <c r="BB85" i="12"/>
  <c r="AD84" i="12"/>
  <c r="BN82" i="12"/>
  <c r="R79" i="12"/>
  <c r="R99" i="12"/>
  <c r="F89" i="12"/>
  <c r="CL87" i="12"/>
  <c r="AD83" i="12"/>
  <c r="BZ82" i="12"/>
  <c r="CL80" i="12"/>
  <c r="BB70" i="12"/>
  <c r="BZ97" i="12"/>
  <c r="CX94" i="12"/>
  <c r="BZ76" i="12"/>
  <c r="BB72" i="12"/>
  <c r="BZ71" i="12"/>
  <c r="CX103" i="12"/>
  <c r="CL93" i="12"/>
  <c r="CX88" i="12"/>
  <c r="R87" i="12"/>
  <c r="CL84" i="12"/>
  <c r="BN79" i="12"/>
  <c r="CL78" i="12"/>
  <c r="AP77" i="12"/>
  <c r="BZ74" i="12"/>
  <c r="CL73" i="12"/>
  <c r="R82" i="12"/>
  <c r="AP80" i="12"/>
  <c r="F78" i="12"/>
  <c r="CL66" i="12"/>
  <c r="AP90" i="12"/>
  <c r="CX85" i="12"/>
  <c r="BZ84" i="12"/>
  <c r="BZ83" i="12"/>
  <c r="CX71" i="12"/>
  <c r="CX70" i="12"/>
  <c r="BZ69" i="12"/>
  <c r="AD68" i="12"/>
  <c r="F67" i="12"/>
  <c r="BB86" i="12"/>
  <c r="R83" i="12"/>
  <c r="BZ72" i="12"/>
  <c r="BN65" i="12"/>
  <c r="AP64" i="12"/>
  <c r="AD61" i="12"/>
  <c r="F61" i="12"/>
  <c r="BB103" i="12"/>
  <c r="BB98" i="12"/>
  <c r="R97" i="12"/>
  <c r="BN76" i="12"/>
  <c r="AD76" i="12"/>
  <c r="R70" i="12"/>
  <c r="CX79" i="12"/>
  <c r="CX74" i="12"/>
  <c r="BZ68" i="12"/>
  <c r="BB67" i="12"/>
  <c r="F66" i="12"/>
  <c r="F97" i="12"/>
  <c r="BZ92" i="12"/>
  <c r="R88" i="12"/>
  <c r="R77" i="12"/>
  <c r="AP73" i="12"/>
  <c r="CL72" i="12"/>
  <c r="CL97" i="12"/>
  <c r="BN95" i="12"/>
  <c r="BB87" i="12"/>
  <c r="CX78" i="12"/>
  <c r="R75" i="12"/>
  <c r="CX66" i="12"/>
  <c r="AD58" i="12"/>
  <c r="BB102" i="12"/>
  <c r="BB79" i="12"/>
  <c r="R78" i="12"/>
  <c r="BZ75" i="12"/>
  <c r="R73" i="12"/>
  <c r="AP68" i="12"/>
  <c r="CL67" i="12"/>
  <c r="BB95" i="12"/>
  <c r="F74" i="12"/>
  <c r="CX69" i="12"/>
  <c r="BN69" i="12"/>
  <c r="AD69" i="12"/>
  <c r="BN88" i="12"/>
  <c r="CX83" i="12"/>
  <c r="CX82" i="12"/>
  <c r="CL76" i="12"/>
  <c r="BN75" i="12"/>
  <c r="BB71" i="12"/>
  <c r="BZ70" i="12"/>
  <c r="BN66" i="12"/>
  <c r="AD93" i="12"/>
  <c r="BZ78" i="12"/>
  <c r="R76" i="12"/>
  <c r="BN73" i="12"/>
  <c r="F71" i="12"/>
  <c r="CX68" i="12"/>
  <c r="AD66" i="12"/>
  <c r="F64" i="12"/>
  <c r="AP59" i="12"/>
  <c r="AP91" i="12"/>
  <c r="F86" i="12"/>
  <c r="AD72" i="12"/>
  <c r="BN101" i="12"/>
  <c r="R95" i="12"/>
  <c r="CL83" i="12"/>
  <c r="CL82" i="12"/>
  <c r="F75" i="12"/>
  <c r="BN72" i="12"/>
  <c r="F68" i="12"/>
  <c r="BZ67" i="12"/>
  <c r="F95" i="12"/>
  <c r="BB74" i="12"/>
  <c r="CL71" i="12"/>
  <c r="AP71" i="12"/>
  <c r="BN70" i="12"/>
  <c r="AD70" i="12"/>
  <c r="BN68" i="12"/>
  <c r="CX86" i="12"/>
  <c r="BZ80" i="12"/>
  <c r="BB69" i="12"/>
  <c r="R69" i="12"/>
  <c r="AD92" i="12"/>
  <c r="AD75" i="12"/>
  <c r="F72" i="12"/>
  <c r="AP69" i="12"/>
  <c r="AD80" i="12"/>
  <c r="AD71" i="12"/>
  <c r="BB81" i="12"/>
  <c r="F80" i="12"/>
  <c r="BN77" i="12"/>
  <c r="BB76" i="12"/>
  <c r="BN87" i="12"/>
  <c r="CL68" i="12"/>
  <c r="BZ60" i="12"/>
  <c r="AP75" i="12"/>
  <c r="CX64" i="12"/>
  <c r="BN64" i="12"/>
  <c r="CX58" i="12"/>
  <c r="R58" i="12"/>
  <c r="AP81" i="12"/>
  <c r="F87" i="12"/>
  <c r="AP76" i="12"/>
  <c r="AD74" i="12"/>
  <c r="AP67" i="12"/>
  <c r="AD89" i="12"/>
  <c r="BN84" i="12"/>
  <c r="R81" i="12"/>
  <c r="BN86" i="12"/>
  <c r="CX90" i="12"/>
  <c r="AD79" i="12"/>
  <c r="CL75" i="12"/>
  <c r="CX72" i="12"/>
  <c r="R72" i="12"/>
  <c r="AD86" i="12"/>
  <c r="F76" i="12"/>
  <c r="BN71" i="12"/>
  <c r="BZ65" i="12"/>
  <c r="AP65" i="12"/>
  <c r="F81" i="12"/>
  <c r="CX75" i="12"/>
  <c r="CL69" i="12"/>
  <c r="BZ64" i="12"/>
  <c r="BZ63" i="12"/>
  <c r="AD78" i="12"/>
  <c r="AP72" i="12"/>
  <c r="BB68" i="12"/>
  <c r="CX67" i="12"/>
  <c r="AP62" i="12"/>
  <c r="BB61" i="12"/>
  <c r="CL77" i="12"/>
  <c r="AP70" i="12"/>
  <c r="AD64" i="12"/>
  <c r="F88" i="12"/>
  <c r="BB80" i="12"/>
  <c r="BB75" i="12"/>
  <c r="AP66" i="12"/>
  <c r="BN60" i="12"/>
  <c r="BB59" i="12"/>
  <c r="AD67" i="12"/>
  <c r="BB63" i="12"/>
  <c r="AP60" i="12"/>
  <c r="BZ59" i="12"/>
  <c r="AP57" i="12"/>
  <c r="F57" i="12"/>
  <c r="CX65" i="12"/>
  <c r="AP61" i="12"/>
  <c r="CL70" i="12"/>
  <c r="BN67" i="12"/>
  <c r="CL64" i="12"/>
  <c r="R62" i="12"/>
  <c r="F79" i="12"/>
  <c r="BZ61" i="12"/>
  <c r="BN58" i="12"/>
  <c r="R68" i="12"/>
  <c r="BB66" i="12"/>
  <c r="CL65" i="12"/>
  <c r="CL90" i="12"/>
  <c r="CX60" i="12"/>
  <c r="F69" i="12"/>
  <c r="R67" i="12"/>
  <c r="AD63" i="12"/>
  <c r="R71" i="12"/>
  <c r="F70" i="12"/>
  <c r="CL60" i="12"/>
  <c r="BB60" i="12"/>
  <c r="BZ66" i="12"/>
  <c r="F63" i="12"/>
  <c r="BN62" i="12"/>
  <c r="CL61" i="12"/>
  <c r="F60" i="12"/>
  <c r="F59" i="12"/>
  <c r="BZ58" i="12"/>
  <c r="BN59" i="12"/>
  <c r="F58" i="12"/>
  <c r="BB57" i="12"/>
  <c r="R65" i="12"/>
  <c r="CX57" i="12"/>
  <c r="CL86" i="12"/>
  <c r="R66" i="12"/>
  <c r="F65" i="12"/>
  <c r="AP58" i="12"/>
  <c r="CX59" i="12"/>
  <c r="CL57" i="12"/>
  <c r="AD57" i="12"/>
  <c r="BN81" i="12"/>
  <c r="AD60" i="12"/>
  <c r="BN57" i="12"/>
  <c r="CL62" i="12"/>
  <c r="AD65" i="12"/>
  <c r="CX61" i="12"/>
  <c r="BZ79" i="12"/>
  <c r="BB64" i="12"/>
  <c r="CX76" i="12"/>
  <c r="R64" i="12"/>
  <c r="AD59" i="12"/>
  <c r="CX63" i="12"/>
  <c r="R61" i="12"/>
  <c r="R57" i="12"/>
  <c r="R59" i="12"/>
  <c r="CL58" i="12"/>
  <c r="BZ57" i="12"/>
  <c r="CL59" i="12"/>
  <c r="BN61" i="12"/>
  <c r="R60" i="12"/>
  <c r="BB65" i="12"/>
  <c r="CL94" i="12"/>
  <c r="BB58" i="12"/>
  <c r="A8" i="6"/>
  <c r="BN106" i="12"/>
  <c r="CL102" i="12"/>
  <c r="BN102" i="12"/>
  <c r="AP102" i="12"/>
  <c r="R102" i="12"/>
  <c r="CL106" i="12"/>
  <c r="CL104" i="12"/>
  <c r="L33" i="10"/>
  <c r="K33" i="10"/>
  <c r="D18" i="14" l="1"/>
  <c r="B26" i="12"/>
  <c r="B18" i="14" s="1"/>
  <c r="C26" i="12"/>
  <c r="C18" i="14" s="1"/>
  <c r="C2" i="15"/>
  <c r="F2" i="13"/>
  <c r="D21" i="14"/>
  <c r="C29" i="12"/>
  <c r="C21" i="14" s="1"/>
  <c r="B29" i="12"/>
  <c r="B21" i="14" s="1"/>
  <c r="D9" i="14"/>
  <c r="C17" i="12"/>
  <c r="C9" i="14" s="1"/>
  <c r="B17" i="12"/>
  <c r="B9" i="14" s="1"/>
  <c r="E25" i="12"/>
  <c r="E17" i="14" s="1"/>
  <c r="E27" i="12"/>
  <c r="E19" i="14" s="1"/>
  <c r="E26" i="12"/>
  <c r="E18" i="14" s="1"/>
  <c r="E33" i="12"/>
  <c r="E25" i="14" s="1"/>
  <c r="E32" i="12"/>
  <c r="E24" i="14" s="1"/>
  <c r="E21" i="12"/>
  <c r="E13" i="14" s="1"/>
  <c r="E28" i="12"/>
  <c r="E20" i="14" s="1"/>
  <c r="F5" i="12"/>
  <c r="E29" i="12"/>
  <c r="E21" i="14" s="1"/>
  <c r="E12" i="12"/>
  <c r="E4" i="14" s="1"/>
  <c r="E30" i="12"/>
  <c r="E22" i="14" s="1"/>
  <c r="E17" i="12"/>
  <c r="E9" i="14" s="1"/>
  <c r="E24" i="12"/>
  <c r="E16" i="14" s="1"/>
  <c r="E31" i="12"/>
  <c r="E23" i="14" s="1"/>
  <c r="E22" i="12"/>
  <c r="E14" i="14" s="1"/>
  <c r="BC105" i="12"/>
  <c r="BO103" i="12"/>
  <c r="CA105" i="12"/>
  <c r="AE104" i="12"/>
  <c r="BC104" i="12"/>
  <c r="CA106" i="12"/>
  <c r="CY105" i="12"/>
  <c r="CY106" i="12"/>
  <c r="AQ105" i="12"/>
  <c r="G103" i="12"/>
  <c r="CM102" i="12"/>
  <c r="CM104" i="12"/>
  <c r="CM103" i="12"/>
  <c r="S102" i="12"/>
  <c r="S100" i="12"/>
  <c r="CA104" i="12"/>
  <c r="G104" i="12"/>
  <c r="BO101" i="12"/>
  <c r="BC98" i="12"/>
  <c r="CM95" i="12"/>
  <c r="BO95" i="12"/>
  <c r="AQ95" i="12"/>
  <c r="S95" i="12"/>
  <c r="AE106" i="12"/>
  <c r="S105" i="12"/>
  <c r="S101" i="12"/>
  <c r="CM100" i="12"/>
  <c r="S103" i="12"/>
  <c r="AQ99" i="12"/>
  <c r="BO98" i="12"/>
  <c r="BO97" i="12"/>
  <c r="CY94" i="12"/>
  <c r="CY88" i="12"/>
  <c r="CA88" i="12"/>
  <c r="BC88" i="12"/>
  <c r="AE88" i="12"/>
  <c r="G88" i="12"/>
  <c r="G106" i="12"/>
  <c r="AQ101" i="12"/>
  <c r="BO99" i="12"/>
  <c r="G98" i="12"/>
  <c r="CY84" i="12"/>
  <c r="CA84" i="12"/>
  <c r="BC84" i="12"/>
  <c r="AE84" i="12"/>
  <c r="AQ103" i="12"/>
  <c r="CA100" i="12"/>
  <c r="CM99" i="12"/>
  <c r="AE97" i="12"/>
  <c r="S94" i="12"/>
  <c r="CY93" i="12"/>
  <c r="CY91" i="12"/>
  <c r="CA91" i="12"/>
  <c r="BC91" i="12"/>
  <c r="AE91" i="12"/>
  <c r="G91" i="12"/>
  <c r="G96" i="12"/>
  <c r="AQ94" i="12"/>
  <c r="BO100" i="12"/>
  <c r="S98" i="12"/>
  <c r="BC95" i="12"/>
  <c r="CA103" i="12"/>
  <c r="CM101" i="12"/>
  <c r="CY100" i="12"/>
  <c r="BC100" i="12"/>
  <c r="CA99" i="12"/>
  <c r="AE98" i="12"/>
  <c r="CY92" i="12"/>
  <c r="CA102" i="12"/>
  <c r="G100" i="12"/>
  <c r="CY95" i="12"/>
  <c r="BC93" i="12"/>
  <c r="CY98" i="12"/>
  <c r="AE99" i="12"/>
  <c r="AE95" i="12"/>
  <c r="G94" i="12"/>
  <c r="AE87" i="12"/>
  <c r="CM85" i="12"/>
  <c r="S104" i="12"/>
  <c r="BO102" i="12"/>
  <c r="S93" i="12"/>
  <c r="BO92" i="12"/>
  <c r="G86" i="12"/>
  <c r="BO84" i="12"/>
  <c r="AE82" i="12"/>
  <c r="AQ100" i="12"/>
  <c r="CM97" i="12"/>
  <c r="S97" i="12"/>
  <c r="CM96" i="12"/>
  <c r="BC96" i="12"/>
  <c r="BO94" i="12"/>
  <c r="G105" i="12"/>
  <c r="CA95" i="12"/>
  <c r="G99" i="12"/>
  <c r="AE103" i="12"/>
  <c r="AE96" i="12"/>
  <c r="AQ104" i="12"/>
  <c r="BC92" i="12"/>
  <c r="S92" i="12"/>
  <c r="CM91" i="12"/>
  <c r="S91" i="12"/>
  <c r="CM92" i="12"/>
  <c r="BO105" i="12"/>
  <c r="BO96" i="12"/>
  <c r="CM90" i="12"/>
  <c r="G89" i="12"/>
  <c r="AQ86" i="12"/>
  <c r="AE105" i="12"/>
  <c r="CY102" i="12"/>
  <c r="CY99" i="12"/>
  <c r="CA94" i="12"/>
  <c r="CY87" i="12"/>
  <c r="AE85" i="12"/>
  <c r="BC83" i="12"/>
  <c r="G92" i="12"/>
  <c r="BO86" i="12"/>
  <c r="CM80" i="12"/>
  <c r="CY103" i="12"/>
  <c r="S99" i="12"/>
  <c r="G102" i="12"/>
  <c r="AE90" i="12"/>
  <c r="CY89" i="12"/>
  <c r="CY104" i="12"/>
  <c r="AE100" i="12"/>
  <c r="AQ97" i="12"/>
  <c r="CA90" i="12"/>
  <c r="CY80" i="12"/>
  <c r="AQ79" i="12"/>
  <c r="CA96" i="12"/>
  <c r="BO91" i="12"/>
  <c r="BC89" i="12"/>
  <c r="AQ88" i="12"/>
  <c r="AQ87" i="12"/>
  <c r="S85" i="12"/>
  <c r="AQ83" i="12"/>
  <c r="CA81" i="12"/>
  <c r="CY77" i="12"/>
  <c r="CA77" i="12"/>
  <c r="BC77" i="12"/>
  <c r="AE77" i="12"/>
  <c r="G77" i="12"/>
  <c r="CA87" i="12"/>
  <c r="CY83" i="12"/>
  <c r="AQ80" i="12"/>
  <c r="S78" i="12"/>
  <c r="CM76" i="12"/>
  <c r="BO76" i="12"/>
  <c r="AQ76" i="12"/>
  <c r="S76" i="12"/>
  <c r="AQ93" i="12"/>
  <c r="CM89" i="12"/>
  <c r="CA85" i="12"/>
  <c r="CY73" i="12"/>
  <c r="CA73" i="12"/>
  <c r="BC73" i="12"/>
  <c r="AE73" i="12"/>
  <c r="G73" i="12"/>
  <c r="CY62" i="12"/>
  <c r="CA62" i="12"/>
  <c r="BC62" i="12"/>
  <c r="AE62" i="12"/>
  <c r="G62" i="12"/>
  <c r="CY97" i="12"/>
  <c r="S84" i="12"/>
  <c r="BO83" i="12"/>
  <c r="CY81" i="12"/>
  <c r="BO80" i="12"/>
  <c r="CM79" i="12"/>
  <c r="BO78" i="12"/>
  <c r="CM72" i="12"/>
  <c r="BO72" i="12"/>
  <c r="AQ72" i="12"/>
  <c r="S72" i="12"/>
  <c r="BC106" i="12"/>
  <c r="BC102" i="12"/>
  <c r="CM98" i="12"/>
  <c r="G95" i="12"/>
  <c r="BC94" i="12"/>
  <c r="S90" i="12"/>
  <c r="G83" i="12"/>
  <c r="AQ81" i="12"/>
  <c r="CA98" i="12"/>
  <c r="CM93" i="12"/>
  <c r="AQ89" i="12"/>
  <c r="BO87" i="12"/>
  <c r="G85" i="12"/>
  <c r="CA82" i="12"/>
  <c r="G90" i="12"/>
  <c r="CA79" i="12"/>
  <c r="BC97" i="12"/>
  <c r="S96" i="12"/>
  <c r="CM94" i="12"/>
  <c r="AQ90" i="12"/>
  <c r="BO89" i="12"/>
  <c r="CM87" i="12"/>
  <c r="BC87" i="12"/>
  <c r="S87" i="12"/>
  <c r="BO93" i="12"/>
  <c r="S80" i="12"/>
  <c r="CA97" i="12"/>
  <c r="G93" i="12"/>
  <c r="AE81" i="12"/>
  <c r="BC78" i="12"/>
  <c r="CA76" i="12"/>
  <c r="BC72" i="12"/>
  <c r="CA71" i="12"/>
  <c r="BC90" i="12"/>
  <c r="AQ85" i="12"/>
  <c r="CM84" i="12"/>
  <c r="BO79" i="12"/>
  <c r="CM78" i="12"/>
  <c r="AQ77" i="12"/>
  <c r="CA74" i="12"/>
  <c r="CM73" i="12"/>
  <c r="CA70" i="12"/>
  <c r="BC69" i="12"/>
  <c r="CA89" i="12"/>
  <c r="S82" i="12"/>
  <c r="G78" i="12"/>
  <c r="CY85" i="12"/>
  <c r="CA83" i="12"/>
  <c r="AQ74" i="12"/>
  <c r="CY71" i="12"/>
  <c r="CY70" i="12"/>
  <c r="CA69" i="12"/>
  <c r="AE68" i="12"/>
  <c r="G67" i="12"/>
  <c r="BC86" i="12"/>
  <c r="S83" i="12"/>
  <c r="CA72" i="12"/>
  <c r="BO65" i="12"/>
  <c r="AQ64" i="12"/>
  <c r="G87" i="12"/>
  <c r="BO81" i="12"/>
  <c r="S81" i="12"/>
  <c r="CY75" i="12"/>
  <c r="BO75" i="12"/>
  <c r="AE75" i="12"/>
  <c r="G74" i="12"/>
  <c r="S71" i="12"/>
  <c r="CY69" i="12"/>
  <c r="BC68" i="12"/>
  <c r="AE67" i="12"/>
  <c r="BC61" i="12"/>
  <c r="CM60" i="12"/>
  <c r="BO60" i="12"/>
  <c r="AQ60" i="12"/>
  <c r="S60" i="12"/>
  <c r="CY79" i="12"/>
  <c r="CY74" i="12"/>
  <c r="G97" i="12"/>
  <c r="CA92" i="12"/>
  <c r="S88" i="12"/>
  <c r="BO82" i="12"/>
  <c r="CA80" i="12"/>
  <c r="AE80" i="12"/>
  <c r="BC79" i="12"/>
  <c r="CY76" i="12"/>
  <c r="CY72" i="12"/>
  <c r="AQ71" i="12"/>
  <c r="AQ70" i="12"/>
  <c r="CM88" i="12"/>
  <c r="CY86" i="12"/>
  <c r="G82" i="12"/>
  <c r="G72" i="12"/>
  <c r="AE71" i="12"/>
  <c r="CM69" i="12"/>
  <c r="CM105" i="12"/>
  <c r="AE102" i="12"/>
  <c r="AE93" i="12"/>
  <c r="BO85" i="12"/>
  <c r="AQ82" i="12"/>
  <c r="CM77" i="12"/>
  <c r="CA75" i="12"/>
  <c r="S73" i="12"/>
  <c r="AQ68" i="12"/>
  <c r="CM67" i="12"/>
  <c r="BC67" i="12"/>
  <c r="BO64" i="12"/>
  <c r="CM63" i="12"/>
  <c r="BC58" i="12"/>
  <c r="AQ98" i="12"/>
  <c r="BO69" i="12"/>
  <c r="AE69" i="12"/>
  <c r="BO88" i="12"/>
  <c r="CY82" i="12"/>
  <c r="BC71" i="12"/>
  <c r="BO66" i="12"/>
  <c r="AQ102" i="12"/>
  <c r="CA78" i="12"/>
  <c r="BO73" i="12"/>
  <c r="G71" i="12"/>
  <c r="CY68" i="12"/>
  <c r="AE66" i="12"/>
  <c r="AQ91" i="12"/>
  <c r="S86" i="12"/>
  <c r="AE72" i="12"/>
  <c r="S67" i="12"/>
  <c r="CM64" i="12"/>
  <c r="CY61" i="12"/>
  <c r="BO59" i="12"/>
  <c r="CM83" i="12"/>
  <c r="CM82" i="12"/>
  <c r="CM81" i="12"/>
  <c r="G75" i="12"/>
  <c r="BC74" i="12"/>
  <c r="CM71" i="12"/>
  <c r="BO70" i="12"/>
  <c r="AE70" i="12"/>
  <c r="BO68" i="12"/>
  <c r="G80" i="12"/>
  <c r="BC75" i="12"/>
  <c r="CY65" i="12"/>
  <c r="BC82" i="12"/>
  <c r="AQ96" i="12"/>
  <c r="BO90" i="12"/>
  <c r="AQ84" i="12"/>
  <c r="CM70" i="12"/>
  <c r="BC70" i="12"/>
  <c r="CY96" i="12"/>
  <c r="BC81" i="12"/>
  <c r="BO77" i="12"/>
  <c r="BC76" i="12"/>
  <c r="BC85" i="12"/>
  <c r="CY78" i="12"/>
  <c r="AQ75" i="12"/>
  <c r="CY64" i="12"/>
  <c r="CY58" i="12"/>
  <c r="S58" i="12"/>
  <c r="S57" i="12"/>
  <c r="CY59" i="12"/>
  <c r="AE74" i="12"/>
  <c r="BO104" i="12"/>
  <c r="AE83" i="12"/>
  <c r="AQ73" i="12"/>
  <c r="BC103" i="12"/>
  <c r="AQ92" i="12"/>
  <c r="AE76" i="12"/>
  <c r="AE92" i="12"/>
  <c r="AE89" i="12"/>
  <c r="S69" i="12"/>
  <c r="AQ78" i="12"/>
  <c r="G76" i="12"/>
  <c r="S75" i="12"/>
  <c r="AE86" i="12"/>
  <c r="AE94" i="12"/>
  <c r="G81" i="12"/>
  <c r="CA64" i="12"/>
  <c r="CA63" i="12"/>
  <c r="AE61" i="12"/>
  <c r="S74" i="12"/>
  <c r="G64" i="12"/>
  <c r="AQ63" i="12"/>
  <c r="CM61" i="12"/>
  <c r="AE78" i="12"/>
  <c r="G63" i="12"/>
  <c r="S89" i="12"/>
  <c r="CY67" i="12"/>
  <c r="CY66" i="12"/>
  <c r="G66" i="12"/>
  <c r="CM75" i="12"/>
  <c r="AQ67" i="12"/>
  <c r="G69" i="12"/>
  <c r="CM66" i="12"/>
  <c r="AE65" i="12"/>
  <c r="AQ58" i="12"/>
  <c r="G84" i="12"/>
  <c r="BC80" i="12"/>
  <c r="AQ66" i="12"/>
  <c r="CY63" i="12"/>
  <c r="CA61" i="12"/>
  <c r="S79" i="12"/>
  <c r="AQ61" i="12"/>
  <c r="CA93" i="12"/>
  <c r="BO67" i="12"/>
  <c r="S62" i="12"/>
  <c r="G79" i="12"/>
  <c r="G61" i="12"/>
  <c r="CA60" i="12"/>
  <c r="CM74" i="12"/>
  <c r="BO58" i="12"/>
  <c r="AQ69" i="12"/>
  <c r="AE64" i="12"/>
  <c r="BO57" i="12"/>
  <c r="AE57" i="12"/>
  <c r="CY90" i="12"/>
  <c r="CY60" i="12"/>
  <c r="S77" i="12"/>
  <c r="BO74" i="12"/>
  <c r="S70" i="12"/>
  <c r="AE63" i="12"/>
  <c r="CA86" i="12"/>
  <c r="G65" i="12"/>
  <c r="S63" i="12"/>
  <c r="AE79" i="12"/>
  <c r="BC63" i="12"/>
  <c r="CA59" i="12"/>
  <c r="CA67" i="12"/>
  <c r="CY57" i="12"/>
  <c r="S64" i="12"/>
  <c r="BO62" i="12"/>
  <c r="G59" i="12"/>
  <c r="CM86" i="12"/>
  <c r="BO71" i="12"/>
  <c r="AQ62" i="12"/>
  <c r="CM57" i="12"/>
  <c r="AQ57" i="12"/>
  <c r="CM65" i="12"/>
  <c r="BC60" i="12"/>
  <c r="CM62" i="12"/>
  <c r="S68" i="12"/>
  <c r="CA66" i="12"/>
  <c r="BC65" i="12"/>
  <c r="G70" i="12"/>
  <c r="G58" i="12"/>
  <c r="BC57" i="12"/>
  <c r="G57" i="12"/>
  <c r="CA58" i="12"/>
  <c r="BC66" i="12"/>
  <c r="BC64" i="12"/>
  <c r="AE60" i="12"/>
  <c r="AQ59" i="12"/>
  <c r="AE59" i="12"/>
  <c r="S66" i="12"/>
  <c r="BC99" i="12"/>
  <c r="G68" i="12"/>
  <c r="AQ65" i="12"/>
  <c r="CM59" i="12"/>
  <c r="S59" i="12"/>
  <c r="CA65" i="12"/>
  <c r="S65" i="12"/>
  <c r="CM58" i="12"/>
  <c r="CA57" i="12"/>
  <c r="BO63" i="12"/>
  <c r="CM68" i="12"/>
  <c r="CA68" i="12"/>
  <c r="BC59" i="12"/>
  <c r="BO61" i="12"/>
  <c r="G60" i="12"/>
  <c r="AE58" i="12"/>
  <c r="A9" i="6"/>
  <c r="S61" i="12"/>
  <c r="BC101" i="12"/>
  <c r="CM106" i="12"/>
  <c r="G101" i="12"/>
  <c r="BO106" i="12"/>
  <c r="AQ106" i="12"/>
  <c r="CY101" i="12"/>
  <c r="S106" i="12"/>
  <c r="CA101" i="12"/>
  <c r="AE101" i="12"/>
  <c r="D20" i="14"/>
  <c r="B28" i="12"/>
  <c r="B20" i="14" s="1"/>
  <c r="C28" i="12"/>
  <c r="C20" i="14" s="1"/>
  <c r="AA122" i="12"/>
  <c r="AA128" i="12" s="1"/>
  <c r="Z129" i="12"/>
  <c r="Z125" i="12"/>
  <c r="Z132" i="12"/>
  <c r="Z133" i="12"/>
  <c r="Z126" i="12"/>
  <c r="Z130" i="12"/>
  <c r="Z127" i="12"/>
  <c r="Q46" i="7"/>
  <c r="Q35" i="7"/>
  <c r="Q24" i="7"/>
  <c r="Q13" i="7"/>
  <c r="Q50" i="7"/>
  <c r="Q44" i="7"/>
  <c r="Q38" i="7"/>
  <c r="Q32" i="7"/>
  <c r="Q26" i="7"/>
  <c r="Q20" i="7"/>
  <c r="Q14" i="7"/>
  <c r="Q8" i="7"/>
  <c r="Q28" i="7"/>
  <c r="Q21" i="7"/>
  <c r="Q40" i="7"/>
  <c r="Q17" i="7"/>
  <c r="Q41" i="7"/>
  <c r="Q5" i="7"/>
  <c r="Q29" i="7"/>
  <c r="Q11" i="7"/>
  <c r="Q39" i="7"/>
  <c r="Q18" i="7"/>
  <c r="Q49" i="7"/>
  <c r="Q36" i="7"/>
  <c r="Q15" i="7"/>
  <c r="Q48" i="7"/>
  <c r="Q12" i="7"/>
  <c r="Q45" i="7"/>
  <c r="Q22" i="7"/>
  <c r="Q10" i="7"/>
  <c r="Q34" i="7"/>
  <c r="Q19" i="7"/>
  <c r="Q43" i="7"/>
  <c r="Q52" i="7"/>
  <c r="Q33" i="7"/>
  <c r="Q51" i="7"/>
  <c r="Q16" i="7"/>
  <c r="Q47" i="7"/>
  <c r="Q23" i="7"/>
  <c r="Q42" i="7"/>
  <c r="Q27" i="7"/>
  <c r="Q37" i="7"/>
  <c r="Q4" i="7"/>
  <c r="Q7" i="7"/>
  <c r="Q6" i="7"/>
  <c r="Q53" i="7"/>
  <c r="Q30" i="7"/>
  <c r="Q25" i="7"/>
  <c r="Q31" i="7"/>
  <c r="Q9" i="7"/>
  <c r="D19" i="14"/>
  <c r="C27" i="12"/>
  <c r="C19" i="14" s="1"/>
  <c r="B27" i="12"/>
  <c r="B19" i="14" s="1"/>
  <c r="AD119" i="12"/>
  <c r="D16" i="14"/>
  <c r="C24" i="12"/>
  <c r="C16" i="14" s="1"/>
  <c r="B24" i="12"/>
  <c r="B16" i="14" s="1"/>
  <c r="AC120" i="12"/>
  <c r="AA134" i="12"/>
  <c r="AB121" i="12"/>
  <c r="D25" i="14"/>
  <c r="C33" i="12"/>
  <c r="C25" i="14" s="1"/>
  <c r="B33" i="12"/>
  <c r="B25" i="14" s="1"/>
  <c r="D17" i="14"/>
  <c r="C25" i="12"/>
  <c r="C17" i="14" s="1"/>
  <c r="B25" i="12"/>
  <c r="B17" i="14" s="1"/>
  <c r="AC116" i="12"/>
  <c r="D4" i="14"/>
  <c r="C12" i="12"/>
  <c r="C4" i="14" s="1"/>
  <c r="B12" i="12"/>
  <c r="B4" i="14" s="1"/>
  <c r="AC117" i="12"/>
  <c r="D13" i="14"/>
  <c r="C21" i="12"/>
  <c r="C13" i="14" s="1"/>
  <c r="B21" i="12"/>
  <c r="B13" i="14" s="1"/>
  <c r="AC118" i="12"/>
  <c r="D23" i="14"/>
  <c r="B31" i="12"/>
  <c r="B23" i="14" s="1"/>
  <c r="C31" i="12"/>
  <c r="C23" i="14" s="1"/>
  <c r="D14" i="14"/>
  <c r="C22" i="12"/>
  <c r="C14" i="14" s="1"/>
  <c r="B22" i="12"/>
  <c r="B14" i="14" s="1"/>
  <c r="D24" i="14"/>
  <c r="C32" i="12"/>
  <c r="C24" i="14" s="1"/>
  <c r="B32" i="12"/>
  <c r="B24" i="14" s="1"/>
  <c r="D22" i="14"/>
  <c r="C30" i="12"/>
  <c r="C22" i="14" s="1"/>
  <c r="B30" i="12"/>
  <c r="B22" i="14" s="1"/>
  <c r="AB114" i="12"/>
  <c r="BD106" i="12" l="1"/>
  <c r="H104" i="12"/>
  <c r="CN103" i="12"/>
  <c r="BP100" i="12"/>
  <c r="AR100" i="12"/>
  <c r="T100" i="12"/>
  <c r="BD104" i="12"/>
  <c r="CB104" i="12"/>
  <c r="CZ104" i="12"/>
  <c r="T102" i="12"/>
  <c r="CZ101" i="12"/>
  <c r="AF103" i="12"/>
  <c r="H105" i="12"/>
  <c r="AR105" i="12"/>
  <c r="CN106" i="12"/>
  <c r="AR101" i="12"/>
  <c r="CB106" i="12"/>
  <c r="CB98" i="12"/>
  <c r="CZ94" i="12"/>
  <c r="AF105" i="12"/>
  <c r="BP104" i="12"/>
  <c r="H102" i="12"/>
  <c r="H100" i="12"/>
  <c r="CN99" i="12"/>
  <c r="CN102" i="12"/>
  <c r="T103" i="12"/>
  <c r="AR99" i="12"/>
  <c r="BP98" i="12"/>
  <c r="BP97" i="12"/>
  <c r="T105" i="12"/>
  <c r="BD103" i="12"/>
  <c r="CZ99" i="12"/>
  <c r="AR96" i="12"/>
  <c r="CN87" i="12"/>
  <c r="BP87" i="12"/>
  <c r="AR87" i="12"/>
  <c r="T87" i="12"/>
  <c r="CB101" i="12"/>
  <c r="CN96" i="12"/>
  <c r="CZ106" i="12"/>
  <c r="BD105" i="12"/>
  <c r="H96" i="12"/>
  <c r="AR94" i="12"/>
  <c r="CN90" i="12"/>
  <c r="BP90" i="12"/>
  <c r="AR90" i="12"/>
  <c r="T90" i="12"/>
  <c r="CB103" i="12"/>
  <c r="AF102" i="12"/>
  <c r="AF99" i="12"/>
  <c r="BD98" i="12"/>
  <c r="BD97" i="12"/>
  <c r="BP94" i="12"/>
  <c r="CZ96" i="12"/>
  <c r="BP93" i="12"/>
  <c r="AR93" i="12"/>
  <c r="T93" i="12"/>
  <c r="AF104" i="12"/>
  <c r="CZ100" i="12"/>
  <c r="BD100" i="12"/>
  <c r="T106" i="12"/>
  <c r="CB102" i="12"/>
  <c r="CZ95" i="12"/>
  <c r="BD93" i="12"/>
  <c r="CZ98" i="12"/>
  <c r="BP95" i="12"/>
  <c r="H92" i="12"/>
  <c r="BD90" i="12"/>
  <c r="CB89" i="12"/>
  <c r="CN104" i="12"/>
  <c r="AF101" i="12"/>
  <c r="H106" i="12"/>
  <c r="T104" i="12"/>
  <c r="BP102" i="12"/>
  <c r="BP92" i="12"/>
  <c r="H86" i="12"/>
  <c r="BP84" i="12"/>
  <c r="CB90" i="12"/>
  <c r="CZ89" i="12"/>
  <c r="CB88" i="12"/>
  <c r="BD87" i="12"/>
  <c r="BD82" i="12"/>
  <c r="BP103" i="12"/>
  <c r="BP99" i="12"/>
  <c r="H103" i="12"/>
  <c r="T98" i="12"/>
  <c r="T96" i="12"/>
  <c r="BP106" i="12"/>
  <c r="BP101" i="12"/>
  <c r="H99" i="12"/>
  <c r="BP105" i="12"/>
  <c r="AR104" i="12"/>
  <c r="CN101" i="12"/>
  <c r="CZ97" i="12"/>
  <c r="AF97" i="12"/>
  <c r="BP96" i="12"/>
  <c r="CN92" i="12"/>
  <c r="CZ93" i="12"/>
  <c r="H89" i="12"/>
  <c r="H101" i="12"/>
  <c r="H97" i="12"/>
  <c r="T95" i="12"/>
  <c r="AF83" i="12"/>
  <c r="CN81" i="12"/>
  <c r="H98" i="12"/>
  <c r="BP86" i="12"/>
  <c r="AF82" i="12"/>
  <c r="CN80" i="12"/>
  <c r="CZ103" i="12"/>
  <c r="T99" i="12"/>
  <c r="AR91" i="12"/>
  <c r="AF89" i="12"/>
  <c r="CB83" i="12"/>
  <c r="H81" i="12"/>
  <c r="CB95" i="12"/>
  <c r="BD92" i="12"/>
  <c r="T92" i="12"/>
  <c r="CN91" i="12"/>
  <c r="T91" i="12"/>
  <c r="CZ86" i="12"/>
  <c r="AF98" i="12"/>
  <c r="CB96" i="12"/>
  <c r="BP91" i="12"/>
  <c r="BD89" i="12"/>
  <c r="AR88" i="12"/>
  <c r="T85" i="12"/>
  <c r="AR83" i="12"/>
  <c r="CB81" i="12"/>
  <c r="CZ77" i="12"/>
  <c r="CB77" i="12"/>
  <c r="BD77" i="12"/>
  <c r="AF77" i="12"/>
  <c r="H77" i="12"/>
  <c r="CZ102" i="12"/>
  <c r="BD101" i="12"/>
  <c r="H94" i="12"/>
  <c r="CB87" i="12"/>
  <c r="CZ83" i="12"/>
  <c r="AR80" i="12"/>
  <c r="T78" i="12"/>
  <c r="CN76" i="12"/>
  <c r="BP76" i="12"/>
  <c r="AR76" i="12"/>
  <c r="T76" i="12"/>
  <c r="AF95" i="12"/>
  <c r="H88" i="12"/>
  <c r="H87" i="12"/>
  <c r="CN84" i="12"/>
  <c r="CN82" i="12"/>
  <c r="T81" i="12"/>
  <c r="BP79" i="12"/>
  <c r="CZ75" i="12"/>
  <c r="CB75" i="12"/>
  <c r="H91" i="12"/>
  <c r="AF90" i="12"/>
  <c r="T84" i="12"/>
  <c r="BP83" i="12"/>
  <c r="CZ81" i="12"/>
  <c r="BP80" i="12"/>
  <c r="CN79" i="12"/>
  <c r="BP78" i="12"/>
  <c r="CN72" i="12"/>
  <c r="BP72" i="12"/>
  <c r="AR72" i="12"/>
  <c r="T72" i="12"/>
  <c r="CN61" i="12"/>
  <c r="BP61" i="12"/>
  <c r="AR61" i="12"/>
  <c r="BD102" i="12"/>
  <c r="CN98" i="12"/>
  <c r="H95" i="12"/>
  <c r="BD94" i="12"/>
  <c r="CZ92" i="12"/>
  <c r="CZ91" i="12"/>
  <c r="H83" i="12"/>
  <c r="AR81" i="12"/>
  <c r="CZ71" i="12"/>
  <c r="CB71" i="12"/>
  <c r="BD71" i="12"/>
  <c r="AF71" i="12"/>
  <c r="H71" i="12"/>
  <c r="T101" i="12"/>
  <c r="CN97" i="12"/>
  <c r="T97" i="12"/>
  <c r="AR92" i="12"/>
  <c r="BD91" i="12"/>
  <c r="AR85" i="12"/>
  <c r="H80" i="12"/>
  <c r="CN78" i="12"/>
  <c r="AR106" i="12"/>
  <c r="CB99" i="12"/>
  <c r="CZ88" i="12"/>
  <c r="BP88" i="12"/>
  <c r="AF86" i="12"/>
  <c r="CB84" i="12"/>
  <c r="T82" i="12"/>
  <c r="CN94" i="12"/>
  <c r="BP89" i="12"/>
  <c r="CZ84" i="12"/>
  <c r="CB78" i="12"/>
  <c r="BD88" i="12"/>
  <c r="CN86" i="12"/>
  <c r="BD86" i="12"/>
  <c r="T83" i="12"/>
  <c r="AF100" i="12"/>
  <c r="AR97" i="12"/>
  <c r="CZ80" i="12"/>
  <c r="AR79" i="12"/>
  <c r="AR77" i="12"/>
  <c r="CB74" i="12"/>
  <c r="CN73" i="12"/>
  <c r="CB70" i="12"/>
  <c r="AF96" i="12"/>
  <c r="CN93" i="12"/>
  <c r="H78" i="12"/>
  <c r="AF73" i="12"/>
  <c r="AF91" i="12"/>
  <c r="CZ85" i="12"/>
  <c r="AF84" i="12"/>
  <c r="AR74" i="12"/>
  <c r="CB72" i="12"/>
  <c r="BP65" i="12"/>
  <c r="CB100" i="12"/>
  <c r="AF88" i="12"/>
  <c r="BP81" i="12"/>
  <c r="BP75" i="12"/>
  <c r="AF75" i="12"/>
  <c r="H74" i="12"/>
  <c r="T71" i="12"/>
  <c r="CZ69" i="12"/>
  <c r="BD68" i="12"/>
  <c r="AF67" i="12"/>
  <c r="CZ62" i="12"/>
  <c r="CB93" i="12"/>
  <c r="T79" i="12"/>
  <c r="AR78" i="12"/>
  <c r="AF76" i="12"/>
  <c r="BD73" i="12"/>
  <c r="T70" i="12"/>
  <c r="CN65" i="12"/>
  <c r="BP64" i="12"/>
  <c r="T63" i="12"/>
  <c r="CB61" i="12"/>
  <c r="CZ59" i="12"/>
  <c r="CB59" i="12"/>
  <c r="BD59" i="12"/>
  <c r="AF59" i="12"/>
  <c r="H59" i="12"/>
  <c r="CB92" i="12"/>
  <c r="T88" i="12"/>
  <c r="BP82" i="12"/>
  <c r="CB80" i="12"/>
  <c r="AF80" i="12"/>
  <c r="BD79" i="12"/>
  <c r="CZ76" i="12"/>
  <c r="CZ72" i="12"/>
  <c r="AR71" i="12"/>
  <c r="AR70" i="12"/>
  <c r="CN95" i="12"/>
  <c r="CB94" i="12"/>
  <c r="CN88" i="12"/>
  <c r="AR86" i="12"/>
  <c r="CN85" i="12"/>
  <c r="H82" i="12"/>
  <c r="BP77" i="12"/>
  <c r="BP74" i="12"/>
  <c r="CZ68" i="12"/>
  <c r="CB67" i="12"/>
  <c r="AF66" i="12"/>
  <c r="H65" i="12"/>
  <c r="AR103" i="12"/>
  <c r="CN105" i="12"/>
  <c r="AF93" i="12"/>
  <c r="BP85" i="12"/>
  <c r="AR82" i="12"/>
  <c r="T80" i="12"/>
  <c r="CN77" i="12"/>
  <c r="BD74" i="12"/>
  <c r="H70" i="12"/>
  <c r="AF92" i="12"/>
  <c r="CB86" i="12"/>
  <c r="T86" i="12"/>
  <c r="AR98" i="12"/>
  <c r="BP69" i="12"/>
  <c r="AF69" i="12"/>
  <c r="CB65" i="12"/>
  <c r="T65" i="12"/>
  <c r="AF63" i="12"/>
  <c r="BD62" i="12"/>
  <c r="BD61" i="12"/>
  <c r="CB58" i="12"/>
  <c r="BD95" i="12"/>
  <c r="H85" i="12"/>
  <c r="CZ82" i="12"/>
  <c r="AR102" i="12"/>
  <c r="BP73" i="12"/>
  <c r="H90" i="12"/>
  <c r="AF72" i="12"/>
  <c r="T67" i="12"/>
  <c r="AR95" i="12"/>
  <c r="AF87" i="12"/>
  <c r="CN83" i="12"/>
  <c r="H75" i="12"/>
  <c r="H68" i="12"/>
  <c r="BD63" i="12"/>
  <c r="CB62" i="12"/>
  <c r="H60" i="12"/>
  <c r="CN59" i="12"/>
  <c r="CN71" i="12"/>
  <c r="CN89" i="12"/>
  <c r="BD75" i="12"/>
  <c r="CB97" i="12"/>
  <c r="H93" i="12"/>
  <c r="CB82" i="12"/>
  <c r="CB76" i="12"/>
  <c r="CZ74" i="12"/>
  <c r="CZ73" i="12"/>
  <c r="H73" i="12"/>
  <c r="T69" i="12"/>
  <c r="CN66" i="12"/>
  <c r="CZ90" i="12"/>
  <c r="CB85" i="12"/>
  <c r="BD81" i="12"/>
  <c r="AF79" i="12"/>
  <c r="H76" i="12"/>
  <c r="CN69" i="12"/>
  <c r="T89" i="12"/>
  <c r="BD85" i="12"/>
  <c r="BD80" i="12"/>
  <c r="CN75" i="12"/>
  <c r="CB73" i="12"/>
  <c r="BP71" i="12"/>
  <c r="CB69" i="12"/>
  <c r="H69" i="12"/>
  <c r="BD83" i="12"/>
  <c r="CZ78" i="12"/>
  <c r="AR75" i="12"/>
  <c r="CZ79" i="12"/>
  <c r="AF74" i="12"/>
  <c r="BP66" i="12"/>
  <c r="BD65" i="12"/>
  <c r="CB63" i="12"/>
  <c r="CZ60" i="12"/>
  <c r="T59" i="12"/>
  <c r="AR89" i="12"/>
  <c r="AF85" i="12"/>
  <c r="BD96" i="12"/>
  <c r="AF81" i="12"/>
  <c r="BD78" i="12"/>
  <c r="T75" i="12"/>
  <c r="CB68" i="12"/>
  <c r="T77" i="12"/>
  <c r="BD72" i="12"/>
  <c r="AR84" i="12"/>
  <c r="CN74" i="12"/>
  <c r="AF94" i="12"/>
  <c r="BD99" i="12"/>
  <c r="T74" i="12"/>
  <c r="AR64" i="12"/>
  <c r="H64" i="12"/>
  <c r="AR63" i="12"/>
  <c r="AF78" i="12"/>
  <c r="H63" i="12"/>
  <c r="T58" i="12"/>
  <c r="BP57" i="12"/>
  <c r="BD84" i="12"/>
  <c r="BP70" i="12"/>
  <c r="CZ67" i="12"/>
  <c r="BD67" i="12"/>
  <c r="CZ66" i="12"/>
  <c r="H66" i="12"/>
  <c r="AR67" i="12"/>
  <c r="AF65" i="12"/>
  <c r="AF64" i="12"/>
  <c r="T61" i="12"/>
  <c r="AF57" i="12"/>
  <c r="CZ64" i="12"/>
  <c r="CZ63" i="12"/>
  <c r="H62" i="12"/>
  <c r="CZ65" i="12"/>
  <c r="BP63" i="12"/>
  <c r="T94" i="12"/>
  <c r="AR68" i="12"/>
  <c r="CN67" i="12"/>
  <c r="BP67" i="12"/>
  <c r="T62" i="12"/>
  <c r="H79" i="12"/>
  <c r="CN70" i="12"/>
  <c r="CN64" i="12"/>
  <c r="H61" i="12"/>
  <c r="CB60" i="12"/>
  <c r="H84" i="12"/>
  <c r="AF68" i="12"/>
  <c r="BP58" i="12"/>
  <c r="AR69" i="12"/>
  <c r="AR65" i="12"/>
  <c r="AF58" i="12"/>
  <c r="CZ57" i="12"/>
  <c r="BP60" i="12"/>
  <c r="AR66" i="12"/>
  <c r="CN62" i="12"/>
  <c r="T73" i="12"/>
  <c r="T66" i="12"/>
  <c r="AF62" i="12"/>
  <c r="AR60" i="12"/>
  <c r="AF61" i="12"/>
  <c r="T60" i="12"/>
  <c r="H57" i="12"/>
  <c r="CZ87" i="12"/>
  <c r="T64" i="12"/>
  <c r="BP62" i="12"/>
  <c r="H72" i="12"/>
  <c r="BD69" i="12"/>
  <c r="BD58" i="12"/>
  <c r="AR62" i="12"/>
  <c r="AR58" i="12"/>
  <c r="CN57" i="12"/>
  <c r="AR57" i="12"/>
  <c r="BD60" i="12"/>
  <c r="BD76" i="12"/>
  <c r="CN68" i="12"/>
  <c r="CN58" i="12"/>
  <c r="AR73" i="12"/>
  <c r="T68" i="12"/>
  <c r="CB66" i="12"/>
  <c r="CB91" i="12"/>
  <c r="BP59" i="12"/>
  <c r="CB64" i="12"/>
  <c r="BD70" i="12"/>
  <c r="AF70" i="12"/>
  <c r="CB57" i="12"/>
  <c r="CB79" i="12"/>
  <c r="BD66" i="12"/>
  <c r="BD64" i="12"/>
  <c r="CZ61" i="12"/>
  <c r="CN60" i="12"/>
  <c r="H67" i="12"/>
  <c r="AR59" i="12"/>
  <c r="H58" i="12"/>
  <c r="CZ58" i="12"/>
  <c r="AF60" i="12"/>
  <c r="CZ70" i="12"/>
  <c r="BD57" i="12"/>
  <c r="BP68" i="12"/>
  <c r="CN63" i="12"/>
  <c r="T57" i="12"/>
  <c r="A10" i="6"/>
  <c r="AF106" i="12"/>
  <c r="CB105" i="12"/>
  <c r="CZ105" i="12"/>
  <c r="CN100" i="12"/>
  <c r="Q54" i="7"/>
  <c r="R30" i="7" s="1"/>
  <c r="B83" i="12" s="1"/>
  <c r="R13" i="7"/>
  <c r="B66" i="12" s="1"/>
  <c r="AD118" i="12"/>
  <c r="AC121" i="12"/>
  <c r="R17" i="7"/>
  <c r="B70" i="12" s="1"/>
  <c r="AD117" i="12"/>
  <c r="AB128" i="12"/>
  <c r="AC114" i="12"/>
  <c r="D2" i="15"/>
  <c r="G2" i="13"/>
  <c r="R16" i="7"/>
  <c r="B69" i="12" s="1"/>
  <c r="AD116" i="12"/>
  <c r="R42" i="7"/>
  <c r="B95" i="12" s="1"/>
  <c r="R23" i="7"/>
  <c r="B76" i="12" s="1"/>
  <c r="R47" i="7"/>
  <c r="B100" i="12" s="1"/>
  <c r="R43" i="7"/>
  <c r="B96" i="12" s="1"/>
  <c r="R32" i="7"/>
  <c r="B85" i="12" s="1"/>
  <c r="F22" i="12"/>
  <c r="F14" i="14" s="1"/>
  <c r="F26" i="12"/>
  <c r="F18" i="14" s="1"/>
  <c r="F32" i="12"/>
  <c r="F24" i="14" s="1"/>
  <c r="F24" i="12"/>
  <c r="F16" i="14" s="1"/>
  <c r="F12" i="12"/>
  <c r="F4" i="14" s="1"/>
  <c r="F29" i="12"/>
  <c r="F21" i="14" s="1"/>
  <c r="F21" i="12"/>
  <c r="F13" i="14" s="1"/>
  <c r="F25" i="12"/>
  <c r="F17" i="14" s="1"/>
  <c r="F27" i="12"/>
  <c r="F19" i="14" s="1"/>
  <c r="F31" i="12"/>
  <c r="F23" i="14" s="1"/>
  <c r="G5" i="12"/>
  <c r="F17" i="12"/>
  <c r="F9" i="14" s="1"/>
  <c r="F33" i="12"/>
  <c r="F25" i="14" s="1"/>
  <c r="F28" i="12"/>
  <c r="F20" i="14" s="1"/>
  <c r="F30" i="12"/>
  <c r="F22" i="14" s="1"/>
  <c r="R40" i="7"/>
  <c r="B93" i="12" s="1"/>
  <c r="AA129" i="12"/>
  <c r="AB122" i="12"/>
  <c r="AB134" i="12" s="1"/>
  <c r="AA125" i="12"/>
  <c r="AA133" i="12"/>
  <c r="AA130" i="12"/>
  <c r="AA132" i="12"/>
  <c r="AA126" i="12"/>
  <c r="AA127" i="12"/>
  <c r="AE119" i="12"/>
  <c r="AD120" i="12"/>
  <c r="R26" i="7" l="1"/>
  <c r="B79" i="12" s="1"/>
  <c r="R44" i="7"/>
  <c r="B97" i="12" s="1"/>
  <c r="R8" i="7"/>
  <c r="B61" i="12" s="1"/>
  <c r="R9" i="7"/>
  <c r="B62" i="12" s="1"/>
  <c r="R5" i="7"/>
  <c r="B58" i="12" s="1"/>
  <c r="R34" i="7"/>
  <c r="B87" i="12" s="1"/>
  <c r="R11" i="7"/>
  <c r="B64" i="12" s="1"/>
  <c r="R45" i="7"/>
  <c r="B98" i="12" s="1"/>
  <c r="R48" i="7"/>
  <c r="B101" i="12" s="1"/>
  <c r="R38" i="7"/>
  <c r="B91" i="12" s="1"/>
  <c r="R14" i="7"/>
  <c r="B67" i="12" s="1"/>
  <c r="R37" i="7"/>
  <c r="B90" i="12" s="1"/>
  <c r="R18" i="7"/>
  <c r="B71" i="12" s="1"/>
  <c r="R39" i="7"/>
  <c r="B92" i="12" s="1"/>
  <c r="R7" i="7"/>
  <c r="B60" i="12" s="1"/>
  <c r="R28" i="7"/>
  <c r="B81" i="12" s="1"/>
  <c r="R24" i="7"/>
  <c r="B77" i="12" s="1"/>
  <c r="R29" i="7"/>
  <c r="B82" i="12" s="1"/>
  <c r="R25" i="7"/>
  <c r="B78" i="12" s="1"/>
  <c r="R22" i="7"/>
  <c r="B75" i="12" s="1"/>
  <c r="R19" i="7"/>
  <c r="B72" i="12" s="1"/>
  <c r="R33" i="7"/>
  <c r="B86" i="12" s="1"/>
  <c r="R49" i="7"/>
  <c r="B102" i="12" s="1"/>
  <c r="R21" i="7"/>
  <c r="B74" i="12" s="1"/>
  <c r="R6" i="7"/>
  <c r="B59" i="12" s="1"/>
  <c r="AD114" i="12"/>
  <c r="AD121" i="12"/>
  <c r="R46" i="7"/>
  <c r="B99" i="12" s="1"/>
  <c r="R15" i="7"/>
  <c r="B68" i="12" s="1"/>
  <c r="R27" i="7"/>
  <c r="B80" i="12" s="1"/>
  <c r="R51" i="7"/>
  <c r="B104" i="12" s="1"/>
  <c r="R31" i="7"/>
  <c r="B84" i="12" s="1"/>
  <c r="AE120" i="12"/>
  <c r="AE116" i="12"/>
  <c r="R35" i="7"/>
  <c r="B88" i="12" s="1"/>
  <c r="AE117" i="12"/>
  <c r="AE118" i="12"/>
  <c r="R41" i="7"/>
  <c r="B94" i="12" s="1"/>
  <c r="R10" i="7"/>
  <c r="B63" i="12" s="1"/>
  <c r="R12" i="7"/>
  <c r="B65" i="12" s="1"/>
  <c r="R4" i="7"/>
  <c r="G17" i="12"/>
  <c r="G9" i="14" s="1"/>
  <c r="G27" i="12"/>
  <c r="G19" i="14" s="1"/>
  <c r="G30" i="12"/>
  <c r="G22" i="14" s="1"/>
  <c r="G32" i="12"/>
  <c r="G24" i="14" s="1"/>
  <c r="G24" i="12"/>
  <c r="G16" i="14" s="1"/>
  <c r="G12" i="12"/>
  <c r="G4" i="14" s="1"/>
  <c r="G31" i="12"/>
  <c r="G23" i="14" s="1"/>
  <c r="G22" i="12"/>
  <c r="G14" i="14" s="1"/>
  <c r="G29" i="12"/>
  <c r="G21" i="14" s="1"/>
  <c r="G25" i="12"/>
  <c r="G17" i="14" s="1"/>
  <c r="G21" i="12"/>
  <c r="G13" i="14" s="1"/>
  <c r="G28" i="12"/>
  <c r="G20" i="14" s="1"/>
  <c r="G26" i="12"/>
  <c r="G18" i="14" s="1"/>
  <c r="H5" i="12"/>
  <c r="G33" i="12"/>
  <c r="G25" i="14" s="1"/>
  <c r="R20" i="7"/>
  <c r="B73" i="12" s="1"/>
  <c r="E2" i="15"/>
  <c r="H2" i="13"/>
  <c r="R50" i="7"/>
  <c r="B103" i="12" s="1"/>
  <c r="R36" i="7"/>
  <c r="B89" i="12" s="1"/>
  <c r="R53" i="7"/>
  <c r="B106" i="12" s="1"/>
  <c r="AG104" i="12"/>
  <c r="I101" i="12"/>
  <c r="CO100" i="12"/>
  <c r="DA99" i="12"/>
  <c r="CC99" i="12"/>
  <c r="BE99" i="12"/>
  <c r="AG99" i="12"/>
  <c r="I99" i="12"/>
  <c r="CC104" i="12"/>
  <c r="CC106" i="12"/>
  <c r="U105" i="12"/>
  <c r="AS102" i="12"/>
  <c r="BQ105" i="12"/>
  <c r="BE103" i="12"/>
  <c r="AG106" i="12"/>
  <c r="CO106" i="12"/>
  <c r="AS101" i="12"/>
  <c r="I106" i="12"/>
  <c r="I105" i="12"/>
  <c r="AS104" i="12"/>
  <c r="AS100" i="12"/>
  <c r="I98" i="12"/>
  <c r="CO97" i="12"/>
  <c r="BQ97" i="12"/>
  <c r="AS97" i="12"/>
  <c r="U97" i="12"/>
  <c r="BQ102" i="12"/>
  <c r="U99" i="12"/>
  <c r="DA98" i="12"/>
  <c r="DA105" i="12"/>
  <c r="DA103" i="12"/>
  <c r="AS103" i="12"/>
  <c r="AG102" i="12"/>
  <c r="CO105" i="12"/>
  <c r="AS96" i="12"/>
  <c r="BE100" i="12"/>
  <c r="U95" i="12"/>
  <c r="DA86" i="12"/>
  <c r="CC86" i="12"/>
  <c r="BE86" i="12"/>
  <c r="AG86" i="12"/>
  <c r="I86" i="12"/>
  <c r="CO103" i="12"/>
  <c r="I103" i="12"/>
  <c r="CC102" i="12"/>
  <c r="I97" i="12"/>
  <c r="BQ95" i="12"/>
  <c r="BE93" i="12"/>
  <c r="AG93" i="12"/>
  <c r="I93" i="12"/>
  <c r="CC103" i="12"/>
  <c r="BE98" i="12"/>
  <c r="BE97" i="12"/>
  <c r="BQ94" i="12"/>
  <c r="DA89" i="12"/>
  <c r="CC89" i="12"/>
  <c r="BE89" i="12"/>
  <c r="AG96" i="12"/>
  <c r="CO94" i="12"/>
  <c r="BQ103" i="12"/>
  <c r="AG100" i="12"/>
  <c r="CC95" i="12"/>
  <c r="I94" i="12"/>
  <c r="CO93" i="12"/>
  <c r="DA92" i="12"/>
  <c r="CC92" i="12"/>
  <c r="BE92" i="12"/>
  <c r="AG92" i="12"/>
  <c r="I92" i="12"/>
  <c r="U106" i="12"/>
  <c r="BE105" i="12"/>
  <c r="I100" i="12"/>
  <c r="BQ98" i="12"/>
  <c r="AS94" i="12"/>
  <c r="BE90" i="12"/>
  <c r="CO104" i="12"/>
  <c r="AG101" i="12"/>
  <c r="AG95" i="12"/>
  <c r="BE91" i="12"/>
  <c r="U104" i="12"/>
  <c r="U103" i="12"/>
  <c r="AS105" i="12"/>
  <c r="CC101" i="12"/>
  <c r="U93" i="12"/>
  <c r="CC90" i="12"/>
  <c r="CC88" i="12"/>
  <c r="BE87" i="12"/>
  <c r="U102" i="12"/>
  <c r="BQ99" i="12"/>
  <c r="BE96" i="12"/>
  <c r="DA94" i="12"/>
  <c r="CO84" i="12"/>
  <c r="CC82" i="12"/>
  <c r="AG105" i="12"/>
  <c r="I104" i="12"/>
  <c r="I102" i="12"/>
  <c r="CC105" i="12"/>
  <c r="CO102" i="12"/>
  <c r="BQ100" i="12"/>
  <c r="AS95" i="12"/>
  <c r="I95" i="12"/>
  <c r="U94" i="12"/>
  <c r="DA100" i="12"/>
  <c r="AG98" i="12"/>
  <c r="DA96" i="12"/>
  <c r="DA93" i="12"/>
  <c r="I89" i="12"/>
  <c r="AS99" i="12"/>
  <c r="BQ96" i="12"/>
  <c r="CO90" i="12"/>
  <c r="U100" i="12"/>
  <c r="CC98" i="12"/>
  <c r="AG94" i="12"/>
  <c r="BQ89" i="12"/>
  <c r="U87" i="12"/>
  <c r="BE84" i="12"/>
  <c r="I82" i="12"/>
  <c r="AS91" i="12"/>
  <c r="AG89" i="12"/>
  <c r="CC83" i="12"/>
  <c r="I81" i="12"/>
  <c r="DA106" i="12"/>
  <c r="U88" i="12"/>
  <c r="AS87" i="12"/>
  <c r="CC84" i="12"/>
  <c r="BE82" i="12"/>
  <c r="CO101" i="12"/>
  <c r="CC100" i="12"/>
  <c r="BE95" i="12"/>
  <c r="AG103" i="12"/>
  <c r="CO92" i="12"/>
  <c r="AG88" i="12"/>
  <c r="CC87" i="12"/>
  <c r="DA102" i="12"/>
  <c r="BE101" i="12"/>
  <c r="DA95" i="12"/>
  <c r="DA83" i="12"/>
  <c r="AG82" i="12"/>
  <c r="AS80" i="12"/>
  <c r="U78" i="12"/>
  <c r="CO76" i="12"/>
  <c r="BQ76" i="12"/>
  <c r="AS76" i="12"/>
  <c r="U76" i="12"/>
  <c r="U98" i="12"/>
  <c r="U91" i="12"/>
  <c r="I88" i="12"/>
  <c r="I87" i="12"/>
  <c r="CO82" i="12"/>
  <c r="U81" i="12"/>
  <c r="BQ79" i="12"/>
  <c r="DA75" i="12"/>
  <c r="CC75" i="12"/>
  <c r="BE75" i="12"/>
  <c r="AG75" i="12"/>
  <c r="I75" i="12"/>
  <c r="BQ104" i="12"/>
  <c r="AS78" i="12"/>
  <c r="BE104" i="12"/>
  <c r="BE102" i="12"/>
  <c r="CO99" i="12"/>
  <c r="CO98" i="12"/>
  <c r="DA97" i="12"/>
  <c r="BE94" i="12"/>
  <c r="DA91" i="12"/>
  <c r="I83" i="12"/>
  <c r="AS81" i="12"/>
  <c r="DA71" i="12"/>
  <c r="CC71" i="12"/>
  <c r="BE71" i="12"/>
  <c r="AG71" i="12"/>
  <c r="I71" i="12"/>
  <c r="BE106" i="12"/>
  <c r="U101" i="12"/>
  <c r="AS92" i="12"/>
  <c r="U90" i="12"/>
  <c r="AS85" i="12"/>
  <c r="I80" i="12"/>
  <c r="CO78" i="12"/>
  <c r="CO70" i="12"/>
  <c r="BQ70" i="12"/>
  <c r="AS70" i="12"/>
  <c r="U70" i="12"/>
  <c r="BQ90" i="12"/>
  <c r="AS89" i="12"/>
  <c r="DA87" i="12"/>
  <c r="I85" i="12"/>
  <c r="I79" i="12"/>
  <c r="AG87" i="12"/>
  <c r="CO83" i="12"/>
  <c r="BQ81" i="12"/>
  <c r="DA101" i="12"/>
  <c r="U96" i="12"/>
  <c r="AS90" i="12"/>
  <c r="BE88" i="12"/>
  <c r="CO87" i="12"/>
  <c r="CO86" i="12"/>
  <c r="U83" i="12"/>
  <c r="CC80" i="12"/>
  <c r="BQ101" i="12"/>
  <c r="AS98" i="12"/>
  <c r="AG91" i="12"/>
  <c r="CO88" i="12"/>
  <c r="BE81" i="12"/>
  <c r="DA104" i="12"/>
  <c r="CC96" i="12"/>
  <c r="BQ91" i="12"/>
  <c r="AS88" i="12"/>
  <c r="U85" i="12"/>
  <c r="AS83" i="12"/>
  <c r="CC81" i="12"/>
  <c r="DA77" i="12"/>
  <c r="CC77" i="12"/>
  <c r="BE77" i="12"/>
  <c r="AG77" i="12"/>
  <c r="I77" i="12"/>
  <c r="I78" i="12"/>
  <c r="AG73" i="12"/>
  <c r="U92" i="12"/>
  <c r="DA88" i="12"/>
  <c r="DA85" i="12"/>
  <c r="AG84" i="12"/>
  <c r="U82" i="12"/>
  <c r="AS74" i="12"/>
  <c r="DA70" i="12"/>
  <c r="CC69" i="12"/>
  <c r="BQ75" i="12"/>
  <c r="I74" i="12"/>
  <c r="U71" i="12"/>
  <c r="DA69" i="12"/>
  <c r="BE68" i="12"/>
  <c r="AG67" i="12"/>
  <c r="CC93" i="12"/>
  <c r="U84" i="12"/>
  <c r="U79" i="12"/>
  <c r="AG76" i="12"/>
  <c r="BE73" i="12"/>
  <c r="CO65" i="12"/>
  <c r="BQ64" i="12"/>
  <c r="U63" i="12"/>
  <c r="I96" i="12"/>
  <c r="BQ87" i="12"/>
  <c r="AG85" i="12"/>
  <c r="DA79" i="12"/>
  <c r="DA74" i="12"/>
  <c r="U72" i="12"/>
  <c r="CC68" i="12"/>
  <c r="BE67" i="12"/>
  <c r="I66" i="12"/>
  <c r="DA61" i="12"/>
  <c r="CO58" i="12"/>
  <c r="BQ58" i="12"/>
  <c r="AS58" i="12"/>
  <c r="U58" i="12"/>
  <c r="CO95" i="12"/>
  <c r="CC94" i="12"/>
  <c r="AS86" i="12"/>
  <c r="CO85" i="12"/>
  <c r="BQ77" i="12"/>
  <c r="BQ74" i="12"/>
  <c r="AG90" i="12"/>
  <c r="CC78" i="12"/>
  <c r="CC73" i="12"/>
  <c r="AS72" i="12"/>
  <c r="U69" i="12"/>
  <c r="CO91" i="12"/>
  <c r="DA90" i="12"/>
  <c r="CC85" i="12"/>
  <c r="I84" i="12"/>
  <c r="U86" i="12"/>
  <c r="AS84" i="12"/>
  <c r="BE80" i="12"/>
  <c r="CC79" i="12"/>
  <c r="DA78" i="12"/>
  <c r="AS93" i="12"/>
  <c r="DA82" i="12"/>
  <c r="DA81" i="12"/>
  <c r="BE79" i="12"/>
  <c r="BQ66" i="12"/>
  <c r="U59" i="12"/>
  <c r="DA58" i="12"/>
  <c r="BQ88" i="12"/>
  <c r="BQ73" i="12"/>
  <c r="CC72" i="12"/>
  <c r="I90" i="12"/>
  <c r="AG72" i="12"/>
  <c r="CC70" i="12"/>
  <c r="DA68" i="12"/>
  <c r="U67" i="12"/>
  <c r="I68" i="12"/>
  <c r="CO81" i="12"/>
  <c r="DA80" i="12"/>
  <c r="CO71" i="12"/>
  <c r="AG70" i="12"/>
  <c r="BQ68" i="12"/>
  <c r="CC67" i="12"/>
  <c r="AS65" i="12"/>
  <c r="U62" i="12"/>
  <c r="AG60" i="12"/>
  <c r="AG57" i="12"/>
  <c r="I57" i="12"/>
  <c r="CO89" i="12"/>
  <c r="DA84" i="12"/>
  <c r="U80" i="12"/>
  <c r="AS77" i="12"/>
  <c r="BE74" i="12"/>
  <c r="BQ72" i="12"/>
  <c r="CC97" i="12"/>
  <c r="AS79" i="12"/>
  <c r="CC76" i="12"/>
  <c r="DA73" i="12"/>
  <c r="I73" i="12"/>
  <c r="AS71" i="12"/>
  <c r="CO66" i="12"/>
  <c r="CO80" i="12"/>
  <c r="BE69" i="12"/>
  <c r="BE66" i="12"/>
  <c r="BQ106" i="12"/>
  <c r="BQ84" i="12"/>
  <c r="AG78" i="12"/>
  <c r="BQ85" i="12"/>
  <c r="AS75" i="12"/>
  <c r="BE85" i="12"/>
  <c r="CO96" i="12"/>
  <c r="BQ92" i="12"/>
  <c r="AG74" i="12"/>
  <c r="BE65" i="12"/>
  <c r="CC63" i="12"/>
  <c r="DA60" i="12"/>
  <c r="DA59" i="12"/>
  <c r="BQ78" i="12"/>
  <c r="AS73" i="12"/>
  <c r="CO69" i="12"/>
  <c r="AG68" i="12"/>
  <c r="AS67" i="12"/>
  <c r="U66" i="12"/>
  <c r="CO62" i="12"/>
  <c r="AG62" i="12"/>
  <c r="CC61" i="12"/>
  <c r="AG83" i="12"/>
  <c r="CO79" i="12"/>
  <c r="AG81" i="12"/>
  <c r="BE78" i="12"/>
  <c r="U75" i="12"/>
  <c r="U77" i="12"/>
  <c r="I76" i="12"/>
  <c r="BE72" i="12"/>
  <c r="CO67" i="12"/>
  <c r="U74" i="12"/>
  <c r="I91" i="12"/>
  <c r="AG79" i="12"/>
  <c r="DA76" i="12"/>
  <c r="CO75" i="12"/>
  <c r="CO72" i="12"/>
  <c r="I63" i="12"/>
  <c r="CO61" i="12"/>
  <c r="BQ57" i="12"/>
  <c r="DA67" i="12"/>
  <c r="DA66" i="12"/>
  <c r="AS60" i="12"/>
  <c r="CO59" i="12"/>
  <c r="AG59" i="12"/>
  <c r="U89" i="12"/>
  <c r="AG97" i="12"/>
  <c r="AG65" i="12"/>
  <c r="BQ80" i="12"/>
  <c r="I69" i="12"/>
  <c r="AG64" i="12"/>
  <c r="CO73" i="12"/>
  <c r="BE70" i="12"/>
  <c r="AS66" i="12"/>
  <c r="I60" i="12"/>
  <c r="CO57" i="12"/>
  <c r="DA65" i="12"/>
  <c r="BQ65" i="12"/>
  <c r="BQ63" i="12"/>
  <c r="BQ83" i="12"/>
  <c r="AS68" i="12"/>
  <c r="AG63" i="12"/>
  <c r="BQ69" i="12"/>
  <c r="CO64" i="12"/>
  <c r="I61" i="12"/>
  <c r="CC60" i="12"/>
  <c r="BQ93" i="12"/>
  <c r="CO74" i="12"/>
  <c r="AS69" i="12"/>
  <c r="BE83" i="12"/>
  <c r="AS64" i="12"/>
  <c r="DA62" i="12"/>
  <c r="AG58" i="12"/>
  <c r="DA57" i="12"/>
  <c r="BQ82" i="12"/>
  <c r="U68" i="12"/>
  <c r="CO63" i="12"/>
  <c r="AS63" i="12"/>
  <c r="AG69" i="12"/>
  <c r="I62" i="12"/>
  <c r="AS82" i="12"/>
  <c r="U64" i="12"/>
  <c r="AS62" i="12"/>
  <c r="AG80" i="12"/>
  <c r="BE64" i="12"/>
  <c r="I58" i="12"/>
  <c r="BQ67" i="12"/>
  <c r="AS61" i="12"/>
  <c r="AG66" i="12"/>
  <c r="U65" i="12"/>
  <c r="A11" i="6"/>
  <c r="I72" i="12"/>
  <c r="BQ60" i="12"/>
  <c r="I59" i="12"/>
  <c r="BE58" i="12"/>
  <c r="U61" i="12"/>
  <c r="I65" i="12"/>
  <c r="BQ86" i="12"/>
  <c r="BQ71" i="12"/>
  <c r="AS57" i="12"/>
  <c r="BE60" i="12"/>
  <c r="BE76" i="12"/>
  <c r="CO68" i="12"/>
  <c r="I64" i="12"/>
  <c r="DA64" i="12"/>
  <c r="BQ61" i="12"/>
  <c r="AS59" i="12"/>
  <c r="BE61" i="12"/>
  <c r="CC58" i="12"/>
  <c r="U57" i="12"/>
  <c r="CO60" i="12"/>
  <c r="DA72" i="12"/>
  <c r="CC62" i="12"/>
  <c r="AG61" i="12"/>
  <c r="U60" i="12"/>
  <c r="BQ59" i="12"/>
  <c r="CC57" i="12"/>
  <c r="CC66" i="12"/>
  <c r="BE59" i="12"/>
  <c r="I70" i="12"/>
  <c r="CO77" i="12"/>
  <c r="BQ62" i="12"/>
  <c r="BE62" i="12"/>
  <c r="BE57" i="12"/>
  <c r="CC74" i="12"/>
  <c r="CC65" i="12"/>
  <c r="U73" i="12"/>
  <c r="BE63" i="12"/>
  <c r="I67" i="12"/>
  <c r="CC59" i="12"/>
  <c r="CC64" i="12"/>
  <c r="DA63" i="12"/>
  <c r="CC91" i="12"/>
  <c r="AS106" i="12"/>
  <c r="AC122" i="12"/>
  <c r="AC134" i="12" s="1"/>
  <c r="AB129" i="12"/>
  <c r="AB125" i="12"/>
  <c r="AB132" i="12"/>
  <c r="AB133" i="12"/>
  <c r="AB127" i="12"/>
  <c r="AB126" i="12"/>
  <c r="AB130" i="12"/>
  <c r="AF119" i="12"/>
  <c r="R52" i="7"/>
  <c r="B105" i="12" s="1"/>
  <c r="H32" i="12" l="1"/>
  <c r="H24" i="14" s="1"/>
  <c r="H12" i="12"/>
  <c r="H4" i="14" s="1"/>
  <c r="H30" i="12"/>
  <c r="H22" i="14" s="1"/>
  <c r="H22" i="12"/>
  <c r="H14" i="14" s="1"/>
  <c r="H24" i="12"/>
  <c r="H16" i="14" s="1"/>
  <c r="H17" i="12"/>
  <c r="H9" i="14" s="1"/>
  <c r="H26" i="12"/>
  <c r="H18" i="14" s="1"/>
  <c r="H27" i="12"/>
  <c r="H19" i="14" s="1"/>
  <c r="H21" i="12"/>
  <c r="H13" i="14" s="1"/>
  <c r="H33" i="12"/>
  <c r="H25" i="14" s="1"/>
  <c r="H28" i="12"/>
  <c r="H20" i="14" s="1"/>
  <c r="I5" i="12"/>
  <c r="H29" i="12"/>
  <c r="H21" i="14" s="1"/>
  <c r="H31" i="12"/>
  <c r="H23" i="14" s="1"/>
  <c r="H25" i="12"/>
  <c r="H17" i="14" s="1"/>
  <c r="B57" i="12"/>
  <c r="H44" i="12" s="1"/>
  <c r="R54" i="7"/>
  <c r="AF116" i="12"/>
  <c r="I44" i="12"/>
  <c r="CD105" i="12"/>
  <c r="BF104" i="12"/>
  <c r="AH101" i="12"/>
  <c r="CP98" i="12"/>
  <c r="BR98" i="12"/>
  <c r="AT98" i="12"/>
  <c r="V98" i="12"/>
  <c r="CD106" i="12"/>
  <c r="DB105" i="12"/>
  <c r="DB104" i="12"/>
  <c r="V106" i="12"/>
  <c r="BR102" i="12"/>
  <c r="AT106" i="12"/>
  <c r="CD103" i="12"/>
  <c r="CP106" i="12"/>
  <c r="AH105" i="12"/>
  <c r="J106" i="12"/>
  <c r="J105" i="12"/>
  <c r="CD104" i="12"/>
  <c r="AT104" i="12"/>
  <c r="AT100" i="12"/>
  <c r="BF103" i="12"/>
  <c r="DB102" i="12"/>
  <c r="AT102" i="12"/>
  <c r="AH98" i="12"/>
  <c r="DB96" i="12"/>
  <c r="CD96" i="12"/>
  <c r="BF96" i="12"/>
  <c r="AH96" i="12"/>
  <c r="J96" i="12"/>
  <c r="V103" i="12"/>
  <c r="CP101" i="12"/>
  <c r="CP100" i="12"/>
  <c r="AT99" i="12"/>
  <c r="AH106" i="12"/>
  <c r="AH104" i="12"/>
  <c r="CP102" i="12"/>
  <c r="AH100" i="12"/>
  <c r="BF105" i="12"/>
  <c r="CP104" i="12"/>
  <c r="V104" i="12"/>
  <c r="V105" i="12"/>
  <c r="BF100" i="12"/>
  <c r="DB99" i="12"/>
  <c r="BR106" i="12"/>
  <c r="BR105" i="12"/>
  <c r="CP97" i="12"/>
  <c r="BR96" i="12"/>
  <c r="CP85" i="12"/>
  <c r="BR85" i="12"/>
  <c r="AT85" i="12"/>
  <c r="V85" i="12"/>
  <c r="J101" i="12"/>
  <c r="V100" i="12"/>
  <c r="J99" i="12"/>
  <c r="CD93" i="12"/>
  <c r="CP92" i="12"/>
  <c r="BR92" i="12"/>
  <c r="AT92" i="12"/>
  <c r="V92" i="12"/>
  <c r="AH102" i="12"/>
  <c r="AH99" i="12"/>
  <c r="CP94" i="12"/>
  <c r="BR101" i="12"/>
  <c r="CD97" i="12"/>
  <c r="J95" i="12"/>
  <c r="BF102" i="12"/>
  <c r="BF101" i="12"/>
  <c r="CD99" i="12"/>
  <c r="V99" i="12"/>
  <c r="V97" i="12"/>
  <c r="AH94" i="12"/>
  <c r="CP91" i="12"/>
  <c r="BR91" i="12"/>
  <c r="CD102" i="12"/>
  <c r="J100" i="12"/>
  <c r="DB98" i="12"/>
  <c r="BR95" i="12"/>
  <c r="AH95" i="12"/>
  <c r="J92" i="12"/>
  <c r="BF91" i="12"/>
  <c r="J94" i="12"/>
  <c r="AT105" i="12"/>
  <c r="CD101" i="12"/>
  <c r="V102" i="12"/>
  <c r="BR99" i="12"/>
  <c r="DB94" i="12"/>
  <c r="DB89" i="12"/>
  <c r="CP84" i="12"/>
  <c r="BR103" i="12"/>
  <c r="BF97" i="12"/>
  <c r="CP96" i="12"/>
  <c r="V96" i="12"/>
  <c r="CD91" i="12"/>
  <c r="DB88" i="12"/>
  <c r="CD87" i="12"/>
  <c r="AH86" i="12"/>
  <c r="J85" i="12"/>
  <c r="V83" i="12"/>
  <c r="DB82" i="12"/>
  <c r="J103" i="12"/>
  <c r="BF98" i="12"/>
  <c r="CP95" i="12"/>
  <c r="BR104" i="12"/>
  <c r="V101" i="12"/>
  <c r="CD100" i="12"/>
  <c r="AH93" i="12"/>
  <c r="DB106" i="12"/>
  <c r="CP103" i="12"/>
  <c r="BR97" i="12"/>
  <c r="DB95" i="12"/>
  <c r="V93" i="12"/>
  <c r="CP90" i="12"/>
  <c r="CD98" i="12"/>
  <c r="J97" i="12"/>
  <c r="V95" i="12"/>
  <c r="BR89" i="12"/>
  <c r="J104" i="12"/>
  <c r="CD94" i="12"/>
  <c r="V90" i="12"/>
  <c r="BF88" i="12"/>
  <c r="DB87" i="12"/>
  <c r="AH85" i="12"/>
  <c r="BF83" i="12"/>
  <c r="DB103" i="12"/>
  <c r="DB100" i="12"/>
  <c r="V88" i="12"/>
  <c r="AT87" i="12"/>
  <c r="CD84" i="12"/>
  <c r="BF82" i="12"/>
  <c r="BF95" i="12"/>
  <c r="CP93" i="12"/>
  <c r="J91" i="12"/>
  <c r="CD88" i="12"/>
  <c r="J86" i="12"/>
  <c r="BF85" i="12"/>
  <c r="DB83" i="12"/>
  <c r="AH81" i="12"/>
  <c r="BR94" i="12"/>
  <c r="AT94" i="12"/>
  <c r="DB93" i="12"/>
  <c r="J89" i="12"/>
  <c r="AT86" i="12"/>
  <c r="V91" i="12"/>
  <c r="J88" i="12"/>
  <c r="J87" i="12"/>
  <c r="CP82" i="12"/>
  <c r="V81" i="12"/>
  <c r="BR79" i="12"/>
  <c r="DB75" i="12"/>
  <c r="CD75" i="12"/>
  <c r="BF75" i="12"/>
  <c r="AH75" i="12"/>
  <c r="J75" i="12"/>
  <c r="BF93" i="12"/>
  <c r="AT78" i="12"/>
  <c r="CP74" i="12"/>
  <c r="BR74" i="12"/>
  <c r="AT74" i="12"/>
  <c r="V74" i="12"/>
  <c r="CP89" i="12"/>
  <c r="CD86" i="12"/>
  <c r="CD85" i="12"/>
  <c r="BF106" i="12"/>
  <c r="DB92" i="12"/>
  <c r="J80" i="12"/>
  <c r="CP78" i="12"/>
  <c r="CP70" i="12"/>
  <c r="BR70" i="12"/>
  <c r="AT70" i="12"/>
  <c r="V70" i="12"/>
  <c r="BR90" i="12"/>
  <c r="AT89" i="12"/>
  <c r="J79" i="12"/>
  <c r="DB69" i="12"/>
  <c r="CD69" i="12"/>
  <c r="BF69" i="12"/>
  <c r="AH69" i="12"/>
  <c r="J69" i="12"/>
  <c r="AT96" i="12"/>
  <c r="BR88" i="12"/>
  <c r="BR87" i="12"/>
  <c r="CD82" i="12"/>
  <c r="V82" i="12"/>
  <c r="CP80" i="12"/>
  <c r="AT91" i="12"/>
  <c r="AH88" i="12"/>
  <c r="BR86" i="12"/>
  <c r="AH83" i="12"/>
  <c r="AH91" i="12"/>
  <c r="CP88" i="12"/>
  <c r="BF87" i="12"/>
  <c r="V87" i="12"/>
  <c r="BF86" i="12"/>
  <c r="BF81" i="12"/>
  <c r="DB79" i="12"/>
  <c r="DB78" i="12"/>
  <c r="V94" i="12"/>
  <c r="V89" i="12"/>
  <c r="V86" i="12"/>
  <c r="BR84" i="12"/>
  <c r="BR82" i="12"/>
  <c r="J82" i="12"/>
  <c r="AH103" i="12"/>
  <c r="CD90" i="12"/>
  <c r="BF89" i="12"/>
  <c r="AH82" i="12"/>
  <c r="AT80" i="12"/>
  <c r="V78" i="12"/>
  <c r="CP76" i="12"/>
  <c r="BR76" i="12"/>
  <c r="AT76" i="12"/>
  <c r="V76" i="12"/>
  <c r="BF90" i="12"/>
  <c r="AT88" i="12"/>
  <c r="DB85" i="12"/>
  <c r="AH84" i="12"/>
  <c r="CD81" i="12"/>
  <c r="J77" i="12"/>
  <c r="DB70" i="12"/>
  <c r="CD89" i="12"/>
  <c r="CD72" i="12"/>
  <c r="AT101" i="12"/>
  <c r="CD83" i="12"/>
  <c r="CD77" i="12"/>
  <c r="BR75" i="12"/>
  <c r="J74" i="12"/>
  <c r="AT90" i="12"/>
  <c r="V84" i="12"/>
  <c r="BR81" i="12"/>
  <c r="V79" i="12"/>
  <c r="AH76" i="12"/>
  <c r="BF73" i="12"/>
  <c r="CP65" i="12"/>
  <c r="AT97" i="12"/>
  <c r="DB91" i="12"/>
  <c r="DB74" i="12"/>
  <c r="V72" i="12"/>
  <c r="CD68" i="12"/>
  <c r="BF67" i="12"/>
  <c r="J66" i="12"/>
  <c r="AH97" i="12"/>
  <c r="BR83" i="12"/>
  <c r="AH80" i="12"/>
  <c r="BF79" i="12"/>
  <c r="DB76" i="12"/>
  <c r="DB72" i="12"/>
  <c r="AT71" i="12"/>
  <c r="CP64" i="12"/>
  <c r="AT63" i="12"/>
  <c r="V62" i="12"/>
  <c r="DB57" i="12"/>
  <c r="CD57" i="12"/>
  <c r="BF57" i="12"/>
  <c r="AH57" i="12"/>
  <c r="AH90" i="12"/>
  <c r="CD78" i="12"/>
  <c r="CD73" i="12"/>
  <c r="AT72" i="12"/>
  <c r="AT103" i="12"/>
  <c r="DB90" i="12"/>
  <c r="DB86" i="12"/>
  <c r="J84" i="12"/>
  <c r="J83" i="12"/>
  <c r="AH77" i="12"/>
  <c r="AH74" i="12"/>
  <c r="V73" i="12"/>
  <c r="BR71" i="12"/>
  <c r="DB67" i="12"/>
  <c r="BF66" i="12"/>
  <c r="AH65" i="12"/>
  <c r="BR100" i="12"/>
  <c r="BR93" i="12"/>
  <c r="J81" i="12"/>
  <c r="DB97" i="12"/>
  <c r="AH92" i="12"/>
  <c r="AT84" i="12"/>
  <c r="AT83" i="12"/>
  <c r="BF80" i="12"/>
  <c r="CD79" i="12"/>
  <c r="BF77" i="12"/>
  <c r="BR73" i="12"/>
  <c r="AH72" i="12"/>
  <c r="AH70" i="12"/>
  <c r="AT95" i="12"/>
  <c r="AH87" i="12"/>
  <c r="CP83" i="12"/>
  <c r="CP81" i="12"/>
  <c r="DB80" i="12"/>
  <c r="AH79" i="12"/>
  <c r="J64" i="12"/>
  <c r="CD61" i="12"/>
  <c r="AT59" i="12"/>
  <c r="J90" i="12"/>
  <c r="BF71" i="12"/>
  <c r="CD70" i="12"/>
  <c r="DB68" i="12"/>
  <c r="V67" i="12"/>
  <c r="J71" i="12"/>
  <c r="J68" i="12"/>
  <c r="J98" i="12"/>
  <c r="J78" i="12"/>
  <c r="CP71" i="12"/>
  <c r="BR68" i="12"/>
  <c r="CD67" i="12"/>
  <c r="J102" i="12"/>
  <c r="DB84" i="12"/>
  <c r="V80" i="12"/>
  <c r="AT77" i="12"/>
  <c r="BF74" i="12"/>
  <c r="BR72" i="12"/>
  <c r="DB65" i="12"/>
  <c r="AH64" i="12"/>
  <c r="BF60" i="12"/>
  <c r="DB101" i="12"/>
  <c r="AT79" i="12"/>
  <c r="CD76" i="12"/>
  <c r="DB73" i="12"/>
  <c r="J73" i="12"/>
  <c r="J93" i="12"/>
  <c r="DB77" i="12"/>
  <c r="V69" i="12"/>
  <c r="BR78" i="12"/>
  <c r="J76" i="12"/>
  <c r="CP69" i="12"/>
  <c r="AT67" i="12"/>
  <c r="BF94" i="12"/>
  <c r="CP68" i="12"/>
  <c r="BF99" i="12"/>
  <c r="BR77" i="12"/>
  <c r="CP72" i="12"/>
  <c r="J70" i="12"/>
  <c r="AT93" i="12"/>
  <c r="CD92" i="12"/>
  <c r="CP87" i="12"/>
  <c r="CP105" i="12"/>
  <c r="AT73" i="12"/>
  <c r="AH68" i="12"/>
  <c r="BR66" i="12"/>
  <c r="V66" i="12"/>
  <c r="BR64" i="12"/>
  <c r="CP62" i="12"/>
  <c r="AH62" i="12"/>
  <c r="V59" i="12"/>
  <c r="AT57" i="12"/>
  <c r="AT81" i="12"/>
  <c r="CP79" i="12"/>
  <c r="BF70" i="12"/>
  <c r="V61" i="12"/>
  <c r="V60" i="12"/>
  <c r="AT58" i="12"/>
  <c r="BF92" i="12"/>
  <c r="BF78" i="12"/>
  <c r="V75" i="12"/>
  <c r="AH89" i="12"/>
  <c r="V77" i="12"/>
  <c r="BF72" i="12"/>
  <c r="CP67" i="12"/>
  <c r="DB66" i="12"/>
  <c r="V68" i="12"/>
  <c r="CP86" i="12"/>
  <c r="CP99" i="12"/>
  <c r="AT82" i="12"/>
  <c r="BR80" i="12"/>
  <c r="CP73" i="12"/>
  <c r="AH78" i="12"/>
  <c r="AT60" i="12"/>
  <c r="CP59" i="12"/>
  <c r="AH59" i="12"/>
  <c r="V58" i="12"/>
  <c r="BF84" i="12"/>
  <c r="AT62" i="12"/>
  <c r="DB60" i="12"/>
  <c r="CD58" i="12"/>
  <c r="J57" i="12"/>
  <c r="CD80" i="12"/>
  <c r="CD62" i="12"/>
  <c r="CP75" i="12"/>
  <c r="BF68" i="12"/>
  <c r="CD95" i="12"/>
  <c r="CP66" i="12"/>
  <c r="AT66" i="12"/>
  <c r="CP77" i="12"/>
  <c r="DB64" i="12"/>
  <c r="DB63" i="12"/>
  <c r="J62" i="12"/>
  <c r="BR60" i="12"/>
  <c r="BF59" i="12"/>
  <c r="AT68" i="12"/>
  <c r="AH63" i="12"/>
  <c r="AH71" i="12"/>
  <c r="BR69" i="12"/>
  <c r="AH67" i="12"/>
  <c r="BR62" i="12"/>
  <c r="BR58" i="12"/>
  <c r="J58" i="12"/>
  <c r="CD66" i="12"/>
  <c r="AT69" i="12"/>
  <c r="AT64" i="12"/>
  <c r="DB62" i="12"/>
  <c r="AH58" i="12"/>
  <c r="AT65" i="12"/>
  <c r="CP63" i="12"/>
  <c r="BR57" i="12"/>
  <c r="J72" i="12"/>
  <c r="BF62" i="12"/>
  <c r="AH60" i="12"/>
  <c r="BR59" i="12"/>
  <c r="DB58" i="12"/>
  <c r="DB71" i="12"/>
  <c r="V64" i="12"/>
  <c r="AH61" i="12"/>
  <c r="CD71" i="12"/>
  <c r="V65" i="12"/>
  <c r="CD64" i="12"/>
  <c r="BF76" i="12"/>
  <c r="J61" i="12"/>
  <c r="CD60" i="12"/>
  <c r="BF63" i="12"/>
  <c r="BR67" i="12"/>
  <c r="DB59" i="12"/>
  <c r="BR61" i="12"/>
  <c r="CP58" i="12"/>
  <c r="V71" i="12"/>
  <c r="V63" i="12"/>
  <c r="BF65" i="12"/>
  <c r="CP60" i="12"/>
  <c r="AH73" i="12"/>
  <c r="BF64" i="12"/>
  <c r="BR63" i="12"/>
  <c r="AH66" i="12"/>
  <c r="J63" i="12"/>
  <c r="DB81" i="12"/>
  <c r="AT75" i="12"/>
  <c r="CD65" i="12"/>
  <c r="CD74" i="12"/>
  <c r="BR65" i="12"/>
  <c r="J65" i="12"/>
  <c r="DB61" i="12"/>
  <c r="CD59" i="12"/>
  <c r="CP61" i="12"/>
  <c r="J59" i="12"/>
  <c r="J60" i="12"/>
  <c r="J67" i="12"/>
  <c r="BF58" i="12"/>
  <c r="V57" i="12"/>
  <c r="CD63" i="12"/>
  <c r="BF61" i="12"/>
  <c r="AT61" i="12"/>
  <c r="CP57" i="12"/>
  <c r="A12" i="6"/>
  <c r="AF118" i="12"/>
  <c r="AE121" i="12"/>
  <c r="AG119" i="12"/>
  <c r="F2" i="15"/>
  <c r="I2" i="13"/>
  <c r="AD122" i="12"/>
  <c r="AD128" i="12" s="1"/>
  <c r="AC129" i="12"/>
  <c r="AC125" i="12"/>
  <c r="AC126" i="12"/>
  <c r="AC127" i="12"/>
  <c r="AC133" i="12"/>
  <c r="AC132" i="12"/>
  <c r="AC130" i="12"/>
  <c r="AE114" i="12"/>
  <c r="AF120" i="12"/>
  <c r="AF117" i="12"/>
  <c r="AC128" i="12"/>
  <c r="D44" i="12" l="1"/>
  <c r="E13" i="12" s="1"/>
  <c r="E5" i="14" s="1"/>
  <c r="H45" i="12"/>
  <c r="E44" i="12"/>
  <c r="F13" i="12" s="1"/>
  <c r="F5" i="14" s="1"/>
  <c r="J44" i="12"/>
  <c r="D45" i="12"/>
  <c r="E23" i="12" s="1"/>
  <c r="E15" i="14" s="1"/>
  <c r="AG116" i="12"/>
  <c r="C39" i="12"/>
  <c r="I40" i="12"/>
  <c r="D39" i="12"/>
  <c r="C40" i="12"/>
  <c r="D10" i="12" s="1"/>
  <c r="F39" i="12"/>
  <c r="G40" i="12"/>
  <c r="H10" i="12" s="1"/>
  <c r="E40" i="12"/>
  <c r="F10" i="12" s="1"/>
  <c r="H40" i="12"/>
  <c r="G39" i="12"/>
  <c r="F40" i="12"/>
  <c r="G10" i="12" s="1"/>
  <c r="K39" i="12"/>
  <c r="K40" i="12"/>
  <c r="L40" i="12" s="1"/>
  <c r="M40" i="12" s="1"/>
  <c r="N40" i="12" s="1"/>
  <c r="O40" i="12" s="1"/>
  <c r="P40" i="12" s="1"/>
  <c r="Q40" i="12" s="1"/>
  <c r="R40" i="12" s="1"/>
  <c r="S40" i="12" s="1"/>
  <c r="T40" i="12" s="1"/>
  <c r="U40" i="12" s="1"/>
  <c r="V40" i="12" s="1"/>
  <c r="W40" i="12" s="1"/>
  <c r="X40" i="12" s="1"/>
  <c r="Y40" i="12" s="1"/>
  <c r="Z40" i="12" s="1"/>
  <c r="AA40" i="12" s="1"/>
  <c r="AB40" i="12" s="1"/>
  <c r="AC40" i="12" s="1"/>
  <c r="AD40" i="12" s="1"/>
  <c r="AE40" i="12" s="1"/>
  <c r="E39" i="12"/>
  <c r="D40" i="12"/>
  <c r="E10" i="12" s="1"/>
  <c r="J40" i="12"/>
  <c r="H39" i="12"/>
  <c r="I18" i="12" s="1"/>
  <c r="I10" i="14" s="1"/>
  <c r="I39" i="12"/>
  <c r="J39" i="12"/>
  <c r="G41" i="12"/>
  <c r="H19" i="12" s="1"/>
  <c r="H11" i="14" s="1"/>
  <c r="I41" i="12"/>
  <c r="J41" i="12"/>
  <c r="H41" i="12"/>
  <c r="F41" i="12"/>
  <c r="G19" i="12" s="1"/>
  <c r="G11" i="14" s="1"/>
  <c r="C41" i="12"/>
  <c r="D19" i="12" s="1"/>
  <c r="D41" i="12"/>
  <c r="E19" i="12" s="1"/>
  <c r="E11" i="14" s="1"/>
  <c r="K41" i="12"/>
  <c r="L41" i="12" s="1"/>
  <c r="M41" i="12" s="1"/>
  <c r="N41" i="12" s="1"/>
  <c r="O41" i="12" s="1"/>
  <c r="P41" i="12" s="1"/>
  <c r="Q41" i="12" s="1"/>
  <c r="R41" i="12" s="1"/>
  <c r="S41" i="12" s="1"/>
  <c r="T41" i="12" s="1"/>
  <c r="U41" i="12" s="1"/>
  <c r="V41" i="12" s="1"/>
  <c r="W41" i="12" s="1"/>
  <c r="X41" i="12" s="1"/>
  <c r="Y41" i="12" s="1"/>
  <c r="Z41" i="12" s="1"/>
  <c r="AA41" i="12" s="1"/>
  <c r="AB41" i="12" s="1"/>
  <c r="AC41" i="12" s="1"/>
  <c r="AD41" i="12" s="1"/>
  <c r="AE41" i="12" s="1"/>
  <c r="E41" i="12"/>
  <c r="F19" i="12" s="1"/>
  <c r="F11" i="14" s="1"/>
  <c r="F42" i="12"/>
  <c r="G14" i="12" s="1"/>
  <c r="G6" i="14" s="1"/>
  <c r="J42" i="12"/>
  <c r="D42" i="12"/>
  <c r="E14" i="12" s="1"/>
  <c r="E6" i="14" s="1"/>
  <c r="G42" i="12"/>
  <c r="H14" i="12" s="1"/>
  <c r="H6" i="14" s="1"/>
  <c r="I42" i="12"/>
  <c r="K42" i="12"/>
  <c r="L42" i="12" s="1"/>
  <c r="M42" i="12" s="1"/>
  <c r="N42" i="12" s="1"/>
  <c r="O42" i="12" s="1"/>
  <c r="P42" i="12" s="1"/>
  <c r="Q42" i="12" s="1"/>
  <c r="R42" i="12" s="1"/>
  <c r="S42" i="12" s="1"/>
  <c r="T42" i="12" s="1"/>
  <c r="U42" i="12" s="1"/>
  <c r="V42" i="12" s="1"/>
  <c r="W42" i="12" s="1"/>
  <c r="X42" i="12" s="1"/>
  <c r="Y42" i="12" s="1"/>
  <c r="Z42" i="12" s="1"/>
  <c r="AA42" i="12" s="1"/>
  <c r="AB42" i="12" s="1"/>
  <c r="AC42" i="12" s="1"/>
  <c r="AD42" i="12" s="1"/>
  <c r="AE42" i="12" s="1"/>
  <c r="C42" i="12"/>
  <c r="D14" i="12" s="1"/>
  <c r="E42" i="12"/>
  <c r="F14" i="12" s="1"/>
  <c r="F6" i="14" s="1"/>
  <c r="H42" i="12"/>
  <c r="I14" i="12" s="1"/>
  <c r="I6" i="14" s="1"/>
  <c r="J43" i="12"/>
  <c r="D43" i="12"/>
  <c r="E11" i="12" s="1"/>
  <c r="E3" i="14" s="1"/>
  <c r="K43" i="12"/>
  <c r="L43" i="12" s="1"/>
  <c r="M43" i="12" s="1"/>
  <c r="N43" i="12" s="1"/>
  <c r="O43" i="12" s="1"/>
  <c r="P43" i="12" s="1"/>
  <c r="Q43" i="12" s="1"/>
  <c r="R43" i="12" s="1"/>
  <c r="S43" i="12" s="1"/>
  <c r="T43" i="12" s="1"/>
  <c r="U43" i="12" s="1"/>
  <c r="V43" i="12" s="1"/>
  <c r="W43" i="12" s="1"/>
  <c r="X43" i="12" s="1"/>
  <c r="Y43" i="12" s="1"/>
  <c r="Z43" i="12" s="1"/>
  <c r="AA43" i="12" s="1"/>
  <c r="AB43" i="12" s="1"/>
  <c r="AC43" i="12" s="1"/>
  <c r="AD43" i="12" s="1"/>
  <c r="AE43" i="12" s="1"/>
  <c r="C43" i="12"/>
  <c r="D11" i="12" s="1"/>
  <c r="F43" i="12"/>
  <c r="G11" i="12" s="1"/>
  <c r="G3" i="14" s="1"/>
  <c r="G43" i="12"/>
  <c r="H11" i="12" s="1"/>
  <c r="H3" i="14" s="1"/>
  <c r="H43" i="12"/>
  <c r="E43" i="12"/>
  <c r="F11" i="12" s="1"/>
  <c r="F3" i="14" s="1"/>
  <c r="I43" i="12"/>
  <c r="I27" i="12"/>
  <c r="I19" i="14" s="1"/>
  <c r="I29" i="12"/>
  <c r="I21" i="14" s="1"/>
  <c r="I22" i="12"/>
  <c r="I14" i="14" s="1"/>
  <c r="I32" i="12"/>
  <c r="I24" i="14" s="1"/>
  <c r="I12" i="12"/>
  <c r="I4" i="14" s="1"/>
  <c r="I31" i="12"/>
  <c r="I23" i="14" s="1"/>
  <c r="I11" i="12"/>
  <c r="I3" i="14" s="1"/>
  <c r="I23" i="12"/>
  <c r="I15" i="14" s="1"/>
  <c r="I33" i="12"/>
  <c r="I25" i="14" s="1"/>
  <c r="I28" i="12"/>
  <c r="I20" i="14" s="1"/>
  <c r="J5" i="12"/>
  <c r="I10" i="12"/>
  <c r="I17" i="12"/>
  <c r="I9" i="14" s="1"/>
  <c r="I19" i="12"/>
  <c r="I11" i="14" s="1"/>
  <c r="I21" i="12"/>
  <c r="I13" i="14" s="1"/>
  <c r="I26" i="12"/>
  <c r="I18" i="14" s="1"/>
  <c r="I24" i="12"/>
  <c r="I16" i="14" s="1"/>
  <c r="I13" i="12"/>
  <c r="I5" i="14" s="1"/>
  <c r="I25" i="12"/>
  <c r="I17" i="14" s="1"/>
  <c r="I30" i="12"/>
  <c r="I22" i="14" s="1"/>
  <c r="AF121" i="12"/>
  <c r="AE134" i="12"/>
  <c r="AG117" i="12"/>
  <c r="F45" i="12"/>
  <c r="G23" i="12" s="1"/>
  <c r="G15" i="14" s="1"/>
  <c r="C45" i="12"/>
  <c r="D23" i="12" s="1"/>
  <c r="AG118" i="12"/>
  <c r="J2" i="13"/>
  <c r="G2" i="15"/>
  <c r="C44" i="12"/>
  <c r="D13" i="12" s="1"/>
  <c r="G45" i="12"/>
  <c r="H23" i="12" s="1"/>
  <c r="H15" i="14" s="1"/>
  <c r="F44" i="12"/>
  <c r="G13" i="12" s="1"/>
  <c r="G5" i="14" s="1"/>
  <c r="AE128" i="12"/>
  <c r="AF114" i="12"/>
  <c r="AE122" i="12"/>
  <c r="AD129" i="12"/>
  <c r="AD125" i="12"/>
  <c r="AD130" i="12"/>
  <c r="AD133" i="12"/>
  <c r="AD127" i="12"/>
  <c r="AD126" i="12"/>
  <c r="AD132" i="12"/>
  <c r="E45" i="12"/>
  <c r="F23" i="12" s="1"/>
  <c r="F15" i="14" s="1"/>
  <c r="AG120" i="12"/>
  <c r="CE104" i="12"/>
  <c r="BG101" i="12"/>
  <c r="DC97" i="12"/>
  <c r="DC105" i="12"/>
  <c r="DC104" i="12"/>
  <c r="W105" i="12"/>
  <c r="AU102" i="12"/>
  <c r="DC106" i="12"/>
  <c r="AU105" i="12"/>
  <c r="K103" i="12"/>
  <c r="CQ102" i="12"/>
  <c r="W104" i="12"/>
  <c r="DC103" i="12"/>
  <c r="BG103" i="12"/>
  <c r="DC102" i="12"/>
  <c r="CE105" i="12"/>
  <c r="BS101" i="12"/>
  <c r="BS100" i="12"/>
  <c r="BG98" i="12"/>
  <c r="CQ95" i="12"/>
  <c r="BS95" i="12"/>
  <c r="AU95" i="12"/>
  <c r="W95" i="12"/>
  <c r="BS105" i="12"/>
  <c r="CE103" i="12"/>
  <c r="BS99" i="12"/>
  <c r="AU103" i="12"/>
  <c r="AI102" i="12"/>
  <c r="AI101" i="12"/>
  <c r="BS106" i="12"/>
  <c r="W106" i="12"/>
  <c r="BG104" i="12"/>
  <c r="CQ97" i="12"/>
  <c r="BS96" i="12"/>
  <c r="AI104" i="12"/>
  <c r="K102" i="12"/>
  <c r="CQ98" i="12"/>
  <c r="DC84" i="12"/>
  <c r="CE84" i="12"/>
  <c r="BG84" i="12"/>
  <c r="AI84" i="12"/>
  <c r="K84" i="12"/>
  <c r="BG106" i="12"/>
  <c r="BS104" i="12"/>
  <c r="CE100" i="12"/>
  <c r="AI98" i="12"/>
  <c r="AI97" i="12"/>
  <c r="W94" i="12"/>
  <c r="DC93" i="12"/>
  <c r="DC91" i="12"/>
  <c r="CE91" i="12"/>
  <c r="BG91" i="12"/>
  <c r="AI91" i="12"/>
  <c r="K91" i="12"/>
  <c r="CE97" i="12"/>
  <c r="AI96" i="12"/>
  <c r="K95" i="12"/>
  <c r="AU106" i="12"/>
  <c r="BS102" i="12"/>
  <c r="DC101" i="12"/>
  <c r="AU100" i="12"/>
  <c r="K100" i="12"/>
  <c r="CE98" i="12"/>
  <c r="CQ104" i="12"/>
  <c r="AU104" i="12"/>
  <c r="W102" i="12"/>
  <c r="CQ101" i="12"/>
  <c r="AU98" i="12"/>
  <c r="DC95" i="12"/>
  <c r="BG94" i="12"/>
  <c r="BG105" i="12"/>
  <c r="K94" i="12"/>
  <c r="CQ106" i="12"/>
  <c r="W103" i="12"/>
  <c r="CE101" i="12"/>
  <c r="W93" i="12"/>
  <c r="BS92" i="12"/>
  <c r="CE90" i="12"/>
  <c r="K106" i="12"/>
  <c r="AI99" i="12"/>
  <c r="CE106" i="12"/>
  <c r="BS103" i="12"/>
  <c r="BG97" i="12"/>
  <c r="CQ96" i="12"/>
  <c r="BG96" i="12"/>
  <c r="W96" i="12"/>
  <c r="DC88" i="12"/>
  <c r="CE87" i="12"/>
  <c r="AI86" i="12"/>
  <c r="K85" i="12"/>
  <c r="CQ100" i="12"/>
  <c r="W98" i="12"/>
  <c r="W97" i="12"/>
  <c r="BS94" i="12"/>
  <c r="CE93" i="12"/>
  <c r="AI92" i="12"/>
  <c r="DC90" i="12"/>
  <c r="W90" i="12"/>
  <c r="W89" i="12"/>
  <c r="AU83" i="12"/>
  <c r="K104" i="12"/>
  <c r="BG95" i="12"/>
  <c r="AI94" i="12"/>
  <c r="CQ105" i="12"/>
  <c r="BG102" i="12"/>
  <c r="DC99" i="12"/>
  <c r="W99" i="12"/>
  <c r="CQ103" i="12"/>
  <c r="AI106" i="12"/>
  <c r="AI103" i="12"/>
  <c r="W100" i="12"/>
  <c r="AU99" i="12"/>
  <c r="CE102" i="12"/>
  <c r="BG100" i="12"/>
  <c r="CE99" i="12"/>
  <c r="BS97" i="12"/>
  <c r="K97" i="12"/>
  <c r="BS89" i="12"/>
  <c r="K101" i="12"/>
  <c r="CE94" i="12"/>
  <c r="BG88" i="12"/>
  <c r="BG90" i="12"/>
  <c r="BS86" i="12"/>
  <c r="CQ85" i="12"/>
  <c r="AI82" i="12"/>
  <c r="CQ93" i="12"/>
  <c r="K92" i="12"/>
  <c r="CE88" i="12"/>
  <c r="K86" i="12"/>
  <c r="BG85" i="12"/>
  <c r="DC83" i="12"/>
  <c r="AI81" i="12"/>
  <c r="BS98" i="12"/>
  <c r="K93" i="12"/>
  <c r="CE92" i="12"/>
  <c r="AU92" i="12"/>
  <c r="CQ89" i="12"/>
  <c r="CQ86" i="12"/>
  <c r="W84" i="12"/>
  <c r="CE82" i="12"/>
  <c r="AU79" i="12"/>
  <c r="W79" i="12"/>
  <c r="CQ90" i="12"/>
  <c r="K99" i="12"/>
  <c r="BG93" i="12"/>
  <c r="AU87" i="12"/>
  <c r="AU78" i="12"/>
  <c r="CQ74" i="12"/>
  <c r="BS74" i="12"/>
  <c r="AU74" i="12"/>
  <c r="W74" i="12"/>
  <c r="AI95" i="12"/>
  <c r="CE86" i="12"/>
  <c r="CE85" i="12"/>
  <c r="CQ84" i="12"/>
  <c r="DC73" i="12"/>
  <c r="CE73" i="12"/>
  <c r="BG73" i="12"/>
  <c r="AI73" i="12"/>
  <c r="K73" i="12"/>
  <c r="K98" i="12"/>
  <c r="AU93" i="12"/>
  <c r="BG92" i="12"/>
  <c r="AI90" i="12"/>
  <c r="AU86" i="12"/>
  <c r="BS83" i="12"/>
  <c r="DC81" i="12"/>
  <c r="BS80" i="12"/>
  <c r="CQ79" i="12"/>
  <c r="BS78" i="12"/>
  <c r="W101" i="12"/>
  <c r="BS90" i="12"/>
  <c r="AU89" i="12"/>
  <c r="AU85" i="12"/>
  <c r="K79" i="12"/>
  <c r="DC69" i="12"/>
  <c r="CE69" i="12"/>
  <c r="BG69" i="12"/>
  <c r="AI69" i="12"/>
  <c r="K69" i="12"/>
  <c r="AU96" i="12"/>
  <c r="BS88" i="12"/>
  <c r="DC87" i="12"/>
  <c r="BS87" i="12"/>
  <c r="W82" i="12"/>
  <c r="CQ80" i="12"/>
  <c r="CQ68" i="12"/>
  <c r="BS68" i="12"/>
  <c r="AU68" i="12"/>
  <c r="W68" i="12"/>
  <c r="AI87" i="12"/>
  <c r="CQ83" i="12"/>
  <c r="BS81" i="12"/>
  <c r="AI80" i="12"/>
  <c r="AI79" i="12"/>
  <c r="K78" i="12"/>
  <c r="DC100" i="12"/>
  <c r="CE95" i="12"/>
  <c r="CQ92" i="12"/>
  <c r="DC86" i="12"/>
  <c r="DC85" i="12"/>
  <c r="AU84" i="12"/>
  <c r="W86" i="12"/>
  <c r="BS84" i="12"/>
  <c r="BS82" i="12"/>
  <c r="K82" i="12"/>
  <c r="AI105" i="12"/>
  <c r="CE83" i="12"/>
  <c r="W91" i="12"/>
  <c r="DC89" i="12"/>
  <c r="K88" i="12"/>
  <c r="K87" i="12"/>
  <c r="CQ82" i="12"/>
  <c r="W81" i="12"/>
  <c r="BS79" i="12"/>
  <c r="DC75" i="12"/>
  <c r="CE75" i="12"/>
  <c r="BG75" i="12"/>
  <c r="AI75" i="12"/>
  <c r="K75" i="12"/>
  <c r="DC94" i="12"/>
  <c r="W92" i="12"/>
  <c r="CE89" i="12"/>
  <c r="CQ78" i="12"/>
  <c r="CE72" i="12"/>
  <c r="AU101" i="12"/>
  <c r="W87" i="12"/>
  <c r="CE77" i="12"/>
  <c r="BS75" i="12"/>
  <c r="K74" i="12"/>
  <c r="DC71" i="12"/>
  <c r="W71" i="12"/>
  <c r="DC92" i="12"/>
  <c r="AU90" i="12"/>
  <c r="AU80" i="12"/>
  <c r="AI76" i="12"/>
  <c r="DC98" i="12"/>
  <c r="AU97" i="12"/>
  <c r="AI88" i="12"/>
  <c r="BG86" i="12"/>
  <c r="W83" i="12"/>
  <c r="DC74" i="12"/>
  <c r="W72" i="12"/>
  <c r="CE68" i="12"/>
  <c r="BG67" i="12"/>
  <c r="K66" i="12"/>
  <c r="K96" i="12"/>
  <c r="AI85" i="12"/>
  <c r="DC79" i="12"/>
  <c r="BG79" i="12"/>
  <c r="DC76" i="12"/>
  <c r="DC72" i="12"/>
  <c r="AU71" i="12"/>
  <c r="W70" i="12"/>
  <c r="CQ64" i="12"/>
  <c r="AU63" i="12"/>
  <c r="CQ94" i="12"/>
  <c r="CE80" i="12"/>
  <c r="BS77" i="12"/>
  <c r="DC68" i="12"/>
  <c r="CE67" i="12"/>
  <c r="AI66" i="12"/>
  <c r="K65" i="12"/>
  <c r="CQ88" i="12"/>
  <c r="K83" i="12"/>
  <c r="AI77" i="12"/>
  <c r="AI74" i="12"/>
  <c r="W73" i="12"/>
  <c r="BS71" i="12"/>
  <c r="BS93" i="12"/>
  <c r="CQ91" i="12"/>
  <c r="BG89" i="12"/>
  <c r="K81" i="12"/>
  <c r="AI78" i="12"/>
  <c r="BS70" i="12"/>
  <c r="AU69" i="12"/>
  <c r="BG82" i="12"/>
  <c r="BG81" i="12"/>
  <c r="CE96" i="12"/>
  <c r="CQ81" i="12"/>
  <c r="DC80" i="12"/>
  <c r="DC78" i="12"/>
  <c r="K76" i="12"/>
  <c r="AU75" i="12"/>
  <c r="AU91" i="12"/>
  <c r="K90" i="12"/>
  <c r="W78" i="12"/>
  <c r="BS73" i="12"/>
  <c r="BG71" i="12"/>
  <c r="CE70" i="12"/>
  <c r="W67" i="12"/>
  <c r="BS59" i="12"/>
  <c r="BG77" i="12"/>
  <c r="AI72" i="12"/>
  <c r="K71" i="12"/>
  <c r="K68" i="12"/>
  <c r="BS91" i="12"/>
  <c r="CE78" i="12"/>
  <c r="CQ76" i="12"/>
  <c r="CQ71" i="12"/>
  <c r="AI93" i="12"/>
  <c r="W80" i="12"/>
  <c r="AU77" i="12"/>
  <c r="W76" i="12"/>
  <c r="BG74" i="12"/>
  <c r="BS72" i="12"/>
  <c r="AI70" i="12"/>
  <c r="DC65" i="12"/>
  <c r="CE76" i="12"/>
  <c r="CQ66" i="12"/>
  <c r="CE60" i="12"/>
  <c r="BG57" i="12"/>
  <c r="DC77" i="12"/>
  <c r="K80" i="12"/>
  <c r="CQ69" i="12"/>
  <c r="AU67" i="12"/>
  <c r="BG66" i="12"/>
  <c r="AU88" i="12"/>
  <c r="CE81" i="12"/>
  <c r="AI68" i="12"/>
  <c r="DC96" i="12"/>
  <c r="CQ77" i="12"/>
  <c r="W77" i="12"/>
  <c r="AU73" i="12"/>
  <c r="AI83" i="12"/>
  <c r="AU72" i="12"/>
  <c r="CQ87" i="12"/>
  <c r="AU81" i="12"/>
  <c r="BG70" i="12"/>
  <c r="CE61" i="12"/>
  <c r="W61" i="12"/>
  <c r="W60" i="12"/>
  <c r="AU58" i="12"/>
  <c r="CQ65" i="12"/>
  <c r="AI64" i="12"/>
  <c r="K105" i="12"/>
  <c r="BG87" i="12"/>
  <c r="BG78" i="12"/>
  <c r="AU76" i="12"/>
  <c r="W75" i="12"/>
  <c r="AI89" i="12"/>
  <c r="W85" i="12"/>
  <c r="BG72" i="12"/>
  <c r="W69" i="12"/>
  <c r="CE71" i="12"/>
  <c r="AU70" i="12"/>
  <c r="DC82" i="12"/>
  <c r="CE79" i="12"/>
  <c r="BG99" i="12"/>
  <c r="W88" i="12"/>
  <c r="DC67" i="12"/>
  <c r="DC66" i="12"/>
  <c r="AU62" i="12"/>
  <c r="DC60" i="12"/>
  <c r="CE58" i="12"/>
  <c r="K57" i="12"/>
  <c r="CE62" i="12"/>
  <c r="CQ75" i="12"/>
  <c r="BG68" i="12"/>
  <c r="AI65" i="12"/>
  <c r="AU66" i="12"/>
  <c r="K89" i="12"/>
  <c r="CQ73" i="12"/>
  <c r="DC64" i="12"/>
  <c r="BS65" i="12"/>
  <c r="BS64" i="12"/>
  <c r="BS63" i="12"/>
  <c r="DC58" i="12"/>
  <c r="AI71" i="12"/>
  <c r="BS69" i="12"/>
  <c r="AI67" i="12"/>
  <c r="BS62" i="12"/>
  <c r="AU94" i="12"/>
  <c r="CQ67" i="12"/>
  <c r="CE66" i="12"/>
  <c r="DC62" i="12"/>
  <c r="AU61" i="12"/>
  <c r="AI60" i="12"/>
  <c r="BG83" i="12"/>
  <c r="CQ72" i="12"/>
  <c r="CQ70" i="12"/>
  <c r="BS85" i="12"/>
  <c r="AU64" i="12"/>
  <c r="BS58" i="12"/>
  <c r="AI58" i="12"/>
  <c r="AU65" i="12"/>
  <c r="CQ63" i="12"/>
  <c r="DC57" i="12"/>
  <c r="BS57" i="12"/>
  <c r="K72" i="12"/>
  <c r="BS66" i="12"/>
  <c r="BG62" i="12"/>
  <c r="AI57" i="12"/>
  <c r="CE74" i="12"/>
  <c r="AI59" i="12"/>
  <c r="AU82" i="12"/>
  <c r="W64" i="12"/>
  <c r="AI63" i="12"/>
  <c r="AI61" i="12"/>
  <c r="W65" i="12"/>
  <c r="CE64" i="12"/>
  <c r="CQ62" i="12"/>
  <c r="BS61" i="12"/>
  <c r="CQ57" i="12"/>
  <c r="CE63" i="12"/>
  <c r="AI100" i="12"/>
  <c r="BG65" i="12"/>
  <c r="K64" i="12"/>
  <c r="BG61" i="12"/>
  <c r="CE57" i="12"/>
  <c r="W62" i="12"/>
  <c r="K59" i="12"/>
  <c r="BG58" i="12"/>
  <c r="K77" i="12"/>
  <c r="W66" i="12"/>
  <c r="K60" i="12"/>
  <c r="BG59" i="12"/>
  <c r="BS76" i="12"/>
  <c r="BG60" i="12"/>
  <c r="DC59" i="12"/>
  <c r="BG76" i="12"/>
  <c r="CQ58" i="12"/>
  <c r="W63" i="12"/>
  <c r="AU59" i="12"/>
  <c r="K67" i="12"/>
  <c r="DC63" i="12"/>
  <c r="K61" i="12"/>
  <c r="CQ99" i="12"/>
  <c r="BG64" i="12"/>
  <c r="W59" i="12"/>
  <c r="BG80" i="12"/>
  <c r="K62" i="12"/>
  <c r="BG63" i="12"/>
  <c r="K70" i="12"/>
  <c r="AI62" i="12"/>
  <c r="CE65" i="12"/>
  <c r="CQ60" i="12"/>
  <c r="K63" i="12"/>
  <c r="K58" i="12"/>
  <c r="BS60" i="12"/>
  <c r="AU60" i="12"/>
  <c r="DC61" i="12"/>
  <c r="DC70" i="12"/>
  <c r="CQ59" i="12"/>
  <c r="CE59" i="12"/>
  <c r="AU57" i="12"/>
  <c r="W57" i="12"/>
  <c r="BS67" i="12"/>
  <c r="CQ61" i="12"/>
  <c r="W58" i="12"/>
  <c r="A13" i="6"/>
  <c r="I45" i="12"/>
  <c r="K44" i="12"/>
  <c r="L44" i="12" s="1"/>
  <c r="M44" i="12" s="1"/>
  <c r="N44" i="12" s="1"/>
  <c r="O44" i="12" s="1"/>
  <c r="P44" i="12" s="1"/>
  <c r="Q44" i="12" s="1"/>
  <c r="R44" i="12" s="1"/>
  <c r="S44" i="12" s="1"/>
  <c r="T44" i="12" s="1"/>
  <c r="U44" i="12" s="1"/>
  <c r="V44" i="12" s="1"/>
  <c r="W44" i="12" s="1"/>
  <c r="X44" i="12" s="1"/>
  <c r="Y44" i="12" s="1"/>
  <c r="Z44" i="12" s="1"/>
  <c r="AA44" i="12" s="1"/>
  <c r="AB44" i="12" s="1"/>
  <c r="AC44" i="12" s="1"/>
  <c r="AD44" i="12" s="1"/>
  <c r="AE44" i="12" s="1"/>
  <c r="AD134" i="12"/>
  <c r="J45" i="12"/>
  <c r="K45" i="12"/>
  <c r="L45" i="12" s="1"/>
  <c r="M45" i="12" s="1"/>
  <c r="N45" i="12" s="1"/>
  <c r="O45" i="12" s="1"/>
  <c r="P45" i="12" s="1"/>
  <c r="Q45" i="12" s="1"/>
  <c r="R45" i="12" s="1"/>
  <c r="S45" i="12" s="1"/>
  <c r="T45" i="12" s="1"/>
  <c r="U45" i="12" s="1"/>
  <c r="V45" i="12" s="1"/>
  <c r="W45" i="12" s="1"/>
  <c r="X45" i="12" s="1"/>
  <c r="Y45" i="12" s="1"/>
  <c r="Z45" i="12" s="1"/>
  <c r="AA45" i="12" s="1"/>
  <c r="AB45" i="12" s="1"/>
  <c r="AC45" i="12" s="1"/>
  <c r="AD45" i="12" s="1"/>
  <c r="AE45" i="12" s="1"/>
  <c r="G44" i="12"/>
  <c r="H13" i="12" s="1"/>
  <c r="H5" i="14" s="1"/>
  <c r="D3" i="14" l="1"/>
  <c r="C11" i="12"/>
  <c r="C3" i="14" s="1"/>
  <c r="B11" i="12"/>
  <c r="B3" i="14" s="1"/>
  <c r="D15" i="14"/>
  <c r="C23" i="12"/>
  <c r="C15" i="14" s="1"/>
  <c r="B23" i="12"/>
  <c r="B15" i="14" s="1"/>
  <c r="H2" i="14"/>
  <c r="F46" i="12"/>
  <c r="G20" i="12" s="1"/>
  <c r="G12" i="14" s="1"/>
  <c r="AG121" i="12"/>
  <c r="AF134" i="12"/>
  <c r="G18" i="12"/>
  <c r="G10" i="14" s="1"/>
  <c r="D2" i="14"/>
  <c r="C10" i="12"/>
  <c r="C2" i="14" s="1"/>
  <c r="B10" i="12"/>
  <c r="B2" i="14" s="1"/>
  <c r="D5" i="14"/>
  <c r="C13" i="12"/>
  <c r="C5" i="14" s="1"/>
  <c r="B13" i="12"/>
  <c r="B5" i="14" s="1"/>
  <c r="F18" i="12"/>
  <c r="F10" i="14" s="1"/>
  <c r="E18" i="12"/>
  <c r="E10" i="14" s="1"/>
  <c r="H46" i="12"/>
  <c r="I20" i="12" s="1"/>
  <c r="I12" i="14" s="1"/>
  <c r="D11" i="14"/>
  <c r="C19" i="12"/>
  <c r="C11" i="14" s="1"/>
  <c r="B19" i="12"/>
  <c r="B11" i="14" s="1"/>
  <c r="D18" i="12"/>
  <c r="K2" i="13"/>
  <c r="H2" i="15"/>
  <c r="G46" i="12"/>
  <c r="H20" i="12" s="1"/>
  <c r="H12" i="14" s="1"/>
  <c r="K46" i="12"/>
  <c r="L46" i="12" s="1"/>
  <c r="M46" i="12" s="1"/>
  <c r="N46" i="12" s="1"/>
  <c r="O46" i="12" s="1"/>
  <c r="P46" i="12" s="1"/>
  <c r="Q46" i="12" s="1"/>
  <c r="R46" i="12" s="1"/>
  <c r="S46" i="12" s="1"/>
  <c r="T46" i="12" s="1"/>
  <c r="U46" i="12" s="1"/>
  <c r="V46" i="12" s="1"/>
  <c r="W46" i="12" s="1"/>
  <c r="X46" i="12" s="1"/>
  <c r="Y46" i="12" s="1"/>
  <c r="Z46" i="12" s="1"/>
  <c r="AA46" i="12" s="1"/>
  <c r="AB46" i="12" s="1"/>
  <c r="AC46" i="12" s="1"/>
  <c r="AD46" i="12" s="1"/>
  <c r="AE46" i="12" s="1"/>
  <c r="E2" i="14"/>
  <c r="J22" i="12"/>
  <c r="J14" i="14" s="1"/>
  <c r="J24" i="12"/>
  <c r="J16" i="14" s="1"/>
  <c r="J11" i="12"/>
  <c r="J3" i="14" s="1"/>
  <c r="J31" i="12"/>
  <c r="J23" i="14" s="1"/>
  <c r="J17" i="12"/>
  <c r="J9" i="14" s="1"/>
  <c r="J30" i="12"/>
  <c r="J22" i="14" s="1"/>
  <c r="J28" i="12"/>
  <c r="J20" i="14" s="1"/>
  <c r="K5" i="12"/>
  <c r="J23" i="12"/>
  <c r="J15" i="14" s="1"/>
  <c r="J10" i="12"/>
  <c r="J32" i="12"/>
  <c r="J24" i="14" s="1"/>
  <c r="J27" i="12"/>
  <c r="J19" i="14" s="1"/>
  <c r="J21" i="12"/>
  <c r="J13" i="14" s="1"/>
  <c r="J29" i="12"/>
  <c r="J21" i="14" s="1"/>
  <c r="J19" i="12"/>
  <c r="J11" i="14" s="1"/>
  <c r="J12" i="12"/>
  <c r="J4" i="14" s="1"/>
  <c r="J14" i="12"/>
  <c r="J6" i="14" s="1"/>
  <c r="J33" i="12"/>
  <c r="J25" i="14" s="1"/>
  <c r="J25" i="12"/>
  <c r="J17" i="14" s="1"/>
  <c r="J20" i="12"/>
  <c r="J12" i="14" s="1"/>
  <c r="J13" i="12"/>
  <c r="J5" i="14" s="1"/>
  <c r="J26" i="12"/>
  <c r="J18" i="14" s="1"/>
  <c r="J18" i="12"/>
  <c r="J10" i="14" s="1"/>
  <c r="F2" i="14"/>
  <c r="AF122" i="12"/>
  <c r="AE129" i="12"/>
  <c r="AE125" i="12"/>
  <c r="AE126" i="12"/>
  <c r="AE130" i="12"/>
  <c r="AE132" i="12"/>
  <c r="AE127" i="12"/>
  <c r="AE133" i="12"/>
  <c r="I2" i="14"/>
  <c r="C46" i="12"/>
  <c r="D20" i="12" s="1"/>
  <c r="L39" i="12"/>
  <c r="M39" i="12" s="1"/>
  <c r="N39" i="12" s="1"/>
  <c r="O39" i="12" s="1"/>
  <c r="P39" i="12" s="1"/>
  <c r="Q39" i="12" s="1"/>
  <c r="R39" i="12" s="1"/>
  <c r="S39" i="12" s="1"/>
  <c r="T39" i="12" s="1"/>
  <c r="U39" i="12" s="1"/>
  <c r="V39" i="12" s="1"/>
  <c r="W39" i="12" s="1"/>
  <c r="X39" i="12" s="1"/>
  <c r="Y39" i="12" s="1"/>
  <c r="Z39" i="12" s="1"/>
  <c r="AA39" i="12" s="1"/>
  <c r="AB39" i="12" s="1"/>
  <c r="AC39" i="12" s="1"/>
  <c r="AD39" i="12" s="1"/>
  <c r="AE39" i="12" s="1"/>
  <c r="G2" i="14"/>
  <c r="H18" i="12"/>
  <c r="H10" i="14" s="1"/>
  <c r="E46" i="12"/>
  <c r="F20" i="12" s="1"/>
  <c r="F12" i="14" s="1"/>
  <c r="I46" i="12"/>
  <c r="CF106" i="12"/>
  <c r="CF101" i="12"/>
  <c r="X105" i="12"/>
  <c r="X106" i="12"/>
  <c r="BT102" i="12"/>
  <c r="AJ103" i="12"/>
  <c r="CR105" i="12"/>
  <c r="AV104" i="12"/>
  <c r="BH105" i="12"/>
  <c r="CF105" i="12"/>
  <c r="AV102" i="12"/>
  <c r="BT101" i="12"/>
  <c r="BT100" i="12"/>
  <c r="AV106" i="12"/>
  <c r="L104" i="12"/>
  <c r="CF98" i="12"/>
  <c r="DD94" i="12"/>
  <c r="CF94" i="12"/>
  <c r="BH94" i="12"/>
  <c r="AJ94" i="12"/>
  <c r="L94" i="12"/>
  <c r="BT104" i="12"/>
  <c r="L102" i="12"/>
  <c r="L101" i="12"/>
  <c r="L100" i="12"/>
  <c r="CR99" i="12"/>
  <c r="DD103" i="12"/>
  <c r="BH100" i="12"/>
  <c r="DD106" i="12"/>
  <c r="BH101" i="12"/>
  <c r="BT106" i="12"/>
  <c r="BT105" i="12"/>
  <c r="AJ104" i="12"/>
  <c r="BH103" i="12"/>
  <c r="CR98" i="12"/>
  <c r="CF104" i="12"/>
  <c r="BT99" i="12"/>
  <c r="L98" i="12"/>
  <c r="CR96" i="12"/>
  <c r="AV95" i="12"/>
  <c r="CR83" i="12"/>
  <c r="BT83" i="12"/>
  <c r="AV83" i="12"/>
  <c r="X83" i="12"/>
  <c r="X104" i="12"/>
  <c r="CR95" i="12"/>
  <c r="AV94" i="12"/>
  <c r="CR90" i="12"/>
  <c r="BT90" i="12"/>
  <c r="AV90" i="12"/>
  <c r="X90" i="12"/>
  <c r="DD105" i="12"/>
  <c r="DD101" i="12"/>
  <c r="AV100" i="12"/>
  <c r="AJ101" i="12"/>
  <c r="BH96" i="12"/>
  <c r="AJ95" i="12"/>
  <c r="AJ105" i="12"/>
  <c r="X101" i="12"/>
  <c r="AV97" i="12"/>
  <c r="X96" i="12"/>
  <c r="CR106" i="12"/>
  <c r="CR104" i="12"/>
  <c r="X103" i="12"/>
  <c r="X93" i="12"/>
  <c r="BT92" i="12"/>
  <c r="CF90" i="12"/>
  <c r="L106" i="12"/>
  <c r="AV105" i="12"/>
  <c r="AJ99" i="12"/>
  <c r="DD89" i="12"/>
  <c r="BT103" i="12"/>
  <c r="X102" i="12"/>
  <c r="CR100" i="12"/>
  <c r="X98" i="12"/>
  <c r="X97" i="12"/>
  <c r="BT94" i="12"/>
  <c r="CF93" i="12"/>
  <c r="AJ92" i="12"/>
  <c r="CF91" i="12"/>
  <c r="DD90" i="12"/>
  <c r="X89" i="12"/>
  <c r="L103" i="12"/>
  <c r="CR97" i="12"/>
  <c r="DD87" i="12"/>
  <c r="BH86" i="12"/>
  <c r="AJ85" i="12"/>
  <c r="AV80" i="12"/>
  <c r="X80" i="12"/>
  <c r="AJ106" i="12"/>
  <c r="X100" i="12"/>
  <c r="AV99" i="12"/>
  <c r="CR93" i="12"/>
  <c r="DD104" i="12"/>
  <c r="AV101" i="12"/>
  <c r="DD100" i="12"/>
  <c r="DD97" i="12"/>
  <c r="CF103" i="12"/>
  <c r="DD98" i="12"/>
  <c r="BT98" i="12"/>
  <c r="BT96" i="12"/>
  <c r="X95" i="12"/>
  <c r="BH90" i="12"/>
  <c r="DD102" i="12"/>
  <c r="BH97" i="12"/>
  <c r="L96" i="12"/>
  <c r="BH93" i="12"/>
  <c r="AV91" i="12"/>
  <c r="AJ89" i="12"/>
  <c r="CF83" i="12"/>
  <c r="X99" i="12"/>
  <c r="BH95" i="12"/>
  <c r="L93" i="12"/>
  <c r="CF92" i="12"/>
  <c r="AV92" i="12"/>
  <c r="L91" i="12"/>
  <c r="CR89" i="12"/>
  <c r="CR86" i="12"/>
  <c r="X84" i="12"/>
  <c r="CF82" i="12"/>
  <c r="AV79" i="12"/>
  <c r="X79" i="12"/>
  <c r="CR101" i="12"/>
  <c r="CF100" i="12"/>
  <c r="AV93" i="12"/>
  <c r="BH81" i="12"/>
  <c r="BT79" i="12"/>
  <c r="DD78" i="12"/>
  <c r="CF78" i="12"/>
  <c r="BH78" i="12"/>
  <c r="AJ78" i="12"/>
  <c r="L78" i="12"/>
  <c r="CR102" i="12"/>
  <c r="BH98" i="12"/>
  <c r="DD96" i="12"/>
  <c r="L95" i="12"/>
  <c r="BH106" i="12"/>
  <c r="CR103" i="12"/>
  <c r="BT97" i="12"/>
  <c r="L97" i="12"/>
  <c r="BT89" i="12"/>
  <c r="X87" i="12"/>
  <c r="CF88" i="12"/>
  <c r="CF87" i="12"/>
  <c r="CF86" i="12"/>
  <c r="CF85" i="12"/>
  <c r="CR84" i="12"/>
  <c r="DD73" i="12"/>
  <c r="CF73" i="12"/>
  <c r="BH73" i="12"/>
  <c r="AJ73" i="12"/>
  <c r="L73" i="12"/>
  <c r="BH92" i="12"/>
  <c r="AJ90" i="12"/>
  <c r="AV86" i="12"/>
  <c r="DD81" i="12"/>
  <c r="BT80" i="12"/>
  <c r="CR79" i="12"/>
  <c r="BT78" i="12"/>
  <c r="CR72" i="12"/>
  <c r="BT72" i="12"/>
  <c r="AV72" i="12"/>
  <c r="X72" i="12"/>
  <c r="DD99" i="12"/>
  <c r="AJ97" i="12"/>
  <c r="L89" i="12"/>
  <c r="L86" i="12"/>
  <c r="BH84" i="12"/>
  <c r="L83" i="12"/>
  <c r="BH82" i="12"/>
  <c r="AV81" i="12"/>
  <c r="AV96" i="12"/>
  <c r="DD93" i="12"/>
  <c r="BT88" i="12"/>
  <c r="BT87" i="12"/>
  <c r="X82" i="12"/>
  <c r="CR80" i="12"/>
  <c r="CR68" i="12"/>
  <c r="BT68" i="12"/>
  <c r="AV68" i="12"/>
  <c r="X68" i="12"/>
  <c r="BH91" i="12"/>
  <c r="AJ87" i="12"/>
  <c r="L85" i="12"/>
  <c r="BT81" i="12"/>
  <c r="AJ80" i="12"/>
  <c r="AJ79" i="12"/>
  <c r="DD67" i="12"/>
  <c r="CF67" i="12"/>
  <c r="BH67" i="12"/>
  <c r="AJ67" i="12"/>
  <c r="L67" i="12"/>
  <c r="DD88" i="12"/>
  <c r="AJ88" i="12"/>
  <c r="AJ83" i="12"/>
  <c r="CR77" i="12"/>
  <c r="BT77" i="12"/>
  <c r="AV77" i="12"/>
  <c r="X77" i="12"/>
  <c r="CF89" i="12"/>
  <c r="AV98" i="12"/>
  <c r="X94" i="12"/>
  <c r="AV103" i="12"/>
  <c r="BT93" i="12"/>
  <c r="X92" i="12"/>
  <c r="BH85" i="12"/>
  <c r="AJ84" i="12"/>
  <c r="L99" i="12"/>
  <c r="AJ98" i="12"/>
  <c r="DD95" i="12"/>
  <c r="L92" i="12"/>
  <c r="AV87" i="12"/>
  <c r="DD83" i="12"/>
  <c r="AV78" i="12"/>
  <c r="CR74" i="12"/>
  <c r="BT74" i="12"/>
  <c r="AV74" i="12"/>
  <c r="X74" i="12"/>
  <c r="BH104" i="12"/>
  <c r="AJ96" i="12"/>
  <c r="AV85" i="12"/>
  <c r="CF77" i="12"/>
  <c r="BT75" i="12"/>
  <c r="L74" i="12"/>
  <c r="DD71" i="12"/>
  <c r="X71" i="12"/>
  <c r="DD92" i="12"/>
  <c r="AJ91" i="12"/>
  <c r="AJ76" i="12"/>
  <c r="DD74" i="12"/>
  <c r="CR92" i="12"/>
  <c r="DD91" i="12"/>
  <c r="CF84" i="12"/>
  <c r="DD79" i="12"/>
  <c r="BH79" i="12"/>
  <c r="DD76" i="12"/>
  <c r="AJ75" i="12"/>
  <c r="DD72" i="12"/>
  <c r="AV71" i="12"/>
  <c r="X70" i="12"/>
  <c r="CR94" i="12"/>
  <c r="X91" i="12"/>
  <c r="L87" i="12"/>
  <c r="X81" i="12"/>
  <c r="CF80" i="12"/>
  <c r="DD75" i="12"/>
  <c r="DD68" i="12"/>
  <c r="AJ66" i="12"/>
  <c r="L65" i="12"/>
  <c r="X88" i="12"/>
  <c r="BT82" i="12"/>
  <c r="BT76" i="12"/>
  <c r="AV70" i="12"/>
  <c r="X69" i="12"/>
  <c r="BT63" i="12"/>
  <c r="AV62" i="12"/>
  <c r="CR91" i="12"/>
  <c r="BH89" i="12"/>
  <c r="DD86" i="12"/>
  <c r="L84" i="12"/>
  <c r="L82" i="12"/>
  <c r="L81" i="12"/>
  <c r="BT70" i="12"/>
  <c r="L79" i="12"/>
  <c r="DD77" i="12"/>
  <c r="CR75" i="12"/>
  <c r="X75" i="12"/>
  <c r="CF66" i="12"/>
  <c r="BH65" i="12"/>
  <c r="CF95" i="12"/>
  <c r="AJ86" i="12"/>
  <c r="X85" i="12"/>
  <c r="BT84" i="12"/>
  <c r="AJ102" i="12"/>
  <c r="BH71" i="12"/>
  <c r="BH70" i="12"/>
  <c r="BH99" i="12"/>
  <c r="DD84" i="12"/>
  <c r="L80" i="12"/>
  <c r="X78" i="12"/>
  <c r="CF76" i="12"/>
  <c r="BH102" i="12"/>
  <c r="BH77" i="12"/>
  <c r="CF72" i="12"/>
  <c r="AJ72" i="12"/>
  <c r="L71" i="12"/>
  <c r="L68" i="12"/>
  <c r="BH63" i="12"/>
  <c r="CF62" i="12"/>
  <c r="DD61" i="12"/>
  <c r="L60" i="12"/>
  <c r="CR59" i="12"/>
  <c r="BT91" i="12"/>
  <c r="CR78" i="12"/>
  <c r="CR76" i="12"/>
  <c r="CR71" i="12"/>
  <c r="DD69" i="12"/>
  <c r="AJ93" i="12"/>
  <c r="X76" i="12"/>
  <c r="BH74" i="12"/>
  <c r="AJ70" i="12"/>
  <c r="X86" i="12"/>
  <c r="CR81" i="12"/>
  <c r="DD80" i="12"/>
  <c r="L75" i="12"/>
  <c r="CR66" i="12"/>
  <c r="CR82" i="12"/>
  <c r="CF63" i="12"/>
  <c r="DD62" i="12"/>
  <c r="X61" i="12"/>
  <c r="DD60" i="12"/>
  <c r="CF57" i="12"/>
  <c r="CF97" i="12"/>
  <c r="BH88" i="12"/>
  <c r="BH75" i="12"/>
  <c r="AV88" i="12"/>
  <c r="CF81" i="12"/>
  <c r="AJ77" i="12"/>
  <c r="L76" i="12"/>
  <c r="BH69" i="12"/>
  <c r="AJ68" i="12"/>
  <c r="DD85" i="12"/>
  <c r="X66" i="12"/>
  <c r="AV89" i="12"/>
  <c r="BH83" i="12"/>
  <c r="BH76" i="12"/>
  <c r="DD70" i="12"/>
  <c r="L105" i="12"/>
  <c r="CR87" i="12"/>
  <c r="BT86" i="12"/>
  <c r="AJ81" i="12"/>
  <c r="CF79" i="12"/>
  <c r="L77" i="12"/>
  <c r="CF74" i="12"/>
  <c r="BT73" i="12"/>
  <c r="AJ74" i="12"/>
  <c r="AV73" i="12"/>
  <c r="L90" i="12"/>
  <c r="CR69" i="12"/>
  <c r="AV67" i="12"/>
  <c r="CR65" i="12"/>
  <c r="AJ64" i="12"/>
  <c r="BH87" i="12"/>
  <c r="AV76" i="12"/>
  <c r="X65" i="12"/>
  <c r="AV59" i="12"/>
  <c r="BT57" i="12"/>
  <c r="CF96" i="12"/>
  <c r="CF71" i="12"/>
  <c r="CF68" i="12"/>
  <c r="DD82" i="12"/>
  <c r="CF102" i="12"/>
  <c r="CR73" i="12"/>
  <c r="CF70" i="12"/>
  <c r="BH68" i="12"/>
  <c r="L66" i="12"/>
  <c r="AJ65" i="12"/>
  <c r="BH61" i="12"/>
  <c r="BH72" i="12"/>
  <c r="AV66" i="12"/>
  <c r="AV84" i="12"/>
  <c r="L69" i="12"/>
  <c r="DD64" i="12"/>
  <c r="DD63" i="12"/>
  <c r="CF69" i="12"/>
  <c r="BT65" i="12"/>
  <c r="BT64" i="12"/>
  <c r="BT95" i="12"/>
  <c r="CR88" i="12"/>
  <c r="BH80" i="12"/>
  <c r="AJ63" i="12"/>
  <c r="L88" i="12"/>
  <c r="CF75" i="12"/>
  <c r="CR67" i="12"/>
  <c r="CF61" i="12"/>
  <c r="AV61" i="12"/>
  <c r="CR60" i="12"/>
  <c r="CF59" i="12"/>
  <c r="X59" i="12"/>
  <c r="AV75" i="12"/>
  <c r="BT85" i="12"/>
  <c r="AV69" i="12"/>
  <c r="DD65" i="12"/>
  <c r="AV64" i="12"/>
  <c r="BT58" i="12"/>
  <c r="AJ58" i="12"/>
  <c r="AV65" i="12"/>
  <c r="CR63" i="12"/>
  <c r="DD57" i="12"/>
  <c r="L72" i="12"/>
  <c r="BT66" i="12"/>
  <c r="BH62" i="12"/>
  <c r="AJ57" i="12"/>
  <c r="AV63" i="12"/>
  <c r="AJ60" i="12"/>
  <c r="BT59" i="12"/>
  <c r="AJ59" i="12"/>
  <c r="DD58" i="12"/>
  <c r="BH66" i="12"/>
  <c r="BT60" i="12"/>
  <c r="DD59" i="12"/>
  <c r="CF64" i="12"/>
  <c r="CR62" i="12"/>
  <c r="BT61" i="12"/>
  <c r="X67" i="12"/>
  <c r="CR58" i="12"/>
  <c r="BH57" i="12"/>
  <c r="AJ82" i="12"/>
  <c r="CF65" i="12"/>
  <c r="DD66" i="12"/>
  <c r="L59" i="12"/>
  <c r="AV58" i="12"/>
  <c r="CR70" i="12"/>
  <c r="CR64" i="12"/>
  <c r="BT62" i="12"/>
  <c r="CF60" i="12"/>
  <c r="BH59" i="12"/>
  <c r="BT67" i="12"/>
  <c r="CR61" i="12"/>
  <c r="BT71" i="12"/>
  <c r="AJ69" i="12"/>
  <c r="L64" i="12"/>
  <c r="X63" i="12"/>
  <c r="CR85" i="12"/>
  <c r="AJ71" i="12"/>
  <c r="L61" i="12"/>
  <c r="L62" i="12"/>
  <c r="CF99" i="12"/>
  <c r="BH58" i="12"/>
  <c r="L57" i="12"/>
  <c r="CF58" i="12"/>
  <c r="BH64" i="12"/>
  <c r="AV60" i="12"/>
  <c r="L70" i="12"/>
  <c r="BT69" i="12"/>
  <c r="X64" i="12"/>
  <c r="AJ61" i="12"/>
  <c r="X60" i="12"/>
  <c r="L63" i="12"/>
  <c r="L58" i="12"/>
  <c r="AJ62" i="12"/>
  <c r="X73" i="12"/>
  <c r="CR57" i="12"/>
  <c r="X62" i="12"/>
  <c r="AV57" i="12"/>
  <c r="X57" i="12"/>
  <c r="BH60" i="12"/>
  <c r="X58" i="12"/>
  <c r="AV82" i="12"/>
  <c r="A14" i="6"/>
  <c r="AJ100" i="12"/>
  <c r="AG114" i="12"/>
  <c r="AF128" i="12"/>
  <c r="J46" i="12"/>
  <c r="D46" i="12"/>
  <c r="E20" i="12" s="1"/>
  <c r="E12" i="14" s="1"/>
  <c r="D6" i="14"/>
  <c r="C14" i="12"/>
  <c r="C6" i="14" s="1"/>
  <c r="B14" i="12"/>
  <c r="B6" i="14" s="1"/>
  <c r="E47" i="12" l="1"/>
  <c r="F15" i="12" s="1"/>
  <c r="J2" i="14"/>
  <c r="H47" i="12"/>
  <c r="L2" i="13"/>
  <c r="I2" i="15"/>
  <c r="AG134" i="12"/>
  <c r="D47" i="12"/>
  <c r="E15" i="12" s="1"/>
  <c r="D12" i="14"/>
  <c r="B20" i="12"/>
  <c r="B12" i="14" s="1"/>
  <c r="C20" i="12"/>
  <c r="C12" i="14" s="1"/>
  <c r="K17" i="12"/>
  <c r="K9" i="14" s="1"/>
  <c r="K19" i="12"/>
  <c r="K11" i="14" s="1"/>
  <c r="K30" i="12"/>
  <c r="K22" i="14" s="1"/>
  <c r="K11" i="12"/>
  <c r="K3" i="14" s="1"/>
  <c r="K18" i="12"/>
  <c r="K10" i="14" s="1"/>
  <c r="K31" i="12"/>
  <c r="K23" i="14" s="1"/>
  <c r="K23" i="12"/>
  <c r="K15" i="14" s="1"/>
  <c r="K29" i="12"/>
  <c r="K21" i="14" s="1"/>
  <c r="K21" i="12"/>
  <c r="K13" i="14" s="1"/>
  <c r="K33" i="12"/>
  <c r="K25" i="14" s="1"/>
  <c r="K25" i="12"/>
  <c r="K17" i="14" s="1"/>
  <c r="K13" i="12"/>
  <c r="K5" i="14" s="1"/>
  <c r="K22" i="12"/>
  <c r="K14" i="14" s="1"/>
  <c r="K26" i="12"/>
  <c r="K18" i="14" s="1"/>
  <c r="K32" i="12"/>
  <c r="K24" i="14" s="1"/>
  <c r="K24" i="12"/>
  <c r="K16" i="14" s="1"/>
  <c r="K12" i="12"/>
  <c r="K4" i="14" s="1"/>
  <c r="K28" i="12"/>
  <c r="K20" i="14" s="1"/>
  <c r="K20" i="12"/>
  <c r="K12" i="14" s="1"/>
  <c r="K10" i="12"/>
  <c r="L5" i="12"/>
  <c r="K27" i="12"/>
  <c r="K19" i="14" s="1"/>
  <c r="K14" i="12"/>
  <c r="K6" i="14" s="1"/>
  <c r="C47" i="12"/>
  <c r="D15" i="12" s="1"/>
  <c r="G47" i="12"/>
  <c r="D10" i="14"/>
  <c r="B18" i="12"/>
  <c r="B10" i="14" s="1"/>
  <c r="C18" i="12"/>
  <c r="C10" i="14" s="1"/>
  <c r="AG122" i="12"/>
  <c r="AF129" i="12"/>
  <c r="AF125" i="12"/>
  <c r="AF133" i="12"/>
  <c r="AF132" i="12"/>
  <c r="AF126" i="12"/>
  <c r="AF130" i="12"/>
  <c r="AF127" i="12"/>
  <c r="I47" i="12"/>
  <c r="K47" i="12"/>
  <c r="L47" i="12" s="1"/>
  <c r="M47" i="12" s="1"/>
  <c r="N47" i="12" s="1"/>
  <c r="O47" i="12" s="1"/>
  <c r="P47" i="12" s="1"/>
  <c r="Q47" i="12" s="1"/>
  <c r="R47" i="12" s="1"/>
  <c r="S47" i="12" s="1"/>
  <c r="T47" i="12" s="1"/>
  <c r="U47" i="12" s="1"/>
  <c r="V47" i="12" s="1"/>
  <c r="W47" i="12" s="1"/>
  <c r="X47" i="12" s="1"/>
  <c r="Y47" i="12" s="1"/>
  <c r="Z47" i="12" s="1"/>
  <c r="AA47" i="12" s="1"/>
  <c r="AB47" i="12" s="1"/>
  <c r="AC47" i="12" s="1"/>
  <c r="AD47" i="12" s="1"/>
  <c r="AE47" i="12" s="1"/>
  <c r="AG128" i="12"/>
  <c r="DE105" i="12"/>
  <c r="DE104" i="12"/>
  <c r="Y102" i="12"/>
  <c r="DE101" i="12"/>
  <c r="Y106" i="12"/>
  <c r="AW105" i="12"/>
  <c r="M103" i="12"/>
  <c r="CS102" i="12"/>
  <c r="BU105" i="12"/>
  <c r="BI103" i="12"/>
  <c r="BU104" i="12"/>
  <c r="AW106" i="12"/>
  <c r="M104" i="12"/>
  <c r="Y99" i="12"/>
  <c r="DE98" i="12"/>
  <c r="CS93" i="12"/>
  <c r="BU93" i="12"/>
  <c r="AK105" i="12"/>
  <c r="BU106" i="12"/>
  <c r="BI102" i="12"/>
  <c r="CG104" i="12"/>
  <c r="M102" i="12"/>
  <c r="BU99" i="12"/>
  <c r="M98" i="12"/>
  <c r="CS96" i="12"/>
  <c r="CS103" i="12"/>
  <c r="CG102" i="12"/>
  <c r="CG101" i="12"/>
  <c r="AW101" i="12"/>
  <c r="M97" i="12"/>
  <c r="BI93" i="12"/>
  <c r="AK93" i="12"/>
  <c r="M93" i="12"/>
  <c r="DE82" i="12"/>
  <c r="CG82" i="12"/>
  <c r="BI82" i="12"/>
  <c r="AK82" i="12"/>
  <c r="M82" i="12"/>
  <c r="M105" i="12"/>
  <c r="AW103" i="12"/>
  <c r="CS99" i="12"/>
  <c r="BI97" i="12"/>
  <c r="M96" i="12"/>
  <c r="BU94" i="12"/>
  <c r="DE89" i="12"/>
  <c r="CG89" i="12"/>
  <c r="BI89" i="12"/>
  <c r="AK89" i="12"/>
  <c r="M89" i="12"/>
  <c r="BU102" i="12"/>
  <c r="BU101" i="12"/>
  <c r="AK101" i="12"/>
  <c r="M100" i="12"/>
  <c r="CG98" i="12"/>
  <c r="BI96" i="12"/>
  <c r="AK95" i="12"/>
  <c r="BI104" i="12"/>
  <c r="DE100" i="12"/>
  <c r="BI99" i="12"/>
  <c r="DE97" i="12"/>
  <c r="DE103" i="12"/>
  <c r="CG94" i="12"/>
  <c r="CS106" i="12"/>
  <c r="CS104" i="12"/>
  <c r="Y103" i="12"/>
  <c r="AK99" i="12"/>
  <c r="Y104" i="12"/>
  <c r="BU103" i="12"/>
  <c r="DE94" i="12"/>
  <c r="DE88" i="12"/>
  <c r="CS100" i="12"/>
  <c r="Y98" i="12"/>
  <c r="CS97" i="12"/>
  <c r="Y90" i="12"/>
  <c r="DE87" i="12"/>
  <c r="BI86" i="12"/>
  <c r="AK85" i="12"/>
  <c r="AW100" i="12"/>
  <c r="BI98" i="12"/>
  <c r="BI95" i="12"/>
  <c r="AW93" i="12"/>
  <c r="CS92" i="12"/>
  <c r="Y91" i="12"/>
  <c r="AW89" i="12"/>
  <c r="Y88" i="12"/>
  <c r="BU83" i="12"/>
  <c r="BU80" i="12"/>
  <c r="DE79" i="12"/>
  <c r="CG79" i="12"/>
  <c r="BI79" i="12"/>
  <c r="Y101" i="12"/>
  <c r="CG100" i="12"/>
  <c r="DE99" i="12"/>
  <c r="CS98" i="12"/>
  <c r="AK100" i="12"/>
  <c r="AW104" i="12"/>
  <c r="AK103" i="12"/>
  <c r="AK97" i="12"/>
  <c r="AK102" i="12"/>
  <c r="CS101" i="12"/>
  <c r="BU97" i="12"/>
  <c r="BI105" i="12"/>
  <c r="AK104" i="12"/>
  <c r="BU95" i="12"/>
  <c r="M101" i="12"/>
  <c r="AW99" i="12"/>
  <c r="BI90" i="12"/>
  <c r="CG105" i="12"/>
  <c r="DE102" i="12"/>
  <c r="Y100" i="12"/>
  <c r="AK94" i="12"/>
  <c r="AW91" i="12"/>
  <c r="CG91" i="12"/>
  <c r="AW87" i="12"/>
  <c r="BU98" i="12"/>
  <c r="BI81" i="12"/>
  <c r="BU79" i="12"/>
  <c r="DE78" i="12"/>
  <c r="CG78" i="12"/>
  <c r="BI78" i="12"/>
  <c r="AK78" i="12"/>
  <c r="M78" i="12"/>
  <c r="Y105" i="12"/>
  <c r="DE96" i="12"/>
  <c r="M95" i="12"/>
  <c r="AW90" i="12"/>
  <c r="AW88" i="12"/>
  <c r="BU87" i="12"/>
  <c r="M80" i="12"/>
  <c r="CS79" i="12"/>
  <c r="AW97" i="12"/>
  <c r="AW96" i="12"/>
  <c r="BU96" i="12"/>
  <c r="Y95" i="12"/>
  <c r="Y93" i="12"/>
  <c r="BI88" i="12"/>
  <c r="M94" i="12"/>
  <c r="BI92" i="12"/>
  <c r="AK90" i="12"/>
  <c r="AW86" i="12"/>
  <c r="DE81" i="12"/>
  <c r="BU78" i="12"/>
  <c r="CS72" i="12"/>
  <c r="BU72" i="12"/>
  <c r="CS89" i="12"/>
  <c r="M86" i="12"/>
  <c r="BI84" i="12"/>
  <c r="M83" i="12"/>
  <c r="AW81" i="12"/>
  <c r="DE71" i="12"/>
  <c r="CG71" i="12"/>
  <c r="BI71" i="12"/>
  <c r="AK71" i="12"/>
  <c r="M71" i="12"/>
  <c r="CS95" i="12"/>
  <c r="DE92" i="12"/>
  <c r="DE91" i="12"/>
  <c r="Y84" i="12"/>
  <c r="CS78" i="12"/>
  <c r="AW92" i="12"/>
  <c r="BI91" i="12"/>
  <c r="AK87" i="12"/>
  <c r="M85" i="12"/>
  <c r="BU81" i="12"/>
  <c r="AK80" i="12"/>
  <c r="AK79" i="12"/>
  <c r="DE67" i="12"/>
  <c r="CG67" i="12"/>
  <c r="BI67" i="12"/>
  <c r="AK67" i="12"/>
  <c r="M67" i="12"/>
  <c r="Y97" i="12"/>
  <c r="AK88" i="12"/>
  <c r="CS83" i="12"/>
  <c r="AK83" i="12"/>
  <c r="CS77" i="12"/>
  <c r="BU77" i="12"/>
  <c r="AW77" i="12"/>
  <c r="Y77" i="12"/>
  <c r="CS66" i="12"/>
  <c r="BU66" i="12"/>
  <c r="AW66" i="12"/>
  <c r="Y66" i="12"/>
  <c r="CG99" i="12"/>
  <c r="CG95" i="12"/>
  <c r="DE86" i="12"/>
  <c r="BU86" i="12"/>
  <c r="AK86" i="12"/>
  <c r="DE85" i="12"/>
  <c r="CG84" i="12"/>
  <c r="AW84" i="12"/>
  <c r="M81" i="12"/>
  <c r="DE76" i="12"/>
  <c r="CG76" i="12"/>
  <c r="BI76" i="12"/>
  <c r="AK76" i="12"/>
  <c r="M76" i="12"/>
  <c r="AW102" i="12"/>
  <c r="AK92" i="12"/>
  <c r="DE90" i="12"/>
  <c r="AW82" i="12"/>
  <c r="Y92" i="12"/>
  <c r="Y89" i="12"/>
  <c r="BI85" i="12"/>
  <c r="AK84" i="12"/>
  <c r="CG83" i="12"/>
  <c r="DE80" i="12"/>
  <c r="Y80" i="12"/>
  <c r="Y79" i="12"/>
  <c r="BI100" i="12"/>
  <c r="CS90" i="12"/>
  <c r="CS85" i="12"/>
  <c r="CG81" i="12"/>
  <c r="BI101" i="12"/>
  <c r="CG88" i="12"/>
  <c r="CG87" i="12"/>
  <c r="CG86" i="12"/>
  <c r="CG85" i="12"/>
  <c r="CS84" i="12"/>
  <c r="DE73" i="12"/>
  <c r="DE93" i="12"/>
  <c r="AK91" i="12"/>
  <c r="Y87" i="12"/>
  <c r="Y82" i="12"/>
  <c r="AW74" i="12"/>
  <c r="AW80" i="12"/>
  <c r="DE74" i="12"/>
  <c r="DE69" i="12"/>
  <c r="M99" i="12"/>
  <c r="M92" i="12"/>
  <c r="Y83" i="12"/>
  <c r="AK75" i="12"/>
  <c r="BI73" i="12"/>
  <c r="DE72" i="12"/>
  <c r="Y96" i="12"/>
  <c r="CS94" i="12"/>
  <c r="CG93" i="12"/>
  <c r="M87" i="12"/>
  <c r="Y81" i="12"/>
  <c r="CG80" i="12"/>
  <c r="DE75" i="12"/>
  <c r="DE68" i="12"/>
  <c r="AK66" i="12"/>
  <c r="CG103" i="12"/>
  <c r="BU82" i="12"/>
  <c r="AW78" i="12"/>
  <c r="BU76" i="12"/>
  <c r="AW70" i="12"/>
  <c r="Y69" i="12"/>
  <c r="BU63" i="12"/>
  <c r="CG92" i="12"/>
  <c r="M91" i="12"/>
  <c r="BU89" i="12"/>
  <c r="CS88" i="12"/>
  <c r="AK77" i="12"/>
  <c r="AK74" i="12"/>
  <c r="Y73" i="12"/>
  <c r="AW72" i="12"/>
  <c r="BU71" i="12"/>
  <c r="BI66" i="12"/>
  <c r="AK65" i="12"/>
  <c r="M79" i="12"/>
  <c r="DE77" i="12"/>
  <c r="CS75" i="12"/>
  <c r="Y75" i="12"/>
  <c r="BU100" i="12"/>
  <c r="Y85" i="12"/>
  <c r="BU84" i="12"/>
  <c r="CS71" i="12"/>
  <c r="CS70" i="12"/>
  <c r="BU69" i="12"/>
  <c r="Y68" i="12"/>
  <c r="BI94" i="12"/>
  <c r="BI87" i="12"/>
  <c r="BI83" i="12"/>
  <c r="AW95" i="12"/>
  <c r="CG90" i="12"/>
  <c r="DE84" i="12"/>
  <c r="Y78" i="12"/>
  <c r="Y74" i="12"/>
  <c r="M73" i="12"/>
  <c r="BI72" i="12"/>
  <c r="Y94" i="12"/>
  <c r="CS82" i="12"/>
  <c r="BU91" i="12"/>
  <c r="BU88" i="12"/>
  <c r="CS76" i="12"/>
  <c r="AW65" i="12"/>
  <c r="CS64" i="12"/>
  <c r="AK60" i="12"/>
  <c r="M57" i="12"/>
  <c r="Y76" i="12"/>
  <c r="BI74" i="12"/>
  <c r="M74" i="12"/>
  <c r="AK70" i="12"/>
  <c r="AK98" i="12"/>
  <c r="Y86" i="12"/>
  <c r="DE83" i="12"/>
  <c r="CS81" i="12"/>
  <c r="BU75" i="12"/>
  <c r="M75" i="12"/>
  <c r="BU68" i="12"/>
  <c r="CG97" i="12"/>
  <c r="AW79" i="12"/>
  <c r="BI75" i="12"/>
  <c r="BU70" i="12"/>
  <c r="CS69" i="12"/>
  <c r="AW67" i="12"/>
  <c r="M65" i="12"/>
  <c r="AW62" i="12"/>
  <c r="Y58" i="12"/>
  <c r="DE57" i="12"/>
  <c r="AW71" i="12"/>
  <c r="CS80" i="12"/>
  <c r="AW73" i="12"/>
  <c r="Y72" i="12"/>
  <c r="BU92" i="12"/>
  <c r="AW75" i="12"/>
  <c r="Y70" i="12"/>
  <c r="CS105" i="12"/>
  <c r="M90" i="12"/>
  <c r="AW83" i="12"/>
  <c r="AW76" i="12"/>
  <c r="CG72" i="12"/>
  <c r="Y65" i="12"/>
  <c r="AW59" i="12"/>
  <c r="BU57" i="12"/>
  <c r="CG96" i="12"/>
  <c r="AW85" i="12"/>
  <c r="Y71" i="12"/>
  <c r="AK69" i="12"/>
  <c r="CS67" i="12"/>
  <c r="DE66" i="12"/>
  <c r="AW63" i="12"/>
  <c r="AW60" i="12"/>
  <c r="BU58" i="12"/>
  <c r="BI77" i="12"/>
  <c r="AK81" i="12"/>
  <c r="AK96" i="12"/>
  <c r="CS86" i="12"/>
  <c r="DE95" i="12"/>
  <c r="AK73" i="12"/>
  <c r="AW94" i="12"/>
  <c r="BI80" i="12"/>
  <c r="CG74" i="12"/>
  <c r="M88" i="12"/>
  <c r="CG70" i="12"/>
  <c r="BI68" i="12"/>
  <c r="M66" i="12"/>
  <c r="CG62" i="12"/>
  <c r="BI61" i="12"/>
  <c r="CS57" i="12"/>
  <c r="AW98" i="12"/>
  <c r="M69" i="12"/>
  <c r="DE64" i="12"/>
  <c r="DE63" i="12"/>
  <c r="CS73" i="12"/>
  <c r="CG69" i="12"/>
  <c r="BU65" i="12"/>
  <c r="BU64" i="12"/>
  <c r="AK64" i="12"/>
  <c r="BI70" i="12"/>
  <c r="M84" i="12"/>
  <c r="DE65" i="12"/>
  <c r="BU62" i="12"/>
  <c r="M58" i="12"/>
  <c r="CG66" i="12"/>
  <c r="DE62" i="12"/>
  <c r="AK72" i="12"/>
  <c r="BI64" i="12"/>
  <c r="M72" i="12"/>
  <c r="AW68" i="12"/>
  <c r="CS63" i="12"/>
  <c r="CS74" i="12"/>
  <c r="AK68" i="12"/>
  <c r="BI62" i="12"/>
  <c r="AK57" i="12"/>
  <c r="CG61" i="12"/>
  <c r="BU59" i="12"/>
  <c r="AK59" i="12"/>
  <c r="DE58" i="12"/>
  <c r="BU60" i="12"/>
  <c r="DE59" i="12"/>
  <c r="CS91" i="12"/>
  <c r="M62" i="12"/>
  <c r="CG77" i="12"/>
  <c r="BU74" i="12"/>
  <c r="Y67" i="12"/>
  <c r="CG65" i="12"/>
  <c r="CG63" i="12"/>
  <c r="BI58" i="12"/>
  <c r="DE61" i="12"/>
  <c r="CG68" i="12"/>
  <c r="AW57" i="12"/>
  <c r="BU85" i="12"/>
  <c r="AW69" i="12"/>
  <c r="AW64" i="12"/>
  <c r="AK58" i="12"/>
  <c r="BU90" i="12"/>
  <c r="Y64" i="12"/>
  <c r="M77" i="12"/>
  <c r="BI69" i="12"/>
  <c r="BU67" i="12"/>
  <c r="CS61" i="12"/>
  <c r="Y61" i="12"/>
  <c r="M60" i="12"/>
  <c r="CS87" i="12"/>
  <c r="AK63" i="12"/>
  <c r="M64" i="12"/>
  <c r="Y63" i="12"/>
  <c r="CS58" i="12"/>
  <c r="CS68" i="12"/>
  <c r="BU61" i="12"/>
  <c r="M61" i="12"/>
  <c r="CS65" i="12"/>
  <c r="AK62" i="12"/>
  <c r="CG59" i="12"/>
  <c r="M70" i="12"/>
  <c r="AW61" i="12"/>
  <c r="CG60" i="12"/>
  <c r="M59" i="12"/>
  <c r="CG57" i="12"/>
  <c r="BI59" i="12"/>
  <c r="CS62" i="12"/>
  <c r="AK61" i="12"/>
  <c r="AW58" i="12"/>
  <c r="Y59" i="12"/>
  <c r="BI63" i="12"/>
  <c r="M63" i="12"/>
  <c r="CS60" i="12"/>
  <c r="CG73" i="12"/>
  <c r="BU73" i="12"/>
  <c r="BI65" i="12"/>
  <c r="BI60" i="12"/>
  <c r="DE70" i="12"/>
  <c r="Y60" i="12"/>
  <c r="CS59" i="12"/>
  <c r="BI57" i="12"/>
  <c r="Y62" i="12"/>
  <c r="Y57" i="12"/>
  <c r="M68" i="12"/>
  <c r="CG64" i="12"/>
  <c r="A15" i="6"/>
  <c r="DE60" i="12"/>
  <c r="CG58" i="12"/>
  <c r="CG75" i="12"/>
  <c r="AK106" i="12"/>
  <c r="M106" i="12"/>
  <c r="DE106" i="12"/>
  <c r="CG106" i="12"/>
  <c r="BI106" i="12"/>
  <c r="F47" i="12"/>
  <c r="J47" i="12"/>
  <c r="K15" i="12" s="1"/>
  <c r="K7" i="14" s="1"/>
  <c r="M2" i="13" l="1"/>
  <c r="J2" i="15"/>
  <c r="AX102" i="12"/>
  <c r="DF106" i="12"/>
  <c r="AL103" i="12"/>
  <c r="AX106" i="12"/>
  <c r="CH103" i="12"/>
  <c r="CH100" i="12"/>
  <c r="BJ100" i="12"/>
  <c r="AL100" i="12"/>
  <c r="N100" i="12"/>
  <c r="BV106" i="12"/>
  <c r="BJ106" i="12"/>
  <c r="AL104" i="12"/>
  <c r="Z99" i="12"/>
  <c r="DF98" i="12"/>
  <c r="Z103" i="12"/>
  <c r="CT101" i="12"/>
  <c r="CT100" i="12"/>
  <c r="AX99" i="12"/>
  <c r="DF104" i="12"/>
  <c r="BJ101" i="12"/>
  <c r="CT104" i="12"/>
  <c r="BV103" i="12"/>
  <c r="N103" i="12"/>
  <c r="CT103" i="12"/>
  <c r="CH102" i="12"/>
  <c r="CH101" i="12"/>
  <c r="AX101" i="12"/>
  <c r="N97" i="12"/>
  <c r="N106" i="12"/>
  <c r="Z100" i="12"/>
  <c r="N99" i="12"/>
  <c r="BV95" i="12"/>
  <c r="CH93" i="12"/>
  <c r="CT92" i="12"/>
  <c r="BV92" i="12"/>
  <c r="AX92" i="12"/>
  <c r="Z92" i="12"/>
  <c r="CT81" i="12"/>
  <c r="BV81" i="12"/>
  <c r="AX81" i="12"/>
  <c r="Z81" i="12"/>
  <c r="BJ105" i="12"/>
  <c r="AL99" i="12"/>
  <c r="BJ98" i="12"/>
  <c r="CT94" i="12"/>
  <c r="CT88" i="12"/>
  <c r="BV88" i="12"/>
  <c r="AX88" i="12"/>
  <c r="Z88" i="12"/>
  <c r="BJ104" i="12"/>
  <c r="DF100" i="12"/>
  <c r="BJ99" i="12"/>
  <c r="DF97" i="12"/>
  <c r="DF102" i="12"/>
  <c r="CH96" i="12"/>
  <c r="BJ95" i="12"/>
  <c r="CH106" i="12"/>
  <c r="CT102" i="12"/>
  <c r="BV98" i="12"/>
  <c r="BV97" i="12"/>
  <c r="AX96" i="12"/>
  <c r="Z104" i="12"/>
  <c r="AL101" i="12"/>
  <c r="DF94" i="12"/>
  <c r="Z102" i="12"/>
  <c r="Z98" i="12"/>
  <c r="BJ97" i="12"/>
  <c r="Z97" i="12"/>
  <c r="Z96" i="12"/>
  <c r="AL92" i="12"/>
  <c r="CH91" i="12"/>
  <c r="DF90" i="12"/>
  <c r="Z89" i="12"/>
  <c r="BV102" i="12"/>
  <c r="BV99" i="12"/>
  <c r="CT97" i="12"/>
  <c r="AX100" i="12"/>
  <c r="AX93" i="12"/>
  <c r="Z91" i="12"/>
  <c r="AX89" i="12"/>
  <c r="CH104" i="12"/>
  <c r="CT95" i="12"/>
  <c r="AL94" i="12"/>
  <c r="CH86" i="12"/>
  <c r="BJ85" i="12"/>
  <c r="N84" i="12"/>
  <c r="CT83" i="12"/>
  <c r="N81" i="12"/>
  <c r="CT80" i="12"/>
  <c r="N104" i="12"/>
  <c r="Z101" i="12"/>
  <c r="DF99" i="12"/>
  <c r="DF105" i="12"/>
  <c r="AL105" i="12"/>
  <c r="BJ102" i="12"/>
  <c r="N102" i="12"/>
  <c r="BV101" i="12"/>
  <c r="Z95" i="12"/>
  <c r="BJ103" i="12"/>
  <c r="AL106" i="12"/>
  <c r="AL102" i="12"/>
  <c r="DF96" i="12"/>
  <c r="BV96" i="12"/>
  <c r="AL96" i="12"/>
  <c r="CH94" i="12"/>
  <c r="CH99" i="12"/>
  <c r="AL98" i="12"/>
  <c r="CT106" i="12"/>
  <c r="Z106" i="12"/>
  <c r="AL95" i="12"/>
  <c r="CH105" i="12"/>
  <c r="CH98" i="12"/>
  <c r="AX91" i="12"/>
  <c r="N96" i="12"/>
  <c r="BJ93" i="12"/>
  <c r="Z90" i="12"/>
  <c r="AL89" i="12"/>
  <c r="DF101" i="12"/>
  <c r="N98" i="12"/>
  <c r="N92" i="12"/>
  <c r="CH88" i="12"/>
  <c r="N86" i="12"/>
  <c r="CH84" i="12"/>
  <c r="DF83" i="12"/>
  <c r="BJ82" i="12"/>
  <c r="N95" i="12"/>
  <c r="AX90" i="12"/>
  <c r="BV87" i="12"/>
  <c r="N80" i="12"/>
  <c r="CT79" i="12"/>
  <c r="AX97" i="12"/>
  <c r="BV94" i="12"/>
  <c r="CH90" i="12"/>
  <c r="N87" i="12"/>
  <c r="AL86" i="12"/>
  <c r="CH85" i="12"/>
  <c r="DF84" i="12"/>
  <c r="DF82" i="12"/>
  <c r="CH81" i="12"/>
  <c r="AL80" i="12"/>
  <c r="CT99" i="12"/>
  <c r="DF95" i="12"/>
  <c r="N105" i="12"/>
  <c r="AX104" i="12"/>
  <c r="N101" i="12"/>
  <c r="BJ90" i="12"/>
  <c r="BV86" i="12"/>
  <c r="CT85" i="12"/>
  <c r="CT89" i="12"/>
  <c r="BJ84" i="12"/>
  <c r="N83" i="12"/>
  <c r="BV80" i="12"/>
  <c r="BV104" i="12"/>
  <c r="AL97" i="12"/>
  <c r="DF92" i="12"/>
  <c r="DF91" i="12"/>
  <c r="N89" i="12"/>
  <c r="Z84" i="12"/>
  <c r="BV83" i="12"/>
  <c r="CT78" i="12"/>
  <c r="BJ94" i="12"/>
  <c r="N91" i="12"/>
  <c r="AX85" i="12"/>
  <c r="N79" i="12"/>
  <c r="AL88" i="12"/>
  <c r="DF87" i="12"/>
  <c r="AL83" i="12"/>
  <c r="CT77" i="12"/>
  <c r="BV77" i="12"/>
  <c r="AX77" i="12"/>
  <c r="Z77" i="12"/>
  <c r="CT66" i="12"/>
  <c r="BV66" i="12"/>
  <c r="AX66" i="12"/>
  <c r="Z66" i="12"/>
  <c r="CH95" i="12"/>
  <c r="DF88" i="12"/>
  <c r="DF86" i="12"/>
  <c r="DF85" i="12"/>
  <c r="AX84" i="12"/>
  <c r="CH82" i="12"/>
  <c r="N78" i="12"/>
  <c r="DF76" i="12"/>
  <c r="CH76" i="12"/>
  <c r="BJ76" i="12"/>
  <c r="AL76" i="12"/>
  <c r="N76" i="12"/>
  <c r="DF65" i="12"/>
  <c r="CH65" i="12"/>
  <c r="BJ65" i="12"/>
  <c r="AL65" i="12"/>
  <c r="N65" i="12"/>
  <c r="CT93" i="12"/>
  <c r="BJ80" i="12"/>
  <c r="BJ79" i="12"/>
  <c r="CT75" i="12"/>
  <c r="BV75" i="12"/>
  <c r="AX75" i="12"/>
  <c r="Z75" i="12"/>
  <c r="DF103" i="12"/>
  <c r="CH97" i="12"/>
  <c r="AX94" i="12"/>
  <c r="AL93" i="12"/>
  <c r="CT91" i="12"/>
  <c r="N90" i="12"/>
  <c r="BV85" i="12"/>
  <c r="AX103" i="12"/>
  <c r="BV93" i="12"/>
  <c r="CT90" i="12"/>
  <c r="DF77" i="12"/>
  <c r="CH77" i="12"/>
  <c r="BJ77" i="12"/>
  <c r="AL77" i="12"/>
  <c r="N77" i="12"/>
  <c r="AX95" i="12"/>
  <c r="N93" i="12"/>
  <c r="BV91" i="12"/>
  <c r="Z85" i="12"/>
  <c r="N94" i="12"/>
  <c r="BJ92" i="12"/>
  <c r="AL90" i="12"/>
  <c r="AX86" i="12"/>
  <c r="DF81" i="12"/>
  <c r="BV78" i="12"/>
  <c r="CT84" i="12"/>
  <c r="AX80" i="12"/>
  <c r="BV79" i="12"/>
  <c r="DF74" i="12"/>
  <c r="DF69" i="12"/>
  <c r="CH83" i="12"/>
  <c r="Z83" i="12"/>
  <c r="AL75" i="12"/>
  <c r="BJ73" i="12"/>
  <c r="DF72" i="12"/>
  <c r="Z72" i="12"/>
  <c r="AX71" i="12"/>
  <c r="Z70" i="12"/>
  <c r="CH87" i="12"/>
  <c r="BJ86" i="12"/>
  <c r="CH80" i="12"/>
  <c r="DF79" i="12"/>
  <c r="Z79" i="12"/>
  <c r="DF75" i="12"/>
  <c r="AL85" i="12"/>
  <c r="BV82" i="12"/>
  <c r="AX78" i="12"/>
  <c r="BV76" i="12"/>
  <c r="AX70" i="12"/>
  <c r="Z69" i="12"/>
  <c r="CT98" i="12"/>
  <c r="CH92" i="12"/>
  <c r="BV89" i="12"/>
  <c r="AL74" i="12"/>
  <c r="Z73" i="12"/>
  <c r="AX72" i="12"/>
  <c r="BV71" i="12"/>
  <c r="CH67" i="12"/>
  <c r="BJ66" i="12"/>
  <c r="CH78" i="12"/>
  <c r="BV74" i="12"/>
  <c r="CH73" i="12"/>
  <c r="BV70" i="12"/>
  <c r="AX69" i="12"/>
  <c r="CT63" i="12"/>
  <c r="BV62" i="12"/>
  <c r="BV100" i="12"/>
  <c r="BV84" i="12"/>
  <c r="AL78" i="12"/>
  <c r="CT71" i="12"/>
  <c r="CT70" i="12"/>
  <c r="BV69" i="12"/>
  <c r="BJ87" i="12"/>
  <c r="BJ83" i="12"/>
  <c r="BJ81" i="12"/>
  <c r="BJ75" i="12"/>
  <c r="AX73" i="12"/>
  <c r="BV72" i="12"/>
  <c r="DF66" i="12"/>
  <c r="Z94" i="12"/>
  <c r="BJ91" i="12"/>
  <c r="AL87" i="12"/>
  <c r="CT82" i="12"/>
  <c r="AL79" i="12"/>
  <c r="CH75" i="12"/>
  <c r="N75" i="12"/>
  <c r="CH74" i="12"/>
  <c r="CT73" i="12"/>
  <c r="CH70" i="12"/>
  <c r="AL69" i="12"/>
  <c r="BJ96" i="12"/>
  <c r="BV90" i="12"/>
  <c r="CT87" i="12"/>
  <c r="AL81" i="12"/>
  <c r="BJ78" i="12"/>
  <c r="N85" i="12"/>
  <c r="Z76" i="12"/>
  <c r="BJ74" i="12"/>
  <c r="N74" i="12"/>
  <c r="AL70" i="12"/>
  <c r="DF68" i="12"/>
  <c r="AL66" i="12"/>
  <c r="AL64" i="12"/>
  <c r="Z62" i="12"/>
  <c r="BJ60" i="12"/>
  <c r="AL57" i="12"/>
  <c r="Z86" i="12"/>
  <c r="BV68" i="12"/>
  <c r="AX87" i="12"/>
  <c r="DF80" i="12"/>
  <c r="Z80" i="12"/>
  <c r="AX79" i="12"/>
  <c r="CT69" i="12"/>
  <c r="AX67" i="12"/>
  <c r="DF89" i="12"/>
  <c r="BJ88" i="12"/>
  <c r="DF73" i="12"/>
  <c r="N73" i="12"/>
  <c r="BJ69" i="12"/>
  <c r="AL68" i="12"/>
  <c r="BJ64" i="12"/>
  <c r="AX61" i="12"/>
  <c r="AX58" i="12"/>
  <c r="Z93" i="12"/>
  <c r="AL91" i="12"/>
  <c r="CH89" i="12"/>
  <c r="Z87" i="12"/>
  <c r="DF70" i="12"/>
  <c r="CT68" i="12"/>
  <c r="DF67" i="12"/>
  <c r="N88" i="12"/>
  <c r="BJ72" i="12"/>
  <c r="N72" i="12"/>
  <c r="CH71" i="12"/>
  <c r="AL82" i="12"/>
  <c r="AX76" i="12"/>
  <c r="AL73" i="12"/>
  <c r="CH68" i="12"/>
  <c r="DF78" i="12"/>
  <c r="AX74" i="12"/>
  <c r="BJ70" i="12"/>
  <c r="CT96" i="12"/>
  <c r="AX83" i="12"/>
  <c r="CH72" i="12"/>
  <c r="Z71" i="12"/>
  <c r="CT67" i="12"/>
  <c r="AX63" i="12"/>
  <c r="AX60" i="12"/>
  <c r="BV58" i="12"/>
  <c r="BJ89" i="12"/>
  <c r="DF71" i="12"/>
  <c r="DF63" i="12"/>
  <c r="N63" i="12"/>
  <c r="BJ62" i="12"/>
  <c r="DF61" i="12"/>
  <c r="CT86" i="12"/>
  <c r="N71" i="12"/>
  <c r="Z68" i="12"/>
  <c r="CH79" i="12"/>
  <c r="Z74" i="12"/>
  <c r="CH69" i="12"/>
  <c r="AL84" i="12"/>
  <c r="CT57" i="12"/>
  <c r="AX98" i="12"/>
  <c r="N69" i="12"/>
  <c r="BJ67" i="12"/>
  <c r="DF64" i="12"/>
  <c r="N62" i="12"/>
  <c r="BV60" i="12"/>
  <c r="N60" i="12"/>
  <c r="BJ59" i="12"/>
  <c r="BV65" i="12"/>
  <c r="BV64" i="12"/>
  <c r="BJ71" i="12"/>
  <c r="Z78" i="12"/>
  <c r="AL71" i="12"/>
  <c r="AX68" i="12"/>
  <c r="CH61" i="12"/>
  <c r="BJ57" i="12"/>
  <c r="AL72" i="12"/>
  <c r="CT64" i="12"/>
  <c r="Z64" i="12"/>
  <c r="AL62" i="12"/>
  <c r="BV73" i="12"/>
  <c r="DF93" i="12"/>
  <c r="CT74" i="12"/>
  <c r="AX65" i="12"/>
  <c r="DF57" i="12"/>
  <c r="DF62" i="12"/>
  <c r="BV59" i="12"/>
  <c r="AL59" i="12"/>
  <c r="DF58" i="12"/>
  <c r="BV57" i="12"/>
  <c r="AL60" i="12"/>
  <c r="DF59" i="12"/>
  <c r="AL67" i="12"/>
  <c r="CT65" i="12"/>
  <c r="AL61" i="12"/>
  <c r="Z65" i="12"/>
  <c r="CH63" i="12"/>
  <c r="AX62" i="12"/>
  <c r="Z59" i="12"/>
  <c r="Z58" i="12"/>
  <c r="Z57" i="12"/>
  <c r="BV67" i="12"/>
  <c r="BJ63" i="12"/>
  <c r="CT61" i="12"/>
  <c r="CH59" i="12"/>
  <c r="AX59" i="12"/>
  <c r="CH58" i="12"/>
  <c r="CT72" i="12"/>
  <c r="BJ68" i="12"/>
  <c r="N66" i="12"/>
  <c r="AL63" i="12"/>
  <c r="AX57" i="12"/>
  <c r="CT76" i="12"/>
  <c r="N64" i="12"/>
  <c r="Z63" i="12"/>
  <c r="BV61" i="12"/>
  <c r="N61" i="12"/>
  <c r="Z67" i="12"/>
  <c r="N67" i="12"/>
  <c r="AL58" i="12"/>
  <c r="N70" i="12"/>
  <c r="BV63" i="12"/>
  <c r="AX64" i="12"/>
  <c r="N82" i="12"/>
  <c r="CH66" i="12"/>
  <c r="CT62" i="12"/>
  <c r="BJ61" i="12"/>
  <c r="CH62" i="12"/>
  <c r="Z61" i="12"/>
  <c r="Z60" i="12"/>
  <c r="CT58" i="12"/>
  <c r="N58" i="12"/>
  <c r="N57" i="12"/>
  <c r="C48" i="12" s="1"/>
  <c r="D16" i="12" s="1"/>
  <c r="D35" i="12" s="1"/>
  <c r="CH60" i="12"/>
  <c r="N59" i="12"/>
  <c r="CH57" i="12"/>
  <c r="N68" i="12"/>
  <c r="CT59" i="12"/>
  <c r="CH64" i="12"/>
  <c r="BJ58" i="12"/>
  <c r="DF60" i="12"/>
  <c r="CT60" i="12"/>
  <c r="AX82" i="12"/>
  <c r="Z82" i="12"/>
  <c r="Z105" i="12"/>
  <c r="BV105" i="12"/>
  <c r="AX105" i="12"/>
  <c r="CT105" i="12"/>
  <c r="L12" i="12"/>
  <c r="L4" i="14" s="1"/>
  <c r="L14" i="12"/>
  <c r="L6" i="14" s="1"/>
  <c r="M5" i="12"/>
  <c r="L18" i="12"/>
  <c r="L10" i="14" s="1"/>
  <c r="L29" i="12"/>
  <c r="L21" i="14" s="1"/>
  <c r="L25" i="12"/>
  <c r="L17" i="14" s="1"/>
  <c r="L23" i="12"/>
  <c r="L15" i="14" s="1"/>
  <c r="L17" i="12"/>
  <c r="L9" i="14" s="1"/>
  <c r="L11" i="12"/>
  <c r="L3" i="14" s="1"/>
  <c r="L10" i="12"/>
  <c r="L19" i="12"/>
  <c r="L11" i="14" s="1"/>
  <c r="L33" i="12"/>
  <c r="L25" i="14" s="1"/>
  <c r="L28" i="12"/>
  <c r="L20" i="14" s="1"/>
  <c r="L15" i="12"/>
  <c r="L7" i="14" s="1"/>
  <c r="L22" i="12"/>
  <c r="L14" i="14" s="1"/>
  <c r="L13" i="12"/>
  <c r="L5" i="14" s="1"/>
  <c r="L21" i="12"/>
  <c r="L13" i="14" s="1"/>
  <c r="L26" i="12"/>
  <c r="L18" i="14" s="1"/>
  <c r="L24" i="12"/>
  <c r="L16" i="14" s="1"/>
  <c r="L31" i="12"/>
  <c r="L23" i="14" s="1"/>
  <c r="L20" i="12"/>
  <c r="L12" i="14" s="1"/>
  <c r="L32" i="12"/>
  <c r="L24" i="14" s="1"/>
  <c r="L27" i="12"/>
  <c r="L19" i="14" s="1"/>
  <c r="L30" i="12"/>
  <c r="L22" i="14" s="1"/>
  <c r="J15" i="12"/>
  <c r="I15" i="12"/>
  <c r="H15" i="12"/>
  <c r="D7" i="14"/>
  <c r="C15" i="12"/>
  <c r="C7" i="14" s="1"/>
  <c r="B15" i="12"/>
  <c r="B7" i="14" s="1"/>
  <c r="E7" i="14"/>
  <c r="G15" i="12"/>
  <c r="AG129" i="12"/>
  <c r="AG125" i="12"/>
  <c r="AG132" i="12"/>
  <c r="AG133" i="12"/>
  <c r="AG127" i="12"/>
  <c r="AG130" i="12"/>
  <c r="AG126" i="12"/>
  <c r="F7" i="14"/>
  <c r="K2" i="14"/>
  <c r="H7" i="14" l="1"/>
  <c r="F48" i="12"/>
  <c r="H48" i="12"/>
  <c r="I7" i="14"/>
  <c r="J7" i="14"/>
  <c r="D48" i="12"/>
  <c r="G48" i="12"/>
  <c r="K48" i="12"/>
  <c r="C50" i="12"/>
  <c r="M29" i="12"/>
  <c r="M21" i="14" s="1"/>
  <c r="M31" i="12"/>
  <c r="M23" i="14" s="1"/>
  <c r="M25" i="12"/>
  <c r="M17" i="14" s="1"/>
  <c r="M23" i="12"/>
  <c r="M15" i="14" s="1"/>
  <c r="M17" i="12"/>
  <c r="M9" i="14" s="1"/>
  <c r="M11" i="12"/>
  <c r="M3" i="14" s="1"/>
  <c r="M30" i="12"/>
  <c r="M22" i="14" s="1"/>
  <c r="M15" i="12"/>
  <c r="M7" i="14" s="1"/>
  <c r="N5" i="12"/>
  <c r="M24" i="12"/>
  <c r="M16" i="14" s="1"/>
  <c r="M20" i="12"/>
  <c r="M12" i="14" s="1"/>
  <c r="M33" i="12"/>
  <c r="M25" i="14" s="1"/>
  <c r="M28" i="12"/>
  <c r="M20" i="14" s="1"/>
  <c r="M19" i="12"/>
  <c r="M11" i="14" s="1"/>
  <c r="M13" i="12"/>
  <c r="M5" i="14" s="1"/>
  <c r="M12" i="12"/>
  <c r="M4" i="14" s="1"/>
  <c r="M26" i="12"/>
  <c r="M18" i="14" s="1"/>
  <c r="M14" i="12"/>
  <c r="M6" i="14" s="1"/>
  <c r="M21" i="12"/>
  <c r="M13" i="14" s="1"/>
  <c r="M32" i="12"/>
  <c r="M24" i="14" s="1"/>
  <c r="M10" i="12"/>
  <c r="M27" i="12"/>
  <c r="M19" i="14" s="1"/>
  <c r="M22" i="12"/>
  <c r="M14" i="14" s="1"/>
  <c r="M18" i="12"/>
  <c r="M10" i="14" s="1"/>
  <c r="L2" i="14"/>
  <c r="K2" i="15"/>
  <c r="N2" i="13"/>
  <c r="J48" i="12"/>
  <c r="I48" i="12"/>
  <c r="D8" i="14"/>
  <c r="B16" i="12"/>
  <c r="B8" i="14" s="1"/>
  <c r="C16" i="12"/>
  <c r="C8" i="14" s="1"/>
  <c r="G7" i="14"/>
  <c r="E48" i="12"/>
  <c r="O2" i="13" l="1"/>
  <c r="L2" i="15"/>
  <c r="M2" i="14"/>
  <c r="H16" i="12"/>
  <c r="G50" i="12"/>
  <c r="E16" i="12"/>
  <c r="D50" i="12"/>
  <c r="G16" i="12"/>
  <c r="F50" i="12"/>
  <c r="J16" i="12"/>
  <c r="I50" i="12"/>
  <c r="N24" i="12"/>
  <c r="N16" i="14" s="1"/>
  <c r="N26" i="12"/>
  <c r="N18" i="14" s="1"/>
  <c r="N33" i="12"/>
  <c r="N25" i="14" s="1"/>
  <c r="N29" i="12"/>
  <c r="N21" i="14" s="1"/>
  <c r="N21" i="12"/>
  <c r="N13" i="14" s="1"/>
  <c r="N14" i="12"/>
  <c r="N6" i="14" s="1"/>
  <c r="N30" i="12"/>
  <c r="N22" i="14" s="1"/>
  <c r="N10" i="12"/>
  <c r="N28" i="12"/>
  <c r="N20" i="14" s="1"/>
  <c r="N22" i="12"/>
  <c r="N14" i="14" s="1"/>
  <c r="N27" i="12"/>
  <c r="N19" i="14" s="1"/>
  <c r="N17" i="12"/>
  <c r="N9" i="14" s="1"/>
  <c r="N15" i="12"/>
  <c r="N7" i="14" s="1"/>
  <c r="O5" i="12"/>
  <c r="N19" i="12"/>
  <c r="N11" i="14" s="1"/>
  <c r="N11" i="12"/>
  <c r="N3" i="14" s="1"/>
  <c r="N12" i="12"/>
  <c r="N4" i="14" s="1"/>
  <c r="N20" i="12"/>
  <c r="N12" i="14" s="1"/>
  <c r="N32" i="12"/>
  <c r="N24" i="14" s="1"/>
  <c r="N31" i="12"/>
  <c r="N23" i="14" s="1"/>
  <c r="N18" i="12"/>
  <c r="N10" i="14" s="1"/>
  <c r="N13" i="12"/>
  <c r="N5" i="14" s="1"/>
  <c r="N25" i="12"/>
  <c r="N17" i="14" s="1"/>
  <c r="N23" i="12"/>
  <c r="N15" i="14" s="1"/>
  <c r="K16" i="12"/>
  <c r="J50" i="12"/>
  <c r="L48" i="12"/>
  <c r="L16" i="12"/>
  <c r="K50" i="12"/>
  <c r="L50" i="12" s="1"/>
  <c r="M50" i="12" s="1"/>
  <c r="N50" i="12" s="1"/>
  <c r="O50" i="12" s="1"/>
  <c r="P50" i="12" s="1"/>
  <c r="Q50" i="12" s="1"/>
  <c r="R50" i="12" s="1"/>
  <c r="S50" i="12" s="1"/>
  <c r="T50" i="12" s="1"/>
  <c r="U50" i="12" s="1"/>
  <c r="V50" i="12" s="1"/>
  <c r="W50" i="12" s="1"/>
  <c r="X50" i="12" s="1"/>
  <c r="Y50" i="12" s="1"/>
  <c r="Z50" i="12" s="1"/>
  <c r="AA50" i="12" s="1"/>
  <c r="AB50" i="12" s="1"/>
  <c r="AC50" i="12" s="1"/>
  <c r="AD50" i="12" s="1"/>
  <c r="AE50" i="12" s="1"/>
  <c r="F16" i="12"/>
  <c r="E50" i="12"/>
  <c r="I16" i="12"/>
  <c r="H50" i="12"/>
  <c r="M48" i="12" l="1"/>
  <c r="M16" i="12"/>
  <c r="J8" i="14"/>
  <c r="J35" i="12"/>
  <c r="G8" i="14"/>
  <c r="G35" i="12"/>
  <c r="F8" i="14"/>
  <c r="F35" i="12"/>
  <c r="L8" i="14"/>
  <c r="L35" i="12"/>
  <c r="H8" i="14"/>
  <c r="H35" i="12"/>
  <c r="N2" i="14"/>
  <c r="K8" i="14"/>
  <c r="K35" i="12"/>
  <c r="E8" i="14"/>
  <c r="E35" i="12"/>
  <c r="O19" i="12"/>
  <c r="O11" i="14" s="1"/>
  <c r="O21" i="12"/>
  <c r="O13" i="14" s="1"/>
  <c r="O14" i="12"/>
  <c r="O6" i="14" s="1"/>
  <c r="O33" i="12"/>
  <c r="O25" i="14" s="1"/>
  <c r="O30" i="12"/>
  <c r="O22" i="14" s="1"/>
  <c r="O10" i="12"/>
  <c r="O2" i="14" s="1"/>
  <c r="P5" i="12"/>
  <c r="O32" i="12"/>
  <c r="O24" i="14" s="1"/>
  <c r="O22" i="12"/>
  <c r="O14" i="14" s="1"/>
  <c r="O17" i="12"/>
  <c r="O9" i="14" s="1"/>
  <c r="O24" i="12"/>
  <c r="O16" i="14" s="1"/>
  <c r="O11" i="12"/>
  <c r="O3" i="14" s="1"/>
  <c r="O29" i="12"/>
  <c r="O21" i="14" s="1"/>
  <c r="O12" i="12"/>
  <c r="O4" i="14" s="1"/>
  <c r="O26" i="12"/>
  <c r="O18" i="14" s="1"/>
  <c r="O31" i="12"/>
  <c r="O23" i="14" s="1"/>
  <c r="O28" i="12"/>
  <c r="O20" i="14" s="1"/>
  <c r="O20" i="12"/>
  <c r="O12" i="14" s="1"/>
  <c r="O23" i="12"/>
  <c r="O15" i="14" s="1"/>
  <c r="O27" i="12"/>
  <c r="O19" i="14" s="1"/>
  <c r="O18" i="12"/>
  <c r="O10" i="14" s="1"/>
  <c r="O15" i="12"/>
  <c r="O7" i="14" s="1"/>
  <c r="O13" i="12"/>
  <c r="O5" i="14" s="1"/>
  <c r="O25" i="12"/>
  <c r="O17" i="14" s="1"/>
  <c r="I8" i="14"/>
  <c r="I35" i="12"/>
  <c r="P2" i="13"/>
  <c r="M2" i="15"/>
  <c r="P14" i="12" l="1"/>
  <c r="P6" i="14" s="1"/>
  <c r="Q5" i="12"/>
  <c r="P33" i="12"/>
  <c r="P25" i="14" s="1"/>
  <c r="P21" i="12"/>
  <c r="P13" i="14" s="1"/>
  <c r="P10" i="12"/>
  <c r="P2" i="14" s="1"/>
  <c r="P29" i="12"/>
  <c r="P21" i="14" s="1"/>
  <c r="P28" i="12"/>
  <c r="P20" i="14" s="1"/>
  <c r="P22" i="12"/>
  <c r="P14" i="14" s="1"/>
  <c r="P20" i="12"/>
  <c r="P12" i="14" s="1"/>
  <c r="P24" i="12"/>
  <c r="P16" i="14" s="1"/>
  <c r="P18" i="12"/>
  <c r="P10" i="14" s="1"/>
  <c r="P12" i="12"/>
  <c r="P4" i="14" s="1"/>
  <c r="P23" i="12"/>
  <c r="P15" i="14" s="1"/>
  <c r="P11" i="12"/>
  <c r="P3" i="14" s="1"/>
  <c r="P32" i="12"/>
  <c r="P24" i="14" s="1"/>
  <c r="P27" i="12"/>
  <c r="P19" i="14" s="1"/>
  <c r="P19" i="12"/>
  <c r="P11" i="14" s="1"/>
  <c r="P17" i="12"/>
  <c r="P9" i="14" s="1"/>
  <c r="P26" i="12"/>
  <c r="P18" i="14" s="1"/>
  <c r="P31" i="12"/>
  <c r="P23" i="14" s="1"/>
  <c r="P15" i="12"/>
  <c r="P7" i="14" s="1"/>
  <c r="P30" i="12"/>
  <c r="P22" i="14" s="1"/>
  <c r="P13" i="12"/>
  <c r="P5" i="14" s="1"/>
  <c r="P25" i="12"/>
  <c r="P17" i="14" s="1"/>
  <c r="N2" i="15"/>
  <c r="Q2" i="13"/>
  <c r="M8" i="14"/>
  <c r="M35" i="12"/>
  <c r="N48" i="12"/>
  <c r="N16" i="12"/>
  <c r="N8" i="14" l="1"/>
  <c r="N35" i="12"/>
  <c r="Q31" i="12"/>
  <c r="Q23" i="14" s="1"/>
  <c r="Q33" i="12"/>
  <c r="Q25" i="14" s="1"/>
  <c r="Q11" i="12"/>
  <c r="Q3" i="14" s="1"/>
  <c r="Q28" i="12"/>
  <c r="Q20" i="14" s="1"/>
  <c r="Q10" i="12"/>
  <c r="Q2" i="14" s="1"/>
  <c r="Q29" i="12"/>
  <c r="Q21" i="14" s="1"/>
  <c r="Q22" i="12"/>
  <c r="Q14" i="14" s="1"/>
  <c r="Q15" i="12"/>
  <c r="Q7" i="14" s="1"/>
  <c r="Q26" i="12"/>
  <c r="Q18" i="14" s="1"/>
  <c r="Q23" i="12"/>
  <c r="Q15" i="14" s="1"/>
  <c r="Q24" i="12"/>
  <c r="Q16" i="14" s="1"/>
  <c r="Q30" i="12"/>
  <c r="Q22" i="14" s="1"/>
  <c r="Q18" i="12"/>
  <c r="Q10" i="14" s="1"/>
  <c r="Q14" i="12"/>
  <c r="Q6" i="14" s="1"/>
  <c r="Q17" i="12"/>
  <c r="Q9" i="14" s="1"/>
  <c r="Q20" i="12"/>
  <c r="Q12" i="14" s="1"/>
  <c r="R5" i="12"/>
  <c r="Q12" i="12"/>
  <c r="Q4" i="14" s="1"/>
  <c r="Q19" i="12"/>
  <c r="Q11" i="14" s="1"/>
  <c r="Q21" i="12"/>
  <c r="Q13" i="14" s="1"/>
  <c r="Q27" i="12"/>
  <c r="Q19" i="14" s="1"/>
  <c r="Q32" i="12"/>
  <c r="Q24" i="14" s="1"/>
  <c r="Q13" i="12"/>
  <c r="Q5" i="14" s="1"/>
  <c r="Q25" i="12"/>
  <c r="Q17" i="14" s="1"/>
  <c r="O48" i="12"/>
  <c r="O16" i="12"/>
  <c r="O8" i="14" s="1"/>
  <c r="R2" i="13"/>
  <c r="O2" i="15"/>
  <c r="R26" i="12" l="1"/>
  <c r="R18" i="14" s="1"/>
  <c r="R28" i="12"/>
  <c r="R20" i="14" s="1"/>
  <c r="R29" i="12"/>
  <c r="R21" i="14" s="1"/>
  <c r="R10" i="12"/>
  <c r="R2" i="14" s="1"/>
  <c r="R17" i="12"/>
  <c r="R9" i="14" s="1"/>
  <c r="R22" i="12"/>
  <c r="R14" i="14" s="1"/>
  <c r="S5" i="12"/>
  <c r="R27" i="12"/>
  <c r="R19" i="14" s="1"/>
  <c r="R21" i="12"/>
  <c r="R13" i="14" s="1"/>
  <c r="R14" i="12"/>
  <c r="R6" i="14" s="1"/>
  <c r="R11" i="12"/>
  <c r="R3" i="14" s="1"/>
  <c r="R30" i="12"/>
  <c r="R22" i="14" s="1"/>
  <c r="R18" i="12"/>
  <c r="R10" i="14" s="1"/>
  <c r="R25" i="12"/>
  <c r="R17" i="14" s="1"/>
  <c r="R32" i="12"/>
  <c r="R24" i="14" s="1"/>
  <c r="R13" i="12"/>
  <c r="R5" i="14" s="1"/>
  <c r="R24" i="12"/>
  <c r="R16" i="14" s="1"/>
  <c r="R19" i="12"/>
  <c r="R11" i="14" s="1"/>
  <c r="R31" i="12"/>
  <c r="R23" i="14" s="1"/>
  <c r="R20" i="12"/>
  <c r="R12" i="14" s="1"/>
  <c r="R12" i="12"/>
  <c r="R4" i="14" s="1"/>
  <c r="R23" i="12"/>
  <c r="R15" i="14" s="1"/>
  <c r="R15" i="12"/>
  <c r="R7" i="14" s="1"/>
  <c r="R33" i="12"/>
  <c r="R25" i="14" s="1"/>
  <c r="P2" i="15"/>
  <c r="S2" i="13"/>
  <c r="P48" i="12"/>
  <c r="P16" i="12"/>
  <c r="P8" i="14" s="1"/>
  <c r="S21" i="12" l="1"/>
  <c r="S13" i="14" s="1"/>
  <c r="S23" i="12"/>
  <c r="S15" i="14" s="1"/>
  <c r="S28" i="12"/>
  <c r="S20" i="14" s="1"/>
  <c r="S17" i="12"/>
  <c r="S9" i="14" s="1"/>
  <c r="S24" i="12"/>
  <c r="S16" i="14" s="1"/>
  <c r="S29" i="12"/>
  <c r="S21" i="14" s="1"/>
  <c r="T5" i="12"/>
  <c r="S15" i="12"/>
  <c r="S7" i="14" s="1"/>
  <c r="S13" i="12"/>
  <c r="S5" i="14" s="1"/>
  <c r="S31" i="12"/>
  <c r="S23" i="14" s="1"/>
  <c r="S10" i="12"/>
  <c r="S2" i="14" s="1"/>
  <c r="S30" i="12"/>
  <c r="S22" i="14" s="1"/>
  <c r="S18" i="12"/>
  <c r="S10" i="14" s="1"/>
  <c r="S25" i="12"/>
  <c r="S17" i="14" s="1"/>
  <c r="S12" i="12"/>
  <c r="S4" i="14" s="1"/>
  <c r="S22" i="12"/>
  <c r="S14" i="14" s="1"/>
  <c r="S32" i="12"/>
  <c r="S24" i="14" s="1"/>
  <c r="S20" i="12"/>
  <c r="S12" i="14" s="1"/>
  <c r="S19" i="12"/>
  <c r="S11" i="14" s="1"/>
  <c r="S26" i="12"/>
  <c r="S18" i="14" s="1"/>
  <c r="S14" i="12"/>
  <c r="S6" i="14" s="1"/>
  <c r="S33" i="12"/>
  <c r="S25" i="14" s="1"/>
  <c r="S11" i="12"/>
  <c r="S3" i="14" s="1"/>
  <c r="S27" i="12"/>
  <c r="S19" i="14" s="1"/>
  <c r="Q48" i="12"/>
  <c r="Q16" i="12"/>
  <c r="Q8" i="14" s="1"/>
  <c r="Q2" i="15"/>
  <c r="T2" i="13"/>
  <c r="U2" i="13" l="1"/>
  <c r="R2" i="15"/>
  <c r="T18" i="12"/>
  <c r="T10" i="14" s="1"/>
  <c r="T24" i="12"/>
  <c r="T16" i="14" s="1"/>
  <c r="T32" i="12"/>
  <c r="T24" i="14" s="1"/>
  <c r="T13" i="12"/>
  <c r="T5" i="14" s="1"/>
  <c r="U5" i="12"/>
  <c r="T28" i="12"/>
  <c r="T20" i="14" s="1"/>
  <c r="T15" i="12"/>
  <c r="T7" i="14" s="1"/>
  <c r="T27" i="12"/>
  <c r="T19" i="14" s="1"/>
  <c r="T20" i="12"/>
  <c r="T12" i="14" s="1"/>
  <c r="T23" i="12"/>
  <c r="T15" i="14" s="1"/>
  <c r="T11" i="12"/>
  <c r="T3" i="14" s="1"/>
  <c r="T10" i="12"/>
  <c r="T2" i="14" s="1"/>
  <c r="T29" i="12"/>
  <c r="T21" i="14" s="1"/>
  <c r="T17" i="12"/>
  <c r="T9" i="14" s="1"/>
  <c r="T25" i="12"/>
  <c r="T17" i="14" s="1"/>
  <c r="T12" i="12"/>
  <c r="T4" i="14" s="1"/>
  <c r="T19" i="12"/>
  <c r="T11" i="14" s="1"/>
  <c r="T21" i="12"/>
  <c r="T13" i="14" s="1"/>
  <c r="T30" i="12"/>
  <c r="T22" i="14" s="1"/>
  <c r="T26" i="12"/>
  <c r="T18" i="14" s="1"/>
  <c r="T22" i="12"/>
  <c r="T14" i="14" s="1"/>
  <c r="T31" i="12"/>
  <c r="T23" i="14" s="1"/>
  <c r="T14" i="12"/>
  <c r="T6" i="14" s="1"/>
  <c r="T33" i="12"/>
  <c r="T25" i="14" s="1"/>
  <c r="R48" i="12"/>
  <c r="R16" i="12"/>
  <c r="R8" i="14" s="1"/>
  <c r="U33" i="12" l="1"/>
  <c r="U25" i="14" s="1"/>
  <c r="U11" i="12"/>
  <c r="U3" i="14" s="1"/>
  <c r="U13" i="12"/>
  <c r="U5" i="14" s="1"/>
  <c r="U32" i="12"/>
  <c r="U24" i="14" s="1"/>
  <c r="U20" i="12"/>
  <c r="U12" i="14" s="1"/>
  <c r="U28" i="12"/>
  <c r="U20" i="14" s="1"/>
  <c r="U15" i="12"/>
  <c r="U7" i="14" s="1"/>
  <c r="U27" i="12"/>
  <c r="U19" i="14" s="1"/>
  <c r="U21" i="12"/>
  <c r="U13" i="14" s="1"/>
  <c r="U25" i="12"/>
  <c r="U17" i="14" s="1"/>
  <c r="U19" i="12"/>
  <c r="U11" i="14" s="1"/>
  <c r="U30" i="12"/>
  <c r="U22" i="14" s="1"/>
  <c r="U17" i="12"/>
  <c r="U9" i="14" s="1"/>
  <c r="U23" i="12"/>
  <c r="U15" i="14" s="1"/>
  <c r="U29" i="12"/>
  <c r="U21" i="14" s="1"/>
  <c r="U12" i="12"/>
  <c r="U4" i="14" s="1"/>
  <c r="U26" i="12"/>
  <c r="U18" i="14" s="1"/>
  <c r="U31" i="12"/>
  <c r="U23" i="14" s="1"/>
  <c r="U14" i="12"/>
  <c r="U6" i="14" s="1"/>
  <c r="V5" i="12"/>
  <c r="U18" i="12"/>
  <c r="U10" i="14" s="1"/>
  <c r="U24" i="12"/>
  <c r="U16" i="14" s="1"/>
  <c r="U10" i="12"/>
  <c r="U2" i="14" s="1"/>
  <c r="U22" i="12"/>
  <c r="U14" i="14" s="1"/>
  <c r="S48" i="12"/>
  <c r="S16" i="12"/>
  <c r="S8" i="14" s="1"/>
  <c r="S2" i="15"/>
  <c r="V2" i="13"/>
  <c r="V28" i="12" l="1"/>
  <c r="V20" i="14" s="1"/>
  <c r="V30" i="12"/>
  <c r="V22" i="14" s="1"/>
  <c r="V32" i="12"/>
  <c r="V24" i="14" s="1"/>
  <c r="V20" i="12"/>
  <c r="V12" i="14" s="1"/>
  <c r="V13" i="12"/>
  <c r="V5" i="14" s="1"/>
  <c r="V27" i="12"/>
  <c r="V19" i="14" s="1"/>
  <c r="V21" i="12"/>
  <c r="V13" i="14" s="1"/>
  <c r="V26" i="12"/>
  <c r="V18" i="14" s="1"/>
  <c r="V14" i="12"/>
  <c r="V6" i="14" s="1"/>
  <c r="V10" i="12"/>
  <c r="V2" i="14" s="1"/>
  <c r="V17" i="12"/>
  <c r="V9" i="14" s="1"/>
  <c r="V24" i="12"/>
  <c r="V16" i="14" s="1"/>
  <c r="V19" i="12"/>
  <c r="V11" i="14" s="1"/>
  <c r="V31" i="12"/>
  <c r="V23" i="14" s="1"/>
  <c r="V23" i="12"/>
  <c r="V15" i="14" s="1"/>
  <c r="V15" i="12"/>
  <c r="V7" i="14" s="1"/>
  <c r="V22" i="12"/>
  <c r="V14" i="14" s="1"/>
  <c r="W5" i="12"/>
  <c r="V18" i="12"/>
  <c r="V10" i="14" s="1"/>
  <c r="V33" i="12"/>
  <c r="V25" i="14" s="1"/>
  <c r="V11" i="12"/>
  <c r="V3" i="14" s="1"/>
  <c r="V29" i="12"/>
  <c r="V21" i="14" s="1"/>
  <c r="V12" i="12"/>
  <c r="V4" i="14" s="1"/>
  <c r="V25" i="12"/>
  <c r="V17" i="14" s="1"/>
  <c r="T48" i="12"/>
  <c r="T16" i="12"/>
  <c r="T8" i="14" s="1"/>
  <c r="W2" i="13"/>
  <c r="T2" i="15"/>
  <c r="W23" i="12" l="1"/>
  <c r="W15" i="14" s="1"/>
  <c r="W25" i="12"/>
  <c r="W17" i="14" s="1"/>
  <c r="W27" i="12"/>
  <c r="W19" i="14" s="1"/>
  <c r="X5" i="12"/>
  <c r="W21" i="12"/>
  <c r="W13" i="14" s="1"/>
  <c r="W29" i="12"/>
  <c r="W21" i="14" s="1"/>
  <c r="W24" i="12"/>
  <c r="W16" i="14" s="1"/>
  <c r="W18" i="12"/>
  <c r="W10" i="14" s="1"/>
  <c r="W11" i="12"/>
  <c r="W3" i="14" s="1"/>
  <c r="W19" i="12"/>
  <c r="W11" i="14" s="1"/>
  <c r="W31" i="12"/>
  <c r="W23" i="14" s="1"/>
  <c r="W26" i="12"/>
  <c r="W18" i="14" s="1"/>
  <c r="W33" i="12"/>
  <c r="W25" i="14" s="1"/>
  <c r="W15" i="12"/>
  <c r="W7" i="14" s="1"/>
  <c r="W10" i="12"/>
  <c r="W2" i="14" s="1"/>
  <c r="W32" i="12"/>
  <c r="W24" i="14" s="1"/>
  <c r="W17" i="12"/>
  <c r="W9" i="14" s="1"/>
  <c r="W30" i="12"/>
  <c r="W22" i="14" s="1"/>
  <c r="W13" i="12"/>
  <c r="W5" i="14" s="1"/>
  <c r="W14" i="12"/>
  <c r="W6" i="14" s="1"/>
  <c r="W28" i="12"/>
  <c r="W20" i="14" s="1"/>
  <c r="W20" i="12"/>
  <c r="W12" i="14" s="1"/>
  <c r="W12" i="12"/>
  <c r="W4" i="14" s="1"/>
  <c r="W22" i="12"/>
  <c r="W14" i="14" s="1"/>
  <c r="U48" i="12"/>
  <c r="U16" i="12"/>
  <c r="U8" i="14" s="1"/>
  <c r="U2" i="15"/>
  <c r="X2" i="13"/>
  <c r="V2" i="15" l="1"/>
  <c r="Y2" i="13"/>
  <c r="V48" i="12"/>
  <c r="V16" i="12"/>
  <c r="V8" i="14" s="1"/>
  <c r="X18" i="12"/>
  <c r="X10" i="14" s="1"/>
  <c r="X20" i="12"/>
  <c r="X12" i="14" s="1"/>
  <c r="X27" i="12"/>
  <c r="X19" i="14" s="1"/>
  <c r="Y5" i="12"/>
  <c r="X26" i="12"/>
  <c r="X18" i="14" s="1"/>
  <c r="X14" i="12"/>
  <c r="X6" i="14" s="1"/>
  <c r="X33" i="12"/>
  <c r="X25" i="14" s="1"/>
  <c r="X12" i="12"/>
  <c r="X4" i="14" s="1"/>
  <c r="X22" i="12"/>
  <c r="X14" i="14" s="1"/>
  <c r="X10" i="12"/>
  <c r="X2" i="14" s="1"/>
  <c r="X17" i="12"/>
  <c r="X9" i="14" s="1"/>
  <c r="X11" i="12"/>
  <c r="X3" i="14" s="1"/>
  <c r="X30" i="12"/>
  <c r="X22" i="14" s="1"/>
  <c r="X31" i="12"/>
  <c r="X23" i="14" s="1"/>
  <c r="X13" i="12"/>
  <c r="X5" i="14" s="1"/>
  <c r="X29" i="12"/>
  <c r="X21" i="14" s="1"/>
  <c r="X15" i="12"/>
  <c r="X7" i="14" s="1"/>
  <c r="X19" i="12"/>
  <c r="X11" i="14" s="1"/>
  <c r="X28" i="12"/>
  <c r="X20" i="14" s="1"/>
  <c r="X23" i="12"/>
  <c r="X15" i="14" s="1"/>
  <c r="X24" i="12"/>
  <c r="X16" i="14" s="1"/>
  <c r="X32" i="12"/>
  <c r="X24" i="14" s="1"/>
  <c r="X21" i="12"/>
  <c r="X13" i="14" s="1"/>
  <c r="X25" i="12"/>
  <c r="X17" i="14" s="1"/>
  <c r="W2" i="15" l="1"/>
  <c r="Z2" i="13"/>
  <c r="Y13" i="12"/>
  <c r="Y5" i="14" s="1"/>
  <c r="Y15" i="12"/>
  <c r="Y7" i="14" s="1"/>
  <c r="Y28" i="12"/>
  <c r="Y20" i="14" s="1"/>
  <c r="Y26" i="12"/>
  <c r="Y18" i="14" s="1"/>
  <c r="Y14" i="12"/>
  <c r="Y6" i="14" s="1"/>
  <c r="Y20" i="12"/>
  <c r="Y12" i="14" s="1"/>
  <c r="Y19" i="12"/>
  <c r="Y11" i="14" s="1"/>
  <c r="Y29" i="12"/>
  <c r="Y21" i="14" s="1"/>
  <c r="Y24" i="12"/>
  <c r="Y16" i="14" s="1"/>
  <c r="Y30" i="12"/>
  <c r="Y22" i="14" s="1"/>
  <c r="Y18" i="12"/>
  <c r="Y10" i="14" s="1"/>
  <c r="Y25" i="12"/>
  <c r="Y17" i="14" s="1"/>
  <c r="Y12" i="12"/>
  <c r="Y4" i="14" s="1"/>
  <c r="Y22" i="12"/>
  <c r="Y14" i="14" s="1"/>
  <c r="Y17" i="12"/>
  <c r="Y9" i="14" s="1"/>
  <c r="Y31" i="12"/>
  <c r="Y23" i="14" s="1"/>
  <c r="Z5" i="12"/>
  <c r="Y21" i="12"/>
  <c r="Y13" i="14" s="1"/>
  <c r="Y11" i="12"/>
  <c r="Y3" i="14" s="1"/>
  <c r="Y23" i="12"/>
  <c r="Y15" i="14" s="1"/>
  <c r="Y32" i="12"/>
  <c r="Y24" i="14" s="1"/>
  <c r="Y27" i="12"/>
  <c r="Y19" i="14" s="1"/>
  <c r="Y10" i="12"/>
  <c r="Y2" i="14" s="1"/>
  <c r="Y33" i="12"/>
  <c r="Y25" i="14" s="1"/>
  <c r="W48" i="12"/>
  <c r="W16" i="12"/>
  <c r="W8" i="14" s="1"/>
  <c r="Z30" i="12" l="1"/>
  <c r="Z22" i="14" s="1"/>
  <c r="Z32" i="12"/>
  <c r="Z24" i="14" s="1"/>
  <c r="Z10" i="12"/>
  <c r="Z2" i="14" s="1"/>
  <c r="Z31" i="12"/>
  <c r="Z23" i="14" s="1"/>
  <c r="Z23" i="12"/>
  <c r="Z15" i="14" s="1"/>
  <c r="Z26" i="12"/>
  <c r="Z18" i="14" s="1"/>
  <c r="Z14" i="12"/>
  <c r="Z6" i="14" s="1"/>
  <c r="Z20" i="12"/>
  <c r="Z12" i="14" s="1"/>
  <c r="Z25" i="12"/>
  <c r="Z17" i="14" s="1"/>
  <c r="Z24" i="12"/>
  <c r="Z16" i="14" s="1"/>
  <c r="Z18" i="12"/>
  <c r="Z10" i="14" s="1"/>
  <c r="Z11" i="12"/>
  <c r="Z3" i="14" s="1"/>
  <c r="Z12" i="12"/>
  <c r="Z4" i="14" s="1"/>
  <c r="Z13" i="12"/>
  <c r="Z5" i="14" s="1"/>
  <c r="AA5" i="12"/>
  <c r="Z15" i="12"/>
  <c r="Z7" i="14" s="1"/>
  <c r="Z28" i="12"/>
  <c r="Z20" i="14" s="1"/>
  <c r="Z21" i="12"/>
  <c r="Z13" i="14" s="1"/>
  <c r="Z33" i="12"/>
  <c r="Z25" i="14" s="1"/>
  <c r="Z29" i="12"/>
  <c r="Z21" i="14" s="1"/>
  <c r="Z27" i="12"/>
  <c r="Z19" i="14" s="1"/>
  <c r="Z22" i="12"/>
  <c r="Z14" i="14" s="1"/>
  <c r="Z17" i="12"/>
  <c r="Z9" i="14" s="1"/>
  <c r="Z19" i="12"/>
  <c r="Z11" i="14" s="1"/>
  <c r="X48" i="12"/>
  <c r="X16" i="12"/>
  <c r="X8" i="14" s="1"/>
  <c r="X2" i="15"/>
  <c r="AA2" i="13"/>
  <c r="Y2" i="15" l="1"/>
  <c r="AB2" i="13"/>
  <c r="Y48" i="12"/>
  <c r="Y16" i="12"/>
  <c r="Y8" i="14" s="1"/>
  <c r="AA25" i="12"/>
  <c r="AA17" i="14" s="1"/>
  <c r="AA27" i="12"/>
  <c r="AA19" i="14" s="1"/>
  <c r="AA31" i="12"/>
  <c r="AA23" i="14" s="1"/>
  <c r="AA23" i="12"/>
  <c r="AA15" i="14" s="1"/>
  <c r="AA12" i="12"/>
  <c r="AA4" i="14" s="1"/>
  <c r="AA20" i="12"/>
  <c r="AA12" i="14" s="1"/>
  <c r="AA19" i="12"/>
  <c r="AA11" i="14" s="1"/>
  <c r="AA13" i="12"/>
  <c r="AA5" i="14" s="1"/>
  <c r="AA32" i="12"/>
  <c r="AA24" i="14" s="1"/>
  <c r="AA26" i="12"/>
  <c r="AA18" i="14" s="1"/>
  <c r="AA28" i="12"/>
  <c r="AA20" i="14" s="1"/>
  <c r="AA24" i="12"/>
  <c r="AA16" i="14" s="1"/>
  <c r="AA11" i="12"/>
  <c r="AA3" i="14" s="1"/>
  <c r="AA30" i="12"/>
  <c r="AA22" i="14" s="1"/>
  <c r="AA33" i="12"/>
  <c r="AA25" i="14" s="1"/>
  <c r="AA14" i="12"/>
  <c r="AA6" i="14" s="1"/>
  <c r="AA21" i="12"/>
  <c r="AA13" i="14" s="1"/>
  <c r="AB5" i="12"/>
  <c r="AA18" i="12"/>
  <c r="AA10" i="14" s="1"/>
  <c r="AA15" i="12"/>
  <c r="AA7" i="14" s="1"/>
  <c r="AA10" i="12"/>
  <c r="AA2" i="14" s="1"/>
  <c r="AA22" i="12"/>
  <c r="AA14" i="14" s="1"/>
  <c r="AA17" i="12"/>
  <c r="AA9" i="14" s="1"/>
  <c r="AA29" i="12"/>
  <c r="AA21" i="14" s="1"/>
  <c r="AB20" i="12" l="1"/>
  <c r="AB12" i="14" s="1"/>
  <c r="AB22" i="12"/>
  <c r="AB14" i="14" s="1"/>
  <c r="AB31" i="12"/>
  <c r="AB23" i="14" s="1"/>
  <c r="AB12" i="12"/>
  <c r="AB4" i="14" s="1"/>
  <c r="AB19" i="12"/>
  <c r="AB11" i="14" s="1"/>
  <c r="AB33" i="12"/>
  <c r="AB25" i="14" s="1"/>
  <c r="AB15" i="12"/>
  <c r="AB7" i="14" s="1"/>
  <c r="AC5" i="12"/>
  <c r="AB30" i="12"/>
  <c r="AB22" i="14" s="1"/>
  <c r="AB18" i="12"/>
  <c r="AB10" i="14" s="1"/>
  <c r="AB25" i="12"/>
  <c r="AB17" i="14" s="1"/>
  <c r="AB26" i="12"/>
  <c r="AB18" i="14" s="1"/>
  <c r="AB13" i="12"/>
  <c r="AB5" i="14" s="1"/>
  <c r="AB28" i="12"/>
  <c r="AB20" i="14" s="1"/>
  <c r="AB21" i="12"/>
  <c r="AB13" i="14" s="1"/>
  <c r="AB23" i="12"/>
  <c r="AB15" i="14" s="1"/>
  <c r="AB32" i="12"/>
  <c r="AB24" i="14" s="1"/>
  <c r="AB24" i="12"/>
  <c r="AB16" i="14" s="1"/>
  <c r="AB11" i="12"/>
  <c r="AB3" i="14" s="1"/>
  <c r="AB10" i="12"/>
  <c r="AB2" i="14" s="1"/>
  <c r="AB17" i="12"/>
  <c r="AB9" i="14" s="1"/>
  <c r="AB29" i="12"/>
  <c r="AB21" i="14" s="1"/>
  <c r="AB14" i="12"/>
  <c r="AB6" i="14" s="1"/>
  <c r="AB27" i="12"/>
  <c r="AB19" i="14" s="1"/>
  <c r="Z48" i="12"/>
  <c r="Z16" i="12"/>
  <c r="Z8" i="14" s="1"/>
  <c r="Z2" i="15"/>
  <c r="AC2" i="13"/>
  <c r="AC15" i="12" l="1"/>
  <c r="AC7" i="14" s="1"/>
  <c r="AC17" i="12"/>
  <c r="AC9" i="14" s="1"/>
  <c r="AC19" i="12"/>
  <c r="AC11" i="14" s="1"/>
  <c r="AC26" i="12"/>
  <c r="AC18" i="14" s="1"/>
  <c r="AC25" i="12"/>
  <c r="AC17" i="14" s="1"/>
  <c r="AC13" i="12"/>
  <c r="AC5" i="14" s="1"/>
  <c r="AC11" i="12"/>
  <c r="AC3" i="14" s="1"/>
  <c r="AC28" i="12"/>
  <c r="AC20" i="14" s="1"/>
  <c r="AC21" i="12"/>
  <c r="AC13" i="14" s="1"/>
  <c r="AC32" i="12"/>
  <c r="AC24" i="14" s="1"/>
  <c r="AC30" i="12"/>
  <c r="AC22" i="14" s="1"/>
  <c r="AC18" i="12"/>
  <c r="AC10" i="14" s="1"/>
  <c r="AC24" i="12"/>
  <c r="AC16" i="14" s="1"/>
  <c r="AC31" i="12"/>
  <c r="AC23" i="14" s="1"/>
  <c r="AC14" i="12"/>
  <c r="AC6" i="14" s="1"/>
  <c r="AD5" i="12"/>
  <c r="AC33" i="12"/>
  <c r="AC25" i="14" s="1"/>
  <c r="AC12" i="12"/>
  <c r="AC4" i="14" s="1"/>
  <c r="AC27" i="12"/>
  <c r="AC19" i="14" s="1"/>
  <c r="AC22" i="12"/>
  <c r="AC14" i="14" s="1"/>
  <c r="AC29" i="12"/>
  <c r="AC21" i="14" s="1"/>
  <c r="AC20" i="12"/>
  <c r="AC12" i="14" s="1"/>
  <c r="AC10" i="12"/>
  <c r="AC2" i="14" s="1"/>
  <c r="AC23" i="12"/>
  <c r="AC15" i="14" s="1"/>
  <c r="AA2" i="15"/>
  <c r="AD2" i="13"/>
  <c r="AA48" i="12"/>
  <c r="AA16" i="12"/>
  <c r="AA8" i="14" s="1"/>
  <c r="AB48" i="12" l="1"/>
  <c r="AB16" i="12"/>
  <c r="AB8" i="14" s="1"/>
  <c r="AB2" i="15"/>
  <c r="AE2" i="13"/>
  <c r="AD32" i="12"/>
  <c r="AD24" i="14" s="1"/>
  <c r="AD10" i="12"/>
  <c r="AD2" i="14" s="1"/>
  <c r="AD12" i="12"/>
  <c r="AD4" i="14" s="1"/>
  <c r="AD26" i="12"/>
  <c r="AD18" i="14" s="1"/>
  <c r="AD25" i="12"/>
  <c r="AD17" i="14" s="1"/>
  <c r="AD19" i="12"/>
  <c r="AD11" i="14" s="1"/>
  <c r="AD13" i="12"/>
  <c r="AD5" i="14" s="1"/>
  <c r="AD33" i="12"/>
  <c r="AD25" i="14" s="1"/>
  <c r="AD24" i="12"/>
  <c r="AD16" i="14" s="1"/>
  <c r="AD18" i="12"/>
  <c r="AD10" i="14" s="1"/>
  <c r="AD31" i="12"/>
  <c r="AD23" i="14" s="1"/>
  <c r="AD17" i="12"/>
  <c r="AD9" i="14" s="1"/>
  <c r="AD20" i="12"/>
  <c r="AD12" i="14" s="1"/>
  <c r="AD14" i="12"/>
  <c r="AD6" i="14" s="1"/>
  <c r="AD29" i="12"/>
  <c r="AD21" i="14" s="1"/>
  <c r="AD23" i="12"/>
  <c r="AD15" i="14" s="1"/>
  <c r="AD28" i="12"/>
  <c r="AD20" i="14" s="1"/>
  <c r="AD22" i="12"/>
  <c r="AD14" i="14" s="1"/>
  <c r="AD11" i="12"/>
  <c r="AD3" i="14" s="1"/>
  <c r="AD27" i="12"/>
  <c r="AD19" i="14" s="1"/>
  <c r="AD21" i="12"/>
  <c r="AD13" i="14" s="1"/>
  <c r="AE5" i="12"/>
  <c r="AD15" i="12"/>
  <c r="AD7" i="14" s="1"/>
  <c r="AD30" i="12"/>
  <c r="AD22" i="14" s="1"/>
  <c r="AE27" i="12" l="1"/>
  <c r="AE19" i="14" s="1"/>
  <c r="AE29" i="12"/>
  <c r="AE21" i="14" s="1"/>
  <c r="AE25" i="12"/>
  <c r="AE17" i="14" s="1"/>
  <c r="AE19" i="12"/>
  <c r="AE11" i="14" s="1"/>
  <c r="AE13" i="12"/>
  <c r="AE5" i="14" s="1"/>
  <c r="AE33" i="12"/>
  <c r="AE25" i="14" s="1"/>
  <c r="AE12" i="12"/>
  <c r="AE4" i="14" s="1"/>
  <c r="AE30" i="12"/>
  <c r="AE22" i="14" s="1"/>
  <c r="AE23" i="12"/>
  <c r="AE15" i="14" s="1"/>
  <c r="AE31" i="12"/>
  <c r="AE23" i="14" s="1"/>
  <c r="AE32" i="12"/>
  <c r="AE24" i="14" s="1"/>
  <c r="AE20" i="12"/>
  <c r="AE12" i="14" s="1"/>
  <c r="AE14" i="12"/>
  <c r="AE6" i="14" s="1"/>
  <c r="AE10" i="12"/>
  <c r="AE2" i="14" s="1"/>
  <c r="AE26" i="12"/>
  <c r="AE18" i="14" s="1"/>
  <c r="AE24" i="12"/>
  <c r="AE16" i="14" s="1"/>
  <c r="AE22" i="12"/>
  <c r="AE14" i="14" s="1"/>
  <c r="AE11" i="12"/>
  <c r="AE3" i="14" s="1"/>
  <c r="AF5" i="12"/>
  <c r="AE18" i="12"/>
  <c r="AE10" i="14" s="1"/>
  <c r="AE21" i="12"/>
  <c r="AE13" i="14" s="1"/>
  <c r="AE28" i="12"/>
  <c r="AE20" i="14" s="1"/>
  <c r="AE15" i="12"/>
  <c r="AE7" i="14" s="1"/>
  <c r="AE17" i="12"/>
  <c r="AE9" i="14" s="1"/>
  <c r="AF2" i="13"/>
  <c r="AC2" i="15"/>
  <c r="AC48" i="12"/>
  <c r="AC16" i="12"/>
  <c r="AC8" i="14" s="1"/>
  <c r="AF22" i="12" l="1"/>
  <c r="AF14" i="14" s="1"/>
  <c r="AF24" i="12"/>
  <c r="AF16" i="14" s="1"/>
  <c r="AF27" i="12"/>
  <c r="AF19" i="14" s="1"/>
  <c r="AF30" i="12"/>
  <c r="AF22" i="14" s="1"/>
  <c r="AF15" i="12"/>
  <c r="AF7" i="14" s="1"/>
  <c r="AF33" i="12"/>
  <c r="AF25" i="14" s="1"/>
  <c r="AF18" i="12"/>
  <c r="AF10" i="14" s="1"/>
  <c r="AF32" i="12"/>
  <c r="AF24" i="14" s="1"/>
  <c r="AF14" i="12"/>
  <c r="AF6" i="14" s="1"/>
  <c r="AF12" i="12"/>
  <c r="AF4" i="14" s="1"/>
  <c r="AF31" i="12"/>
  <c r="AF23" i="14" s="1"/>
  <c r="AF19" i="12"/>
  <c r="AF11" i="14" s="1"/>
  <c r="AF20" i="12"/>
  <c r="AF12" i="14" s="1"/>
  <c r="AF21" i="12"/>
  <c r="AF13" i="14" s="1"/>
  <c r="AF17" i="12"/>
  <c r="AF9" i="14" s="1"/>
  <c r="AF13" i="12"/>
  <c r="AF5" i="14" s="1"/>
  <c r="AF11" i="12"/>
  <c r="AF3" i="14" s="1"/>
  <c r="AF29" i="12"/>
  <c r="AF21" i="14" s="1"/>
  <c r="AF26" i="12"/>
  <c r="AF18" i="14" s="1"/>
  <c r="AF28" i="12"/>
  <c r="AF20" i="14" s="1"/>
  <c r="AF23" i="12"/>
  <c r="AF15" i="14" s="1"/>
  <c r="AF25" i="12"/>
  <c r="AF17" i="14" s="1"/>
  <c r="AF10" i="12"/>
  <c r="AF2" i="14" s="1"/>
  <c r="AD48" i="12"/>
  <c r="AD16" i="12"/>
  <c r="AD8" i="14" s="1"/>
  <c r="AD2" i="15"/>
  <c r="AG2" i="13"/>
  <c r="AE48" i="12" l="1"/>
  <c r="AF16" i="12" s="1"/>
  <c r="AF8" i="14" s="1"/>
  <c r="AE16" i="12"/>
  <c r="AE8" i="14" s="1"/>
  <c r="AH2" i="13"/>
  <c r="AF2" i="15" s="1"/>
  <c r="AE2" i="15"/>
</calcChain>
</file>

<file path=xl/sharedStrings.xml><?xml version="1.0" encoding="utf-8"?>
<sst xmlns="http://schemas.openxmlformats.org/spreadsheetml/2006/main" count="9173" uniqueCount="675">
  <si>
    <t>EIaE BAU Imported Electricity</t>
  </si>
  <si>
    <t>West Virginia</t>
  </si>
  <si>
    <t>Alabama</t>
  </si>
  <si>
    <t>AL</t>
  </si>
  <si>
    <t>EIA</t>
  </si>
  <si>
    <t>EIaE BAU Exported Electricity</t>
  </si>
  <si>
    <t>Alaska</t>
  </si>
  <si>
    <t>AK</t>
  </si>
  <si>
    <t>EIaE Imported Electricity Price</t>
  </si>
  <si>
    <t>Arizona</t>
  </si>
  <si>
    <t>AZ</t>
  </si>
  <si>
    <t>EIaE BAU Exported Electricity Price</t>
  </si>
  <si>
    <t>Arkansas</t>
  </si>
  <si>
    <t>AR</t>
  </si>
  <si>
    <t>California</t>
  </si>
  <si>
    <t>CA</t>
  </si>
  <si>
    <t>Source:</t>
  </si>
  <si>
    <t>Quantity of Imports and Exports</t>
  </si>
  <si>
    <t>Colorado</t>
  </si>
  <si>
    <t>CO</t>
  </si>
  <si>
    <t>Energy Information Administration</t>
  </si>
  <si>
    <t>State Imports Weighted by Fuel Mix of External States</t>
  </si>
  <si>
    <t>Connecticut</t>
  </si>
  <si>
    <t>CT</t>
  </si>
  <si>
    <t>2024</t>
  </si>
  <si>
    <t>From EPS Outputs from TCAMRB</t>
  </si>
  <si>
    <t>Delaware</t>
  </si>
  <si>
    <t>DE</t>
  </si>
  <si>
    <t>Annual Energy Outlook 2021 and 2022</t>
  </si>
  <si>
    <t>ReEDs generation by resource (Mid-case)</t>
  </si>
  <si>
    <t>Florida</t>
  </si>
  <si>
    <t>FL</t>
  </si>
  <si>
    <t>https://www.eia.gov/outlooks/aeo/tables_side.php</t>
  </si>
  <si>
    <t>Georgia</t>
  </si>
  <si>
    <t>GA</t>
  </si>
  <si>
    <t>Table 10</t>
  </si>
  <si>
    <t>Hawaii</t>
  </si>
  <si>
    <t>HI</t>
  </si>
  <si>
    <t>Idaho</t>
  </si>
  <si>
    <t>ID</t>
  </si>
  <si>
    <t>Canadian Electricity Generation by Type</t>
  </si>
  <si>
    <t>Illinois</t>
  </si>
  <si>
    <t>IL</t>
  </si>
  <si>
    <t>National Energy Board, Government of Canada</t>
  </si>
  <si>
    <t>Imports and Export EIA SEDS</t>
  </si>
  <si>
    <t>Indiana</t>
  </si>
  <si>
    <t>IN</t>
  </si>
  <si>
    <t>Iowa</t>
  </si>
  <si>
    <t>IA</t>
  </si>
  <si>
    <t>Canada's Energy Future 2021, Appendices</t>
  </si>
  <si>
    <t>Kansas</t>
  </si>
  <si>
    <t>KS</t>
  </si>
  <si>
    <t>https://apps.neb-one.gc.ca/ftrppndc/dflt.aspx?GoCTemplateCulture=en-CA</t>
  </si>
  <si>
    <t>Example Link: https://www.eia.gov/electricity/state/virginia/state_tables.php</t>
  </si>
  <si>
    <t>Kentucky</t>
  </si>
  <si>
    <t>KY</t>
  </si>
  <si>
    <t>Table "Electricity Generation," Reference Case, Canada</t>
  </si>
  <si>
    <t>Tab 10: Imports and Exports (lines 15,28)</t>
  </si>
  <si>
    <t>Louisiana</t>
  </si>
  <si>
    <t>LA</t>
  </si>
  <si>
    <t>Maine</t>
  </si>
  <si>
    <t>ME</t>
  </si>
  <si>
    <t>Imported and Exported Electricity Prices</t>
  </si>
  <si>
    <t>Maryland</t>
  </si>
  <si>
    <t>MD</t>
  </si>
  <si>
    <t>Mexican Electricity Generation by Type</t>
  </si>
  <si>
    <t>Massachusetts</t>
  </si>
  <si>
    <t>MA</t>
  </si>
  <si>
    <t>May 2026</t>
  </si>
  <si>
    <t>Energy Information Agency</t>
  </si>
  <si>
    <t>Michigan</t>
  </si>
  <si>
    <t>MI</t>
  </si>
  <si>
    <t>Short-Term Energy Outlook</t>
  </si>
  <si>
    <t>Minnesota</t>
  </si>
  <si>
    <t>MN</t>
  </si>
  <si>
    <t>https://www.eia.gov/outlooks/steo/tables/pdf/7atab.pdf</t>
  </si>
  <si>
    <t>Mexico Analysis</t>
  </si>
  <si>
    <t>Mississippi</t>
  </si>
  <si>
    <t>MS</t>
  </si>
  <si>
    <t>Table 7</t>
  </si>
  <si>
    <t>https://www.eia.gov/international/analysis/country/MEX</t>
  </si>
  <si>
    <t>Missouri</t>
  </si>
  <si>
    <t>MO</t>
  </si>
  <si>
    <t>Table 12, 14</t>
  </si>
  <si>
    <t>Montana</t>
  </si>
  <si>
    <t>MT</t>
  </si>
  <si>
    <t>Canada NG Generation by Turbine Type</t>
  </si>
  <si>
    <t>Nebraska</t>
  </si>
  <si>
    <t>NE</t>
  </si>
  <si>
    <t>Statistics Canada</t>
  </si>
  <si>
    <t>Nevada</t>
  </si>
  <si>
    <t>NV</t>
  </si>
  <si>
    <t>New Hampshire</t>
  </si>
  <si>
    <t>NH</t>
  </si>
  <si>
    <t>Electric power generation, monthly generation by type of electricity</t>
  </si>
  <si>
    <t>New Jersey</t>
  </si>
  <si>
    <t>NJ</t>
  </si>
  <si>
    <t>https://www150.statcan.gc.ca/t1/tbl1/en/tv.action?pid=2510001501&amp;pickMembers%5B0%5D=1.1&amp;pickMembers%5B1%5D=2.2&amp;cubeTimeFrame.startMonth=01&amp;cubeTimeFrame.startYear=2015&amp;cubeTimeFrame.endMonth=12&amp;cubeTimeFrame.endYear=2015&amp;referencePeriods=20150101%2C20151201</t>
  </si>
  <si>
    <t>New Mexico</t>
  </si>
  <si>
    <t>NM</t>
  </si>
  <si>
    <t>Data after 2015 does not break out turbine types, so we use data from 2015.</t>
  </si>
  <si>
    <t>New York</t>
  </si>
  <si>
    <t>NY</t>
  </si>
  <si>
    <t>North Carolina</t>
  </si>
  <si>
    <t>NC</t>
  </si>
  <si>
    <t>NREL REEDS Scenario Viewer</t>
  </si>
  <si>
    <t>North Dakota</t>
  </si>
  <si>
    <t>ND</t>
  </si>
  <si>
    <t>NREL</t>
  </si>
  <si>
    <t>Ohio</t>
  </si>
  <si>
    <t>OH</t>
  </si>
  <si>
    <t>Oklahoma</t>
  </si>
  <si>
    <t>OK</t>
  </si>
  <si>
    <t>Cambium 2022 Mid-Case</t>
  </si>
  <si>
    <t>Oregon</t>
  </si>
  <si>
    <t>OR</t>
  </si>
  <si>
    <t>https://scenarioviewer.nrel.gov/?project=82460f06-548c-4954-b2d9-b84ba92d63e2&amp;mode=download&amp;layout=Default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</si>
  <si>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</si>
  <si>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</si>
  <si>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</si>
  <si>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</si>
  <si>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</si>
  <si>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</si>
  <si>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</si>
  <si>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</si>
  <si>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Notes</t>
  </si>
  <si>
    <t>Tennessee</t>
  </si>
  <si>
    <t>TN</t>
  </si>
  <si>
    <t>West Virginia: adjusted to reduce exports when coal power plants retire</t>
  </si>
  <si>
    <t>Texas</t>
  </si>
  <si>
    <t>TX</t>
  </si>
  <si>
    <t>Utah</t>
  </si>
  <si>
    <t>UT</t>
  </si>
  <si>
    <t>We need to know the mix of imported electricity types if we will be including</t>
  </si>
  <si>
    <t>Vermont</t>
  </si>
  <si>
    <t>VT</t>
  </si>
  <si>
    <t>pollutant emissions associated with imported electricity into the totals, which</t>
  </si>
  <si>
    <t>Virginia</t>
  </si>
  <si>
    <t>VA</t>
  </si>
  <si>
    <t>is managed by a control lever.  If these emissions will not be included in the</t>
  </si>
  <si>
    <t>Washington</t>
  </si>
  <si>
    <t>WA</t>
  </si>
  <si>
    <t>emissions totals, the breakdown is unimportant, and you may assign all</t>
  </si>
  <si>
    <t>WV</t>
  </si>
  <si>
    <t>imported electricity emissions to any one electricity source, if you prefer.</t>
  </si>
  <si>
    <t>Wisconsin</t>
  </si>
  <si>
    <t>WI</t>
  </si>
  <si>
    <t>Wyoming</t>
  </si>
  <si>
    <t>WY</t>
  </si>
  <si>
    <t>Electricity exports are supplied by power plants in the modeled region and</t>
  </si>
  <si>
    <t>hence do not need their electricity source to be specified here.</t>
  </si>
  <si>
    <t>Since electricity imported to the U.S. comes overwhelmingly from Canada,</t>
  </si>
  <si>
    <t>we use Canada's electricity generation mix to approximate the mix</t>
  </si>
  <si>
    <t>of all imported electricity.</t>
  </si>
  <si>
    <t>All Canadian natural gas was assigned to the "natural gas nonpeaker" plant type</t>
  </si>
  <si>
    <t>because the breakdown between NG peaker and NG nonpeaker for imported</t>
  </si>
  <si>
    <t>electricity is not important.</t>
  </si>
  <si>
    <t>Electricity Prices</t>
  </si>
  <si>
    <t>We do not have explicit data on the prices of electricity imported to or exported</t>
  </si>
  <si>
    <t>from the United States (i.e. via transmission lines to Canada and Mexico), so we</t>
  </si>
  <si>
    <t>use the average U.S. electricity price to all consumers from AEO Table 3.</t>
  </si>
  <si>
    <t>Conversion Factors</t>
  </si>
  <si>
    <t>MWh/BTU</t>
  </si>
  <si>
    <t>2012 USD/2020 USD</t>
  </si>
  <si>
    <t>2012 USD/2021 USD</t>
  </si>
  <si>
    <t>2012 USD/2023 USD</t>
  </si>
  <si>
    <t>2012 USD/2024 USD</t>
  </si>
  <si>
    <t>2012 USD/2025 USD</t>
  </si>
  <si>
    <t xml:space="preserve"> weighed by the capacity of transmission available between each surrounding state. Only states that are net exporters are qualified.</t>
  </si>
  <si>
    <t xml:space="preserve">More detailed documentation of this data can be found in SYC (Start Year Capacity) </t>
  </si>
  <si>
    <t>and TCAMRB (Transmission Capacity Across Modeled Border Region)</t>
  </si>
  <si>
    <t>State Import and Export Prices (VA ONLY)</t>
  </si>
  <si>
    <t>Prices are equivalent for imports and exports, with changes over time derived from the national AEO projections</t>
  </si>
  <si>
    <t>Wholesale prices are approximated by taking the average retail price and the national fraction of generation costs versus transmission and distribution</t>
  </si>
  <si>
    <t>International Imports/Exports</t>
  </si>
  <si>
    <t xml:space="preserve">Canadian and mexican imports are approximated based on their aggregate generation mix. </t>
  </si>
  <si>
    <t>Attribute NM, AZ, and NV imports are attributed to the average energy generation profile of Mexico</t>
  </si>
  <si>
    <t>Wholesale Electricity Prices (dollars per megawatthour)</t>
  </si>
  <si>
    <t>2025$</t>
  </si>
  <si>
    <t>2012$</t>
  </si>
  <si>
    <t>ERCOT</t>
  </si>
  <si>
    <t>CAISO</t>
  </si>
  <si>
    <t>ISO-NE</t>
  </si>
  <si>
    <t>NYISO</t>
  </si>
  <si>
    <t>PJM</t>
  </si>
  <si>
    <t>MISO</t>
  </si>
  <si>
    <t>SPP</t>
  </si>
  <si>
    <t>SERC</t>
  </si>
  <si>
    <t>FRCC</t>
  </si>
  <si>
    <t>Northwest</t>
  </si>
  <si>
    <t>Southwest</t>
  </si>
  <si>
    <t>Import Mexico?</t>
  </si>
  <si>
    <t>Import from Canada?</t>
  </si>
  <si>
    <t>state year</t>
  </si>
  <si>
    <t>state</t>
  </si>
  <si>
    <t>t</t>
  </si>
  <si>
    <t>battery_MW</t>
  </si>
  <si>
    <t>bio_MW</t>
  </si>
  <si>
    <t>coal_ccs_MW</t>
  </si>
  <si>
    <t>coal_MW</t>
  </si>
  <si>
    <t>csp_MW</t>
  </si>
  <si>
    <t>distpv_MW</t>
  </si>
  <si>
    <t>gas_cc_ccs_MW</t>
  </si>
  <si>
    <t>gas_cc_MW</t>
  </si>
  <si>
    <t>gas_ct_MW</t>
  </si>
  <si>
    <t>geo_MW</t>
  </si>
  <si>
    <t>hydro_MW</t>
  </si>
  <si>
    <t>nuclear_MW</t>
  </si>
  <si>
    <t>nuclear_smr_MW</t>
  </si>
  <si>
    <t>o-g-s_MW</t>
  </si>
  <si>
    <t>pumped-hydro_MW</t>
  </si>
  <si>
    <t>re_ct_MW</t>
  </si>
  <si>
    <t>upv_MW</t>
  </si>
  <si>
    <t>wind_offshore_MW</t>
  </si>
  <si>
    <t>wind_onshore_MW</t>
  </si>
  <si>
    <t>battery_MWh</t>
  </si>
  <si>
    <t>bio_MWh</t>
  </si>
  <si>
    <t>canada_MWh</t>
  </si>
  <si>
    <t>coal_ccs_MWh</t>
  </si>
  <si>
    <t>coal_MWh</t>
  </si>
  <si>
    <t>csp_MWh</t>
  </si>
  <si>
    <t>distpv_MWh</t>
  </si>
  <si>
    <t>gas_cc_ccs_MWh</t>
  </si>
  <si>
    <t>gas_cc_MWh</t>
  </si>
  <si>
    <t>gas_ct_MWh</t>
  </si>
  <si>
    <t>geo_MWh</t>
  </si>
  <si>
    <t>hydro_MWh</t>
  </si>
  <si>
    <t>nuclear_MWh</t>
  </si>
  <si>
    <t>nuclear_smr_MWh</t>
  </si>
  <si>
    <t>o-g-s_MWh</t>
  </si>
  <si>
    <t>pumped-hydro_MWh</t>
  </si>
  <si>
    <t>re_ct_MWh</t>
  </si>
  <si>
    <t>upv_MWh</t>
  </si>
  <si>
    <t>wind_offshore_MWh</t>
  </si>
  <si>
    <t>wind_onshore_MWh</t>
  </si>
  <si>
    <t>generation</t>
  </si>
  <si>
    <t>co2_c_mmt</t>
  </si>
  <si>
    <t>battery</t>
  </si>
  <si>
    <t>biomass</t>
  </si>
  <si>
    <t>hard coal</t>
  </si>
  <si>
    <t>solar pv</t>
  </si>
  <si>
    <t>natural gas steam turbine</t>
  </si>
  <si>
    <t>geothermal</t>
  </si>
  <si>
    <t>hydro</t>
  </si>
  <si>
    <t>nuclear</t>
  </si>
  <si>
    <t>petroleum</t>
  </si>
  <si>
    <t>pumped hydro</t>
  </si>
  <si>
    <t>offshore wind</t>
  </si>
  <si>
    <t>onshore wind</t>
  </si>
  <si>
    <t>REEDS Data Summarized</t>
  </si>
  <si>
    <t>Percent of Total</t>
  </si>
  <si>
    <t>r</t>
  </si>
  <si>
    <t>rr</t>
  </si>
  <si>
    <t>AC</t>
  </si>
  <si>
    <t>DC</t>
  </si>
  <si>
    <t>DC Converted to AC</t>
  </si>
  <si>
    <t>rnum</t>
  </si>
  <si>
    <t>rrnum</t>
  </si>
  <si>
    <t>State1</t>
  </si>
  <si>
    <t>State2</t>
  </si>
  <si>
    <t>In-state vs out-of-state</t>
  </si>
  <si>
    <t>State</t>
  </si>
  <si>
    <t>p1</t>
  </si>
  <si>
    <t>p2</t>
  </si>
  <si>
    <t>Same</t>
  </si>
  <si>
    <t>p4</t>
  </si>
  <si>
    <t>Total capacity between state and surrounding states</t>
  </si>
  <si>
    <t>Fraction of total</t>
  </si>
  <si>
    <t>p3</t>
  </si>
  <si>
    <t>p5</t>
  </si>
  <si>
    <t>Different</t>
  </si>
  <si>
    <t>p14</t>
  </si>
  <si>
    <t>p17</t>
  </si>
  <si>
    <t>p6</t>
  </si>
  <si>
    <t>p7</t>
  </si>
  <si>
    <t>p10</t>
  </si>
  <si>
    <t>p15</t>
  </si>
  <si>
    <t>p8</t>
  </si>
  <si>
    <t>p9</t>
  </si>
  <si>
    <t>p12</t>
  </si>
  <si>
    <t>p11</t>
  </si>
  <si>
    <t>p13</t>
  </si>
  <si>
    <t>p25</t>
  </si>
  <si>
    <t>p27</t>
  </si>
  <si>
    <t>p28</t>
  </si>
  <si>
    <t>p136</t>
  </si>
  <si>
    <t>mex</t>
  </si>
  <si>
    <t>p135</t>
  </si>
  <si>
    <t>p16</t>
  </si>
  <si>
    <t>p21</t>
  </si>
  <si>
    <t>p18</t>
  </si>
  <si>
    <t>p20</t>
  </si>
  <si>
    <t>p19</t>
  </si>
  <si>
    <t>p22</t>
  </si>
  <si>
    <t>p35</t>
  </si>
  <si>
    <t>p24</t>
  </si>
  <si>
    <t>p26</t>
  </si>
  <si>
    <t>p23</t>
  </si>
  <si>
    <t>p32</t>
  </si>
  <si>
    <t>p33</t>
  </si>
  <si>
    <t>p39</t>
  </si>
  <si>
    <t>changed to 310 MW (200 VS; 110 Segall)</t>
  </si>
  <si>
    <t>p31</t>
  </si>
  <si>
    <t>p29</t>
  </si>
  <si>
    <t>p30</t>
  </si>
  <si>
    <t>p34</t>
  </si>
  <si>
    <t>p47</t>
  </si>
  <si>
    <t>changed to 200 MW</t>
  </si>
  <si>
    <t>p48</t>
  </si>
  <si>
    <t>p59</t>
  </si>
  <si>
    <t>p38</t>
  </si>
  <si>
    <t>p52</t>
  </si>
  <si>
    <t>p36</t>
  </si>
  <si>
    <t>p37</t>
  </si>
  <si>
    <t>p42</t>
  </si>
  <si>
    <t>p43</t>
  </si>
  <si>
    <t>the DC projects were missing</t>
  </si>
  <si>
    <t>p40</t>
  </si>
  <si>
    <t>p44</t>
  </si>
  <si>
    <t>p45</t>
  </si>
  <si>
    <t>p41</t>
  </si>
  <si>
    <t>p53</t>
  </si>
  <si>
    <t>p54</t>
  </si>
  <si>
    <t>p70</t>
  </si>
  <si>
    <t>p46</t>
  </si>
  <si>
    <t>p68</t>
  </si>
  <si>
    <t>p69</t>
  </si>
  <si>
    <t>p74</t>
  </si>
  <si>
    <t>p75</t>
  </si>
  <si>
    <t>p76</t>
  </si>
  <si>
    <t>p77</t>
  </si>
  <si>
    <t>p49</t>
  </si>
  <si>
    <t>p50</t>
  </si>
  <si>
    <t>p51</t>
  </si>
  <si>
    <t>p56</t>
  </si>
  <si>
    <t>p57</t>
  </si>
  <si>
    <t>p60</t>
  </si>
  <si>
    <t>changed to 220 MW</t>
  </si>
  <si>
    <t>p63</t>
  </si>
  <si>
    <t>removed; not a real line</t>
  </si>
  <si>
    <t>p85</t>
  </si>
  <si>
    <t>p55</t>
  </si>
  <si>
    <t>p71</t>
  </si>
  <si>
    <t>p72</t>
  </si>
  <si>
    <t>p84</t>
  </si>
  <si>
    <t>p58</t>
  </si>
  <si>
    <t>p66</t>
  </si>
  <si>
    <t>p86</t>
  </si>
  <si>
    <t>p87</t>
  </si>
  <si>
    <t>p61</t>
  </si>
  <si>
    <t>p62</t>
  </si>
  <si>
    <t>p64</t>
  </si>
  <si>
    <t>p65</t>
  </si>
  <si>
    <t>p67</t>
  </si>
  <si>
    <t>p80</t>
  </si>
  <si>
    <t>p81</t>
  </si>
  <si>
    <t>p73</t>
  </si>
  <si>
    <t>p103</t>
  </si>
  <si>
    <t>p79</t>
  </si>
  <si>
    <t>p78</t>
  </si>
  <si>
    <t>p82</t>
  </si>
  <si>
    <t>p83</t>
  </si>
  <si>
    <t>p105</t>
  </si>
  <si>
    <t>p93</t>
  </si>
  <si>
    <t>p107</t>
  </si>
  <si>
    <t>p108</t>
  </si>
  <si>
    <t>p92</t>
  </si>
  <si>
    <t>p88</t>
  </si>
  <si>
    <t>p89</t>
  </si>
  <si>
    <t>p90</t>
  </si>
  <si>
    <t>p94</t>
  </si>
  <si>
    <t>p91</t>
  </si>
  <si>
    <t>p101</t>
  </si>
  <si>
    <t>p97</t>
  </si>
  <si>
    <t>p109</t>
  </si>
  <si>
    <t>p118</t>
  </si>
  <si>
    <t>p95</t>
  </si>
  <si>
    <t>p96</t>
  </si>
  <si>
    <t>p98</t>
  </si>
  <si>
    <t>p99</t>
  </si>
  <si>
    <t>p100</t>
  </si>
  <si>
    <t>p116</t>
  </si>
  <si>
    <t>p121</t>
  </si>
  <si>
    <t>p123</t>
  </si>
  <si>
    <t>p102</t>
  </si>
  <si>
    <t>p104</t>
  </si>
  <si>
    <t>p111</t>
  </si>
  <si>
    <t>p106</t>
  </si>
  <si>
    <t>p112</t>
  </si>
  <si>
    <t>p114</t>
  </si>
  <si>
    <t>p110</t>
  </si>
  <si>
    <t>p117</t>
  </si>
  <si>
    <t>p115</t>
  </si>
  <si>
    <t>p122</t>
  </si>
  <si>
    <t>p113</t>
  </si>
  <si>
    <t>p120</t>
  </si>
  <si>
    <t>p119</t>
  </si>
  <si>
    <t>p125</t>
  </si>
  <si>
    <t>p126</t>
  </si>
  <si>
    <t>p127</t>
  </si>
  <si>
    <t>p124</t>
  </si>
  <si>
    <t>p128</t>
  </si>
  <si>
    <t>p129</t>
  </si>
  <si>
    <t>p131</t>
  </si>
  <si>
    <t>p132</t>
  </si>
  <si>
    <t>p130</t>
  </si>
  <si>
    <t>p134</t>
  </si>
  <si>
    <t>p133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</si>
  <si>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</si>
  <si>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</si>
  <si>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</si>
  <si>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</si>
  <si>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</si>
  <si>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</si>
  <si>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</si>
  <si>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</si>
  <si>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</si>
  <si>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</si>
  <si>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</si>
  <si>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</si>
  <si>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</si>
  <si>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</si>
  <si>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</si>
  <si>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</si>
  <si>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</si>
  <si>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</si>
  <si>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</si>
  <si>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</si>
  <si>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</si>
  <si>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</si>
  <si>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</si>
  <si>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</si>
  <si>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</si>
  <si>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</si>
  <si>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</si>
  <si>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</si>
  <si>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</si>
  <si>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</si>
  <si>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</si>
  <si>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</si>
  <si>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</si>
  <si>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</si>
  <si>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</si>
  <si>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</si>
  <si>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</si>
  <si>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</si>
  <si>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</si>
  <si>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</si>
  <si>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</si>
  <si>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</si>
  <si>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</si>
  <si>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</si>
  <si>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</si>
  <si>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</si>
  <si>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Industrial and commercial generation subtotal</t>
  </si>
  <si>
    <t>Total net generation</t>
  </si>
  <si>
    <t>Total international imports</t>
  </si>
  <si>
    <t>Net interstate imports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</si>
  <si>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</si>
  <si>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</si>
  <si>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</si>
  <si>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</si>
  <si>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</si>
  <si>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</si>
  <si>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electric industry sales</t>
  </si>
  <si>
    <t>Direct use</t>
  </si>
  <si>
    <t>Total international exports</t>
  </si>
  <si>
    <t>Estimated losses</t>
  </si>
  <si>
    <t>Unaccounted</t>
  </si>
  <si>
    <t>Net interstate exports</t>
  </si>
  <si>
    <t>Total disposition</t>
  </si>
  <si>
    <t>Net interstate trade</t>
  </si>
  <si>
    <t>Net trade index (ratio)</t>
  </si>
  <si>
    <t>Project</t>
  </si>
  <si>
    <t>Scenario</t>
  </si>
  <si>
    <t>Dollar_year</t>
  </si>
  <si>
    <t>Weather_year</t>
  </si>
  <si>
    <t>Start_day</t>
  </si>
  <si>
    <t>country</t>
  </si>
  <si>
    <t>Cambium_2022</t>
  </si>
  <si>
    <t>MidCase</t>
  </si>
  <si>
    <t>2021$</t>
  </si>
  <si>
    <t>Sunday</t>
  </si>
  <si>
    <t>usa</t>
  </si>
  <si>
    <t>Metric definitions and scenario descriptions: 2022 Cambium Documentation (https://www.nrel.gov/docs/fy23osti/84916.pdf)</t>
  </si>
  <si>
    <t>Geography</t>
  </si>
  <si>
    <t>Time</t>
  </si>
  <si>
    <t>Load</t>
  </si>
  <si>
    <t>Transmission</t>
  </si>
  <si>
    <t>Operational</t>
  </si>
  <si>
    <t>Clean Energy Fraction</t>
  </si>
  <si>
    <t>Emissions</t>
  </si>
  <si>
    <t>Busbar costs</t>
  </si>
  <si>
    <t>End use cost</t>
  </si>
  <si>
    <t>Capacity</t>
  </si>
  <si>
    <t>Energy Capacity</t>
  </si>
  <si>
    <t>Policy</t>
  </si>
  <si>
    <t>unitless</t>
  </si>
  <si>
    <t>MWh</t>
  </si>
  <si>
    <t>MWh/MWh</t>
  </si>
  <si>
    <t>MW/MW</t>
  </si>
  <si>
    <t>$/MW</t>
  </si>
  <si>
    <t>MW</t>
  </si>
  <si>
    <t>fraction</t>
  </si>
  <si>
    <t>kg/MWh</t>
  </si>
  <si>
    <t>g/MWh</t>
  </si>
  <si>
    <t>metric tons</t>
  </si>
  <si>
    <t>$/MWh</t>
  </si>
  <si>
    <t>$/credit</t>
  </si>
  <si>
    <t>credit/sales</t>
  </si>
  <si>
    <t>$/ton</t>
  </si>
  <si>
    <t>busbar_load_for_enduse</t>
  </si>
  <si>
    <t>battery_charging</t>
  </si>
  <si>
    <t>phs_charging</t>
  </si>
  <si>
    <t>trans_losses</t>
  </si>
  <si>
    <t>busbar_load</t>
  </si>
  <si>
    <t>enduse_load</t>
  </si>
  <si>
    <t>net_load_busbar</t>
  </si>
  <si>
    <t>imports</t>
  </si>
  <si>
    <t>exports</t>
  </si>
  <si>
    <t>distloss_rate_avg</t>
  </si>
  <si>
    <t>distloss_rate_marg</t>
  </si>
  <si>
    <t>prm</t>
  </si>
  <si>
    <t>capacity_shadow_price</t>
  </si>
  <si>
    <t>planning_capacity_MW</t>
  </si>
  <si>
    <t>cef_gen</t>
  </si>
  <si>
    <t>cef_load</t>
  </si>
  <si>
    <t>aer_gen_co2_c</t>
  </si>
  <si>
    <t>aer_gen_ch4_c</t>
  </si>
  <si>
    <t>aer_gen_n2o_c</t>
  </si>
  <si>
    <t>aer_gen_co2_p</t>
  </si>
  <si>
    <t>aer_gen_ch4_p</t>
  </si>
  <si>
    <t>aer_gen_n2o_p</t>
  </si>
  <si>
    <t>aer_gen_co2e_c</t>
  </si>
  <si>
    <t>aer_gen_co2e_p</t>
  </si>
  <si>
    <t>aer_gen_co2e</t>
  </si>
  <si>
    <t>aer_load_co2_c</t>
  </si>
  <si>
    <t>aer_load_ch4_c</t>
  </si>
  <si>
    <t>aer_load_n2o_c</t>
  </si>
  <si>
    <t>aer_load_co2_p</t>
  </si>
  <si>
    <t>aer_load_ch4_p</t>
  </si>
  <si>
    <t>aer_load_n2o_p</t>
  </si>
  <si>
    <t>aer_load_co2e_c</t>
  </si>
  <si>
    <t>aer_load_co2e_p</t>
  </si>
  <si>
    <t>aer_load_co2e</t>
  </si>
  <si>
    <t>lrmer_co2_c</t>
  </si>
  <si>
    <t>lrmer_ch4_c</t>
  </si>
  <si>
    <t>lrmer_n2o_c</t>
  </si>
  <si>
    <t>lrmer_co2_p</t>
  </si>
  <si>
    <t>lrmer_ch4_p</t>
  </si>
  <si>
    <t>lrmer_n2o_p</t>
  </si>
  <si>
    <t>lrmer_co2e_c</t>
  </si>
  <si>
    <t>lrmer_co2e_p</t>
  </si>
  <si>
    <t>lrmer_co2e</t>
  </si>
  <si>
    <t>srmer_co2_c</t>
  </si>
  <si>
    <t>srmer_ch4_c</t>
  </si>
  <si>
    <t>srmer_n2o_c</t>
  </si>
  <si>
    <t>srmer_co2_p</t>
  </si>
  <si>
    <t>srmer_ch4_p</t>
  </si>
  <si>
    <t>srmer_n2o_p</t>
  </si>
  <si>
    <t>srmer_co2e_c</t>
  </si>
  <si>
    <t>srmer_co2e_p</t>
  </si>
  <si>
    <t>srmer_co2e</t>
  </si>
  <si>
    <t>total_gen_co2_c</t>
  </si>
  <si>
    <t>total_gen_ch4_c</t>
  </si>
  <si>
    <t>total_gen_n2o_c</t>
  </si>
  <si>
    <t>total_gen_co2_p</t>
  </si>
  <si>
    <t>total_gen_ch4_p</t>
  </si>
  <si>
    <t>total_gen_n2o_p</t>
  </si>
  <si>
    <t>total_gen_co2e_c</t>
  </si>
  <si>
    <t>total_gen_co2e_p</t>
  </si>
  <si>
    <t>total_gen_co2e</t>
  </si>
  <si>
    <t>co2_captured_ccs</t>
  </si>
  <si>
    <t>energy_cost_busbar</t>
  </si>
  <si>
    <t>capacity_cost_busbar</t>
  </si>
  <si>
    <t>portfolio_cost_busbar</t>
  </si>
  <si>
    <t>total_cost_busbar</t>
  </si>
  <si>
    <t>energy_cost_enduse</t>
  </si>
  <si>
    <t>capacity_cost_enduse</t>
  </si>
  <si>
    <t>portfolio_cost_enduse</t>
  </si>
  <si>
    <t>total_cost_enduse</t>
  </si>
  <si>
    <t>variable_generation</t>
  </si>
  <si>
    <t>biomass_MWh</t>
  </si>
  <si>
    <t>beccs_MWh</t>
  </si>
  <si>
    <t>coal-ccs_MWh</t>
  </si>
  <si>
    <t>gas-cc_MWh</t>
  </si>
  <si>
    <t>gas-cc-ccs_MWh</t>
  </si>
  <si>
    <t>gas-ct_MWh</t>
  </si>
  <si>
    <t>geothermal_MWh</t>
  </si>
  <si>
    <t>phs_MWh</t>
  </si>
  <si>
    <t>re-ct_MWh</t>
  </si>
  <si>
    <t>wind-ons_MWh</t>
  </si>
  <si>
    <t>wind-ofs_MWh</t>
  </si>
  <si>
    <t>biomass_MW</t>
  </si>
  <si>
    <t>beccs_MW</t>
  </si>
  <si>
    <t>coal-ccs_MW</t>
  </si>
  <si>
    <t>gas-cc_MW</t>
  </si>
  <si>
    <t>gas-cc-ccs_MW</t>
  </si>
  <si>
    <t>gas-ct_MW</t>
  </si>
  <si>
    <t>geothermal_MW</t>
  </si>
  <si>
    <t>phs_MW</t>
  </si>
  <si>
    <t>re-ct_MW</t>
  </si>
  <si>
    <t>wind-ofs_MW</t>
  </si>
  <si>
    <t>wind-ons_MW</t>
  </si>
  <si>
    <t>battery_energy_cap_MWh</t>
  </si>
  <si>
    <t>phs_energy_cap_MWh</t>
  </si>
  <si>
    <t>csp_energy_cap_MWh</t>
  </si>
  <si>
    <t>rps_shadow_price</t>
  </si>
  <si>
    <t>rps_f</t>
  </si>
  <si>
    <t>ces_shadow_price</t>
  </si>
  <si>
    <t>ces_f</t>
  </si>
  <si>
    <t>co2_shadow_price</t>
  </si>
  <si>
    <t>CAMBIUM</t>
  </si>
  <si>
    <t>CAMBIUM EIA CALCS</t>
  </si>
  <si>
    <t>FINAL</t>
  </si>
  <si>
    <t>net import/export</t>
  </si>
  <si>
    <t>EIA net importer</t>
  </si>
  <si>
    <t>EIA net exporter</t>
  </si>
  <si>
    <t>CAMBIUM/EIA AGREE?</t>
  </si>
  <si>
    <t>USE EIA?</t>
  </si>
  <si>
    <t>IMPORT CALCS</t>
  </si>
  <si>
    <t>EXPORT CALCS</t>
  </si>
  <si>
    <t>CHP Adjustment</t>
  </si>
  <si>
    <t>IMPORT</t>
  </si>
  <si>
    <t>EXPORT</t>
  </si>
  <si>
    <t>WV is expected to see the majority of their capacity retired due to 111 coal power plant standards. We assume that the coal retirements in-state lead to a reduction in state exports</t>
  </si>
  <si>
    <t>ND is adjusted for coal plant retirements</t>
  </si>
  <si>
    <t>wy</t>
  </si>
  <si>
    <t>Mexico</t>
  </si>
  <si>
    <t>Canada</t>
  </si>
  <si>
    <t>FINAL SUMMARY</t>
  </si>
  <si>
    <t>Imported Electricity (MW*hour)</t>
  </si>
  <si>
    <t>natural gas combined cycle</t>
  </si>
  <si>
    <t>solar PV</t>
  </si>
  <si>
    <t>solar thermal</t>
  </si>
  <si>
    <t>natural gas peaker</t>
  </si>
  <si>
    <t>lignite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</si>
  <si>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</si>
  <si>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</si>
  <si>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</si>
  <si>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</si>
  <si>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</si>
  <si>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</si>
  <si>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</si>
  <si>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</si>
  <si>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</si>
  <si>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</si>
  <si>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Weighted US Import Shares</t>
  </si>
  <si>
    <t>REEDS</t>
  </si>
  <si>
    <t>Hold constant</t>
  </si>
  <si>
    <t>REEDS Fuel</t>
  </si>
  <si>
    <t>REEDS Fuel Mix IRA-Mid</t>
  </si>
  <si>
    <t>Fraction of Total Transmission Imports</t>
  </si>
  <si>
    <t>Resource Mix Canada Future 2019</t>
  </si>
  <si>
    <t>https://apps.cer-rec.gc.ca/ftrppndc/dflt.aspx?GoCTemplateCulture=en-CA</t>
  </si>
  <si>
    <t>Hold 2040 values steady</t>
  </si>
  <si>
    <t>_</t>
  </si>
  <si>
    <t>Wind</t>
  </si>
  <si>
    <t>Biomass / Geothermal</t>
  </si>
  <si>
    <t>Solar</t>
  </si>
  <si>
    <t>Uranium</t>
  </si>
  <si>
    <t>Coal &amp; Coke</t>
  </si>
  <si>
    <t>Natural Gas</t>
  </si>
  <si>
    <t>Oil</t>
  </si>
  <si>
    <t>Total</t>
  </si>
  <si>
    <t>Resource Fraction Canada</t>
  </si>
  <si>
    <t>Note: biomass/geothermal evenly apportioned; All oil attributed to petroleum</t>
  </si>
  <si>
    <t>Find the resource mix of Mexico: attribute "other renewables" to geothermal; split thermal generation between petroleum and natural gas</t>
  </si>
  <si>
    <t>https://www-pub.iaea.org/MTCD/Publications/PDF/cnpp2018/countryprofiles/Mexico/Mexico.htm</t>
  </si>
  <si>
    <t xml:space="preserve">Resource Fraction Mexico </t>
  </si>
  <si>
    <t>Exported Electricity (MW*hour)</t>
  </si>
  <si>
    <t>Electricity Exports (MWh)</t>
  </si>
  <si>
    <t>Unit: 2012 USD/MWh</t>
  </si>
  <si>
    <t>Imported Electricity Price</t>
  </si>
  <si>
    <t>Exported Electricity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</si>
</sst>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2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rgb="FF0000FF"/>
      <name val="Arial"/>
      <family val="2"/>
    </font>
    <font>
      <b/>
      <sz val="11"/>
      <color rgb="FFFFFFFF"/>
      <name val="Calibri"/>
      <family val="2"/>
    </font>
    <font>
      <sz val="12"/>
      <color rgb="FF24292E"/>
      <name val="Helvetica Neue"/>
      <family val="2"/>
    </font>
    <font>
      <b/>
      <sz val="12"/>
      <color rgb="FF24292E"/>
      <name val="Helvetica Neue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F81BD"/>
        <bgColor rgb="FF4F81BD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4D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</borders>
  <cellStyleXfs count="44">
    <xf numFmtId="0" fontId="0" fillId="0" borderId="0"/>
    <xf numFmtId="0" fontId="2" fillId="0" borderId="0"/>
    <xf numFmtId="0" fontId="3" fillId="0" borderId="1">
      <alignment wrapText="1"/>
    </xf>
    <xf numFmtId="0" fontId="4" fillId="0" borderId="0">
      <alignment horizontal="left"/>
    </xf>
    <xf numFmtId="0" fontId="3" fillId="0" borderId="2">
      <alignment wrapText="1"/>
    </xf>
    <xf numFmtId="0" fontId="2" fillId="0" borderId="3">
      <alignment wrapText="1"/>
    </xf>
    <xf numFmtId="0" fontId="2" fillId="0" borderId="4">
      <alignment wrapText="1"/>
    </xf>
    <xf numFmtId="0" fontId="2" fillId="0" borderId="0"/>
    <xf numFmtId="0" fontId="5" fillId="0" borderId="0"/>
    <xf numFmtId="0" fontId="7" fillId="0" borderId="0"/>
    <xf numFmtId="43" fontId="8" fillId="0" borderId="0"/>
    <xf numFmtId="0" fontId="2" fillId="0" borderId="0"/>
    <xf numFmtId="0" fontId="3" fillId="0" borderId="1">
      <alignment wrapText="1"/>
    </xf>
    <xf numFmtId="0" fontId="4" fillId="0" borderId="0">
      <alignment horizontal="left"/>
    </xf>
    <xf numFmtId="0" fontId="3" fillId="0" borderId="2">
      <alignment wrapText="1"/>
    </xf>
    <xf numFmtId="0" fontId="2" fillId="0" borderId="3">
      <alignment wrapText="1"/>
    </xf>
    <xf numFmtId="0" fontId="2" fillId="0" borderId="4">
      <alignment wrapText="1"/>
    </xf>
    <xf numFmtId="0" fontId="2" fillId="0" borderId="3">
      <alignment wrapText="1"/>
    </xf>
    <xf numFmtId="0" fontId="2" fillId="0" borderId="0"/>
    <xf numFmtId="0" fontId="2" fillId="0" borderId="4">
      <alignment wrapText="1"/>
    </xf>
    <xf numFmtId="0" fontId="3" fillId="0" borderId="1">
      <alignment wrapText="1"/>
    </xf>
    <xf numFmtId="0" fontId="3" fillId="0" borderId="2">
      <alignment wrapText="1"/>
    </xf>
    <xf numFmtId="0" fontId="4" fillId="0" borderId="0">
      <alignment horizontal="left"/>
    </xf>
    <xf numFmtId="0" fontId="8" fillId="0" borderId="0"/>
    <xf numFmtId="0" fontId="2" fillId="0" borderId="0"/>
    <xf numFmtId="0" fontId="2" fillId="0" borderId="3">
      <alignment wrapText="1"/>
    </xf>
    <xf numFmtId="0" fontId="2" fillId="0" borderId="0"/>
    <xf numFmtId="0" fontId="2" fillId="0" borderId="4">
      <alignment wrapText="1"/>
    </xf>
    <xf numFmtId="0" fontId="3" fillId="0" borderId="1">
      <alignment wrapText="1"/>
    </xf>
    <xf numFmtId="0" fontId="3" fillId="0" borderId="2">
      <alignment wrapText="1"/>
    </xf>
    <xf numFmtId="0" fontId="4" fillId="0" borderId="0">
      <alignment horizontal="left"/>
    </xf>
    <xf numFmtId="0" fontId="8" fillId="0" borderId="0"/>
    <xf numFmtId="0" fontId="2" fillId="0" borderId="3">
      <alignment wrapText="1"/>
    </xf>
    <xf numFmtId="0" fontId="2" fillId="0" borderId="0"/>
    <xf numFmtId="0" fontId="2" fillId="0" borderId="4">
      <alignment wrapText="1"/>
    </xf>
    <xf numFmtId="0" fontId="3" fillId="0" borderId="1">
      <alignment wrapText="1"/>
    </xf>
    <xf numFmtId="0" fontId="3" fillId="0" borderId="2">
      <alignment wrapText="1"/>
    </xf>
    <xf numFmtId="0" fontId="4" fillId="0" borderId="0">
      <alignment horizontal="left"/>
    </xf>
    <xf numFmtId="0" fontId="14" fillId="0" borderId="0"/>
    <xf numFmtId="43" fontId="14" fillId="0" borderId="0"/>
    <xf numFmtId="9" fontId="14" fillId="0" borderId="0"/>
    <xf numFmtId="9" fontId="8" fillId="0" borderId="0"/>
    <xf numFmtId="0" fontId="24" fillId="0" borderId="8">
      <alignment wrapText="1"/>
    </xf>
    <xf numFmtId="0" fontId="25" fillId="0" borderId="0"/>
  </cellStyleXfs>
  <cellXfs count="9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/>
    <xf numFmtId="0" fontId="7" fillId="0" borderId="0" xfId="9"/>
    <xf numFmtId="1" fontId="0" fillId="0" borderId="0" xfId="0" applyNumberForma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11" fontId="0" fillId="0" borderId="0" xfId="0" applyNumberFormat="1"/>
    <xf numFmtId="164" fontId="0" fillId="0" borderId="0" xfId="0" applyNumberFormat="1"/>
    <xf numFmtId="2" fontId="0" fillId="0" borderId="0" xfId="10" applyNumberFormat="1" applyFont="1"/>
    <xf numFmtId="0" fontId="9" fillId="0" borderId="0" xfId="0" applyFont="1"/>
    <xf numFmtId="0" fontId="10" fillId="0" borderId="0" xfId="0" applyFont="1" applyAlignment="1">
      <alignment vertical="center"/>
    </xf>
    <xf numFmtId="0" fontId="5" fillId="0" borderId="0" xfId="0" applyFont="1"/>
    <xf numFmtId="14" fontId="11" fillId="0" borderId="0" xfId="0" applyNumberFormat="1" applyFont="1"/>
    <xf numFmtId="0" fontId="11" fillId="0" borderId="0" xfId="0" applyFont="1"/>
    <xf numFmtId="0" fontId="12" fillId="4" borderId="0" xfId="0" applyFont="1" applyFill="1"/>
    <xf numFmtId="0" fontId="11" fillId="0" borderId="0" xfId="0" applyFont="1" applyAlignment="1">
      <alignment horizontal="left"/>
    </xf>
    <xf numFmtId="0" fontId="12" fillId="0" borderId="0" xfId="0" applyFont="1"/>
    <xf numFmtId="0" fontId="11" fillId="0" borderId="0" xfId="38" applyFont="1"/>
    <xf numFmtId="0" fontId="13" fillId="0" borderId="0" xfId="38" applyFont="1"/>
    <xf numFmtId="0" fontId="12" fillId="0" borderId="0" xfId="38" applyFont="1"/>
    <xf numFmtId="0" fontId="8" fillId="3" borderId="0" xfId="23" applyFill="1"/>
    <xf numFmtId="0" fontId="8" fillId="0" borderId="0" xfId="23"/>
    <xf numFmtId="0" fontId="12" fillId="0" borderId="0" xfId="38" applyFont="1" applyAlignment="1">
      <alignment wrapText="1"/>
    </xf>
    <xf numFmtId="0" fontId="5" fillId="0" borderId="0" xfId="38" applyFont="1"/>
    <xf numFmtId="0" fontId="11" fillId="0" borderId="0" xfId="38" applyFont="1" applyAlignment="1">
      <alignment horizontal="left"/>
    </xf>
    <xf numFmtId="0" fontId="12" fillId="0" borderId="0" xfId="38" applyFont="1" applyAlignment="1">
      <alignment horizontal="left"/>
    </xf>
    <xf numFmtId="0" fontId="15" fillId="0" borderId="0" xfId="38" applyFont="1"/>
    <xf numFmtId="0" fontId="6" fillId="0" borderId="0" xfId="38" applyFont="1"/>
    <xf numFmtId="0" fontId="16" fillId="7" borderId="0" xfId="38" applyFont="1" applyFill="1"/>
    <xf numFmtId="164" fontId="5" fillId="0" borderId="0" xfId="38" applyNumberFormat="1" applyFont="1" applyAlignment="1">
      <alignment horizontal="right"/>
    </xf>
    <xf numFmtId="0" fontId="5" fillId="0" borderId="0" xfId="38" applyFont="1" applyAlignment="1">
      <alignment horizontal="right"/>
    </xf>
    <xf numFmtId="0" fontId="11" fillId="8" borderId="0" xfId="38" applyFont="1" applyFill="1"/>
    <xf numFmtId="164" fontId="12" fillId="0" borderId="0" xfId="38" applyNumberFormat="1" applyFont="1"/>
    <xf numFmtId="0" fontId="12" fillId="8" borderId="0" xfId="38" applyFont="1" applyFill="1"/>
    <xf numFmtId="164" fontId="11" fillId="0" borderId="0" xfId="38" applyNumberFormat="1" applyFont="1"/>
    <xf numFmtId="0" fontId="12" fillId="9" borderId="0" xfId="38" applyFont="1" applyFill="1"/>
    <xf numFmtId="0" fontId="11" fillId="9" borderId="0" xfId="38" applyFont="1" applyFill="1"/>
    <xf numFmtId="0" fontId="17" fillId="0" borderId="6" xfId="38" applyFont="1" applyBorder="1"/>
    <xf numFmtId="0" fontId="17" fillId="8" borderId="6" xfId="38" applyFont="1" applyFill="1" applyBorder="1"/>
    <xf numFmtId="0" fontId="18" fillId="0" borderId="0" xfId="38" applyFont="1"/>
    <xf numFmtId="0" fontId="17" fillId="0" borderId="6" xfId="38" applyFont="1" applyBorder="1" applyAlignment="1">
      <alignment horizontal="right"/>
    </xf>
    <xf numFmtId="0" fontId="19" fillId="0" borderId="6" xfId="38" applyFont="1" applyBorder="1"/>
    <xf numFmtId="0" fontId="19" fillId="0" borderId="0" xfId="38" applyFont="1"/>
    <xf numFmtId="0" fontId="11" fillId="0" borderId="0" xfId="38" applyFont="1" applyAlignment="1">
      <alignment wrapText="1"/>
    </xf>
    <xf numFmtId="9" fontId="11" fillId="0" borderId="0" xfId="41" applyFont="1"/>
    <xf numFmtId="0" fontId="0" fillId="10" borderId="0" xfId="0" applyFill="1"/>
    <xf numFmtId="0" fontId="1" fillId="0" borderId="7" xfId="0" applyFont="1" applyBorder="1"/>
    <xf numFmtId="0" fontId="1" fillId="10" borderId="0" xfId="0" applyFont="1" applyFill="1"/>
    <xf numFmtId="0" fontId="0" fillId="11" borderId="5" xfId="0" applyFill="1" applyBorder="1"/>
    <xf numFmtId="0" fontId="20" fillId="12" borderId="0" xfId="0" applyFont="1" applyFill="1"/>
    <xf numFmtId="0" fontId="21" fillId="12" borderId="0" xfId="0" applyFont="1" applyFill="1"/>
    <xf numFmtId="0" fontId="0" fillId="6" borderId="0" xfId="0" applyFill="1"/>
    <xf numFmtId="0" fontId="22" fillId="13" borderId="0" xfId="0" applyFont="1" applyFill="1"/>
    <xf numFmtId="0" fontId="23" fillId="13" borderId="0" xfId="0" applyFont="1" applyFill="1"/>
    <xf numFmtId="0" fontId="1" fillId="14" borderId="0" xfId="0" applyFont="1" applyFill="1"/>
    <xf numFmtId="9" fontId="0" fillId="0" borderId="0" xfId="41" applyFont="1"/>
    <xf numFmtId="43" fontId="0" fillId="0" borderId="0" xfId="10" applyFont="1"/>
    <xf numFmtId="0" fontId="1" fillId="15" borderId="0" xfId="0" applyFont="1" applyFill="1"/>
    <xf numFmtId="0" fontId="23" fillId="0" borderId="0" xfId="0" applyFont="1"/>
    <xf numFmtId="0" fontId="1" fillId="0" borderId="0" xfId="23" applyFont="1"/>
    <xf numFmtId="0" fontId="1" fillId="5" borderId="0" xfId="0" applyFont="1" applyFill="1"/>
    <xf numFmtId="0" fontId="0" fillId="5" borderId="0" xfId="0" applyFill="1"/>
    <xf numFmtId="0" fontId="1" fillId="16" borderId="0" xfId="23" applyFont="1" applyFill="1"/>
    <xf numFmtId="0" fontId="0" fillId="16" borderId="0" xfId="0" applyFill="1"/>
    <xf numFmtId="0" fontId="8" fillId="16" borderId="0" xfId="23" applyFill="1"/>
    <xf numFmtId="0" fontId="0" fillId="14" borderId="0" xfId="0" applyFill="1"/>
    <xf numFmtId="0" fontId="1" fillId="17" borderId="0" xfId="0" applyFont="1" applyFill="1"/>
    <xf numFmtId="165" fontId="0" fillId="3" borderId="0" xfId="10" applyNumberFormat="1" applyFont="1" applyFill="1"/>
    <xf numFmtId="0" fontId="0" fillId="18" borderId="0" xfId="0" applyFill="1"/>
    <xf numFmtId="165" fontId="0" fillId="0" borderId="0" xfId="10" applyNumberFormat="1" applyFont="1"/>
    <xf numFmtId="165" fontId="8" fillId="3" borderId="0" xfId="10" applyNumberFormat="1" applyFill="1"/>
    <xf numFmtId="165" fontId="0" fillId="6" borderId="0" xfId="10" applyNumberFormat="1" applyFont="1" applyFill="1"/>
    <xf numFmtId="165" fontId="0" fillId="16" borderId="0" xfId="10" applyNumberFormat="1" applyFont="1" applyFill="1"/>
    <xf numFmtId="0" fontId="0" fillId="19" borderId="0" xfId="0" applyFill="1"/>
    <xf numFmtId="165" fontId="0" fillId="19" borderId="0" xfId="10" applyNumberFormat="1" applyFont="1" applyFill="1"/>
    <xf numFmtId="165" fontId="1" fillId="21" borderId="0" xfId="10" applyNumberFormat="1" applyFont="1" applyFill="1"/>
    <xf numFmtId="0" fontId="1" fillId="20" borderId="0" xfId="0" applyFont="1" applyFill="1"/>
    <xf numFmtId="165" fontId="1" fillId="0" borderId="0" xfId="10" applyNumberFormat="1" applyFont="1"/>
    <xf numFmtId="165" fontId="1" fillId="20" borderId="0" xfId="10" applyNumberFormat="1" applyFont="1" applyFill="1"/>
    <xf numFmtId="0" fontId="22" fillId="0" borderId="0" xfId="0" applyFont="1"/>
    <xf numFmtId="165" fontId="23" fillId="0" borderId="0" xfId="10" applyNumberFormat="1" applyFont="1"/>
    <xf numFmtId="165" fontId="23" fillId="0" borderId="0" xfId="0" applyNumberFormat="1" applyFont="1"/>
    <xf numFmtId="0" fontId="22" fillId="2" borderId="0" xfId="0" applyFont="1" applyFill="1"/>
    <xf numFmtId="0" fontId="1" fillId="22" borderId="0" xfId="0" applyFont="1" applyFill="1"/>
    <xf numFmtId="165" fontId="0" fillId="22" borderId="0" xfId="10" applyNumberFormat="1" applyFont="1" applyFill="1"/>
    <xf numFmtId="0" fontId="1" fillId="23" borderId="0" xfId="0" applyFont="1" applyFill="1"/>
    <xf numFmtId="49" fontId="0" fillId="0" borderId="0" xfId="0" applyNumberFormat="1" applyAlignment="1">
      <alignment horizontal="left"/>
    </xf>
    <xf numFmtId="2" fontId="0" fillId="3" borderId="0" xfId="10" applyNumberFormat="1" applyFont="1" applyFill="1"/>
    <xf numFmtId="0" fontId="0" fillId="0" borderId="0" xfId="10" applyNumberFormat="1" applyFont="1"/>
  </cellXfs>
  <cellStyles count="44">
    <cellStyle name="Body: normal cell" xfId="5" xr:uid="{00000000-0005-0000-0000-000005000000}"/>
    <cellStyle name="Body: normal cell 2" xfId="15" xr:uid="{00000000-0005-0000-0000-00000F000000}"/>
    <cellStyle name="Body: normal cell 2 2" xfId="32" xr:uid="{00000000-0005-0000-0000-000020000000}"/>
    <cellStyle name="Body: normal cell 3" xfId="25" xr:uid="{00000000-0005-0000-0000-000019000000}"/>
    <cellStyle name="Body: normal cell 4" xfId="17" xr:uid="{00000000-0005-0000-0000-000011000000}"/>
    <cellStyle name="Comma" xfId="10" builtinId="3"/>
    <cellStyle name="Comma 2" xfId="39" xr:uid="{00000000-0005-0000-0000-000027000000}"/>
    <cellStyle name="Font: Calibri, 9pt regular" xfId="1" xr:uid="{00000000-0005-0000-0000-000001000000}"/>
    <cellStyle name="Font: Calibri, 9pt regular 2" xfId="11" xr:uid="{00000000-0005-0000-0000-00000B000000}"/>
    <cellStyle name="Font: Calibri, 9pt regular 2 2" xfId="33" xr:uid="{00000000-0005-0000-0000-000021000000}"/>
    <cellStyle name="Font: Calibri, 9pt regular 3" xfId="26" xr:uid="{00000000-0005-0000-0000-00001A000000}"/>
    <cellStyle name="Font: Calibri, 9pt regular 4" xfId="18" xr:uid="{00000000-0005-0000-0000-000012000000}"/>
    <cellStyle name="Footnotes: top row" xfId="6" xr:uid="{00000000-0005-0000-0000-000006000000}"/>
    <cellStyle name="Footnotes: top row 2" xfId="16" xr:uid="{00000000-0005-0000-0000-000010000000}"/>
    <cellStyle name="Footnotes: top row 2 2" xfId="34" xr:uid="{00000000-0005-0000-0000-000022000000}"/>
    <cellStyle name="Footnotes: top row 3" xfId="27" xr:uid="{00000000-0005-0000-0000-00001B000000}"/>
    <cellStyle name="Footnotes: top row 4" xfId="19" xr:uid="{00000000-0005-0000-0000-000013000000}"/>
    <cellStyle name="Header: bottom row" xfId="2" xr:uid="{00000000-0005-0000-0000-000002000000}"/>
    <cellStyle name="Header: bottom row 2" xfId="12" xr:uid="{00000000-0005-0000-0000-00000C000000}"/>
    <cellStyle name="Header: bottom row 2 2" xfId="35" xr:uid="{00000000-0005-0000-0000-000023000000}"/>
    <cellStyle name="Header: bottom row 3" xfId="28" xr:uid="{00000000-0005-0000-0000-00001C000000}"/>
    <cellStyle name="Header: bottom row 4" xfId="20" xr:uid="{00000000-0005-0000-0000-000014000000}"/>
    <cellStyle name="Header: bottom row 5" xfId="42" xr:uid="{00000000-0005-0000-0000-00002A000000}"/>
    <cellStyle name="Hyperlink" xfId="9" builtinId="8"/>
    <cellStyle name="Normal" xfId="0" builtinId="0"/>
    <cellStyle name="Normal 2" xfId="7" xr:uid="{00000000-0005-0000-0000-000007000000}"/>
    <cellStyle name="Normal 2 2" xfId="8" xr:uid="{00000000-0005-0000-0000-000008000000}"/>
    <cellStyle name="Normal 3" xfId="31" xr:uid="{00000000-0005-0000-0000-00001F000000}"/>
    <cellStyle name="Normal 4" xfId="24" xr:uid="{00000000-0005-0000-0000-000018000000}"/>
    <cellStyle name="Normal 5" xfId="23" xr:uid="{00000000-0005-0000-0000-000017000000}"/>
    <cellStyle name="Normal 6" xfId="38" xr:uid="{00000000-0005-0000-0000-000026000000}"/>
    <cellStyle name="Normal 7" xfId="43" xr:uid="{00000000-0005-0000-0000-00002B000000}"/>
    <cellStyle name="Parent row" xfId="4" xr:uid="{00000000-0005-0000-0000-000004000000}"/>
    <cellStyle name="Parent row 2" xfId="14" xr:uid="{00000000-0005-0000-0000-00000E000000}"/>
    <cellStyle name="Parent row 2 2" xfId="36" xr:uid="{00000000-0005-0000-0000-000024000000}"/>
    <cellStyle name="Parent row 3" xfId="29" xr:uid="{00000000-0005-0000-0000-00001D000000}"/>
    <cellStyle name="Parent row 4" xfId="21" xr:uid="{00000000-0005-0000-0000-000015000000}"/>
    <cellStyle name="Percent" xfId="41" builtinId="5"/>
    <cellStyle name="Percent 2" xfId="40" xr:uid="{00000000-0005-0000-0000-000028000000}"/>
    <cellStyle name="Table title" xfId="3" xr:uid="{00000000-0005-0000-0000-000003000000}"/>
    <cellStyle name="Table title 2" xfId="13" xr:uid="{00000000-0005-0000-0000-00000D000000}"/>
    <cellStyle name="Table title 2 2" xfId="37" xr:uid="{00000000-0005-0000-0000-000025000000}"/>
    <cellStyle name="Table title 3" xfId="30" xr:uid="{00000000-0005-0000-0000-00001E000000}"/>
    <cellStyle name="Table title 4" xfId="22" xr:uid="{00000000-0005-0000-0000-00001600000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150.statcan.gc.ca/t1/tbl1/en/tv.action?pid=2510001501&amp;pickMembers%5B0%5D=1.1&amp;pickMembers%5B1%5D=2.2&amp;cubeTimeFrame.startMonth=01&amp;cubeTimeFrame.startYear=2015&amp;cubeTimeFrame.endMonth=12&amp;cubeTimeFrame.endYear=2015&amp;referencePeriods=20150101%2C20151201" TargetMode="External"/><Relationship Id="rId1" Type="http://schemas.openxmlformats.org/officeDocument/2006/relationships/hyperlink" Target="https://apps.neb-one.gc.ca/ftrppndc/dflt.aspx?GoCTemplateCulture=en-CA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-pub.iaea.org/MTCD/Publications/PDF/cnpp2018/countryprofiles/Mexico/Mexico.htm" TargetMode="External"/><Relationship Id="rId1" Type="http://schemas.openxmlformats.org/officeDocument/2006/relationships/hyperlink" Target="https://apps.cer-rec.gc.ca/ftrppndc/dflt.aspx?GoCTemplateCulture=en-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7"/>
  <sheetViews>
    <sheetView workbookViewId="0">
      <selection activeCell="B2" sqref="B2"/>
    </sheetView>
  </sheetViews>
  <sheetFormatPr defaultRowHeight="15"/>
  <cols>
    <col min="2" max="2" width="70.140625" customWidth="1"/>
    <col min="3" max="3" width="10.7109375" bestFit="1" customWidth="1"/>
    <col min="13" max="14" width="8.7109375" style="60" customWidth="1"/>
  </cols>
  <sheetData>
    <row r="1" spans="1:13">
      <c r="A1" s="1" t="s">
        <v>0</v>
      </c>
      <c r="B1" s="13" t="s">
        <v>106</v>
      </c>
      <c r="C1" s="14">
        <v>46185</v>
      </c>
      <c r="D1" s="15"/>
      <c r="E1" s="15"/>
      <c r="F1" s="15"/>
      <c r="G1" s="15"/>
      <c r="H1" s="15"/>
      <c r="I1" s="15"/>
      <c r="J1" s="15"/>
      <c r="K1" s="13" t="s">
        <v>2</v>
      </c>
      <c r="L1" s="13" t="s">
        <v>3</v>
      </c>
      <c r="M1" s="60" t="s">
        <v>4</v>
      </c>
    </row>
    <row r="2" spans="1:13">
      <c r="A2" s="1" t="s">
        <v>5</v>
      </c>
      <c r="B2" s="15" t="str">
        <f>LOOKUP(B1,K1:L50,L1:L50)</f>
        <v>ND</v>
      </c>
      <c r="C2" s="15"/>
      <c r="D2" s="15"/>
      <c r="E2" s="15"/>
      <c r="F2" s="15"/>
      <c r="G2" s="15"/>
      <c r="H2" s="15"/>
      <c r="I2" s="15"/>
      <c r="J2" s="15"/>
      <c r="K2" s="13" t="s">
        <v>6</v>
      </c>
      <c r="L2" s="13" t="s">
        <v>7</v>
      </c>
      <c r="M2" s="60" t="s">
        <v>4</v>
      </c>
    </row>
    <row r="3" spans="1:13">
      <c r="A3" s="1" t="s">
        <v>8</v>
      </c>
      <c r="K3" s="13" t="s">
        <v>9</v>
      </c>
      <c r="L3" s="13" t="s">
        <v>10</v>
      </c>
      <c r="M3" s="60" t="s">
        <v>4</v>
      </c>
    </row>
    <row r="4" spans="1:13">
      <c r="A4" s="1" t="s">
        <v>11</v>
      </c>
      <c r="K4" s="13" t="s">
        <v>12</v>
      </c>
      <c r="L4" s="13" t="s">
        <v>13</v>
      </c>
      <c r="M4" s="60" t="s">
        <v>4</v>
      </c>
    </row>
    <row r="5" spans="1:13">
      <c r="K5" s="13" t="s">
        <v>14</v>
      </c>
      <c r="L5" s="13" t="s">
        <v>15</v>
      </c>
      <c r="M5" s="60" t="s">
        <v>4</v>
      </c>
    </row>
    <row r="6" spans="1:13">
      <c r="A6" s="1" t="s">
        <v>16</v>
      </c>
      <c r="B6" s="3" t="s">
        <v>17</v>
      </c>
      <c r="E6" s="15"/>
      <c r="K6" s="13" t="s">
        <v>18</v>
      </c>
      <c r="L6" s="13" t="s">
        <v>19</v>
      </c>
      <c r="M6" s="60" t="s">
        <v>4</v>
      </c>
    </row>
    <row r="7" spans="1:13">
      <c r="B7" t="s">
        <v>20</v>
      </c>
      <c r="E7" s="16" t="s">
        <v>21</v>
      </c>
      <c r="K7" s="13" t="s">
        <v>22</v>
      </c>
      <c r="L7" s="13" t="s">
        <v>23</v>
      </c>
      <c r="M7" s="60" t="s">
        <v>4</v>
      </c>
    </row>
    <row r="8" spans="1:13">
      <c r="B8" s="2" t="s">
        <v>24</v>
      </c>
      <c r="E8" s="15" t="s">
        <v>25</v>
      </c>
      <c r="K8" s="13" t="s">
        <v>26</v>
      </c>
      <c r="L8" s="13" t="s">
        <v>27</v>
      </c>
      <c r="M8" s="60" t="s">
        <v>4</v>
      </c>
    </row>
    <row r="9" spans="1:13">
      <c r="B9" t="s">
        <v>28</v>
      </c>
      <c r="E9" s="15" t="s">
        <v>29</v>
      </c>
      <c r="K9" s="13" t="s">
        <v>30</v>
      </c>
      <c r="L9" s="13" t="s">
        <v>31</v>
      </c>
      <c r="M9" s="60" t="s">
        <v>4</v>
      </c>
    </row>
    <row r="10" spans="1:13">
      <c r="B10" s="4" t="s">
        <v>32</v>
      </c>
      <c r="E10" s="15"/>
      <c r="K10" s="13" t="s">
        <v>33</v>
      </c>
      <c r="L10" s="13" t="s">
        <v>34</v>
      </c>
      <c r="M10" s="60" t="s">
        <v>4</v>
      </c>
    </row>
    <row r="11" spans="1:13">
      <c r="B11" t="s">
        <v>35</v>
      </c>
      <c r="E11" s="15"/>
      <c r="K11" s="13" t="s">
        <v>36</v>
      </c>
      <c r="L11" s="13" t="s">
        <v>37</v>
      </c>
      <c r="M11" s="60" t="s">
        <v>4</v>
      </c>
    </row>
    <row r="12" spans="1:13">
      <c r="E12" s="15"/>
      <c r="K12" s="13" t="s">
        <v>38</v>
      </c>
      <c r="L12" s="13" t="s">
        <v>39</v>
      </c>
      <c r="M12" s="60" t="s">
        <v>4</v>
      </c>
    </row>
    <row r="13" spans="1:13">
      <c r="B13" s="3" t="s">
        <v>40</v>
      </c>
      <c r="E13" s="15"/>
      <c r="K13" s="13" t="s">
        <v>41</v>
      </c>
      <c r="L13" s="13" t="s">
        <v>42</v>
      </c>
      <c r="M13" s="60" t="s">
        <v>4</v>
      </c>
    </row>
    <row r="14" spans="1:13">
      <c r="B14" t="s">
        <v>43</v>
      </c>
      <c r="E14" s="16" t="s">
        <v>44</v>
      </c>
      <c r="K14" s="13" t="s">
        <v>45</v>
      </c>
      <c r="L14" s="13" t="s">
        <v>46</v>
      </c>
      <c r="M14" s="60" t="s">
        <v>4</v>
      </c>
    </row>
    <row r="15" spans="1:13">
      <c r="B15" s="2">
        <v>2024</v>
      </c>
      <c r="E15" s="15" t="s">
        <v>20</v>
      </c>
      <c r="K15" s="13" t="s">
        <v>47</v>
      </c>
      <c r="L15" s="13" t="s">
        <v>48</v>
      </c>
      <c r="M15" s="60" t="s">
        <v>4</v>
      </c>
    </row>
    <row r="16" spans="1:13">
      <c r="B16" t="s">
        <v>49</v>
      </c>
      <c r="E16" s="17">
        <v>2024</v>
      </c>
      <c r="K16" s="13" t="s">
        <v>50</v>
      </c>
      <c r="L16" s="13" t="s">
        <v>51</v>
      </c>
      <c r="M16" s="60" t="s">
        <v>4</v>
      </c>
    </row>
    <row r="17" spans="2:13">
      <c r="B17" s="4" t="s">
        <v>52</v>
      </c>
      <c r="E17" s="15" t="s">
        <v>53</v>
      </c>
      <c r="K17" s="13" t="s">
        <v>54</v>
      </c>
      <c r="L17" s="13" t="s">
        <v>55</v>
      </c>
      <c r="M17" s="60" t="s">
        <v>4</v>
      </c>
    </row>
    <row r="18" spans="2:13">
      <c r="B18" t="s">
        <v>56</v>
      </c>
      <c r="E18" s="18" t="s">
        <v>57</v>
      </c>
      <c r="K18" s="13" t="s">
        <v>58</v>
      </c>
      <c r="L18" s="13" t="s">
        <v>59</v>
      </c>
      <c r="M18" s="60" t="s">
        <v>4</v>
      </c>
    </row>
    <row r="19" spans="2:13">
      <c r="E19" s="15"/>
      <c r="K19" s="13" t="s">
        <v>60</v>
      </c>
      <c r="L19" s="13" t="s">
        <v>61</v>
      </c>
      <c r="M19" s="60" t="s">
        <v>4</v>
      </c>
    </row>
    <row r="20" spans="2:13">
      <c r="B20" s="3" t="s">
        <v>62</v>
      </c>
      <c r="E20" s="15"/>
      <c r="K20" s="13" t="s">
        <v>63</v>
      </c>
      <c r="L20" s="13" t="s">
        <v>64</v>
      </c>
      <c r="M20" s="60" t="s">
        <v>4</v>
      </c>
    </row>
    <row r="21" spans="2:13">
      <c r="B21" t="s">
        <v>20</v>
      </c>
      <c r="E21" s="16" t="s">
        <v>65</v>
      </c>
      <c r="K21" s="13" t="s">
        <v>66</v>
      </c>
      <c r="L21" s="13" t="s">
        <v>67</v>
      </c>
      <c r="M21" s="60" t="s">
        <v>4</v>
      </c>
    </row>
    <row r="22" spans="2:13">
      <c r="B22" s="88" t="s">
        <v>68</v>
      </c>
      <c r="E22" s="15" t="s">
        <v>69</v>
      </c>
      <c r="K22" s="13" t="s">
        <v>70</v>
      </c>
      <c r="L22" s="13" t="s">
        <v>71</v>
      </c>
      <c r="M22" s="60" t="s">
        <v>4</v>
      </c>
    </row>
    <row r="23" spans="2:13">
      <c r="B23" t="s">
        <v>72</v>
      </c>
      <c r="E23" s="15">
        <v>2016</v>
      </c>
      <c r="K23" s="13" t="s">
        <v>73</v>
      </c>
      <c r="L23" s="13" t="s">
        <v>74</v>
      </c>
      <c r="M23" s="60" t="s">
        <v>4</v>
      </c>
    </row>
    <row r="24" spans="2:13">
      <c r="B24" s="4" t="s">
        <v>75</v>
      </c>
      <c r="E24" s="15" t="s">
        <v>76</v>
      </c>
      <c r="K24" s="13" t="s">
        <v>77</v>
      </c>
      <c r="L24" s="13" t="s">
        <v>78</v>
      </c>
      <c r="M24" s="60" t="s">
        <v>4</v>
      </c>
    </row>
    <row r="25" spans="2:13">
      <c r="B25" t="s">
        <v>79</v>
      </c>
      <c r="E25" s="15" t="s">
        <v>80</v>
      </c>
      <c r="K25" s="13" t="s">
        <v>81</v>
      </c>
      <c r="L25" s="13" t="s">
        <v>82</v>
      </c>
      <c r="M25" s="60" t="s">
        <v>4</v>
      </c>
    </row>
    <row r="26" spans="2:13">
      <c r="E26" s="15" t="s">
        <v>83</v>
      </c>
      <c r="K26" s="13" t="s">
        <v>84</v>
      </c>
      <c r="L26" s="13" t="s">
        <v>85</v>
      </c>
      <c r="M26" s="60" t="s">
        <v>4</v>
      </c>
    </row>
    <row r="27" spans="2:13">
      <c r="B27" s="3" t="s">
        <v>86</v>
      </c>
      <c r="K27" s="13" t="s">
        <v>87</v>
      </c>
      <c r="L27" s="13" t="s">
        <v>88</v>
      </c>
      <c r="M27" s="60" t="s">
        <v>4</v>
      </c>
    </row>
    <row r="28" spans="2:13">
      <c r="B28" t="s">
        <v>89</v>
      </c>
      <c r="K28" s="13" t="s">
        <v>90</v>
      </c>
      <c r="L28" s="13" t="s">
        <v>91</v>
      </c>
      <c r="M28" s="60" t="s">
        <v>4</v>
      </c>
    </row>
    <row r="29" spans="2:13">
      <c r="B29" s="2">
        <v>2022</v>
      </c>
      <c r="K29" s="13" t="s">
        <v>92</v>
      </c>
      <c r="L29" s="13" t="s">
        <v>93</v>
      </c>
      <c r="M29" s="60" t="s">
        <v>4</v>
      </c>
    </row>
    <row r="30" spans="2:13">
      <c r="B30" t="s">
        <v>94</v>
      </c>
      <c r="K30" s="13" t="s">
        <v>95</v>
      </c>
      <c r="L30" s="13" t="s">
        <v>96</v>
      </c>
      <c r="M30" s="60" t="s">
        <v>4</v>
      </c>
    </row>
    <row r="31" spans="2:13">
      <c r="B31" s="4" t="s">
        <v>97</v>
      </c>
      <c r="K31" s="13" t="s">
        <v>98</v>
      </c>
      <c r="L31" s="13" t="s">
        <v>99</v>
      </c>
      <c r="M31" s="60" t="s">
        <v>4</v>
      </c>
    </row>
    <row r="32" spans="2:13">
      <c r="B32" s="11" t="s">
        <v>100</v>
      </c>
      <c r="K32" s="13" t="s">
        <v>101</v>
      </c>
      <c r="L32" s="13" t="s">
        <v>102</v>
      </c>
      <c r="M32" s="60" t="s">
        <v>4</v>
      </c>
    </row>
    <row r="33" spans="1:13">
      <c r="K33" s="13" t="s">
        <v>103</v>
      </c>
      <c r="L33" s="13" t="s">
        <v>104</v>
      </c>
      <c r="M33" s="60" t="s">
        <v>4</v>
      </c>
    </row>
    <row r="34" spans="1:13">
      <c r="B34" s="3" t="s">
        <v>105</v>
      </c>
      <c r="K34" s="13" t="s">
        <v>106</v>
      </c>
      <c r="L34" s="13" t="s">
        <v>107</v>
      </c>
      <c r="M34" s="60" t="s">
        <v>4</v>
      </c>
    </row>
    <row r="35" spans="1:13">
      <c r="B35" t="s">
        <v>108</v>
      </c>
      <c r="K35" s="13" t="s">
        <v>109</v>
      </c>
      <c r="L35" s="13" t="s">
        <v>110</v>
      </c>
      <c r="M35" s="60" t="s">
        <v>4</v>
      </c>
    </row>
    <row r="36" spans="1:13">
      <c r="B36" s="2">
        <v>2023</v>
      </c>
      <c r="K36" s="13" t="s">
        <v>111</v>
      </c>
      <c r="L36" s="13" t="s">
        <v>112</v>
      </c>
      <c r="M36" s="60" t="s">
        <v>4</v>
      </c>
    </row>
    <row r="37" spans="1:13">
      <c r="B37" t="s">
        <v>113</v>
      </c>
      <c r="K37" s="13" t="s">
        <v>114</v>
      </c>
      <c r="L37" s="13" t="s">
        <v>115</v>
      </c>
      <c r="M37" s="60" t="s">
        <v>4</v>
      </c>
    </row>
    <row r="38" spans="1:13">
      <c r="B38" t="s">
        <v>116</v>
      </c>
      <c r="K38" s="13" t="s">
        <v>117</v>
      </c>
      <c r="L38" s="13" t="s">
        <v>118</v>
      </c>
      <c r="M38" s="60" t="s">
        <v>4</v>
      </c>
    </row>
    <row r="39" spans="1:13">
      <c r="K39" s="13" t="s">
        <v>119</v>
      </c>
      <c r="L39" s="13" t="s">
        <v>120</v>
      </c>
      <c r="M39" s="60" t="s">
        <v>4</v>
      </c>
    </row>
    <row r="40" spans="1:13">
      <c r="K40" s="13" t="s">
        <v>121</v>
      </c>
      <c r="L40" s="13" t="s">
        <v>122</v>
      </c>
      <c r="M40" s="60" t="s">
        <v>4</v>
      </c>
    </row>
    <row r="41" spans="1:13">
      <c r="K41" s="13" t="s">
        <v>123</v>
      </c>
      <c r="L41" s="13" t="s">
        <v>124</v>
      </c>
      <c r="M41" s="60" t="s">
        <v>4</v>
      </c>
    </row>
    <row r="42" spans="1:13">
      <c r="A42" s="1" t="s">
        <v>125</v>
      </c>
      <c r="K42" s="13" t="s">
        <v>126</v>
      </c>
      <c r="L42" s="13" t="s">
        <v>127</v>
      </c>
      <c r="M42" s="60" t="s">
        <v>4</v>
      </c>
    </row>
    <row r="43" spans="1:13">
      <c r="A43" s="11" t="s">
        <v>128</v>
      </c>
      <c r="K43" s="13" t="s">
        <v>129</v>
      </c>
      <c r="L43" s="13" t="s">
        <v>130</v>
      </c>
      <c r="M43" s="60" t="s">
        <v>4</v>
      </c>
    </row>
    <row r="44" spans="1:13">
      <c r="K44" s="13" t="s">
        <v>131</v>
      </c>
      <c r="L44" s="13" t="s">
        <v>132</v>
      </c>
      <c r="M44" s="60" t="s">
        <v>4</v>
      </c>
    </row>
    <row r="45" spans="1:13">
      <c r="A45" t="s">
        <v>133</v>
      </c>
      <c r="K45" s="13" t="s">
        <v>134</v>
      </c>
      <c r="L45" s="13" t="s">
        <v>135</v>
      </c>
      <c r="M45" s="60" t="s">
        <v>4</v>
      </c>
    </row>
    <row r="46" spans="1:13">
      <c r="A46" t="s">
        <v>136</v>
      </c>
      <c r="K46" s="13" t="s">
        <v>137</v>
      </c>
      <c r="L46" s="13" t="s">
        <v>138</v>
      </c>
      <c r="M46" s="60" t="s">
        <v>4</v>
      </c>
    </row>
    <row r="47" spans="1:13">
      <c r="A47" t="s">
        <v>139</v>
      </c>
      <c r="K47" s="13" t="s">
        <v>140</v>
      </c>
      <c r="L47" s="13" t="s">
        <v>141</v>
      </c>
      <c r="M47" s="60" t="s">
        <v>4</v>
      </c>
    </row>
    <row r="48" spans="1:13">
      <c r="A48" t="s">
        <v>142</v>
      </c>
      <c r="K48" s="13" t="s">
        <v>1</v>
      </c>
      <c r="L48" s="13" t="s">
        <v>143</v>
      </c>
      <c r="M48" s="60" t="s">
        <v>4</v>
      </c>
    </row>
    <row r="49" spans="1:13">
      <c r="A49" t="s">
        <v>144</v>
      </c>
      <c r="K49" s="13" t="s">
        <v>145</v>
      </c>
      <c r="L49" s="13" t="s">
        <v>146</v>
      </c>
      <c r="M49" s="60" t="s">
        <v>4</v>
      </c>
    </row>
    <row r="50" spans="1:13">
      <c r="K50" s="13" t="s">
        <v>147</v>
      </c>
      <c r="L50" s="13" t="s">
        <v>148</v>
      </c>
      <c r="M50" s="60" t="s">
        <v>4</v>
      </c>
    </row>
    <row r="51" spans="1:13">
      <c r="A51" t="s">
        <v>149</v>
      </c>
    </row>
    <row r="52" spans="1:13">
      <c r="A52" t="s">
        <v>150</v>
      </c>
    </row>
    <row r="54" spans="1:13">
      <c r="A54" t="s">
        <v>151</v>
      </c>
    </row>
    <row r="55" spans="1:13">
      <c r="A55" t="s">
        <v>152</v>
      </c>
    </row>
    <row r="56" spans="1:13">
      <c r="A56" t="s">
        <v>153</v>
      </c>
    </row>
    <row r="58" spans="1:13">
      <c r="A58" t="s">
        <v>154</v>
      </c>
    </row>
    <row r="59" spans="1:13">
      <c r="A59" t="s">
        <v>155</v>
      </c>
    </row>
    <row r="60" spans="1:13">
      <c r="A60" t="s">
        <v>156</v>
      </c>
    </row>
    <row r="62" spans="1:13">
      <c r="A62" s="1" t="s">
        <v>157</v>
      </c>
    </row>
    <row r="63" spans="1:13">
      <c r="A63" t="s">
        <v>158</v>
      </c>
    </row>
    <row r="64" spans="1:13">
      <c r="A64" t="s">
        <v>159</v>
      </c>
    </row>
    <row r="65" spans="1:2">
      <c r="A65" t="s">
        <v>160</v>
      </c>
    </row>
    <row r="67" spans="1:2">
      <c r="A67" s="1" t="s">
        <v>161</v>
      </c>
    </row>
    <row r="68" spans="1:2">
      <c r="A68" s="8">
        <v>2.931E-7</v>
      </c>
      <c r="B68" t="s">
        <v>162</v>
      </c>
    </row>
    <row r="69" spans="1:2">
      <c r="A69" s="9">
        <v>0.88711067149387013</v>
      </c>
      <c r="B69" t="s">
        <v>163</v>
      </c>
    </row>
    <row r="70" spans="1:2">
      <c r="A70" s="9">
        <v>0.84730412960844359</v>
      </c>
      <c r="B70" t="s">
        <v>164</v>
      </c>
    </row>
    <row r="71" spans="1:2">
      <c r="A71">
        <v>0.75350342301658668</v>
      </c>
      <c r="B71" t="s">
        <v>165</v>
      </c>
    </row>
    <row r="72" spans="1:2">
      <c r="A72" s="18">
        <v>0.74296375436526285</v>
      </c>
      <c r="B72" t="s">
        <v>166</v>
      </c>
    </row>
    <row r="73" spans="1:2">
      <c r="A73" s="15">
        <v>0.72252461812824686</v>
      </c>
      <c r="B73" t="s">
        <v>167</v>
      </c>
    </row>
    <row r="74" spans="1:2">
      <c r="A74" s="15" t="s">
        <v>168</v>
      </c>
    </row>
    <row r="75" spans="1:2">
      <c r="A75" s="15"/>
    </row>
    <row r="76" spans="1:2">
      <c r="A76" s="15" t="s">
        <v>169</v>
      </c>
    </row>
    <row r="77" spans="1:2">
      <c r="A77" s="15" t="s">
        <v>170</v>
      </c>
    </row>
    <row r="78" spans="1:2">
      <c r="A78" s="15"/>
    </row>
    <row r="79" spans="1:2">
      <c r="A79" s="18" t="s">
        <v>171</v>
      </c>
    </row>
    <row r="80" spans="1:2">
      <c r="A80" s="15" t="s">
        <v>172</v>
      </c>
    </row>
    <row r="81" spans="1:1">
      <c r="A81" s="13" t="s">
        <v>173</v>
      </c>
    </row>
    <row r="82" spans="1:1">
      <c r="A82" s="15"/>
    </row>
    <row r="83" spans="1:1">
      <c r="A83" s="18" t="s">
        <v>174</v>
      </c>
    </row>
    <row r="84" spans="1:1">
      <c r="A84" s="15"/>
    </row>
    <row r="85" spans="1:1">
      <c r="A85" s="15" t="s">
        <v>175</v>
      </c>
    </row>
    <row r="86" spans="1:1">
      <c r="A86" s="15" t="s">
        <v>176</v>
      </c>
    </row>
    <row r="87" spans="1:1">
      <c r="A87" s="15"/>
    </row>
  </sheetData>
  <conditionalFormatting sqref="L1:M1048576">
    <cfRule type="duplicateValues" dxfId="6" priority="1"/>
  </conditionalFormatting>
  <hyperlinks>
    <hyperlink ref="B17" r:id="rId1" xr:uid="{00000000-0004-0000-0000-000000000000}"/>
    <hyperlink ref="B31" r:id="rId2" display="https://www150.statcan.gc.ca/t1/tbl1/en/tv.action?pid=2510001501&amp;pickMembers%5B0%5D=1.1&amp;pickMembers%5B1%5D=2.2&amp;cubeTimeFrame.startMonth=01&amp;cubeTimeFrame.startYear=2015&amp;cubeTimeFrame.endMonth=12&amp;cubeTimeFrame.endYear=2015&amp;referencePeriods=20150101%2C20151201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"/>
  <sheetViews>
    <sheetView topLeftCell="A23" workbookViewId="0">
      <selection activeCell="F22" sqref="F22"/>
    </sheetView>
  </sheetViews>
  <sheetFormatPr defaultRowHeight="15"/>
  <cols>
    <col min="1" max="1" width="51.42578125" bestFit="1" customWidth="1"/>
  </cols>
  <sheetData>
    <row r="1" spans="1:8">
      <c r="A1" t="s">
        <v>177</v>
      </c>
      <c r="B1" t="s">
        <v>178</v>
      </c>
      <c r="F1" t="s">
        <v>179</v>
      </c>
    </row>
    <row r="2" spans="1:8">
      <c r="B2">
        <v>2025</v>
      </c>
      <c r="C2">
        <v>2026</v>
      </c>
      <c r="D2">
        <v>2027</v>
      </c>
      <c r="F2">
        <v>2025</v>
      </c>
      <c r="G2">
        <v>2026</v>
      </c>
      <c r="H2">
        <v>2027</v>
      </c>
    </row>
    <row r="3" spans="1:8">
      <c r="A3" t="s">
        <v>180</v>
      </c>
      <c r="B3">
        <v>37.33</v>
      </c>
      <c r="C3">
        <v>37.61</v>
      </c>
      <c r="D3">
        <v>39.44</v>
      </c>
      <c r="F3" s="58">
        <f>B3*About!$A$73</f>
        <v>26.971843994727454</v>
      </c>
      <c r="G3" s="58">
        <f>C3*About!$A$73</f>
        <v>27.174150887803364</v>
      </c>
      <c r="H3" s="58">
        <f>D3*About!$A$73</f>
        <v>28.496370938978053</v>
      </c>
    </row>
    <row r="4" spans="1:8">
      <c r="A4" t="s">
        <v>181</v>
      </c>
      <c r="B4">
        <v>28.56</v>
      </c>
      <c r="C4">
        <v>23.01</v>
      </c>
      <c r="D4">
        <v>25.86</v>
      </c>
      <c r="F4" s="58">
        <f>B4*About!$A$73</f>
        <v>20.635303093742731</v>
      </c>
      <c r="G4" s="58">
        <f>C4*About!$A$73</f>
        <v>16.62529146313096</v>
      </c>
      <c r="H4" s="58">
        <f>D4*About!$A$73</f>
        <v>18.684486624796463</v>
      </c>
    </row>
    <row r="5" spans="1:8">
      <c r="A5" t="s">
        <v>182</v>
      </c>
      <c r="B5">
        <v>75.58</v>
      </c>
      <c r="C5">
        <v>72.09</v>
      </c>
      <c r="D5">
        <v>55.03</v>
      </c>
      <c r="F5" s="58">
        <f>B5*About!$A$73</f>
        <v>54.608410638132895</v>
      </c>
      <c r="G5" s="58">
        <f>C5*About!$A$73</f>
        <v>52.086799720865322</v>
      </c>
      <c r="H5" s="58">
        <f>D5*About!$A$73</f>
        <v>39.760529735597423</v>
      </c>
    </row>
    <row r="6" spans="1:8">
      <c r="A6" t="s">
        <v>183</v>
      </c>
      <c r="B6">
        <v>72.099999999999994</v>
      </c>
      <c r="C6">
        <v>74.28</v>
      </c>
      <c r="D6">
        <v>57.96</v>
      </c>
      <c r="F6" s="58">
        <f>B6*About!$A$73</f>
        <v>52.094024967046593</v>
      </c>
      <c r="G6" s="58">
        <f>C6*About!$A$73</f>
        <v>53.669128634566178</v>
      </c>
      <c r="H6" s="58">
        <f>D6*About!$A$73</f>
        <v>41.87752686671319</v>
      </c>
    </row>
    <row r="7" spans="1:8">
      <c r="A7" t="s">
        <v>184</v>
      </c>
      <c r="B7">
        <v>60.09</v>
      </c>
      <c r="C7">
        <v>73.16</v>
      </c>
      <c r="D7">
        <v>67.349999999999994</v>
      </c>
      <c r="F7" s="58">
        <f>B7*About!$A$73</f>
        <v>43.416504303326356</v>
      </c>
      <c r="G7" s="58">
        <f>C7*About!$A$73</f>
        <v>52.859901062262537</v>
      </c>
      <c r="H7" s="58">
        <f>D7*About!$A$73</f>
        <v>48.662033030937422</v>
      </c>
    </row>
    <row r="8" spans="1:8">
      <c r="A8" t="s">
        <v>185</v>
      </c>
      <c r="B8">
        <v>46.82</v>
      </c>
      <c r="C8">
        <v>46.21</v>
      </c>
      <c r="D8">
        <v>45.05</v>
      </c>
      <c r="F8" s="58">
        <f>B8*About!$A$73</f>
        <v>33.828602620764521</v>
      </c>
      <c r="G8" s="58">
        <f>C8*About!$A$73</f>
        <v>33.387862603706289</v>
      </c>
      <c r="H8" s="58">
        <f>D8*About!$A$73</f>
        <v>32.549734046677521</v>
      </c>
    </row>
    <row r="9" spans="1:8">
      <c r="A9" t="s">
        <v>186</v>
      </c>
      <c r="B9">
        <v>37.909999999999997</v>
      </c>
      <c r="C9">
        <v>34.42</v>
      </c>
      <c r="D9">
        <v>34.26</v>
      </c>
      <c r="F9" s="58">
        <f>B9*About!$A$73</f>
        <v>27.390908273241838</v>
      </c>
      <c r="G9" s="58">
        <f>C9*About!$A$73</f>
        <v>24.869297355974258</v>
      </c>
      <c r="H9" s="58">
        <f>D9*About!$A$73</f>
        <v>24.753693417073737</v>
      </c>
    </row>
    <row r="10" spans="1:8">
      <c r="A10" t="s">
        <v>187</v>
      </c>
      <c r="B10">
        <v>41.41</v>
      </c>
      <c r="C10">
        <v>44.42</v>
      </c>
      <c r="D10">
        <v>41.3</v>
      </c>
      <c r="F10" s="58">
        <f>B10*About!$A$73</f>
        <v>29.919744436690699</v>
      </c>
      <c r="G10" s="58">
        <f>C10*About!$A$73</f>
        <v>32.094543537256726</v>
      </c>
      <c r="H10" s="58">
        <f>D10*About!$A$73</f>
        <v>29.840266728696594</v>
      </c>
    </row>
    <row r="11" spans="1:8">
      <c r="A11" t="s">
        <v>188</v>
      </c>
      <c r="B11">
        <v>44.6</v>
      </c>
      <c r="C11">
        <v>47.32</v>
      </c>
      <c r="D11">
        <v>42</v>
      </c>
      <c r="F11" s="58">
        <f>B11*About!$A$73</f>
        <v>32.224597968519809</v>
      </c>
      <c r="G11" s="58">
        <f>C11*About!$A$73</f>
        <v>34.189864929828644</v>
      </c>
      <c r="H11" s="58">
        <f>D11*About!$A$73</f>
        <v>30.346033961386368</v>
      </c>
    </row>
    <row r="12" spans="1:8">
      <c r="A12" t="s">
        <v>189</v>
      </c>
      <c r="B12">
        <v>45.57</v>
      </c>
      <c r="C12">
        <v>28.63</v>
      </c>
      <c r="D12">
        <v>29.7</v>
      </c>
      <c r="F12" s="58">
        <f>B12*About!$A$73</f>
        <v>32.925446848104208</v>
      </c>
      <c r="G12" s="58">
        <f>C12*About!$A$73</f>
        <v>20.685879817011706</v>
      </c>
      <c r="H12" s="58">
        <f>D12*About!$A$73</f>
        <v>21.458981158408932</v>
      </c>
    </row>
    <row r="13" spans="1:8">
      <c r="A13" t="s">
        <v>190</v>
      </c>
      <c r="B13">
        <v>31.43</v>
      </c>
      <c r="C13">
        <v>25.37</v>
      </c>
      <c r="D13">
        <v>28.43</v>
      </c>
      <c r="F13" s="58">
        <f>B13*About!$A$73</f>
        <v>22.708948747770798</v>
      </c>
      <c r="G13" s="58">
        <f>C13*About!$A$73</f>
        <v>18.330449561913625</v>
      </c>
      <c r="H13" s="58">
        <f>D13*About!$A$73</f>
        <v>20.54137489338606</v>
      </c>
    </row>
    <row r="17" spans="1:6">
      <c r="D17">
        <v>2025</v>
      </c>
      <c r="E17">
        <v>2026</v>
      </c>
      <c r="F17">
        <v>2027</v>
      </c>
    </row>
    <row r="18" spans="1:6">
      <c r="A18" s="13" t="s">
        <v>2</v>
      </c>
      <c r="B18" s="13" t="s">
        <v>3</v>
      </c>
      <c r="C18" t="s">
        <v>187</v>
      </c>
      <c r="D18" s="58">
        <f t="shared" ref="D18:D65" si="0">SUMIFS(F$3:F$13,$A$3:$A$13,$C18)</f>
        <v>29.919744436690699</v>
      </c>
      <c r="E18" s="58">
        <f t="shared" ref="E18:E65" si="1">SUMIFS(G$3:G$13,$A$3:$A$13,$C18)</f>
        <v>32.094543537256726</v>
      </c>
      <c r="F18" s="58">
        <f t="shared" ref="F18:F65" si="2">SUMIFS(H$3:H$13,$A$3:$A$13,$C18)</f>
        <v>29.840266728696594</v>
      </c>
    </row>
    <row r="19" spans="1:6">
      <c r="A19" s="13" t="s">
        <v>9</v>
      </c>
      <c r="B19" s="13" t="s">
        <v>10</v>
      </c>
      <c r="C19" t="s">
        <v>190</v>
      </c>
      <c r="D19" s="58">
        <f t="shared" si="0"/>
        <v>22.708948747770798</v>
      </c>
      <c r="E19" s="58">
        <f t="shared" si="1"/>
        <v>18.330449561913625</v>
      </c>
      <c r="F19" s="58">
        <f t="shared" si="2"/>
        <v>20.54137489338606</v>
      </c>
    </row>
    <row r="20" spans="1:6">
      <c r="A20" s="13" t="s">
        <v>12</v>
      </c>
      <c r="B20" s="13" t="s">
        <v>13</v>
      </c>
      <c r="C20" t="s">
        <v>185</v>
      </c>
      <c r="D20" s="58">
        <f t="shared" si="0"/>
        <v>33.828602620764521</v>
      </c>
      <c r="E20" s="58">
        <f t="shared" si="1"/>
        <v>33.387862603706289</v>
      </c>
      <c r="F20" s="58">
        <f t="shared" si="2"/>
        <v>32.549734046677521</v>
      </c>
    </row>
    <row r="21" spans="1:6">
      <c r="A21" s="13" t="s">
        <v>14</v>
      </c>
      <c r="B21" s="13" t="s">
        <v>15</v>
      </c>
      <c r="C21" t="s">
        <v>181</v>
      </c>
      <c r="D21" s="58">
        <f t="shared" si="0"/>
        <v>20.635303093742731</v>
      </c>
      <c r="E21" s="58">
        <f t="shared" si="1"/>
        <v>16.62529146313096</v>
      </c>
      <c r="F21" s="58">
        <f t="shared" si="2"/>
        <v>18.684486624796463</v>
      </c>
    </row>
    <row r="22" spans="1:6">
      <c r="A22" s="13" t="s">
        <v>18</v>
      </c>
      <c r="B22" s="13" t="s">
        <v>19</v>
      </c>
      <c r="C22" t="s">
        <v>190</v>
      </c>
      <c r="D22" s="58">
        <f t="shared" si="0"/>
        <v>22.708948747770798</v>
      </c>
      <c r="E22" s="58">
        <f t="shared" si="1"/>
        <v>18.330449561913625</v>
      </c>
      <c r="F22" s="58">
        <f t="shared" si="2"/>
        <v>20.54137489338606</v>
      </c>
    </row>
    <row r="23" spans="1:6">
      <c r="A23" s="13" t="s">
        <v>22</v>
      </c>
      <c r="B23" s="13" t="s">
        <v>23</v>
      </c>
      <c r="C23" t="s">
        <v>182</v>
      </c>
      <c r="D23" s="58">
        <f t="shared" si="0"/>
        <v>54.608410638132895</v>
      </c>
      <c r="E23" s="58">
        <f t="shared" si="1"/>
        <v>52.086799720865322</v>
      </c>
      <c r="F23" s="58">
        <f t="shared" si="2"/>
        <v>39.760529735597423</v>
      </c>
    </row>
    <row r="24" spans="1:6">
      <c r="A24" s="13" t="s">
        <v>26</v>
      </c>
      <c r="B24" s="13" t="s">
        <v>27</v>
      </c>
      <c r="C24" t="s">
        <v>184</v>
      </c>
      <c r="D24" s="58">
        <f t="shared" si="0"/>
        <v>43.416504303326356</v>
      </c>
      <c r="E24" s="58">
        <f t="shared" si="1"/>
        <v>52.859901062262537</v>
      </c>
      <c r="F24" s="58">
        <f t="shared" si="2"/>
        <v>48.662033030937422</v>
      </c>
    </row>
    <row r="25" spans="1:6">
      <c r="A25" s="13" t="s">
        <v>30</v>
      </c>
      <c r="B25" s="13" t="s">
        <v>31</v>
      </c>
      <c r="C25" t="s">
        <v>187</v>
      </c>
      <c r="D25" s="58">
        <f t="shared" si="0"/>
        <v>29.919744436690699</v>
      </c>
      <c r="E25" s="58">
        <f t="shared" si="1"/>
        <v>32.094543537256726</v>
      </c>
      <c r="F25" s="58">
        <f t="shared" si="2"/>
        <v>29.840266728696594</v>
      </c>
    </row>
    <row r="26" spans="1:6">
      <c r="A26" s="13" t="s">
        <v>33</v>
      </c>
      <c r="B26" s="13" t="s">
        <v>34</v>
      </c>
      <c r="C26" t="s">
        <v>187</v>
      </c>
      <c r="D26" s="58">
        <f t="shared" si="0"/>
        <v>29.919744436690699</v>
      </c>
      <c r="E26" s="58">
        <f t="shared" si="1"/>
        <v>32.094543537256726</v>
      </c>
      <c r="F26" s="58">
        <f t="shared" si="2"/>
        <v>29.840266728696594</v>
      </c>
    </row>
    <row r="27" spans="1:6">
      <c r="A27" s="13" t="s">
        <v>38</v>
      </c>
      <c r="B27" s="13" t="s">
        <v>39</v>
      </c>
      <c r="C27" t="s">
        <v>189</v>
      </c>
      <c r="D27" s="58">
        <f t="shared" si="0"/>
        <v>32.925446848104208</v>
      </c>
      <c r="E27" s="58">
        <f t="shared" si="1"/>
        <v>20.685879817011706</v>
      </c>
      <c r="F27" s="58">
        <f t="shared" si="2"/>
        <v>21.458981158408932</v>
      </c>
    </row>
    <row r="28" spans="1:6">
      <c r="A28" s="13" t="s">
        <v>41</v>
      </c>
      <c r="B28" s="13" t="s">
        <v>42</v>
      </c>
      <c r="C28" t="s">
        <v>185</v>
      </c>
      <c r="D28" s="58">
        <f t="shared" si="0"/>
        <v>33.828602620764521</v>
      </c>
      <c r="E28" s="58">
        <f t="shared" si="1"/>
        <v>33.387862603706289</v>
      </c>
      <c r="F28" s="58">
        <f t="shared" si="2"/>
        <v>32.549734046677521</v>
      </c>
    </row>
    <row r="29" spans="1:6">
      <c r="A29" s="13" t="s">
        <v>45</v>
      </c>
      <c r="B29" s="13" t="s">
        <v>46</v>
      </c>
      <c r="C29" t="s">
        <v>185</v>
      </c>
      <c r="D29" s="58">
        <f t="shared" si="0"/>
        <v>33.828602620764521</v>
      </c>
      <c r="E29" s="58">
        <f t="shared" si="1"/>
        <v>33.387862603706289</v>
      </c>
      <c r="F29" s="58">
        <f t="shared" si="2"/>
        <v>32.549734046677521</v>
      </c>
    </row>
    <row r="30" spans="1:6">
      <c r="A30" s="13" t="s">
        <v>47</v>
      </c>
      <c r="B30" s="13" t="s">
        <v>48</v>
      </c>
      <c r="C30" t="s">
        <v>185</v>
      </c>
      <c r="D30" s="58">
        <f t="shared" si="0"/>
        <v>33.828602620764521</v>
      </c>
      <c r="E30" s="58">
        <f t="shared" si="1"/>
        <v>33.387862603706289</v>
      </c>
      <c r="F30" s="58">
        <f t="shared" si="2"/>
        <v>32.549734046677521</v>
      </c>
    </row>
    <row r="31" spans="1:6">
      <c r="A31" s="13" t="s">
        <v>50</v>
      </c>
      <c r="B31" s="13" t="s">
        <v>51</v>
      </c>
      <c r="C31" t="s">
        <v>186</v>
      </c>
      <c r="D31" s="58">
        <f t="shared" si="0"/>
        <v>27.390908273241838</v>
      </c>
      <c r="E31" s="58">
        <f t="shared" si="1"/>
        <v>24.869297355974258</v>
      </c>
      <c r="F31" s="58">
        <f t="shared" si="2"/>
        <v>24.753693417073737</v>
      </c>
    </row>
    <row r="32" spans="1:6">
      <c r="A32" s="13" t="s">
        <v>54</v>
      </c>
      <c r="B32" s="13" t="s">
        <v>55</v>
      </c>
      <c r="C32" t="s">
        <v>187</v>
      </c>
      <c r="D32" s="58">
        <f t="shared" si="0"/>
        <v>29.919744436690699</v>
      </c>
      <c r="E32" s="58">
        <f t="shared" si="1"/>
        <v>32.094543537256726</v>
      </c>
      <c r="F32" s="58">
        <f t="shared" si="2"/>
        <v>29.840266728696594</v>
      </c>
    </row>
    <row r="33" spans="1:6">
      <c r="A33" s="13" t="s">
        <v>58</v>
      </c>
      <c r="B33" s="13" t="s">
        <v>59</v>
      </c>
      <c r="C33" t="s">
        <v>185</v>
      </c>
      <c r="D33" s="58">
        <f t="shared" si="0"/>
        <v>33.828602620764521</v>
      </c>
      <c r="E33" s="58">
        <f t="shared" si="1"/>
        <v>33.387862603706289</v>
      </c>
      <c r="F33" s="58">
        <f t="shared" si="2"/>
        <v>32.549734046677521</v>
      </c>
    </row>
    <row r="34" spans="1:6">
      <c r="A34" s="13" t="s">
        <v>60</v>
      </c>
      <c r="B34" s="13" t="s">
        <v>61</v>
      </c>
      <c r="C34" t="s">
        <v>182</v>
      </c>
      <c r="D34" s="58">
        <f t="shared" si="0"/>
        <v>54.608410638132895</v>
      </c>
      <c r="E34" s="58">
        <f t="shared" si="1"/>
        <v>52.086799720865322</v>
      </c>
      <c r="F34" s="58">
        <f t="shared" si="2"/>
        <v>39.760529735597423</v>
      </c>
    </row>
    <row r="35" spans="1:6">
      <c r="A35" s="13" t="s">
        <v>63</v>
      </c>
      <c r="B35" s="13" t="s">
        <v>64</v>
      </c>
      <c r="C35" t="s">
        <v>184</v>
      </c>
      <c r="D35" s="58">
        <f t="shared" si="0"/>
        <v>43.416504303326356</v>
      </c>
      <c r="E35" s="58">
        <f t="shared" si="1"/>
        <v>52.859901062262537</v>
      </c>
      <c r="F35" s="58">
        <f t="shared" si="2"/>
        <v>48.662033030937422</v>
      </c>
    </row>
    <row r="36" spans="1:6">
      <c r="A36" s="13" t="s">
        <v>66</v>
      </c>
      <c r="B36" s="13" t="s">
        <v>67</v>
      </c>
      <c r="C36" t="s">
        <v>182</v>
      </c>
      <c r="D36" s="58">
        <f t="shared" si="0"/>
        <v>54.608410638132895</v>
      </c>
      <c r="E36" s="58">
        <f t="shared" si="1"/>
        <v>52.086799720865322</v>
      </c>
      <c r="F36" s="58">
        <f t="shared" si="2"/>
        <v>39.760529735597423</v>
      </c>
    </row>
    <row r="37" spans="1:6">
      <c r="A37" s="13" t="s">
        <v>70</v>
      </c>
      <c r="B37" s="13" t="s">
        <v>71</v>
      </c>
      <c r="C37" t="s">
        <v>185</v>
      </c>
      <c r="D37" s="58">
        <f t="shared" si="0"/>
        <v>33.828602620764521</v>
      </c>
      <c r="E37" s="58">
        <f t="shared" si="1"/>
        <v>33.387862603706289</v>
      </c>
      <c r="F37" s="58">
        <f t="shared" si="2"/>
        <v>32.549734046677521</v>
      </c>
    </row>
    <row r="38" spans="1:6">
      <c r="A38" s="13" t="s">
        <v>73</v>
      </c>
      <c r="B38" s="13" t="s">
        <v>74</v>
      </c>
      <c r="C38" t="s">
        <v>185</v>
      </c>
      <c r="D38" s="58">
        <f t="shared" si="0"/>
        <v>33.828602620764521</v>
      </c>
      <c r="E38" s="58">
        <f t="shared" si="1"/>
        <v>33.387862603706289</v>
      </c>
      <c r="F38" s="58">
        <f t="shared" si="2"/>
        <v>32.549734046677521</v>
      </c>
    </row>
    <row r="39" spans="1:6">
      <c r="A39" s="13" t="s">
        <v>77</v>
      </c>
      <c r="B39" s="13" t="s">
        <v>78</v>
      </c>
      <c r="C39" t="s">
        <v>185</v>
      </c>
      <c r="D39" s="58">
        <f t="shared" si="0"/>
        <v>33.828602620764521</v>
      </c>
      <c r="E39" s="58">
        <f t="shared" si="1"/>
        <v>33.387862603706289</v>
      </c>
      <c r="F39" s="58">
        <f t="shared" si="2"/>
        <v>32.549734046677521</v>
      </c>
    </row>
    <row r="40" spans="1:6">
      <c r="A40" s="13" t="s">
        <v>81</v>
      </c>
      <c r="B40" s="13" t="s">
        <v>82</v>
      </c>
      <c r="C40" t="s">
        <v>185</v>
      </c>
      <c r="D40" s="58">
        <f t="shared" si="0"/>
        <v>33.828602620764521</v>
      </c>
      <c r="E40" s="58">
        <f t="shared" si="1"/>
        <v>33.387862603706289</v>
      </c>
      <c r="F40" s="58">
        <f t="shared" si="2"/>
        <v>32.549734046677521</v>
      </c>
    </row>
    <row r="41" spans="1:6">
      <c r="A41" s="13" t="s">
        <v>84</v>
      </c>
      <c r="B41" s="13" t="s">
        <v>85</v>
      </c>
      <c r="C41" t="s">
        <v>189</v>
      </c>
      <c r="D41" s="58">
        <f t="shared" si="0"/>
        <v>32.925446848104208</v>
      </c>
      <c r="E41" s="58">
        <f t="shared" si="1"/>
        <v>20.685879817011706</v>
      </c>
      <c r="F41" s="58">
        <f t="shared" si="2"/>
        <v>21.458981158408932</v>
      </c>
    </row>
    <row r="42" spans="1:6">
      <c r="A42" s="13" t="s">
        <v>87</v>
      </c>
      <c r="B42" s="13" t="s">
        <v>88</v>
      </c>
      <c r="C42" t="s">
        <v>186</v>
      </c>
      <c r="D42" s="58">
        <f t="shared" si="0"/>
        <v>27.390908273241838</v>
      </c>
      <c r="E42" s="58">
        <f t="shared" si="1"/>
        <v>24.869297355974258</v>
      </c>
      <c r="F42" s="58">
        <f t="shared" si="2"/>
        <v>24.753693417073737</v>
      </c>
    </row>
    <row r="43" spans="1:6">
      <c r="A43" s="13" t="s">
        <v>90</v>
      </c>
      <c r="B43" s="13" t="s">
        <v>91</v>
      </c>
      <c r="C43" t="s">
        <v>189</v>
      </c>
      <c r="D43" s="58">
        <f t="shared" si="0"/>
        <v>32.925446848104208</v>
      </c>
      <c r="E43" s="58">
        <f t="shared" si="1"/>
        <v>20.685879817011706</v>
      </c>
      <c r="F43" s="58">
        <f t="shared" si="2"/>
        <v>21.458981158408932</v>
      </c>
    </row>
    <row r="44" spans="1:6">
      <c r="A44" s="13" t="s">
        <v>92</v>
      </c>
      <c r="B44" s="13" t="s">
        <v>93</v>
      </c>
      <c r="C44" t="s">
        <v>182</v>
      </c>
      <c r="D44" s="58">
        <f t="shared" si="0"/>
        <v>54.608410638132895</v>
      </c>
      <c r="E44" s="58">
        <f t="shared" si="1"/>
        <v>52.086799720865322</v>
      </c>
      <c r="F44" s="58">
        <f t="shared" si="2"/>
        <v>39.760529735597423</v>
      </c>
    </row>
    <row r="45" spans="1:6">
      <c r="A45" s="13" t="s">
        <v>95</v>
      </c>
      <c r="B45" s="13" t="s">
        <v>96</v>
      </c>
      <c r="C45" t="s">
        <v>184</v>
      </c>
      <c r="D45" s="58">
        <f t="shared" si="0"/>
        <v>43.416504303326356</v>
      </c>
      <c r="E45" s="58">
        <f t="shared" si="1"/>
        <v>52.859901062262537</v>
      </c>
      <c r="F45" s="58">
        <f t="shared" si="2"/>
        <v>48.662033030937422</v>
      </c>
    </row>
    <row r="46" spans="1:6">
      <c r="A46" s="13" t="s">
        <v>98</v>
      </c>
      <c r="B46" s="13" t="s">
        <v>99</v>
      </c>
      <c r="C46" t="s">
        <v>190</v>
      </c>
      <c r="D46" s="58">
        <f t="shared" si="0"/>
        <v>22.708948747770798</v>
      </c>
      <c r="E46" s="58">
        <f t="shared" si="1"/>
        <v>18.330449561913625</v>
      </c>
      <c r="F46" s="58">
        <f t="shared" si="2"/>
        <v>20.54137489338606</v>
      </c>
    </row>
    <row r="47" spans="1:6">
      <c r="A47" s="13" t="s">
        <v>101</v>
      </c>
      <c r="B47" s="13" t="s">
        <v>102</v>
      </c>
      <c r="C47" t="s">
        <v>183</v>
      </c>
      <c r="D47" s="58">
        <f t="shared" si="0"/>
        <v>52.094024967046593</v>
      </c>
      <c r="E47" s="58">
        <f t="shared" si="1"/>
        <v>53.669128634566178</v>
      </c>
      <c r="F47" s="58">
        <f t="shared" si="2"/>
        <v>41.87752686671319</v>
      </c>
    </row>
    <row r="48" spans="1:6">
      <c r="A48" s="13" t="s">
        <v>103</v>
      </c>
      <c r="B48" s="13" t="s">
        <v>104</v>
      </c>
      <c r="C48" t="s">
        <v>184</v>
      </c>
      <c r="D48" s="58">
        <f t="shared" si="0"/>
        <v>43.416504303326356</v>
      </c>
      <c r="E48" s="58">
        <f t="shared" si="1"/>
        <v>52.859901062262537</v>
      </c>
      <c r="F48" s="58">
        <f t="shared" si="2"/>
        <v>48.662033030937422</v>
      </c>
    </row>
    <row r="49" spans="1:6">
      <c r="A49" s="13" t="s">
        <v>106</v>
      </c>
      <c r="B49" s="13" t="s">
        <v>107</v>
      </c>
      <c r="C49" t="s">
        <v>185</v>
      </c>
      <c r="D49" s="58">
        <f t="shared" si="0"/>
        <v>33.828602620764521</v>
      </c>
      <c r="E49" s="58">
        <f t="shared" si="1"/>
        <v>33.387862603706289</v>
      </c>
      <c r="F49" s="58">
        <f t="shared" si="2"/>
        <v>32.549734046677521</v>
      </c>
    </row>
    <row r="50" spans="1:6">
      <c r="A50" s="13" t="s">
        <v>109</v>
      </c>
      <c r="B50" s="13" t="s">
        <v>110</v>
      </c>
      <c r="C50" t="s">
        <v>184</v>
      </c>
      <c r="D50" s="58">
        <f t="shared" si="0"/>
        <v>43.416504303326356</v>
      </c>
      <c r="E50" s="58">
        <f t="shared" si="1"/>
        <v>52.859901062262537</v>
      </c>
      <c r="F50" s="58">
        <f t="shared" si="2"/>
        <v>48.662033030937422</v>
      </c>
    </row>
    <row r="51" spans="1:6">
      <c r="A51" s="13" t="s">
        <v>111</v>
      </c>
      <c r="B51" s="13" t="s">
        <v>112</v>
      </c>
      <c r="C51" t="s">
        <v>186</v>
      </c>
      <c r="D51" s="58">
        <f t="shared" si="0"/>
        <v>27.390908273241838</v>
      </c>
      <c r="E51" s="58">
        <f t="shared" si="1"/>
        <v>24.869297355974258</v>
      </c>
      <c r="F51" s="58">
        <f t="shared" si="2"/>
        <v>24.753693417073737</v>
      </c>
    </row>
    <row r="52" spans="1:6">
      <c r="A52" s="13" t="s">
        <v>114</v>
      </c>
      <c r="B52" s="13" t="s">
        <v>115</v>
      </c>
      <c r="C52" t="s">
        <v>189</v>
      </c>
      <c r="D52" s="58">
        <f t="shared" si="0"/>
        <v>32.925446848104208</v>
      </c>
      <c r="E52" s="58">
        <f t="shared" si="1"/>
        <v>20.685879817011706</v>
      </c>
      <c r="F52" s="58">
        <f t="shared" si="2"/>
        <v>21.458981158408932</v>
      </c>
    </row>
    <row r="53" spans="1:6">
      <c r="A53" s="13" t="s">
        <v>117</v>
      </c>
      <c r="B53" s="13" t="s">
        <v>118</v>
      </c>
      <c r="C53" t="s">
        <v>184</v>
      </c>
      <c r="D53" s="58">
        <f t="shared" si="0"/>
        <v>43.416504303326356</v>
      </c>
      <c r="E53" s="58">
        <f t="shared" si="1"/>
        <v>52.859901062262537</v>
      </c>
      <c r="F53" s="58">
        <f t="shared" si="2"/>
        <v>48.662033030937422</v>
      </c>
    </row>
    <row r="54" spans="1:6">
      <c r="A54" s="13" t="s">
        <v>119</v>
      </c>
      <c r="B54" s="13" t="s">
        <v>120</v>
      </c>
      <c r="C54" t="s">
        <v>182</v>
      </c>
      <c r="D54" s="58">
        <f t="shared" si="0"/>
        <v>54.608410638132895</v>
      </c>
      <c r="E54" s="58">
        <f t="shared" si="1"/>
        <v>52.086799720865322</v>
      </c>
      <c r="F54" s="58">
        <f t="shared" si="2"/>
        <v>39.760529735597423</v>
      </c>
    </row>
    <row r="55" spans="1:6">
      <c r="A55" s="13" t="s">
        <v>121</v>
      </c>
      <c r="B55" s="13" t="s">
        <v>122</v>
      </c>
      <c r="C55" t="s">
        <v>187</v>
      </c>
      <c r="D55" s="58">
        <f t="shared" si="0"/>
        <v>29.919744436690699</v>
      </c>
      <c r="E55" s="58">
        <f t="shared" si="1"/>
        <v>32.094543537256726</v>
      </c>
      <c r="F55" s="58">
        <f t="shared" si="2"/>
        <v>29.840266728696594</v>
      </c>
    </row>
    <row r="56" spans="1:6">
      <c r="A56" s="13" t="s">
        <v>123</v>
      </c>
      <c r="B56" s="13" t="s">
        <v>124</v>
      </c>
      <c r="C56" t="s">
        <v>186</v>
      </c>
      <c r="D56" s="58">
        <f t="shared" si="0"/>
        <v>27.390908273241838</v>
      </c>
      <c r="E56" s="58">
        <f t="shared" si="1"/>
        <v>24.869297355974258</v>
      </c>
      <c r="F56" s="58">
        <f t="shared" si="2"/>
        <v>24.753693417073737</v>
      </c>
    </row>
    <row r="57" spans="1:6">
      <c r="A57" s="13" t="s">
        <v>126</v>
      </c>
      <c r="B57" s="13" t="s">
        <v>127</v>
      </c>
      <c r="C57" t="s">
        <v>187</v>
      </c>
      <c r="D57" s="58">
        <f t="shared" si="0"/>
        <v>29.919744436690699</v>
      </c>
      <c r="E57" s="58">
        <f t="shared" si="1"/>
        <v>32.094543537256726</v>
      </c>
      <c r="F57" s="58">
        <f t="shared" si="2"/>
        <v>29.840266728696594</v>
      </c>
    </row>
    <row r="58" spans="1:6">
      <c r="A58" s="13" t="s">
        <v>129</v>
      </c>
      <c r="B58" s="13" t="s">
        <v>130</v>
      </c>
      <c r="C58" t="s">
        <v>180</v>
      </c>
      <c r="D58" s="58">
        <f t="shared" si="0"/>
        <v>26.971843994727454</v>
      </c>
      <c r="E58" s="58">
        <f t="shared" si="1"/>
        <v>27.174150887803364</v>
      </c>
      <c r="F58" s="58">
        <f t="shared" si="2"/>
        <v>28.496370938978053</v>
      </c>
    </row>
    <row r="59" spans="1:6">
      <c r="A59" s="13" t="s">
        <v>131</v>
      </c>
      <c r="B59" s="13" t="s">
        <v>132</v>
      </c>
      <c r="C59" t="s">
        <v>190</v>
      </c>
      <c r="D59" s="58">
        <f t="shared" si="0"/>
        <v>22.708948747770798</v>
      </c>
      <c r="E59" s="58">
        <f t="shared" si="1"/>
        <v>18.330449561913625</v>
      </c>
      <c r="F59" s="58">
        <f t="shared" si="2"/>
        <v>20.54137489338606</v>
      </c>
    </row>
    <row r="60" spans="1:6">
      <c r="A60" s="13" t="s">
        <v>134</v>
      </c>
      <c r="B60" s="13" t="s">
        <v>135</v>
      </c>
      <c r="C60" t="s">
        <v>182</v>
      </c>
      <c r="D60" s="58">
        <f t="shared" si="0"/>
        <v>54.608410638132895</v>
      </c>
      <c r="E60" s="58">
        <f t="shared" si="1"/>
        <v>52.086799720865322</v>
      </c>
      <c r="F60" s="58">
        <f t="shared" si="2"/>
        <v>39.760529735597423</v>
      </c>
    </row>
    <row r="61" spans="1:6">
      <c r="A61" s="13" t="s">
        <v>137</v>
      </c>
      <c r="B61" s="13" t="s">
        <v>138</v>
      </c>
      <c r="C61" t="s">
        <v>184</v>
      </c>
      <c r="D61" s="58">
        <f t="shared" si="0"/>
        <v>43.416504303326356</v>
      </c>
      <c r="E61" s="58">
        <f t="shared" si="1"/>
        <v>52.859901062262537</v>
      </c>
      <c r="F61" s="58">
        <f t="shared" si="2"/>
        <v>48.662033030937422</v>
      </c>
    </row>
    <row r="62" spans="1:6">
      <c r="A62" s="13" t="s">
        <v>140</v>
      </c>
      <c r="B62" s="13" t="s">
        <v>141</v>
      </c>
      <c r="C62" t="s">
        <v>189</v>
      </c>
      <c r="D62" s="58">
        <f t="shared" si="0"/>
        <v>32.925446848104208</v>
      </c>
      <c r="E62" s="58">
        <f t="shared" si="1"/>
        <v>20.685879817011706</v>
      </c>
      <c r="F62" s="58">
        <f t="shared" si="2"/>
        <v>21.458981158408932</v>
      </c>
    </row>
    <row r="63" spans="1:6">
      <c r="A63" s="13" t="s">
        <v>1</v>
      </c>
      <c r="B63" s="13" t="s">
        <v>143</v>
      </c>
      <c r="C63" t="s">
        <v>184</v>
      </c>
      <c r="D63" s="58">
        <f t="shared" si="0"/>
        <v>43.416504303326356</v>
      </c>
      <c r="E63" s="58">
        <f t="shared" si="1"/>
        <v>52.859901062262537</v>
      </c>
      <c r="F63" s="58">
        <f t="shared" si="2"/>
        <v>48.662033030937422</v>
      </c>
    </row>
    <row r="64" spans="1:6">
      <c r="A64" s="13" t="s">
        <v>145</v>
      </c>
      <c r="B64" s="13" t="s">
        <v>146</v>
      </c>
      <c r="C64" t="s">
        <v>185</v>
      </c>
      <c r="D64" s="58">
        <f t="shared" si="0"/>
        <v>33.828602620764521</v>
      </c>
      <c r="E64" s="58">
        <f t="shared" si="1"/>
        <v>33.387862603706289</v>
      </c>
      <c r="F64" s="58">
        <f t="shared" si="2"/>
        <v>32.549734046677521</v>
      </c>
    </row>
    <row r="65" spans="1:6">
      <c r="A65" s="13" t="s">
        <v>147</v>
      </c>
      <c r="B65" s="13" t="s">
        <v>148</v>
      </c>
      <c r="C65" t="s">
        <v>189</v>
      </c>
      <c r="D65" s="58">
        <f t="shared" si="0"/>
        <v>32.925446848104208</v>
      </c>
      <c r="E65" s="58">
        <f t="shared" si="1"/>
        <v>20.685879817011706</v>
      </c>
      <c r="F65" s="58">
        <f t="shared" si="2"/>
        <v>21.458981158408932</v>
      </c>
    </row>
  </sheetData>
  <conditionalFormatting sqref="B18:B65">
    <cfRule type="duplicateValues" dxfId="5" priority="4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51"/>
  <sheetViews>
    <sheetView workbookViewId="0">
      <pane ySplit="1" topLeftCell="A2" activePane="bottomLeft" state="frozen"/>
      <selection pane="bottomLeft" activeCell="F6" sqref="F6"/>
    </sheetView>
  </sheetViews>
  <sheetFormatPr defaultRowHeight="15"/>
  <cols>
    <col min="4" max="4" width="13.5703125" bestFit="1" customWidth="1"/>
    <col min="5" max="5" width="18" bestFit="1" customWidth="1"/>
  </cols>
  <sheetData>
    <row r="1" spans="2:5">
      <c r="D1" t="s">
        <v>191</v>
      </c>
      <c r="E1" t="s">
        <v>192</v>
      </c>
    </row>
    <row r="2" spans="2:5">
      <c r="B2" s="13" t="s">
        <v>2</v>
      </c>
      <c r="C2" s="13" t="s">
        <v>3</v>
      </c>
      <c r="D2" t="b">
        <v>0</v>
      </c>
      <c r="E2" t="b">
        <v>0</v>
      </c>
    </row>
    <row r="3" spans="2:5">
      <c r="B3" s="13" t="s">
        <v>6</v>
      </c>
      <c r="C3" s="13" t="s">
        <v>7</v>
      </c>
      <c r="D3" t="b">
        <v>0</v>
      </c>
      <c r="E3" t="b">
        <v>0</v>
      </c>
    </row>
    <row r="4" spans="2:5">
      <c r="B4" s="13" t="s">
        <v>9</v>
      </c>
      <c r="C4" s="13" t="s">
        <v>10</v>
      </c>
      <c r="D4" t="b">
        <v>0</v>
      </c>
      <c r="E4" t="b">
        <v>0</v>
      </c>
    </row>
    <row r="5" spans="2:5">
      <c r="B5" s="13" t="s">
        <v>12</v>
      </c>
      <c r="C5" s="13" t="s">
        <v>13</v>
      </c>
      <c r="D5" t="b">
        <v>0</v>
      </c>
      <c r="E5" t="b">
        <v>0</v>
      </c>
    </row>
    <row r="6" spans="2:5">
      <c r="B6" s="13" t="s">
        <v>14</v>
      </c>
      <c r="C6" s="13" t="s">
        <v>15</v>
      </c>
      <c r="D6" t="b">
        <v>1</v>
      </c>
      <c r="E6" t="b">
        <v>0</v>
      </c>
    </row>
    <row r="7" spans="2:5">
      <c r="B7" s="13" t="s">
        <v>18</v>
      </c>
      <c r="C7" s="13" t="s">
        <v>19</v>
      </c>
      <c r="D7" t="b">
        <v>0</v>
      </c>
      <c r="E7" t="b">
        <v>0</v>
      </c>
    </row>
    <row r="8" spans="2:5">
      <c r="B8" s="13" t="s">
        <v>22</v>
      </c>
      <c r="C8" s="13" t="s">
        <v>23</v>
      </c>
      <c r="D8" t="b">
        <v>0</v>
      </c>
      <c r="E8" t="b">
        <v>0</v>
      </c>
    </row>
    <row r="9" spans="2:5">
      <c r="B9" s="13" t="s">
        <v>26</v>
      </c>
      <c r="C9" s="13" t="s">
        <v>27</v>
      </c>
      <c r="D9" t="b">
        <v>0</v>
      </c>
      <c r="E9" t="b">
        <v>0</v>
      </c>
    </row>
    <row r="10" spans="2:5">
      <c r="B10" s="13" t="s">
        <v>30</v>
      </c>
      <c r="C10" s="13" t="s">
        <v>31</v>
      </c>
      <c r="D10" t="b">
        <v>0</v>
      </c>
      <c r="E10" t="b">
        <v>0</v>
      </c>
    </row>
    <row r="11" spans="2:5">
      <c r="B11" s="13" t="s">
        <v>33</v>
      </c>
      <c r="C11" s="13" t="s">
        <v>34</v>
      </c>
      <c r="D11" t="b">
        <v>0</v>
      </c>
      <c r="E11" t="b">
        <v>0</v>
      </c>
    </row>
    <row r="12" spans="2:5">
      <c r="B12" s="13" t="s">
        <v>36</v>
      </c>
      <c r="C12" s="13" t="s">
        <v>37</v>
      </c>
      <c r="D12" t="b">
        <v>0</v>
      </c>
      <c r="E12" t="b">
        <v>0</v>
      </c>
    </row>
    <row r="13" spans="2:5">
      <c r="B13" s="13" t="s">
        <v>38</v>
      </c>
      <c r="C13" s="13" t="s">
        <v>39</v>
      </c>
      <c r="D13" t="b">
        <v>0</v>
      </c>
      <c r="E13" t="b">
        <v>0</v>
      </c>
    </row>
    <row r="14" spans="2:5">
      <c r="B14" s="13" t="s">
        <v>41</v>
      </c>
      <c r="C14" s="13" t="s">
        <v>42</v>
      </c>
      <c r="D14" t="b">
        <v>0</v>
      </c>
      <c r="E14" t="b">
        <v>0</v>
      </c>
    </row>
    <row r="15" spans="2:5">
      <c r="B15" s="13" t="s">
        <v>45</v>
      </c>
      <c r="C15" s="13" t="s">
        <v>46</v>
      </c>
      <c r="D15" t="b">
        <v>0</v>
      </c>
      <c r="E15" t="b">
        <v>0</v>
      </c>
    </row>
    <row r="16" spans="2:5">
      <c r="B16" s="13" t="s">
        <v>47</v>
      </c>
      <c r="C16" s="13" t="s">
        <v>48</v>
      </c>
      <c r="D16" t="b">
        <v>0</v>
      </c>
      <c r="E16" t="b">
        <v>0</v>
      </c>
    </row>
    <row r="17" spans="2:5">
      <c r="B17" s="13" t="s">
        <v>50</v>
      </c>
      <c r="C17" s="13" t="s">
        <v>51</v>
      </c>
      <c r="D17" t="b">
        <v>0</v>
      </c>
      <c r="E17" t="b">
        <v>0</v>
      </c>
    </row>
    <row r="18" spans="2:5">
      <c r="B18" s="13" t="s">
        <v>54</v>
      </c>
      <c r="C18" s="13" t="s">
        <v>55</v>
      </c>
      <c r="D18" t="b">
        <v>0</v>
      </c>
      <c r="E18" t="b">
        <v>0</v>
      </c>
    </row>
    <row r="19" spans="2:5">
      <c r="B19" s="13" t="s">
        <v>58</v>
      </c>
      <c r="C19" s="13" t="s">
        <v>59</v>
      </c>
      <c r="D19" t="b">
        <v>0</v>
      </c>
      <c r="E19" t="b">
        <v>0</v>
      </c>
    </row>
    <row r="20" spans="2:5">
      <c r="B20" s="13" t="s">
        <v>60</v>
      </c>
      <c r="C20" s="13" t="s">
        <v>61</v>
      </c>
      <c r="D20" t="b">
        <v>0</v>
      </c>
      <c r="E20" t="b">
        <v>1</v>
      </c>
    </row>
    <row r="21" spans="2:5">
      <c r="B21" s="13" t="s">
        <v>63</v>
      </c>
      <c r="C21" s="13" t="s">
        <v>64</v>
      </c>
      <c r="D21" t="b">
        <v>0</v>
      </c>
      <c r="E21" t="b">
        <v>0</v>
      </c>
    </row>
    <row r="22" spans="2:5">
      <c r="B22" s="13" t="s">
        <v>66</v>
      </c>
      <c r="C22" s="13" t="s">
        <v>67</v>
      </c>
      <c r="D22" t="b">
        <v>0</v>
      </c>
      <c r="E22" t="b">
        <v>0</v>
      </c>
    </row>
    <row r="23" spans="2:5">
      <c r="B23" s="13" t="s">
        <v>70</v>
      </c>
      <c r="C23" s="13" t="s">
        <v>71</v>
      </c>
      <c r="D23" t="b">
        <v>0</v>
      </c>
      <c r="E23" t="b">
        <v>1</v>
      </c>
    </row>
    <row r="24" spans="2:5">
      <c r="B24" s="13" t="s">
        <v>73</v>
      </c>
      <c r="C24" s="13" t="s">
        <v>74</v>
      </c>
      <c r="D24" t="b">
        <v>0</v>
      </c>
      <c r="E24" t="b">
        <v>1</v>
      </c>
    </row>
    <row r="25" spans="2:5">
      <c r="B25" s="13" t="s">
        <v>77</v>
      </c>
      <c r="C25" s="13" t="s">
        <v>78</v>
      </c>
      <c r="D25" t="b">
        <v>0</v>
      </c>
      <c r="E25" t="b">
        <v>0</v>
      </c>
    </row>
    <row r="26" spans="2:5">
      <c r="B26" s="13" t="s">
        <v>81</v>
      </c>
      <c r="C26" s="13" t="s">
        <v>82</v>
      </c>
      <c r="D26" t="b">
        <v>0</v>
      </c>
      <c r="E26" t="b">
        <v>0</v>
      </c>
    </row>
    <row r="27" spans="2:5">
      <c r="B27" s="13" t="s">
        <v>84</v>
      </c>
      <c r="C27" s="13" t="s">
        <v>85</v>
      </c>
      <c r="D27" t="b">
        <v>0</v>
      </c>
      <c r="E27" t="b">
        <v>1</v>
      </c>
    </row>
    <row r="28" spans="2:5">
      <c r="B28" s="13" t="s">
        <v>87</v>
      </c>
      <c r="C28" s="13" t="s">
        <v>88</v>
      </c>
      <c r="D28" t="b">
        <v>0</v>
      </c>
      <c r="E28" t="b">
        <v>0</v>
      </c>
    </row>
    <row r="29" spans="2:5">
      <c r="B29" s="13" t="s">
        <v>90</v>
      </c>
      <c r="C29" s="13" t="s">
        <v>91</v>
      </c>
      <c r="D29" t="b">
        <v>0</v>
      </c>
      <c r="E29" t="b">
        <v>0</v>
      </c>
    </row>
    <row r="30" spans="2:5">
      <c r="B30" s="13" t="s">
        <v>92</v>
      </c>
      <c r="C30" s="13" t="s">
        <v>93</v>
      </c>
      <c r="D30" t="b">
        <v>0</v>
      </c>
      <c r="E30" t="b">
        <v>0</v>
      </c>
    </row>
    <row r="31" spans="2:5">
      <c r="B31" s="13" t="s">
        <v>95</v>
      </c>
      <c r="C31" s="13" t="s">
        <v>96</v>
      </c>
      <c r="D31" t="b">
        <v>0</v>
      </c>
      <c r="E31" t="b">
        <v>0</v>
      </c>
    </row>
    <row r="32" spans="2:5">
      <c r="B32" s="13" t="s">
        <v>98</v>
      </c>
      <c r="C32" s="13" t="s">
        <v>99</v>
      </c>
      <c r="D32" t="b">
        <v>0</v>
      </c>
      <c r="E32" t="b">
        <v>0</v>
      </c>
    </row>
    <row r="33" spans="2:5">
      <c r="B33" s="13" t="s">
        <v>101</v>
      </c>
      <c r="C33" s="13" t="s">
        <v>102</v>
      </c>
      <c r="D33" t="b">
        <v>0</v>
      </c>
      <c r="E33" t="b">
        <v>1</v>
      </c>
    </row>
    <row r="34" spans="2:5">
      <c r="B34" s="13" t="s">
        <v>103</v>
      </c>
      <c r="C34" s="13" t="s">
        <v>104</v>
      </c>
      <c r="D34" t="b">
        <v>0</v>
      </c>
      <c r="E34" t="b">
        <v>0</v>
      </c>
    </row>
    <row r="35" spans="2:5">
      <c r="B35" s="13" t="s">
        <v>106</v>
      </c>
      <c r="C35" s="13" t="s">
        <v>107</v>
      </c>
      <c r="D35" t="b">
        <v>0</v>
      </c>
      <c r="E35" t="b">
        <v>1</v>
      </c>
    </row>
    <row r="36" spans="2:5">
      <c r="B36" s="13" t="s">
        <v>109</v>
      </c>
      <c r="C36" s="13" t="s">
        <v>110</v>
      </c>
      <c r="D36" t="b">
        <v>0</v>
      </c>
      <c r="E36" t="b">
        <v>0</v>
      </c>
    </row>
    <row r="37" spans="2:5">
      <c r="B37" s="13" t="s">
        <v>111</v>
      </c>
      <c r="C37" s="13" t="s">
        <v>112</v>
      </c>
      <c r="D37" t="b">
        <v>0</v>
      </c>
      <c r="E37" t="b">
        <v>0</v>
      </c>
    </row>
    <row r="38" spans="2:5">
      <c r="B38" s="13" t="s">
        <v>114</v>
      </c>
      <c r="C38" s="13" t="s">
        <v>115</v>
      </c>
      <c r="D38" t="b">
        <v>0</v>
      </c>
      <c r="E38" t="b">
        <v>0</v>
      </c>
    </row>
    <row r="39" spans="2:5">
      <c r="B39" s="13" t="s">
        <v>117</v>
      </c>
      <c r="C39" s="13" t="s">
        <v>118</v>
      </c>
      <c r="D39" t="b">
        <v>0</v>
      </c>
      <c r="E39" t="b">
        <v>0</v>
      </c>
    </row>
    <row r="40" spans="2:5">
      <c r="B40" s="13" t="s">
        <v>119</v>
      </c>
      <c r="C40" s="13" t="s">
        <v>120</v>
      </c>
      <c r="D40" t="b">
        <v>0</v>
      </c>
      <c r="E40" t="b">
        <v>0</v>
      </c>
    </row>
    <row r="41" spans="2:5">
      <c r="B41" s="13" t="s">
        <v>121</v>
      </c>
      <c r="C41" s="13" t="s">
        <v>122</v>
      </c>
      <c r="D41" t="b">
        <v>0</v>
      </c>
      <c r="E41" t="b">
        <v>0</v>
      </c>
    </row>
    <row r="42" spans="2:5">
      <c r="B42" s="13" t="s">
        <v>123</v>
      </c>
      <c r="C42" s="13" t="s">
        <v>124</v>
      </c>
      <c r="D42" t="b">
        <v>0</v>
      </c>
      <c r="E42" t="b">
        <v>0</v>
      </c>
    </row>
    <row r="43" spans="2:5">
      <c r="B43" s="13" t="s">
        <v>126</v>
      </c>
      <c r="C43" s="13" t="s">
        <v>127</v>
      </c>
      <c r="D43" t="b">
        <v>0</v>
      </c>
      <c r="E43" t="b">
        <v>0</v>
      </c>
    </row>
    <row r="44" spans="2:5">
      <c r="B44" s="13" t="s">
        <v>129</v>
      </c>
      <c r="C44" s="13" t="s">
        <v>130</v>
      </c>
      <c r="D44" t="b">
        <v>1</v>
      </c>
      <c r="E44" t="b">
        <v>0</v>
      </c>
    </row>
    <row r="45" spans="2:5">
      <c r="B45" s="13" t="s">
        <v>131</v>
      </c>
      <c r="C45" s="13" t="s">
        <v>132</v>
      </c>
      <c r="D45" t="b">
        <v>0</v>
      </c>
      <c r="E45" t="b">
        <v>0</v>
      </c>
    </row>
    <row r="46" spans="2:5">
      <c r="B46" s="13" t="s">
        <v>134</v>
      </c>
      <c r="C46" s="13" t="s">
        <v>135</v>
      </c>
      <c r="D46" t="b">
        <v>0</v>
      </c>
      <c r="E46" t="b">
        <v>1</v>
      </c>
    </row>
    <row r="47" spans="2:5">
      <c r="B47" s="13" t="s">
        <v>137</v>
      </c>
      <c r="C47" s="13" t="s">
        <v>138</v>
      </c>
      <c r="D47" t="b">
        <v>0</v>
      </c>
      <c r="E47" t="b">
        <v>0</v>
      </c>
    </row>
    <row r="48" spans="2:5">
      <c r="B48" s="13" t="s">
        <v>140</v>
      </c>
      <c r="C48" s="13" t="s">
        <v>141</v>
      </c>
      <c r="D48" t="b">
        <v>0</v>
      </c>
      <c r="E48" t="b">
        <v>1</v>
      </c>
    </row>
    <row r="49" spans="2:5">
      <c r="B49" s="13" t="s">
        <v>1</v>
      </c>
      <c r="C49" s="13" t="s">
        <v>143</v>
      </c>
      <c r="D49" t="b">
        <v>0</v>
      </c>
      <c r="E49" t="b">
        <v>0</v>
      </c>
    </row>
    <row r="50" spans="2:5">
      <c r="B50" s="13" t="s">
        <v>145</v>
      </c>
      <c r="C50" s="13" t="s">
        <v>146</v>
      </c>
      <c r="D50" t="b">
        <v>0</v>
      </c>
      <c r="E50" t="b">
        <v>0</v>
      </c>
    </row>
    <row r="51" spans="2:5">
      <c r="B51" s="13" t="s">
        <v>147</v>
      </c>
      <c r="C51" s="13" t="s">
        <v>148</v>
      </c>
      <c r="D51" t="b">
        <v>0</v>
      </c>
      <c r="E51" t="b">
        <v>0</v>
      </c>
    </row>
  </sheetData>
  <conditionalFormatting sqref="A1:XFD1048576">
    <cfRule type="containsText" dxfId="4" priority="1" operator="containsText" text="true">
      <formula>NOT(ISERROR(SEARCH("true",A1)))</formula>
    </cfRule>
  </conditionalFormatting>
  <conditionalFormatting sqref="C2:C51">
    <cfRule type="duplicateValues" dxfId="3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5" tint="0.39997558519241921"/>
  </sheetPr>
  <dimension ref="A1:AR434"/>
  <sheetViews>
    <sheetView workbookViewId="0"/>
  </sheetViews>
  <sheetFormatPr defaultRowHeight="15"/>
  <cols>
    <col min="1" max="1" width="8.7109375" style="47" customWidth="1"/>
    <col min="4" max="22" width="13" hidden="1" customWidth="1"/>
  </cols>
  <sheetData>
    <row r="1" spans="1:44" s="47" customFormat="1">
      <c r="W1" s="47" t="str">
        <f>INDEX('REEDS crosswalk'!$C:$C,MATCH(W$2,'REEDS crosswalk'!$B:$B,0))</f>
        <v>battery</v>
      </c>
      <c r="X1" s="47" t="str">
        <f>INDEX('REEDS crosswalk'!$C:$C,MATCH(X$2,'REEDS crosswalk'!$B:$B,0))</f>
        <v>biomass</v>
      </c>
      <c r="Y1" s="47">
        <f>INDEX('REEDS crosswalk'!$C:$C,MATCH(Y$2,'REEDS crosswalk'!$B:$B,0))</f>
        <v>0</v>
      </c>
      <c r="Z1" s="47" t="str">
        <f>INDEX('REEDS crosswalk'!$C:$C,MATCH(Z$2,'REEDS crosswalk'!$B:$B,0))</f>
        <v>hard coal</v>
      </c>
      <c r="AA1" s="47" t="str">
        <f>INDEX('REEDS crosswalk'!$C:$C,MATCH(AA$2,'REEDS crosswalk'!$B:$B,0))</f>
        <v>hard coal</v>
      </c>
      <c r="AB1" s="47" t="str">
        <f>INDEX('REEDS crosswalk'!$C:$C,MATCH(AB$2,'REEDS crosswalk'!$B:$B,0))</f>
        <v>solar pv</v>
      </c>
      <c r="AC1" s="47">
        <f>INDEX('REEDS crosswalk'!$C:$C,MATCH(AC$2,'REEDS crosswalk'!$B:$B,0))</f>
        <v>0</v>
      </c>
      <c r="AD1" s="47" t="str">
        <f>INDEX('REEDS crosswalk'!$C:$C,MATCH(AD$2,'REEDS crosswalk'!$B:$B,0))</f>
        <v>natural gas steam turbine</v>
      </c>
      <c r="AE1" s="47" t="str">
        <f>INDEX('REEDS crosswalk'!$C:$C,MATCH(AE$2,'REEDS crosswalk'!$B:$B,0))</f>
        <v>natural gas steam turbine</v>
      </c>
      <c r="AF1" s="47" t="str">
        <f>INDEX('REEDS crosswalk'!$C:$C,MATCH(AF$2,'REEDS crosswalk'!$B:$B,0))</f>
        <v>natural gas steam turbine</v>
      </c>
      <c r="AG1" s="47" t="str">
        <f>INDEX('REEDS crosswalk'!$C:$C,MATCH(AG$2,'REEDS crosswalk'!$B:$B,0))</f>
        <v>geothermal</v>
      </c>
      <c r="AH1" s="47" t="str">
        <f>INDEX('REEDS crosswalk'!$C:$C,MATCH(AH$2,'REEDS crosswalk'!$B:$B,0))</f>
        <v>hydro</v>
      </c>
      <c r="AI1" s="47" t="str">
        <f>INDEX('REEDS crosswalk'!$C:$C,MATCH(AI$2,'REEDS crosswalk'!$B:$B,0))</f>
        <v>nuclear</v>
      </c>
      <c r="AJ1" s="47" t="str">
        <f>INDEX('REEDS crosswalk'!$C:$C,MATCH(AJ$2,'REEDS crosswalk'!$B:$B,0))</f>
        <v>nuclear</v>
      </c>
      <c r="AK1" s="47" t="str">
        <f>INDEX('REEDS crosswalk'!$C:$C,MATCH(AK$2,'REEDS crosswalk'!$B:$B,0))</f>
        <v>petroleum</v>
      </c>
      <c r="AL1" s="47" t="str">
        <f>INDEX('REEDS crosswalk'!$C:$C,MATCH(AL$2,'REEDS crosswalk'!$B:$B,0))</f>
        <v>pumped hydro</v>
      </c>
      <c r="AM1" s="47">
        <f>INDEX('REEDS crosswalk'!$C:$C,MATCH(AM$2,'REEDS crosswalk'!$B:$B,0))</f>
        <v>0</v>
      </c>
      <c r="AN1" s="47" t="str">
        <f>INDEX('REEDS crosswalk'!$C:$C,MATCH(AN$2,'REEDS crosswalk'!$B:$B,0))</f>
        <v>solar pv</v>
      </c>
      <c r="AO1" s="47" t="str">
        <f>INDEX('REEDS crosswalk'!$C:$C,MATCH(AO$2,'REEDS crosswalk'!$B:$B,0))</f>
        <v>offshore wind</v>
      </c>
      <c r="AP1" s="47" t="str">
        <f>INDEX('REEDS crosswalk'!$C:$C,MATCH(AP$2,'REEDS crosswalk'!$B:$B,0))</f>
        <v>onshore wind</v>
      </c>
      <c r="AQ1" s="47">
        <f>INDEX('REEDS crosswalk'!$C:$C,MATCH(AQ$2,'REEDS crosswalk'!$B:$B,0))</f>
        <v>0</v>
      </c>
      <c r="AR1" s="47">
        <f>INDEX('REEDS crosswalk'!$C:$C,MATCH(AR$2,'REEDS crosswalk'!$B:$B,0))</f>
        <v>0</v>
      </c>
    </row>
    <row r="2" spans="1:44">
      <c r="A2" s="47" t="s">
        <v>193</v>
      </c>
      <c r="B2" t="s">
        <v>194</v>
      </c>
      <c r="C2" t="s">
        <v>195</v>
      </c>
      <c r="D2" t="s">
        <v>196</v>
      </c>
      <c r="E2" t="s">
        <v>197</v>
      </c>
      <c r="F2" t="s">
        <v>198</v>
      </c>
      <c r="G2" t="s">
        <v>199</v>
      </c>
      <c r="H2" t="s">
        <v>200</v>
      </c>
      <c r="I2" t="s">
        <v>201</v>
      </c>
      <c r="J2" t="s">
        <v>202</v>
      </c>
      <c r="K2" t="s">
        <v>203</v>
      </c>
      <c r="L2" t="s">
        <v>204</v>
      </c>
      <c r="M2" t="s">
        <v>205</v>
      </c>
      <c r="N2" t="s">
        <v>206</v>
      </c>
      <c r="O2" t="s">
        <v>207</v>
      </c>
      <c r="P2" t="s">
        <v>208</v>
      </c>
      <c r="Q2" t="s">
        <v>209</v>
      </c>
      <c r="R2" t="s">
        <v>210</v>
      </c>
      <c r="S2" t="s">
        <v>211</v>
      </c>
      <c r="T2" t="s">
        <v>212</v>
      </c>
      <c r="U2" t="s">
        <v>213</v>
      </c>
      <c r="V2" t="s">
        <v>214</v>
      </c>
      <c r="W2" t="s">
        <v>215</v>
      </c>
      <c r="X2" t="s">
        <v>216</v>
      </c>
      <c r="Y2" t="s">
        <v>217</v>
      </c>
      <c r="Z2" t="s">
        <v>218</v>
      </c>
      <c r="AA2" t="s">
        <v>219</v>
      </c>
      <c r="AB2" t="s">
        <v>220</v>
      </c>
      <c r="AC2" t="s">
        <v>221</v>
      </c>
      <c r="AD2" t="s">
        <v>222</v>
      </c>
      <c r="AE2" t="s">
        <v>223</v>
      </c>
      <c r="AF2" t="s">
        <v>224</v>
      </c>
      <c r="AG2" t="s">
        <v>225</v>
      </c>
      <c r="AH2" t="s">
        <v>226</v>
      </c>
      <c r="AI2" t="s">
        <v>227</v>
      </c>
      <c r="AJ2" t="s">
        <v>228</v>
      </c>
      <c r="AK2" t="s">
        <v>229</v>
      </c>
      <c r="AL2" t="s">
        <v>230</v>
      </c>
      <c r="AM2" t="s">
        <v>231</v>
      </c>
      <c r="AN2" t="s">
        <v>232</v>
      </c>
      <c r="AO2" t="s">
        <v>233</v>
      </c>
      <c r="AP2" t="s">
        <v>234</v>
      </c>
      <c r="AQ2" t="s">
        <v>235</v>
      </c>
      <c r="AR2" t="s">
        <v>236</v>
      </c>
    </row>
    <row r="3" spans="1:44" hidden="1">
      <c r="A3" s="47" t="str">
        <f t="shared" ref="A3:A66" si="0">B3&amp;"_"&amp;C3</f>
        <v>AL_2022</v>
      </c>
      <c r="B3" t="s">
        <v>3</v>
      </c>
      <c r="C3">
        <v>2022</v>
      </c>
      <c r="D3">
        <v>0</v>
      </c>
      <c r="E3">
        <v>6.4</v>
      </c>
      <c r="F3">
        <v>0</v>
      </c>
      <c r="G3">
        <v>5790.7</v>
      </c>
      <c r="H3">
        <v>0</v>
      </c>
      <c r="I3">
        <v>31.2</v>
      </c>
      <c r="J3">
        <v>0</v>
      </c>
      <c r="K3">
        <v>9689</v>
      </c>
      <c r="L3">
        <v>2618.1999999999998</v>
      </c>
      <c r="M3">
        <v>0</v>
      </c>
      <c r="N3">
        <v>3334</v>
      </c>
      <c r="O3">
        <v>5544.5</v>
      </c>
      <c r="P3">
        <v>0</v>
      </c>
      <c r="Q3">
        <v>1738.7</v>
      </c>
      <c r="R3">
        <v>0</v>
      </c>
      <c r="S3">
        <v>0</v>
      </c>
      <c r="T3">
        <v>673.9</v>
      </c>
      <c r="U3">
        <v>0</v>
      </c>
      <c r="V3">
        <v>0</v>
      </c>
      <c r="W3">
        <v>0</v>
      </c>
      <c r="X3">
        <v>29415</v>
      </c>
      <c r="Y3">
        <v>0</v>
      </c>
      <c r="Z3">
        <v>0</v>
      </c>
      <c r="AA3">
        <v>33823351</v>
      </c>
      <c r="AB3">
        <v>0</v>
      </c>
      <c r="AC3">
        <v>47339</v>
      </c>
      <c r="AD3">
        <v>0</v>
      </c>
      <c r="AE3">
        <v>38649334</v>
      </c>
      <c r="AF3">
        <v>1743037</v>
      </c>
      <c r="AG3">
        <v>0</v>
      </c>
      <c r="AH3">
        <v>9704302</v>
      </c>
      <c r="AI3">
        <v>44519210</v>
      </c>
      <c r="AJ3">
        <v>0</v>
      </c>
      <c r="AK3">
        <v>1243712</v>
      </c>
      <c r="AL3">
        <v>0</v>
      </c>
      <c r="AM3">
        <v>0</v>
      </c>
      <c r="AN3">
        <v>1208752</v>
      </c>
      <c r="AO3">
        <v>0</v>
      </c>
      <c r="AP3">
        <v>0</v>
      </c>
      <c r="AQ3">
        <v>130968453</v>
      </c>
      <c r="AR3">
        <v>52</v>
      </c>
    </row>
    <row r="4" spans="1:44" hidden="1">
      <c r="A4" s="47" t="str">
        <f t="shared" si="0"/>
        <v>AL_2023</v>
      </c>
      <c r="B4" t="s">
        <v>3</v>
      </c>
      <c r="C4">
        <v>2023</v>
      </c>
      <c r="D4">
        <v>0</v>
      </c>
      <c r="E4">
        <v>6.4</v>
      </c>
      <c r="F4">
        <v>0</v>
      </c>
      <c r="G4">
        <v>5790.7</v>
      </c>
      <c r="H4">
        <v>0</v>
      </c>
      <c r="I4">
        <v>46.8</v>
      </c>
      <c r="J4">
        <v>0</v>
      </c>
      <c r="K4">
        <v>11004</v>
      </c>
      <c r="L4">
        <v>2618.1999999999998</v>
      </c>
      <c r="M4">
        <v>0</v>
      </c>
      <c r="N4">
        <v>3334</v>
      </c>
      <c r="O4">
        <v>5544.5</v>
      </c>
      <c r="P4">
        <v>0</v>
      </c>
      <c r="Q4">
        <v>1738.7</v>
      </c>
      <c r="R4">
        <v>0</v>
      </c>
      <c r="S4">
        <v>0</v>
      </c>
      <c r="T4">
        <v>753.6</v>
      </c>
      <c r="U4">
        <v>0</v>
      </c>
      <c r="V4">
        <v>0</v>
      </c>
      <c r="W4">
        <v>0</v>
      </c>
      <c r="X4">
        <v>29415</v>
      </c>
      <c r="Y4">
        <v>0</v>
      </c>
      <c r="Z4">
        <v>0</v>
      </c>
      <c r="AA4">
        <v>32487520</v>
      </c>
      <c r="AB4">
        <v>0</v>
      </c>
      <c r="AC4">
        <v>70959</v>
      </c>
      <c r="AD4">
        <v>0</v>
      </c>
      <c r="AE4">
        <v>56967892</v>
      </c>
      <c r="AF4">
        <v>1990173</v>
      </c>
      <c r="AG4">
        <v>0</v>
      </c>
      <c r="AH4">
        <v>9703029</v>
      </c>
      <c r="AI4">
        <v>44519210</v>
      </c>
      <c r="AJ4">
        <v>0</v>
      </c>
      <c r="AK4">
        <v>1402943</v>
      </c>
      <c r="AL4">
        <v>0</v>
      </c>
      <c r="AM4">
        <v>0</v>
      </c>
      <c r="AN4">
        <v>1577345</v>
      </c>
      <c r="AO4">
        <v>0</v>
      </c>
      <c r="AP4">
        <v>0</v>
      </c>
      <c r="AQ4">
        <v>148748486</v>
      </c>
      <c r="AR4">
        <v>57.8</v>
      </c>
    </row>
    <row r="5" spans="1:44" hidden="1">
      <c r="A5" s="47" t="str">
        <f t="shared" si="0"/>
        <v>AL_2024</v>
      </c>
      <c r="B5" t="s">
        <v>3</v>
      </c>
      <c r="C5">
        <v>2024</v>
      </c>
      <c r="D5">
        <v>0</v>
      </c>
      <c r="E5">
        <v>6.4</v>
      </c>
      <c r="F5">
        <v>0</v>
      </c>
      <c r="G5">
        <v>5750.2</v>
      </c>
      <c r="H5">
        <v>0</v>
      </c>
      <c r="I5">
        <v>62.4</v>
      </c>
      <c r="J5">
        <v>0</v>
      </c>
      <c r="K5">
        <v>11004</v>
      </c>
      <c r="L5">
        <v>1415</v>
      </c>
      <c r="M5">
        <v>0</v>
      </c>
      <c r="N5">
        <v>3337.2</v>
      </c>
      <c r="O5">
        <v>5544.5</v>
      </c>
      <c r="P5">
        <v>0</v>
      </c>
      <c r="Q5">
        <v>413.8</v>
      </c>
      <c r="R5">
        <v>0</v>
      </c>
      <c r="S5">
        <v>0</v>
      </c>
      <c r="T5">
        <v>757.2</v>
      </c>
      <c r="U5">
        <v>0</v>
      </c>
      <c r="V5">
        <v>0</v>
      </c>
      <c r="W5">
        <v>0</v>
      </c>
      <c r="X5">
        <v>29415</v>
      </c>
      <c r="Y5">
        <v>0</v>
      </c>
      <c r="Z5">
        <v>0</v>
      </c>
      <c r="AA5">
        <v>32487156</v>
      </c>
      <c r="AB5">
        <v>0</v>
      </c>
      <c r="AC5">
        <v>94580</v>
      </c>
      <c r="AD5">
        <v>0</v>
      </c>
      <c r="AE5">
        <v>63535342</v>
      </c>
      <c r="AF5">
        <v>1882275</v>
      </c>
      <c r="AG5">
        <v>0</v>
      </c>
      <c r="AH5">
        <v>9713363</v>
      </c>
      <c r="AI5">
        <v>44519210</v>
      </c>
      <c r="AJ5">
        <v>0</v>
      </c>
      <c r="AK5">
        <v>441841</v>
      </c>
      <c r="AL5">
        <v>0</v>
      </c>
      <c r="AM5">
        <v>0</v>
      </c>
      <c r="AN5">
        <v>1708516</v>
      </c>
      <c r="AO5">
        <v>0</v>
      </c>
      <c r="AP5">
        <v>0</v>
      </c>
      <c r="AQ5">
        <v>154411698</v>
      </c>
      <c r="AR5">
        <v>59.8</v>
      </c>
    </row>
    <row r="6" spans="1:44" hidden="1">
      <c r="A6" s="47" t="str">
        <f t="shared" si="0"/>
        <v>AL_2025</v>
      </c>
      <c r="B6" t="s">
        <v>3</v>
      </c>
      <c r="C6">
        <v>2025</v>
      </c>
      <c r="D6">
        <v>0</v>
      </c>
      <c r="E6">
        <v>6.4</v>
      </c>
      <c r="F6">
        <v>3.1</v>
      </c>
      <c r="G6">
        <v>5697.6</v>
      </c>
      <c r="H6">
        <v>0</v>
      </c>
      <c r="I6">
        <v>107.8</v>
      </c>
      <c r="J6">
        <v>4.5999999999999996</v>
      </c>
      <c r="K6">
        <v>10996.1</v>
      </c>
      <c r="L6">
        <v>1415</v>
      </c>
      <c r="M6">
        <v>0</v>
      </c>
      <c r="N6">
        <v>3425.3</v>
      </c>
      <c r="O6">
        <v>5544.5</v>
      </c>
      <c r="P6">
        <v>0</v>
      </c>
      <c r="Q6">
        <v>413.8</v>
      </c>
      <c r="R6">
        <v>0</v>
      </c>
      <c r="S6">
        <v>0</v>
      </c>
      <c r="T6">
        <v>758</v>
      </c>
      <c r="U6">
        <v>0</v>
      </c>
      <c r="V6">
        <v>0</v>
      </c>
      <c r="W6">
        <v>0</v>
      </c>
      <c r="X6">
        <v>29415</v>
      </c>
      <c r="Y6">
        <v>0</v>
      </c>
      <c r="Z6">
        <v>20504</v>
      </c>
      <c r="AA6">
        <v>32081701</v>
      </c>
      <c r="AB6">
        <v>0</v>
      </c>
      <c r="AC6">
        <v>163384</v>
      </c>
      <c r="AD6">
        <v>30115</v>
      </c>
      <c r="AE6">
        <v>59563016</v>
      </c>
      <c r="AF6">
        <v>2054863</v>
      </c>
      <c r="AG6">
        <v>0</v>
      </c>
      <c r="AH6">
        <v>10024547</v>
      </c>
      <c r="AI6">
        <v>44519210</v>
      </c>
      <c r="AJ6">
        <v>0</v>
      </c>
      <c r="AK6">
        <v>472991</v>
      </c>
      <c r="AL6">
        <v>0</v>
      </c>
      <c r="AM6">
        <v>0</v>
      </c>
      <c r="AN6">
        <v>1719481</v>
      </c>
      <c r="AO6">
        <v>0</v>
      </c>
      <c r="AP6">
        <v>0</v>
      </c>
      <c r="AQ6">
        <v>150679227</v>
      </c>
      <c r="AR6">
        <v>57.8</v>
      </c>
    </row>
    <row r="7" spans="1:44" hidden="1">
      <c r="A7" s="47" t="str">
        <f t="shared" si="0"/>
        <v>AL_2026</v>
      </c>
      <c r="B7" t="s">
        <v>3</v>
      </c>
      <c r="C7">
        <v>2026</v>
      </c>
      <c r="D7">
        <v>3.1</v>
      </c>
      <c r="E7">
        <v>6.4</v>
      </c>
      <c r="F7">
        <v>6.2</v>
      </c>
      <c r="G7">
        <v>5643.9</v>
      </c>
      <c r="H7">
        <v>0</v>
      </c>
      <c r="I7">
        <v>153.19999999999999</v>
      </c>
      <c r="J7">
        <v>9.1999999999999993</v>
      </c>
      <c r="K7">
        <v>10988.2</v>
      </c>
      <c r="L7">
        <v>1415</v>
      </c>
      <c r="M7">
        <v>0</v>
      </c>
      <c r="N7">
        <v>3428.5</v>
      </c>
      <c r="O7">
        <v>5544.5</v>
      </c>
      <c r="P7">
        <v>0</v>
      </c>
      <c r="Q7">
        <v>413.8</v>
      </c>
      <c r="R7">
        <v>0</v>
      </c>
      <c r="S7">
        <v>0</v>
      </c>
      <c r="T7">
        <v>1606.7</v>
      </c>
      <c r="U7">
        <v>0</v>
      </c>
      <c r="V7">
        <v>0</v>
      </c>
      <c r="W7">
        <v>-1439</v>
      </c>
      <c r="X7">
        <v>29415</v>
      </c>
      <c r="Y7">
        <v>0</v>
      </c>
      <c r="Z7">
        <v>41007</v>
      </c>
      <c r="AA7">
        <v>31528190</v>
      </c>
      <c r="AB7">
        <v>0</v>
      </c>
      <c r="AC7">
        <v>95463</v>
      </c>
      <c r="AD7">
        <v>60230</v>
      </c>
      <c r="AE7">
        <v>52709144</v>
      </c>
      <c r="AF7">
        <v>2723312</v>
      </c>
      <c r="AG7">
        <v>0</v>
      </c>
      <c r="AH7">
        <v>10034680</v>
      </c>
      <c r="AI7">
        <v>44519210</v>
      </c>
      <c r="AJ7">
        <v>0</v>
      </c>
      <c r="AK7">
        <v>685367</v>
      </c>
      <c r="AL7">
        <v>0</v>
      </c>
      <c r="AM7">
        <v>0</v>
      </c>
      <c r="AN7">
        <v>2801553</v>
      </c>
      <c r="AO7">
        <v>0</v>
      </c>
      <c r="AP7">
        <v>0</v>
      </c>
      <c r="AQ7">
        <v>145226132</v>
      </c>
      <c r="AR7">
        <v>55</v>
      </c>
    </row>
    <row r="8" spans="1:44" hidden="1">
      <c r="A8" s="47" t="str">
        <f t="shared" si="0"/>
        <v>AL_2027</v>
      </c>
      <c r="B8" t="s">
        <v>3</v>
      </c>
      <c r="C8">
        <v>2027</v>
      </c>
      <c r="D8">
        <v>61.6</v>
      </c>
      <c r="E8">
        <v>6.4</v>
      </c>
      <c r="F8">
        <v>9.4</v>
      </c>
      <c r="G8">
        <v>5581.4</v>
      </c>
      <c r="H8">
        <v>0</v>
      </c>
      <c r="I8">
        <v>263.39999999999998</v>
      </c>
      <c r="J8">
        <v>13.7</v>
      </c>
      <c r="K8">
        <v>10969.7</v>
      </c>
      <c r="L8">
        <v>1415</v>
      </c>
      <c r="M8">
        <v>0</v>
      </c>
      <c r="N8">
        <v>3461.7</v>
      </c>
      <c r="O8">
        <v>5544.5</v>
      </c>
      <c r="P8">
        <v>0</v>
      </c>
      <c r="Q8">
        <v>413.8</v>
      </c>
      <c r="R8">
        <v>0</v>
      </c>
      <c r="S8">
        <v>0</v>
      </c>
      <c r="T8">
        <v>3351</v>
      </c>
      <c r="U8">
        <v>0</v>
      </c>
      <c r="V8">
        <v>0</v>
      </c>
      <c r="W8">
        <v>-26160</v>
      </c>
      <c r="X8">
        <v>29415</v>
      </c>
      <c r="Y8">
        <v>0</v>
      </c>
      <c r="Z8">
        <v>61511</v>
      </c>
      <c r="AA8">
        <v>29644436</v>
      </c>
      <c r="AB8">
        <v>0</v>
      </c>
      <c r="AC8">
        <v>2783</v>
      </c>
      <c r="AD8">
        <v>90345</v>
      </c>
      <c r="AE8">
        <v>48386136</v>
      </c>
      <c r="AF8">
        <v>2805653</v>
      </c>
      <c r="AG8">
        <v>0</v>
      </c>
      <c r="AH8">
        <v>10141830</v>
      </c>
      <c r="AI8">
        <v>44519210</v>
      </c>
      <c r="AJ8">
        <v>0</v>
      </c>
      <c r="AK8">
        <v>695939</v>
      </c>
      <c r="AL8">
        <v>0</v>
      </c>
      <c r="AM8">
        <v>0</v>
      </c>
      <c r="AN8">
        <v>6098368</v>
      </c>
      <c r="AO8">
        <v>0</v>
      </c>
      <c r="AP8">
        <v>0</v>
      </c>
      <c r="AQ8">
        <v>142449466</v>
      </c>
      <c r="AR8">
        <v>51.4</v>
      </c>
    </row>
    <row r="9" spans="1:44" hidden="1">
      <c r="A9" s="47" t="str">
        <f t="shared" si="0"/>
        <v>AL_2028</v>
      </c>
      <c r="B9" t="s">
        <v>3</v>
      </c>
      <c r="C9">
        <v>2028</v>
      </c>
      <c r="D9">
        <v>450.2</v>
      </c>
      <c r="E9">
        <v>6.4</v>
      </c>
      <c r="F9">
        <v>3351.4</v>
      </c>
      <c r="G9">
        <v>1342.7</v>
      </c>
      <c r="H9">
        <v>0</v>
      </c>
      <c r="I9">
        <v>373.6</v>
      </c>
      <c r="J9">
        <v>18.3</v>
      </c>
      <c r="K9">
        <v>10951.2</v>
      </c>
      <c r="L9">
        <v>1415</v>
      </c>
      <c r="M9">
        <v>0</v>
      </c>
      <c r="N9">
        <v>3486.9</v>
      </c>
      <c r="O9">
        <v>5544.5</v>
      </c>
      <c r="P9">
        <v>0</v>
      </c>
      <c r="Q9">
        <v>413.8</v>
      </c>
      <c r="R9">
        <v>0</v>
      </c>
      <c r="S9">
        <v>0</v>
      </c>
      <c r="T9">
        <v>4790.8999999999996</v>
      </c>
      <c r="U9">
        <v>0</v>
      </c>
      <c r="V9">
        <v>0</v>
      </c>
      <c r="W9">
        <v>-193341</v>
      </c>
      <c r="X9">
        <v>29415</v>
      </c>
      <c r="Y9">
        <v>0</v>
      </c>
      <c r="Z9">
        <v>23768654</v>
      </c>
      <c r="AA9">
        <v>1957399</v>
      </c>
      <c r="AB9">
        <v>0</v>
      </c>
      <c r="AC9">
        <v>445155</v>
      </c>
      <c r="AD9">
        <v>120461</v>
      </c>
      <c r="AE9">
        <v>39980532</v>
      </c>
      <c r="AF9">
        <v>3306552</v>
      </c>
      <c r="AG9">
        <v>0</v>
      </c>
      <c r="AH9">
        <v>10194938</v>
      </c>
      <c r="AI9">
        <v>44519210</v>
      </c>
      <c r="AJ9">
        <v>0</v>
      </c>
      <c r="AK9">
        <v>1121991</v>
      </c>
      <c r="AL9">
        <v>0</v>
      </c>
      <c r="AM9">
        <v>0</v>
      </c>
      <c r="AN9">
        <v>10000893</v>
      </c>
      <c r="AO9">
        <v>0</v>
      </c>
      <c r="AP9">
        <v>0</v>
      </c>
      <c r="AQ9">
        <v>135251859</v>
      </c>
      <c r="AR9">
        <v>23.7</v>
      </c>
    </row>
    <row r="10" spans="1:44" hidden="1">
      <c r="A10" s="47" t="str">
        <f t="shared" si="0"/>
        <v>AL_2029</v>
      </c>
      <c r="B10" t="s">
        <v>3</v>
      </c>
      <c r="C10">
        <v>2029</v>
      </c>
      <c r="D10">
        <v>501.7</v>
      </c>
      <c r="E10">
        <v>6.4</v>
      </c>
      <c r="F10">
        <v>3524.5</v>
      </c>
      <c r="G10">
        <v>1326.4</v>
      </c>
      <c r="H10">
        <v>0</v>
      </c>
      <c r="I10">
        <v>572.1</v>
      </c>
      <c r="J10">
        <v>18.3</v>
      </c>
      <c r="K10">
        <v>10940.2</v>
      </c>
      <c r="L10">
        <v>1415</v>
      </c>
      <c r="M10">
        <v>0</v>
      </c>
      <c r="N10">
        <v>3490</v>
      </c>
      <c r="O10">
        <v>5544.5</v>
      </c>
      <c r="P10">
        <v>0</v>
      </c>
      <c r="Q10">
        <v>413.8</v>
      </c>
      <c r="R10">
        <v>0</v>
      </c>
      <c r="S10">
        <v>0</v>
      </c>
      <c r="T10">
        <v>8085.4</v>
      </c>
      <c r="U10">
        <v>0</v>
      </c>
      <c r="V10">
        <v>0</v>
      </c>
      <c r="W10">
        <v>-150763</v>
      </c>
      <c r="X10">
        <v>29415</v>
      </c>
      <c r="Y10">
        <v>0</v>
      </c>
      <c r="Z10">
        <v>24996353</v>
      </c>
      <c r="AA10">
        <v>2293425</v>
      </c>
      <c r="AB10">
        <v>0</v>
      </c>
      <c r="AC10">
        <v>657804</v>
      </c>
      <c r="AD10">
        <v>120461</v>
      </c>
      <c r="AE10">
        <v>34593311</v>
      </c>
      <c r="AF10">
        <v>4535810</v>
      </c>
      <c r="AG10">
        <v>0</v>
      </c>
      <c r="AH10">
        <v>10201313</v>
      </c>
      <c r="AI10">
        <v>44519210</v>
      </c>
      <c r="AJ10">
        <v>0</v>
      </c>
      <c r="AK10">
        <v>909000</v>
      </c>
      <c r="AL10">
        <v>0</v>
      </c>
      <c r="AM10">
        <v>0</v>
      </c>
      <c r="AN10">
        <v>17513523</v>
      </c>
      <c r="AO10">
        <v>0</v>
      </c>
      <c r="AP10">
        <v>0</v>
      </c>
      <c r="AQ10">
        <v>140218861</v>
      </c>
      <c r="AR10">
        <v>22.6</v>
      </c>
    </row>
    <row r="11" spans="1:44">
      <c r="A11" s="47" t="str">
        <f t="shared" si="0"/>
        <v>AL_2030</v>
      </c>
      <c r="B11" t="s">
        <v>3</v>
      </c>
      <c r="C11">
        <v>2030</v>
      </c>
      <c r="D11">
        <v>704.6</v>
      </c>
      <c r="E11">
        <v>6.4</v>
      </c>
      <c r="F11">
        <v>3524.5</v>
      </c>
      <c r="G11">
        <v>1306.0999999999999</v>
      </c>
      <c r="H11">
        <v>0</v>
      </c>
      <c r="I11">
        <v>770.5</v>
      </c>
      <c r="J11">
        <v>18.3</v>
      </c>
      <c r="K11">
        <v>10889.2</v>
      </c>
      <c r="L11">
        <v>1415</v>
      </c>
      <c r="M11">
        <v>0</v>
      </c>
      <c r="N11">
        <v>3493.2</v>
      </c>
      <c r="O11">
        <v>5544.5</v>
      </c>
      <c r="P11">
        <v>0</v>
      </c>
      <c r="Q11">
        <v>413.8</v>
      </c>
      <c r="R11">
        <v>0</v>
      </c>
      <c r="S11">
        <v>0</v>
      </c>
      <c r="T11">
        <v>9523</v>
      </c>
      <c r="U11">
        <v>0</v>
      </c>
      <c r="V11">
        <v>0</v>
      </c>
      <c r="W11">
        <v>-255395</v>
      </c>
      <c r="X11">
        <v>29415</v>
      </c>
      <c r="Y11">
        <v>0</v>
      </c>
      <c r="Z11">
        <v>24996353</v>
      </c>
      <c r="AA11">
        <v>3113993</v>
      </c>
      <c r="AB11">
        <v>0</v>
      </c>
      <c r="AC11">
        <v>942856</v>
      </c>
      <c r="AD11">
        <v>120461</v>
      </c>
      <c r="AE11">
        <v>21979273</v>
      </c>
      <c r="AF11">
        <v>4215241</v>
      </c>
      <c r="AG11">
        <v>0</v>
      </c>
      <c r="AH11">
        <v>10213940</v>
      </c>
      <c r="AI11">
        <v>44519210</v>
      </c>
      <c r="AJ11">
        <v>0</v>
      </c>
      <c r="AK11">
        <v>1086251</v>
      </c>
      <c r="AL11">
        <v>0</v>
      </c>
      <c r="AM11">
        <v>0</v>
      </c>
      <c r="AN11">
        <v>21062677</v>
      </c>
      <c r="AO11">
        <v>0</v>
      </c>
      <c r="AP11">
        <v>0</v>
      </c>
      <c r="AQ11">
        <v>132024275</v>
      </c>
      <c r="AR11">
        <v>18.3</v>
      </c>
    </row>
    <row r="12" spans="1:44" hidden="1">
      <c r="A12" s="47" t="str">
        <f t="shared" si="0"/>
        <v>AR_2022</v>
      </c>
      <c r="B12" t="s">
        <v>13</v>
      </c>
      <c r="C12">
        <v>2022</v>
      </c>
      <c r="D12">
        <v>0</v>
      </c>
      <c r="E12">
        <v>16.8</v>
      </c>
      <c r="F12">
        <v>0</v>
      </c>
      <c r="G12">
        <v>5128.1000000000004</v>
      </c>
      <c r="H12">
        <v>0</v>
      </c>
      <c r="I12">
        <v>87.6</v>
      </c>
      <c r="J12">
        <v>0</v>
      </c>
      <c r="K12">
        <v>4597</v>
      </c>
      <c r="L12">
        <v>715.6</v>
      </c>
      <c r="M12">
        <v>0</v>
      </c>
      <c r="N12">
        <v>1265.8</v>
      </c>
      <c r="O12">
        <v>1817.8</v>
      </c>
      <c r="P12">
        <v>0</v>
      </c>
      <c r="Q12">
        <v>787</v>
      </c>
      <c r="R12">
        <v>30</v>
      </c>
      <c r="S12">
        <v>0</v>
      </c>
      <c r="T12">
        <v>306.7</v>
      </c>
      <c r="U12">
        <v>0</v>
      </c>
      <c r="V12">
        <v>0</v>
      </c>
      <c r="W12">
        <v>0</v>
      </c>
      <c r="X12">
        <v>40369</v>
      </c>
      <c r="Y12">
        <v>0</v>
      </c>
      <c r="Z12">
        <v>0</v>
      </c>
      <c r="AA12">
        <v>29909120</v>
      </c>
      <c r="AB12">
        <v>0</v>
      </c>
      <c r="AC12">
        <v>129118</v>
      </c>
      <c r="AD12">
        <v>0</v>
      </c>
      <c r="AE12">
        <v>11577177</v>
      </c>
      <c r="AF12">
        <v>789123</v>
      </c>
      <c r="AG12">
        <v>0</v>
      </c>
      <c r="AH12">
        <v>2917131</v>
      </c>
      <c r="AI12">
        <v>14613013</v>
      </c>
      <c r="AJ12">
        <v>0</v>
      </c>
      <c r="AK12">
        <v>281525</v>
      </c>
      <c r="AL12">
        <v>-6597</v>
      </c>
      <c r="AM12">
        <v>0</v>
      </c>
      <c r="AN12">
        <v>573458</v>
      </c>
      <c r="AO12">
        <v>0</v>
      </c>
      <c r="AP12">
        <v>0</v>
      </c>
      <c r="AQ12">
        <v>60823436</v>
      </c>
      <c r="AR12">
        <v>35.799999999999997</v>
      </c>
    </row>
    <row r="13" spans="1:44" hidden="1">
      <c r="A13" s="47" t="str">
        <f t="shared" si="0"/>
        <v>AR_2023</v>
      </c>
      <c r="B13" t="s">
        <v>13</v>
      </c>
      <c r="C13">
        <v>2023</v>
      </c>
      <c r="D13">
        <v>0</v>
      </c>
      <c r="E13">
        <v>16.8</v>
      </c>
      <c r="F13">
        <v>0</v>
      </c>
      <c r="G13">
        <v>5128.1000000000004</v>
      </c>
      <c r="H13">
        <v>0</v>
      </c>
      <c r="I13">
        <v>181</v>
      </c>
      <c r="J13">
        <v>0</v>
      </c>
      <c r="K13">
        <v>4597</v>
      </c>
      <c r="L13">
        <v>715.6</v>
      </c>
      <c r="M13">
        <v>0</v>
      </c>
      <c r="N13">
        <v>1265.8</v>
      </c>
      <c r="O13">
        <v>1817.8</v>
      </c>
      <c r="P13">
        <v>0</v>
      </c>
      <c r="Q13">
        <v>787</v>
      </c>
      <c r="R13">
        <v>30</v>
      </c>
      <c r="S13">
        <v>0</v>
      </c>
      <c r="T13">
        <v>306.7</v>
      </c>
      <c r="U13">
        <v>0</v>
      </c>
      <c r="V13">
        <v>0</v>
      </c>
      <c r="W13">
        <v>0</v>
      </c>
      <c r="X13">
        <v>40369</v>
      </c>
      <c r="Y13">
        <v>0</v>
      </c>
      <c r="Z13">
        <v>0</v>
      </c>
      <c r="AA13">
        <v>15368075</v>
      </c>
      <c r="AB13">
        <v>0</v>
      </c>
      <c r="AC13">
        <v>266673</v>
      </c>
      <c r="AD13">
        <v>0</v>
      </c>
      <c r="AE13">
        <v>11735490</v>
      </c>
      <c r="AF13">
        <v>924812</v>
      </c>
      <c r="AG13">
        <v>0</v>
      </c>
      <c r="AH13">
        <v>2917131</v>
      </c>
      <c r="AI13">
        <v>14613013</v>
      </c>
      <c r="AJ13">
        <v>0</v>
      </c>
      <c r="AK13">
        <v>281525</v>
      </c>
      <c r="AL13">
        <v>-4914</v>
      </c>
      <c r="AM13">
        <v>0</v>
      </c>
      <c r="AN13">
        <v>674270</v>
      </c>
      <c r="AO13">
        <v>0</v>
      </c>
      <c r="AP13">
        <v>0</v>
      </c>
      <c r="AQ13">
        <v>46816445</v>
      </c>
      <c r="AR13">
        <v>20.5</v>
      </c>
    </row>
    <row r="14" spans="1:44" hidden="1">
      <c r="A14" s="47" t="str">
        <f t="shared" si="0"/>
        <v>AR_2024</v>
      </c>
      <c r="B14" t="s">
        <v>13</v>
      </c>
      <c r="C14">
        <v>2024</v>
      </c>
      <c r="D14">
        <v>0</v>
      </c>
      <c r="E14">
        <v>16.8</v>
      </c>
      <c r="F14">
        <v>0</v>
      </c>
      <c r="G14">
        <v>5124.3999999999996</v>
      </c>
      <c r="H14">
        <v>0</v>
      </c>
      <c r="I14">
        <v>274.39999999999998</v>
      </c>
      <c r="J14">
        <v>0</v>
      </c>
      <c r="K14">
        <v>4597</v>
      </c>
      <c r="L14">
        <v>705.4</v>
      </c>
      <c r="M14">
        <v>0</v>
      </c>
      <c r="N14">
        <v>1266.8</v>
      </c>
      <c r="O14">
        <v>1817.8</v>
      </c>
      <c r="P14">
        <v>0</v>
      </c>
      <c r="Q14">
        <v>352.4</v>
      </c>
      <c r="R14">
        <v>30</v>
      </c>
      <c r="S14">
        <v>0</v>
      </c>
      <c r="T14">
        <v>455.2</v>
      </c>
      <c r="U14">
        <v>0</v>
      </c>
      <c r="V14">
        <v>0</v>
      </c>
      <c r="W14">
        <v>0</v>
      </c>
      <c r="X14">
        <v>40369</v>
      </c>
      <c r="Y14">
        <v>0</v>
      </c>
      <c r="Z14">
        <v>0</v>
      </c>
      <c r="AA14">
        <v>13411216</v>
      </c>
      <c r="AB14">
        <v>0</v>
      </c>
      <c r="AC14">
        <v>383985</v>
      </c>
      <c r="AD14">
        <v>0</v>
      </c>
      <c r="AE14">
        <v>12566671</v>
      </c>
      <c r="AF14">
        <v>800487</v>
      </c>
      <c r="AG14">
        <v>0</v>
      </c>
      <c r="AH14">
        <v>2919630</v>
      </c>
      <c r="AI14">
        <v>14613013</v>
      </c>
      <c r="AJ14">
        <v>0</v>
      </c>
      <c r="AK14">
        <v>150536</v>
      </c>
      <c r="AL14">
        <v>-4361</v>
      </c>
      <c r="AM14">
        <v>0</v>
      </c>
      <c r="AN14">
        <v>990857</v>
      </c>
      <c r="AO14">
        <v>0</v>
      </c>
      <c r="AP14">
        <v>0</v>
      </c>
      <c r="AQ14">
        <v>45872404</v>
      </c>
      <c r="AR14">
        <v>18.7</v>
      </c>
    </row>
    <row r="15" spans="1:44" hidden="1">
      <c r="A15" s="47" t="str">
        <f t="shared" si="0"/>
        <v>AR_2025</v>
      </c>
      <c r="B15" t="s">
        <v>13</v>
      </c>
      <c r="C15">
        <v>2025</v>
      </c>
      <c r="D15">
        <v>0</v>
      </c>
      <c r="E15">
        <v>16.8</v>
      </c>
      <c r="F15">
        <v>3.1</v>
      </c>
      <c r="G15">
        <v>5119.6000000000004</v>
      </c>
      <c r="H15">
        <v>0</v>
      </c>
      <c r="I15">
        <v>484.5</v>
      </c>
      <c r="J15">
        <v>4.5999999999999996</v>
      </c>
      <c r="K15">
        <v>4593.7</v>
      </c>
      <c r="L15">
        <v>705.4</v>
      </c>
      <c r="M15">
        <v>0</v>
      </c>
      <c r="N15">
        <v>1267.8</v>
      </c>
      <c r="O15">
        <v>1817.8</v>
      </c>
      <c r="P15">
        <v>0</v>
      </c>
      <c r="Q15">
        <v>5.3</v>
      </c>
      <c r="R15">
        <v>30</v>
      </c>
      <c r="S15">
        <v>0</v>
      </c>
      <c r="T15">
        <v>2151.1</v>
      </c>
      <c r="U15">
        <v>0</v>
      </c>
      <c r="V15">
        <v>0</v>
      </c>
      <c r="W15">
        <v>0</v>
      </c>
      <c r="X15">
        <v>40369</v>
      </c>
      <c r="Y15">
        <v>0</v>
      </c>
      <c r="Z15">
        <v>20504</v>
      </c>
      <c r="AA15">
        <v>11989792</v>
      </c>
      <c r="AB15">
        <v>0</v>
      </c>
      <c r="AC15">
        <v>692440</v>
      </c>
      <c r="AD15">
        <v>30115</v>
      </c>
      <c r="AE15">
        <v>10485646</v>
      </c>
      <c r="AF15">
        <v>635655</v>
      </c>
      <c r="AG15">
        <v>0</v>
      </c>
      <c r="AH15">
        <v>2921353</v>
      </c>
      <c r="AI15">
        <v>14613013</v>
      </c>
      <c r="AJ15">
        <v>0</v>
      </c>
      <c r="AK15">
        <v>0</v>
      </c>
      <c r="AL15">
        <v>-4302</v>
      </c>
      <c r="AM15">
        <v>0</v>
      </c>
      <c r="AN15">
        <v>4710628</v>
      </c>
      <c r="AO15">
        <v>0</v>
      </c>
      <c r="AP15">
        <v>0</v>
      </c>
      <c r="AQ15">
        <v>46135213</v>
      </c>
      <c r="AR15">
        <v>16.100000000000001</v>
      </c>
    </row>
    <row r="16" spans="1:44" hidden="1">
      <c r="A16" s="47" t="str">
        <f t="shared" si="0"/>
        <v>AR_2026</v>
      </c>
      <c r="B16" t="s">
        <v>13</v>
      </c>
      <c r="C16">
        <v>2026</v>
      </c>
      <c r="D16">
        <v>3.6</v>
      </c>
      <c r="E16">
        <v>16.8</v>
      </c>
      <c r="F16">
        <v>6.2</v>
      </c>
      <c r="G16">
        <v>4297</v>
      </c>
      <c r="H16">
        <v>0</v>
      </c>
      <c r="I16">
        <v>694.5</v>
      </c>
      <c r="J16">
        <v>9.1999999999999993</v>
      </c>
      <c r="K16">
        <v>4590.3999999999996</v>
      </c>
      <c r="L16">
        <v>705.4</v>
      </c>
      <c r="M16">
        <v>0</v>
      </c>
      <c r="N16">
        <v>1268.8</v>
      </c>
      <c r="O16">
        <v>1817.8</v>
      </c>
      <c r="P16">
        <v>0</v>
      </c>
      <c r="Q16">
        <v>3.1</v>
      </c>
      <c r="R16">
        <v>30</v>
      </c>
      <c r="S16">
        <v>0</v>
      </c>
      <c r="T16">
        <v>2742.3</v>
      </c>
      <c r="U16">
        <v>0</v>
      </c>
      <c r="V16">
        <v>0</v>
      </c>
      <c r="W16">
        <v>-825</v>
      </c>
      <c r="X16">
        <v>40369</v>
      </c>
      <c r="Y16">
        <v>0</v>
      </c>
      <c r="Z16">
        <v>41007</v>
      </c>
      <c r="AA16">
        <v>8613109</v>
      </c>
      <c r="AB16">
        <v>0</v>
      </c>
      <c r="AC16">
        <v>895457</v>
      </c>
      <c r="AD16">
        <v>60230</v>
      </c>
      <c r="AE16">
        <v>9843229</v>
      </c>
      <c r="AF16">
        <v>704887</v>
      </c>
      <c r="AG16">
        <v>0</v>
      </c>
      <c r="AH16">
        <v>2921865</v>
      </c>
      <c r="AI16">
        <v>14613013</v>
      </c>
      <c r="AJ16">
        <v>0</v>
      </c>
      <c r="AK16">
        <v>0</v>
      </c>
      <c r="AL16">
        <v>-4287</v>
      </c>
      <c r="AM16">
        <v>0</v>
      </c>
      <c r="AN16">
        <v>5993461</v>
      </c>
      <c r="AO16">
        <v>0</v>
      </c>
      <c r="AP16">
        <v>0</v>
      </c>
      <c r="AQ16">
        <v>43721514</v>
      </c>
      <c r="AR16">
        <v>12.5</v>
      </c>
    </row>
    <row r="17" spans="1:44" hidden="1">
      <c r="A17" s="47" t="str">
        <f t="shared" si="0"/>
        <v>AR_2027</v>
      </c>
      <c r="B17" t="s">
        <v>13</v>
      </c>
      <c r="C17">
        <v>2027</v>
      </c>
      <c r="D17">
        <v>46.9</v>
      </c>
      <c r="E17">
        <v>16.8</v>
      </c>
      <c r="F17">
        <v>9.4</v>
      </c>
      <c r="G17">
        <v>3468.7</v>
      </c>
      <c r="H17">
        <v>0</v>
      </c>
      <c r="I17">
        <v>934.4</v>
      </c>
      <c r="J17">
        <v>13.7</v>
      </c>
      <c r="K17">
        <v>4582.7</v>
      </c>
      <c r="L17">
        <v>705.4</v>
      </c>
      <c r="M17">
        <v>0</v>
      </c>
      <c r="N17">
        <v>1269.8</v>
      </c>
      <c r="O17">
        <v>1817.8</v>
      </c>
      <c r="P17">
        <v>0</v>
      </c>
      <c r="Q17">
        <v>3.1</v>
      </c>
      <c r="R17">
        <v>30</v>
      </c>
      <c r="S17">
        <v>0</v>
      </c>
      <c r="T17">
        <v>5333.4</v>
      </c>
      <c r="U17">
        <v>0</v>
      </c>
      <c r="V17">
        <v>0</v>
      </c>
      <c r="W17">
        <v>-10615</v>
      </c>
      <c r="X17">
        <v>39462</v>
      </c>
      <c r="Y17">
        <v>0</v>
      </c>
      <c r="Z17">
        <v>61511</v>
      </c>
      <c r="AA17">
        <v>6459735</v>
      </c>
      <c r="AB17">
        <v>0</v>
      </c>
      <c r="AC17">
        <v>1342516</v>
      </c>
      <c r="AD17">
        <v>90345</v>
      </c>
      <c r="AE17">
        <v>6906855</v>
      </c>
      <c r="AF17">
        <v>616267</v>
      </c>
      <c r="AG17">
        <v>0</v>
      </c>
      <c r="AH17">
        <v>2918929</v>
      </c>
      <c r="AI17">
        <v>14613013</v>
      </c>
      <c r="AJ17">
        <v>0</v>
      </c>
      <c r="AK17">
        <v>0</v>
      </c>
      <c r="AL17">
        <v>-4133</v>
      </c>
      <c r="AM17">
        <v>0</v>
      </c>
      <c r="AN17">
        <v>11893987</v>
      </c>
      <c r="AO17">
        <v>0</v>
      </c>
      <c r="AP17">
        <v>0</v>
      </c>
      <c r="AQ17">
        <v>44927873</v>
      </c>
      <c r="AR17">
        <v>9.1999999999999993</v>
      </c>
    </row>
    <row r="18" spans="1:44" hidden="1">
      <c r="A18" s="47" t="str">
        <f t="shared" si="0"/>
        <v>AR_2028</v>
      </c>
      <c r="B18" t="s">
        <v>13</v>
      </c>
      <c r="C18">
        <v>2028</v>
      </c>
      <c r="D18">
        <v>737.6</v>
      </c>
      <c r="E18">
        <v>16.8</v>
      </c>
      <c r="F18">
        <v>0</v>
      </c>
      <c r="G18">
        <v>3449.6</v>
      </c>
      <c r="H18">
        <v>0</v>
      </c>
      <c r="I18">
        <v>1174.2</v>
      </c>
      <c r="J18">
        <v>18.3</v>
      </c>
      <c r="K18">
        <v>4574.8999999999996</v>
      </c>
      <c r="L18">
        <v>705.4</v>
      </c>
      <c r="M18">
        <v>0</v>
      </c>
      <c r="N18">
        <v>1297.8</v>
      </c>
      <c r="O18">
        <v>1817.8</v>
      </c>
      <c r="P18">
        <v>0</v>
      </c>
      <c r="Q18">
        <v>3.1</v>
      </c>
      <c r="R18">
        <v>30</v>
      </c>
      <c r="S18">
        <v>0</v>
      </c>
      <c r="T18">
        <v>6940.6</v>
      </c>
      <c r="U18">
        <v>0</v>
      </c>
      <c r="V18">
        <v>0</v>
      </c>
      <c r="W18">
        <v>-190062</v>
      </c>
      <c r="X18">
        <v>37633</v>
      </c>
      <c r="Y18">
        <v>0</v>
      </c>
      <c r="Z18">
        <v>0</v>
      </c>
      <c r="AA18">
        <v>2399368</v>
      </c>
      <c r="AB18">
        <v>0</v>
      </c>
      <c r="AC18">
        <v>1613852</v>
      </c>
      <c r="AD18">
        <v>120461</v>
      </c>
      <c r="AE18">
        <v>2244244</v>
      </c>
      <c r="AF18">
        <v>299500</v>
      </c>
      <c r="AG18">
        <v>0</v>
      </c>
      <c r="AH18">
        <v>2963510</v>
      </c>
      <c r="AI18">
        <v>14613013</v>
      </c>
      <c r="AJ18">
        <v>0</v>
      </c>
      <c r="AK18">
        <v>0</v>
      </c>
      <c r="AL18">
        <v>-7701</v>
      </c>
      <c r="AM18">
        <v>0</v>
      </c>
      <c r="AN18">
        <v>15631539</v>
      </c>
      <c r="AO18">
        <v>0</v>
      </c>
      <c r="AP18">
        <v>0</v>
      </c>
      <c r="AQ18">
        <v>39725354</v>
      </c>
      <c r="AR18">
        <v>3.3</v>
      </c>
    </row>
    <row r="19" spans="1:44" hidden="1">
      <c r="A19" s="47" t="str">
        <f t="shared" si="0"/>
        <v>AR_2029</v>
      </c>
      <c r="B19" t="s">
        <v>13</v>
      </c>
      <c r="C19">
        <v>2029</v>
      </c>
      <c r="D19">
        <v>762</v>
      </c>
      <c r="E19">
        <v>16.8</v>
      </c>
      <c r="F19">
        <v>0</v>
      </c>
      <c r="G19">
        <v>3442</v>
      </c>
      <c r="H19">
        <v>0</v>
      </c>
      <c r="I19">
        <v>1467</v>
      </c>
      <c r="J19">
        <v>18.3</v>
      </c>
      <c r="K19">
        <v>4570.3</v>
      </c>
      <c r="L19">
        <v>705.4</v>
      </c>
      <c r="M19">
        <v>0</v>
      </c>
      <c r="N19">
        <v>1298.8</v>
      </c>
      <c r="O19">
        <v>1817.8</v>
      </c>
      <c r="P19">
        <v>0</v>
      </c>
      <c r="Q19">
        <v>3.1</v>
      </c>
      <c r="R19">
        <v>30</v>
      </c>
      <c r="S19">
        <v>0</v>
      </c>
      <c r="T19">
        <v>8424.2000000000007</v>
      </c>
      <c r="U19">
        <v>0</v>
      </c>
      <c r="V19">
        <v>0</v>
      </c>
      <c r="W19">
        <v>-177172</v>
      </c>
      <c r="X19">
        <v>35302</v>
      </c>
      <c r="Y19">
        <v>0</v>
      </c>
      <c r="Z19">
        <v>0</v>
      </c>
      <c r="AA19">
        <v>1421779</v>
      </c>
      <c r="AB19">
        <v>0</v>
      </c>
      <c r="AC19">
        <v>1935451</v>
      </c>
      <c r="AD19">
        <v>120461</v>
      </c>
      <c r="AE19">
        <v>691802</v>
      </c>
      <c r="AF19">
        <v>259583</v>
      </c>
      <c r="AG19">
        <v>0</v>
      </c>
      <c r="AH19">
        <v>2963318</v>
      </c>
      <c r="AI19">
        <v>14120622</v>
      </c>
      <c r="AJ19">
        <v>0</v>
      </c>
      <c r="AK19">
        <v>0</v>
      </c>
      <c r="AL19">
        <v>-8500</v>
      </c>
      <c r="AM19">
        <v>0</v>
      </c>
      <c r="AN19">
        <v>18901139</v>
      </c>
      <c r="AO19">
        <v>0</v>
      </c>
      <c r="AP19">
        <v>0</v>
      </c>
      <c r="AQ19">
        <v>40263784</v>
      </c>
      <c r="AR19">
        <v>1.8</v>
      </c>
    </row>
    <row r="20" spans="1:44" hidden="1">
      <c r="A20" s="47" t="str">
        <f t="shared" si="0"/>
        <v>AR_2030</v>
      </c>
      <c r="B20" t="s">
        <v>13</v>
      </c>
      <c r="C20">
        <v>2030</v>
      </c>
      <c r="D20">
        <v>762</v>
      </c>
      <c r="E20">
        <v>16.8</v>
      </c>
      <c r="F20">
        <v>0</v>
      </c>
      <c r="G20">
        <v>3432.6</v>
      </c>
      <c r="H20">
        <v>0</v>
      </c>
      <c r="I20">
        <v>1759.7</v>
      </c>
      <c r="J20">
        <v>18.3</v>
      </c>
      <c r="K20">
        <v>4505.1000000000004</v>
      </c>
      <c r="L20">
        <v>705.4</v>
      </c>
      <c r="M20">
        <v>0</v>
      </c>
      <c r="N20">
        <v>1299.7</v>
      </c>
      <c r="O20">
        <v>1817.8</v>
      </c>
      <c r="P20">
        <v>0</v>
      </c>
      <c r="Q20">
        <v>1.8</v>
      </c>
      <c r="R20">
        <v>30</v>
      </c>
      <c r="S20">
        <v>0</v>
      </c>
      <c r="T20">
        <v>8851.4</v>
      </c>
      <c r="U20">
        <v>0</v>
      </c>
      <c r="V20">
        <v>0</v>
      </c>
      <c r="W20">
        <v>-201032</v>
      </c>
      <c r="X20">
        <v>34429</v>
      </c>
      <c r="Y20">
        <v>0</v>
      </c>
      <c r="Z20">
        <v>0</v>
      </c>
      <c r="AA20">
        <v>952771</v>
      </c>
      <c r="AB20">
        <v>0</v>
      </c>
      <c r="AC20">
        <v>2211696</v>
      </c>
      <c r="AD20">
        <v>120461</v>
      </c>
      <c r="AE20">
        <v>215813</v>
      </c>
      <c r="AF20">
        <v>201931</v>
      </c>
      <c r="AG20">
        <v>0</v>
      </c>
      <c r="AH20">
        <v>2963598</v>
      </c>
      <c r="AI20">
        <v>14017535</v>
      </c>
      <c r="AJ20">
        <v>0</v>
      </c>
      <c r="AK20">
        <v>0</v>
      </c>
      <c r="AL20">
        <v>-8490</v>
      </c>
      <c r="AM20">
        <v>0</v>
      </c>
      <c r="AN20">
        <v>19926255</v>
      </c>
      <c r="AO20">
        <v>0</v>
      </c>
      <c r="AP20">
        <v>0</v>
      </c>
      <c r="AQ20">
        <v>40434964</v>
      </c>
      <c r="AR20">
        <v>1.1000000000000001</v>
      </c>
    </row>
    <row r="21" spans="1:44" hidden="1">
      <c r="A21" s="47" t="str">
        <f t="shared" si="0"/>
        <v>AZ_2022</v>
      </c>
      <c r="B21" t="s">
        <v>10</v>
      </c>
      <c r="C21">
        <v>2022</v>
      </c>
      <c r="D21">
        <v>247.7</v>
      </c>
      <c r="E21">
        <v>30.7</v>
      </c>
      <c r="F21">
        <v>0</v>
      </c>
      <c r="G21">
        <v>2943</v>
      </c>
      <c r="H21">
        <v>295.60000000000002</v>
      </c>
      <c r="I21">
        <v>1387.9</v>
      </c>
      <c r="J21">
        <v>0</v>
      </c>
      <c r="K21">
        <v>10822.2</v>
      </c>
      <c r="L21">
        <v>3078.1</v>
      </c>
      <c r="M21">
        <v>0</v>
      </c>
      <c r="N21">
        <v>2840.9</v>
      </c>
      <c r="O21">
        <v>3937</v>
      </c>
      <c r="P21">
        <v>0</v>
      </c>
      <c r="Q21">
        <v>1169</v>
      </c>
      <c r="R21">
        <v>216.3</v>
      </c>
      <c r="S21">
        <v>0</v>
      </c>
      <c r="T21">
        <v>2630.3</v>
      </c>
      <c r="U21">
        <v>0</v>
      </c>
      <c r="V21">
        <v>621.20000000000005</v>
      </c>
      <c r="W21">
        <v>-38171</v>
      </c>
      <c r="X21">
        <v>27577</v>
      </c>
      <c r="Y21">
        <v>0</v>
      </c>
      <c r="Z21">
        <v>0</v>
      </c>
      <c r="AA21">
        <v>20872123</v>
      </c>
      <c r="AB21">
        <v>815158</v>
      </c>
      <c r="AC21">
        <v>2618409</v>
      </c>
      <c r="AD21">
        <v>0</v>
      </c>
      <c r="AE21">
        <v>27979069</v>
      </c>
      <c r="AF21">
        <v>3638242</v>
      </c>
      <c r="AG21">
        <v>0</v>
      </c>
      <c r="AH21">
        <v>7246652</v>
      </c>
      <c r="AI21">
        <v>31618584</v>
      </c>
      <c r="AJ21">
        <v>0</v>
      </c>
      <c r="AK21">
        <v>1113957</v>
      </c>
      <c r="AL21">
        <v>-25878</v>
      </c>
      <c r="AM21">
        <v>0</v>
      </c>
      <c r="AN21">
        <v>6692494</v>
      </c>
      <c r="AO21">
        <v>0</v>
      </c>
      <c r="AP21">
        <v>1676683</v>
      </c>
      <c r="AQ21">
        <v>104234898</v>
      </c>
      <c r="AR21">
        <v>36.9</v>
      </c>
    </row>
    <row r="22" spans="1:44" hidden="1">
      <c r="A22" s="47" t="str">
        <f t="shared" si="0"/>
        <v>AZ_2023</v>
      </c>
      <c r="B22" t="s">
        <v>10</v>
      </c>
      <c r="C22">
        <v>2023</v>
      </c>
      <c r="D22">
        <v>247.7</v>
      </c>
      <c r="E22">
        <v>30.7</v>
      </c>
      <c r="F22">
        <v>0</v>
      </c>
      <c r="G22">
        <v>2943</v>
      </c>
      <c r="H22">
        <v>295.60000000000002</v>
      </c>
      <c r="I22">
        <v>1487.8</v>
      </c>
      <c r="J22">
        <v>0</v>
      </c>
      <c r="K22">
        <v>10822.2</v>
      </c>
      <c r="L22">
        <v>3078.1</v>
      </c>
      <c r="M22">
        <v>0</v>
      </c>
      <c r="N22">
        <v>2840.9</v>
      </c>
      <c r="O22">
        <v>3937</v>
      </c>
      <c r="P22">
        <v>0</v>
      </c>
      <c r="Q22">
        <v>1169</v>
      </c>
      <c r="R22">
        <v>216.3</v>
      </c>
      <c r="S22">
        <v>0</v>
      </c>
      <c r="T22">
        <v>3089.8</v>
      </c>
      <c r="U22">
        <v>0</v>
      </c>
      <c r="V22">
        <v>621.20000000000005</v>
      </c>
      <c r="W22">
        <v>-12316</v>
      </c>
      <c r="X22">
        <v>27577</v>
      </c>
      <c r="Y22">
        <v>0</v>
      </c>
      <c r="Z22">
        <v>0</v>
      </c>
      <c r="AA22">
        <v>19029980</v>
      </c>
      <c r="AB22">
        <v>815158</v>
      </c>
      <c r="AC22">
        <v>2804265</v>
      </c>
      <c r="AD22">
        <v>0</v>
      </c>
      <c r="AE22">
        <v>16895549</v>
      </c>
      <c r="AF22">
        <v>3429569</v>
      </c>
      <c r="AG22">
        <v>0</v>
      </c>
      <c r="AH22">
        <v>7246652</v>
      </c>
      <c r="AI22">
        <v>31618584</v>
      </c>
      <c r="AJ22">
        <v>0</v>
      </c>
      <c r="AK22">
        <v>1113957</v>
      </c>
      <c r="AL22">
        <v>-45017</v>
      </c>
      <c r="AM22">
        <v>0</v>
      </c>
      <c r="AN22">
        <v>8056687</v>
      </c>
      <c r="AO22">
        <v>0</v>
      </c>
      <c r="AP22">
        <v>1688417</v>
      </c>
      <c r="AQ22">
        <v>92669062</v>
      </c>
      <c r="AR22">
        <v>30.2</v>
      </c>
    </row>
    <row r="23" spans="1:44" hidden="1">
      <c r="A23" s="47" t="str">
        <f t="shared" si="0"/>
        <v>AZ_2024</v>
      </c>
      <c r="B23" t="s">
        <v>10</v>
      </c>
      <c r="C23">
        <v>2024</v>
      </c>
      <c r="D23">
        <v>256.89999999999998</v>
      </c>
      <c r="E23">
        <v>30.7</v>
      </c>
      <c r="F23">
        <v>0</v>
      </c>
      <c r="G23">
        <v>2927.3</v>
      </c>
      <c r="H23">
        <v>295.60000000000002</v>
      </c>
      <c r="I23">
        <v>1587.6</v>
      </c>
      <c r="J23">
        <v>0</v>
      </c>
      <c r="K23">
        <v>10951.8</v>
      </c>
      <c r="L23">
        <v>3078.1</v>
      </c>
      <c r="M23">
        <v>0</v>
      </c>
      <c r="N23">
        <v>2840.9</v>
      </c>
      <c r="O23">
        <v>3937</v>
      </c>
      <c r="P23">
        <v>0</v>
      </c>
      <c r="Q23">
        <v>1118</v>
      </c>
      <c r="R23">
        <v>216.3</v>
      </c>
      <c r="S23">
        <v>0</v>
      </c>
      <c r="T23">
        <v>5693.1</v>
      </c>
      <c r="U23">
        <v>0</v>
      </c>
      <c r="V23">
        <v>621.20000000000005</v>
      </c>
      <c r="W23">
        <v>-14537</v>
      </c>
      <c r="X23">
        <v>27577</v>
      </c>
      <c r="Y23">
        <v>0</v>
      </c>
      <c r="Z23">
        <v>0</v>
      </c>
      <c r="AA23">
        <v>18467787</v>
      </c>
      <c r="AB23">
        <v>815158</v>
      </c>
      <c r="AC23">
        <v>3010193</v>
      </c>
      <c r="AD23">
        <v>0</v>
      </c>
      <c r="AE23">
        <v>16088371</v>
      </c>
      <c r="AF23">
        <v>2306772</v>
      </c>
      <c r="AG23">
        <v>0</v>
      </c>
      <c r="AH23">
        <v>7246804</v>
      </c>
      <c r="AI23">
        <v>31618584</v>
      </c>
      <c r="AJ23">
        <v>0</v>
      </c>
      <c r="AK23">
        <v>587621</v>
      </c>
      <c r="AL23">
        <v>-50184</v>
      </c>
      <c r="AM23">
        <v>0</v>
      </c>
      <c r="AN23">
        <v>14612118</v>
      </c>
      <c r="AO23">
        <v>0</v>
      </c>
      <c r="AP23">
        <v>1685885</v>
      </c>
      <c r="AQ23">
        <v>96402148</v>
      </c>
      <c r="AR23">
        <v>28.1</v>
      </c>
    </row>
    <row r="24" spans="1:44" hidden="1">
      <c r="A24" s="47" t="str">
        <f t="shared" si="0"/>
        <v>AZ_2025</v>
      </c>
      <c r="B24" t="s">
        <v>10</v>
      </c>
      <c r="C24">
        <v>2025</v>
      </c>
      <c r="D24">
        <v>306.2</v>
      </c>
      <c r="E24">
        <v>30.7</v>
      </c>
      <c r="F24">
        <v>6.2</v>
      </c>
      <c r="G24">
        <v>2906.8</v>
      </c>
      <c r="H24">
        <v>295.60000000000002</v>
      </c>
      <c r="I24">
        <v>1723.7</v>
      </c>
      <c r="J24">
        <v>9.1999999999999993</v>
      </c>
      <c r="K24">
        <v>10943.9</v>
      </c>
      <c r="L24">
        <v>3078.1</v>
      </c>
      <c r="M24">
        <v>0</v>
      </c>
      <c r="N24">
        <v>3235</v>
      </c>
      <c r="O24">
        <v>3937</v>
      </c>
      <c r="P24">
        <v>0</v>
      </c>
      <c r="Q24">
        <v>1118</v>
      </c>
      <c r="R24">
        <v>216.3</v>
      </c>
      <c r="S24">
        <v>0</v>
      </c>
      <c r="T24">
        <v>5750.3</v>
      </c>
      <c r="U24">
        <v>0</v>
      </c>
      <c r="V24">
        <v>621.20000000000005</v>
      </c>
      <c r="W24">
        <v>-31747</v>
      </c>
      <c r="X24">
        <v>27577</v>
      </c>
      <c r="Y24">
        <v>0</v>
      </c>
      <c r="Z24">
        <v>41007</v>
      </c>
      <c r="AA24">
        <v>17322533</v>
      </c>
      <c r="AB24">
        <v>815158</v>
      </c>
      <c r="AC24">
        <v>3268342</v>
      </c>
      <c r="AD24">
        <v>60230</v>
      </c>
      <c r="AE24">
        <v>13893599</v>
      </c>
      <c r="AF24">
        <v>2139960</v>
      </c>
      <c r="AG24">
        <v>0</v>
      </c>
      <c r="AH24">
        <v>8628376</v>
      </c>
      <c r="AI24">
        <v>31618584</v>
      </c>
      <c r="AJ24">
        <v>0</v>
      </c>
      <c r="AK24">
        <v>587621</v>
      </c>
      <c r="AL24">
        <v>-77800</v>
      </c>
      <c r="AM24">
        <v>0</v>
      </c>
      <c r="AN24">
        <v>15372857</v>
      </c>
      <c r="AO24">
        <v>0</v>
      </c>
      <c r="AP24">
        <v>1701411</v>
      </c>
      <c r="AQ24">
        <v>95367708</v>
      </c>
      <c r="AR24">
        <v>25.9</v>
      </c>
    </row>
    <row r="25" spans="1:44" hidden="1">
      <c r="A25" s="47" t="str">
        <f t="shared" si="0"/>
        <v>AZ_2026</v>
      </c>
      <c r="B25" t="s">
        <v>10</v>
      </c>
      <c r="C25">
        <v>2026</v>
      </c>
      <c r="D25">
        <v>963.8</v>
      </c>
      <c r="E25">
        <v>30.7</v>
      </c>
      <c r="F25">
        <v>12.5</v>
      </c>
      <c r="G25">
        <v>2885.9</v>
      </c>
      <c r="H25">
        <v>295.60000000000002</v>
      </c>
      <c r="I25">
        <v>1859.8</v>
      </c>
      <c r="J25">
        <v>18.3</v>
      </c>
      <c r="K25">
        <v>10936.1</v>
      </c>
      <c r="L25">
        <v>2983.1</v>
      </c>
      <c r="M25">
        <v>0</v>
      </c>
      <c r="N25">
        <v>3235</v>
      </c>
      <c r="O25">
        <v>3937</v>
      </c>
      <c r="P25">
        <v>0</v>
      </c>
      <c r="Q25">
        <v>1118</v>
      </c>
      <c r="R25">
        <v>216.3</v>
      </c>
      <c r="S25">
        <v>0</v>
      </c>
      <c r="T25">
        <v>6730.6</v>
      </c>
      <c r="U25">
        <v>0</v>
      </c>
      <c r="V25">
        <v>721.4</v>
      </c>
      <c r="W25">
        <v>-224293</v>
      </c>
      <c r="X25">
        <v>27577</v>
      </c>
      <c r="Y25">
        <v>0</v>
      </c>
      <c r="Z25">
        <v>82014</v>
      </c>
      <c r="AA25">
        <v>15782157</v>
      </c>
      <c r="AB25">
        <v>815158</v>
      </c>
      <c r="AC25">
        <v>2972846</v>
      </c>
      <c r="AD25">
        <v>120461</v>
      </c>
      <c r="AE25">
        <v>13691319</v>
      </c>
      <c r="AF25">
        <v>2262842</v>
      </c>
      <c r="AG25">
        <v>0</v>
      </c>
      <c r="AH25">
        <v>8628528</v>
      </c>
      <c r="AI25">
        <v>31618584</v>
      </c>
      <c r="AJ25">
        <v>0</v>
      </c>
      <c r="AK25">
        <v>587621</v>
      </c>
      <c r="AL25">
        <v>-80215</v>
      </c>
      <c r="AM25">
        <v>0</v>
      </c>
      <c r="AN25">
        <v>17815208</v>
      </c>
      <c r="AO25">
        <v>0</v>
      </c>
      <c r="AP25">
        <v>1989930</v>
      </c>
      <c r="AQ25">
        <v>96089738</v>
      </c>
      <c r="AR25">
        <v>24.2</v>
      </c>
    </row>
    <row r="26" spans="1:44" hidden="1">
      <c r="A26" s="47" t="str">
        <f t="shared" si="0"/>
        <v>AZ_2027</v>
      </c>
      <c r="B26" t="s">
        <v>10</v>
      </c>
      <c r="C26">
        <v>2027</v>
      </c>
      <c r="D26">
        <v>1364</v>
      </c>
      <c r="E26">
        <v>30.7</v>
      </c>
      <c r="F26">
        <v>18.7</v>
      </c>
      <c r="G26">
        <v>2861.6</v>
      </c>
      <c r="H26">
        <v>295.60000000000002</v>
      </c>
      <c r="I26">
        <v>2035.8</v>
      </c>
      <c r="J26">
        <v>27.5</v>
      </c>
      <c r="K26">
        <v>10917.6</v>
      </c>
      <c r="L26">
        <v>2691.6</v>
      </c>
      <c r="M26">
        <v>0</v>
      </c>
      <c r="N26">
        <v>3238.1</v>
      </c>
      <c r="O26">
        <v>3937</v>
      </c>
      <c r="P26">
        <v>0</v>
      </c>
      <c r="Q26">
        <v>858</v>
      </c>
      <c r="R26">
        <v>216.3</v>
      </c>
      <c r="S26">
        <v>0</v>
      </c>
      <c r="T26">
        <v>7560.3</v>
      </c>
      <c r="U26">
        <v>0</v>
      </c>
      <c r="V26">
        <v>721.3</v>
      </c>
      <c r="W26">
        <v>-307299</v>
      </c>
      <c r="X26">
        <v>27577</v>
      </c>
      <c r="Y26">
        <v>0</v>
      </c>
      <c r="Z26">
        <v>123022</v>
      </c>
      <c r="AA26">
        <v>15254434</v>
      </c>
      <c r="AB26">
        <v>815158</v>
      </c>
      <c r="AC26">
        <v>3340985</v>
      </c>
      <c r="AD26">
        <v>180691</v>
      </c>
      <c r="AE26">
        <v>10819604</v>
      </c>
      <c r="AF26">
        <v>1968843</v>
      </c>
      <c r="AG26">
        <v>0</v>
      </c>
      <c r="AH26">
        <v>8637626</v>
      </c>
      <c r="AI26">
        <v>31618584</v>
      </c>
      <c r="AJ26">
        <v>0</v>
      </c>
      <c r="AK26">
        <v>450965</v>
      </c>
      <c r="AL26">
        <v>-80412</v>
      </c>
      <c r="AM26">
        <v>0</v>
      </c>
      <c r="AN26">
        <v>20184383</v>
      </c>
      <c r="AO26">
        <v>0</v>
      </c>
      <c r="AP26">
        <v>2008713</v>
      </c>
      <c r="AQ26">
        <v>95042873</v>
      </c>
      <c r="AR26">
        <v>22.2</v>
      </c>
    </row>
    <row r="27" spans="1:44" hidden="1">
      <c r="A27" s="47" t="str">
        <f t="shared" si="0"/>
        <v>AZ_2028</v>
      </c>
      <c r="B27" t="s">
        <v>10</v>
      </c>
      <c r="C27">
        <v>2028</v>
      </c>
      <c r="D27">
        <v>3254.8</v>
      </c>
      <c r="E27">
        <v>30.7</v>
      </c>
      <c r="F27">
        <v>300.39999999999998</v>
      </c>
      <c r="G27">
        <v>2365</v>
      </c>
      <c r="H27">
        <v>295.60000000000002</v>
      </c>
      <c r="I27">
        <v>2211.6999999999998</v>
      </c>
      <c r="J27">
        <v>36.6</v>
      </c>
      <c r="K27">
        <v>10899.2</v>
      </c>
      <c r="L27">
        <v>2383.6</v>
      </c>
      <c r="M27">
        <v>0</v>
      </c>
      <c r="N27">
        <v>3238.1</v>
      </c>
      <c r="O27">
        <v>3937</v>
      </c>
      <c r="P27">
        <v>0</v>
      </c>
      <c r="Q27">
        <v>838</v>
      </c>
      <c r="R27">
        <v>216.3</v>
      </c>
      <c r="S27">
        <v>0</v>
      </c>
      <c r="T27">
        <v>12374.8</v>
      </c>
      <c r="U27">
        <v>0</v>
      </c>
      <c r="V27">
        <v>964.9</v>
      </c>
      <c r="W27">
        <v>-938025</v>
      </c>
      <c r="X27">
        <v>27577</v>
      </c>
      <c r="Y27">
        <v>0</v>
      </c>
      <c r="Z27">
        <v>2130256</v>
      </c>
      <c r="AA27">
        <v>5768332</v>
      </c>
      <c r="AB27">
        <v>815158</v>
      </c>
      <c r="AC27">
        <v>3399611</v>
      </c>
      <c r="AD27">
        <v>240921</v>
      </c>
      <c r="AE27">
        <v>6827818</v>
      </c>
      <c r="AF27">
        <v>2109642</v>
      </c>
      <c r="AG27">
        <v>0</v>
      </c>
      <c r="AH27">
        <v>8630449</v>
      </c>
      <c r="AI27">
        <v>30552162</v>
      </c>
      <c r="AJ27">
        <v>0</v>
      </c>
      <c r="AK27">
        <v>440453</v>
      </c>
      <c r="AL27">
        <v>-84429</v>
      </c>
      <c r="AM27">
        <v>0</v>
      </c>
      <c r="AN27">
        <v>32717892</v>
      </c>
      <c r="AO27">
        <v>0</v>
      </c>
      <c r="AP27">
        <v>2693408</v>
      </c>
      <c r="AQ27">
        <v>95331223</v>
      </c>
      <c r="AR27">
        <v>10.8</v>
      </c>
    </row>
    <row r="28" spans="1:44" hidden="1">
      <c r="A28" s="47" t="str">
        <f t="shared" si="0"/>
        <v>AZ_2029</v>
      </c>
      <c r="B28" t="s">
        <v>10</v>
      </c>
      <c r="C28">
        <v>2029</v>
      </c>
      <c r="D28">
        <v>4020.8</v>
      </c>
      <c r="E28">
        <v>30.7</v>
      </c>
      <c r="F28">
        <v>415</v>
      </c>
      <c r="G28">
        <v>2332.6999999999998</v>
      </c>
      <c r="H28">
        <v>295.60000000000002</v>
      </c>
      <c r="I28">
        <v>2414.5</v>
      </c>
      <c r="J28">
        <v>36.6</v>
      </c>
      <c r="K28">
        <v>10613.9</v>
      </c>
      <c r="L28">
        <v>2237.6</v>
      </c>
      <c r="M28">
        <v>0</v>
      </c>
      <c r="N28">
        <v>3238.2</v>
      </c>
      <c r="O28">
        <v>3937</v>
      </c>
      <c r="P28">
        <v>0</v>
      </c>
      <c r="Q28">
        <v>732</v>
      </c>
      <c r="R28">
        <v>216.3</v>
      </c>
      <c r="S28">
        <v>0</v>
      </c>
      <c r="T28">
        <v>13545.5</v>
      </c>
      <c r="U28">
        <v>0</v>
      </c>
      <c r="V28">
        <v>965.6</v>
      </c>
      <c r="W28">
        <v>-1044508</v>
      </c>
      <c r="X28">
        <v>25707</v>
      </c>
      <c r="Y28">
        <v>0</v>
      </c>
      <c r="Z28">
        <v>2943232</v>
      </c>
      <c r="AA28">
        <v>5069706</v>
      </c>
      <c r="AB28">
        <v>815158</v>
      </c>
      <c r="AC28">
        <v>4145955</v>
      </c>
      <c r="AD28">
        <v>240921</v>
      </c>
      <c r="AE28">
        <v>6158830</v>
      </c>
      <c r="AF28">
        <v>2095777</v>
      </c>
      <c r="AG28">
        <v>0</v>
      </c>
      <c r="AH28">
        <v>8636154</v>
      </c>
      <c r="AI28">
        <v>30552162</v>
      </c>
      <c r="AJ28">
        <v>0</v>
      </c>
      <c r="AK28">
        <v>384739</v>
      </c>
      <c r="AL28">
        <v>-71491</v>
      </c>
      <c r="AM28">
        <v>0</v>
      </c>
      <c r="AN28">
        <v>36988378</v>
      </c>
      <c r="AO28">
        <v>0</v>
      </c>
      <c r="AP28">
        <v>2762852</v>
      </c>
      <c r="AQ28">
        <v>99703572</v>
      </c>
      <c r="AR28">
        <v>9.8000000000000007</v>
      </c>
    </row>
    <row r="29" spans="1:44" hidden="1">
      <c r="A29" s="47" t="str">
        <f t="shared" si="0"/>
        <v>AZ_2030</v>
      </c>
      <c r="B29" t="s">
        <v>10</v>
      </c>
      <c r="C29">
        <v>2030</v>
      </c>
      <c r="D29">
        <v>4362.8</v>
      </c>
      <c r="E29">
        <v>30.7</v>
      </c>
      <c r="F29">
        <v>415</v>
      </c>
      <c r="G29">
        <v>2292.4</v>
      </c>
      <c r="H29">
        <v>295.60000000000002</v>
      </c>
      <c r="I29">
        <v>2617.3000000000002</v>
      </c>
      <c r="J29">
        <v>36.6</v>
      </c>
      <c r="K29">
        <v>10511.6</v>
      </c>
      <c r="L29">
        <v>2094.6</v>
      </c>
      <c r="M29">
        <v>0</v>
      </c>
      <c r="N29">
        <v>3238.2</v>
      </c>
      <c r="O29">
        <v>3937</v>
      </c>
      <c r="P29">
        <v>0</v>
      </c>
      <c r="Q29">
        <v>585</v>
      </c>
      <c r="R29">
        <v>216.3</v>
      </c>
      <c r="S29">
        <v>0</v>
      </c>
      <c r="T29">
        <v>14032.1</v>
      </c>
      <c r="U29">
        <v>0</v>
      </c>
      <c r="V29">
        <v>965.6</v>
      </c>
      <c r="W29">
        <v>-1180224</v>
      </c>
      <c r="X29">
        <v>25707</v>
      </c>
      <c r="Y29">
        <v>0</v>
      </c>
      <c r="Z29">
        <v>2943232</v>
      </c>
      <c r="AA29">
        <v>3576271</v>
      </c>
      <c r="AB29">
        <v>815158</v>
      </c>
      <c r="AC29">
        <v>4801126</v>
      </c>
      <c r="AD29">
        <v>240921</v>
      </c>
      <c r="AE29">
        <v>6159320</v>
      </c>
      <c r="AF29">
        <v>1987504</v>
      </c>
      <c r="AG29">
        <v>0</v>
      </c>
      <c r="AH29">
        <v>8616548</v>
      </c>
      <c r="AI29">
        <v>30449033</v>
      </c>
      <c r="AJ29">
        <v>0</v>
      </c>
      <c r="AK29">
        <v>307476</v>
      </c>
      <c r="AL29">
        <v>-68640</v>
      </c>
      <c r="AM29">
        <v>0</v>
      </c>
      <c r="AN29">
        <v>38192203</v>
      </c>
      <c r="AO29">
        <v>0</v>
      </c>
      <c r="AP29">
        <v>2764866</v>
      </c>
      <c r="AQ29">
        <v>99630500</v>
      </c>
      <c r="AR29">
        <v>8.1</v>
      </c>
    </row>
    <row r="30" spans="1:44" hidden="1">
      <c r="A30" s="47" t="str">
        <f t="shared" si="0"/>
        <v>CA_2022</v>
      </c>
      <c r="B30" t="s">
        <v>15</v>
      </c>
      <c r="C30">
        <v>2022</v>
      </c>
      <c r="D30">
        <v>2464.3000000000002</v>
      </c>
      <c r="E30">
        <v>865.4</v>
      </c>
      <c r="F30">
        <v>0</v>
      </c>
      <c r="G30">
        <v>0</v>
      </c>
      <c r="H30">
        <v>917.8</v>
      </c>
      <c r="I30">
        <v>11082.5</v>
      </c>
      <c r="J30">
        <v>0</v>
      </c>
      <c r="K30">
        <v>19762</v>
      </c>
      <c r="L30">
        <v>10812.4</v>
      </c>
      <c r="M30">
        <v>2131.1</v>
      </c>
      <c r="N30">
        <v>10215.5</v>
      </c>
      <c r="O30">
        <v>2240</v>
      </c>
      <c r="P30">
        <v>0</v>
      </c>
      <c r="Q30">
        <v>4961.5</v>
      </c>
      <c r="R30">
        <v>3911.9</v>
      </c>
      <c r="S30">
        <v>0</v>
      </c>
      <c r="T30">
        <v>16299.9</v>
      </c>
      <c r="U30">
        <v>0</v>
      </c>
      <c r="V30">
        <v>6635</v>
      </c>
      <c r="W30">
        <v>-466666</v>
      </c>
      <c r="X30">
        <v>2221389</v>
      </c>
      <c r="Y30">
        <v>0</v>
      </c>
      <c r="Z30">
        <v>0</v>
      </c>
      <c r="AA30">
        <v>0</v>
      </c>
      <c r="AB30">
        <v>2530961</v>
      </c>
      <c r="AC30">
        <v>15266492</v>
      </c>
      <c r="AD30">
        <v>0</v>
      </c>
      <c r="AE30">
        <v>86334220</v>
      </c>
      <c r="AF30">
        <v>5680369</v>
      </c>
      <c r="AG30">
        <v>670989</v>
      </c>
      <c r="AH30">
        <v>29045873</v>
      </c>
      <c r="AI30">
        <v>17891898</v>
      </c>
      <c r="AJ30">
        <v>0</v>
      </c>
      <c r="AK30">
        <v>2607764</v>
      </c>
      <c r="AL30">
        <v>-141207</v>
      </c>
      <c r="AM30">
        <v>0</v>
      </c>
      <c r="AN30">
        <v>42109838</v>
      </c>
      <c r="AO30">
        <v>0</v>
      </c>
      <c r="AP30">
        <v>14121780</v>
      </c>
      <c r="AQ30">
        <v>217873701</v>
      </c>
      <c r="AR30">
        <v>39.200000000000003</v>
      </c>
    </row>
    <row r="31" spans="1:44" hidden="1">
      <c r="A31" s="47" t="str">
        <f t="shared" si="0"/>
        <v>CA_2023</v>
      </c>
      <c r="B31" t="s">
        <v>15</v>
      </c>
      <c r="C31">
        <v>2023</v>
      </c>
      <c r="D31">
        <v>2569.8000000000002</v>
      </c>
      <c r="E31">
        <v>865.4</v>
      </c>
      <c r="F31">
        <v>0</v>
      </c>
      <c r="G31">
        <v>0</v>
      </c>
      <c r="H31">
        <v>917.8</v>
      </c>
      <c r="I31">
        <v>11969.6</v>
      </c>
      <c r="J31">
        <v>0</v>
      </c>
      <c r="K31">
        <v>19762</v>
      </c>
      <c r="L31">
        <v>10812.4</v>
      </c>
      <c r="M31">
        <v>2131.1</v>
      </c>
      <c r="N31">
        <v>10215.5</v>
      </c>
      <c r="O31">
        <v>2240</v>
      </c>
      <c r="P31">
        <v>0</v>
      </c>
      <c r="Q31">
        <v>2753.7</v>
      </c>
      <c r="R31">
        <v>3911.9</v>
      </c>
      <c r="S31">
        <v>0</v>
      </c>
      <c r="T31">
        <v>16797.2</v>
      </c>
      <c r="U31">
        <v>0</v>
      </c>
      <c r="V31">
        <v>6628.5</v>
      </c>
      <c r="W31">
        <v>-414693</v>
      </c>
      <c r="X31">
        <v>1535504</v>
      </c>
      <c r="Y31">
        <v>0</v>
      </c>
      <c r="Z31">
        <v>0</v>
      </c>
      <c r="AA31">
        <v>0</v>
      </c>
      <c r="AB31">
        <v>2530961</v>
      </c>
      <c r="AC31">
        <v>20824658</v>
      </c>
      <c r="AD31">
        <v>0</v>
      </c>
      <c r="AE31">
        <v>78022598</v>
      </c>
      <c r="AF31">
        <v>5685606</v>
      </c>
      <c r="AG31">
        <v>670989</v>
      </c>
      <c r="AH31">
        <v>29045873</v>
      </c>
      <c r="AI31">
        <v>17891898</v>
      </c>
      <c r="AJ31">
        <v>0</v>
      </c>
      <c r="AK31">
        <v>1447345</v>
      </c>
      <c r="AL31">
        <v>-177710</v>
      </c>
      <c r="AM31">
        <v>0</v>
      </c>
      <c r="AN31">
        <v>42873640</v>
      </c>
      <c r="AO31">
        <v>0</v>
      </c>
      <c r="AP31">
        <v>13875629</v>
      </c>
      <c r="AQ31">
        <v>213812298</v>
      </c>
      <c r="AR31">
        <v>34.799999999999997</v>
      </c>
    </row>
    <row r="32" spans="1:44" hidden="1">
      <c r="A32" s="47" t="str">
        <f t="shared" si="0"/>
        <v>CA_2024</v>
      </c>
      <c r="B32" t="s">
        <v>15</v>
      </c>
      <c r="C32">
        <v>2024</v>
      </c>
      <c r="D32">
        <v>4841.3999999999996</v>
      </c>
      <c r="E32">
        <v>865.4</v>
      </c>
      <c r="F32">
        <v>0</v>
      </c>
      <c r="G32">
        <v>0</v>
      </c>
      <c r="H32">
        <v>917.8</v>
      </c>
      <c r="I32">
        <v>12856.6</v>
      </c>
      <c r="J32">
        <v>0</v>
      </c>
      <c r="K32">
        <v>19762</v>
      </c>
      <c r="L32">
        <v>10758.4</v>
      </c>
      <c r="M32">
        <v>2131.1</v>
      </c>
      <c r="N32">
        <v>10228.200000000001</v>
      </c>
      <c r="O32">
        <v>2240</v>
      </c>
      <c r="P32">
        <v>0</v>
      </c>
      <c r="Q32">
        <v>994.6</v>
      </c>
      <c r="R32">
        <v>3911.9</v>
      </c>
      <c r="S32">
        <v>0</v>
      </c>
      <c r="T32">
        <v>23649.599999999999</v>
      </c>
      <c r="U32">
        <v>0</v>
      </c>
      <c r="V32">
        <v>7233.5</v>
      </c>
      <c r="W32">
        <v>-1262132</v>
      </c>
      <c r="X32">
        <v>1666675</v>
      </c>
      <c r="Y32">
        <v>0</v>
      </c>
      <c r="Z32">
        <v>0</v>
      </c>
      <c r="AA32">
        <v>0</v>
      </c>
      <c r="AB32">
        <v>2530961</v>
      </c>
      <c r="AC32">
        <v>17995956</v>
      </c>
      <c r="AD32">
        <v>0</v>
      </c>
      <c r="AE32">
        <v>69637610</v>
      </c>
      <c r="AF32">
        <v>5657224</v>
      </c>
      <c r="AG32">
        <v>670989</v>
      </c>
      <c r="AH32">
        <v>29081950</v>
      </c>
      <c r="AI32">
        <v>17891898</v>
      </c>
      <c r="AJ32">
        <v>0</v>
      </c>
      <c r="AK32">
        <v>522762</v>
      </c>
      <c r="AL32">
        <v>-397935</v>
      </c>
      <c r="AM32">
        <v>0</v>
      </c>
      <c r="AN32">
        <v>61576191</v>
      </c>
      <c r="AO32">
        <v>0</v>
      </c>
      <c r="AP32">
        <v>16167737</v>
      </c>
      <c r="AQ32">
        <v>221739886</v>
      </c>
      <c r="AR32">
        <v>30.6</v>
      </c>
    </row>
    <row r="33" spans="1:44" hidden="1">
      <c r="A33" s="47" t="str">
        <f t="shared" si="0"/>
        <v>CA_2025</v>
      </c>
      <c r="B33" t="s">
        <v>15</v>
      </c>
      <c r="C33">
        <v>2025</v>
      </c>
      <c r="D33">
        <v>4847.1000000000004</v>
      </c>
      <c r="E33">
        <v>865.4</v>
      </c>
      <c r="F33">
        <v>6.2</v>
      </c>
      <c r="G33">
        <v>0</v>
      </c>
      <c r="H33">
        <v>917.8</v>
      </c>
      <c r="I33">
        <v>13931.2</v>
      </c>
      <c r="J33">
        <v>9.1999999999999993</v>
      </c>
      <c r="K33">
        <v>19747.8</v>
      </c>
      <c r="L33">
        <v>10758.4</v>
      </c>
      <c r="M33">
        <v>2131.1</v>
      </c>
      <c r="N33">
        <v>10553.5</v>
      </c>
      <c r="O33">
        <v>2240</v>
      </c>
      <c r="P33">
        <v>0</v>
      </c>
      <c r="Q33">
        <v>994.6</v>
      </c>
      <c r="R33">
        <v>3911.9</v>
      </c>
      <c r="S33">
        <v>0</v>
      </c>
      <c r="T33">
        <v>23724.400000000001</v>
      </c>
      <c r="U33">
        <v>0</v>
      </c>
      <c r="V33">
        <v>7177.7</v>
      </c>
      <c r="W33">
        <v>-965555</v>
      </c>
      <c r="X33">
        <v>1494705</v>
      </c>
      <c r="Y33">
        <v>0</v>
      </c>
      <c r="Z33">
        <v>41007</v>
      </c>
      <c r="AA33">
        <v>0</v>
      </c>
      <c r="AB33">
        <v>2530961</v>
      </c>
      <c r="AC33">
        <v>24233458</v>
      </c>
      <c r="AD33">
        <v>60230</v>
      </c>
      <c r="AE33">
        <v>61729816</v>
      </c>
      <c r="AF33">
        <v>5658983</v>
      </c>
      <c r="AG33">
        <v>670989</v>
      </c>
      <c r="AH33">
        <v>29926687</v>
      </c>
      <c r="AI33">
        <v>17891898</v>
      </c>
      <c r="AJ33">
        <v>0</v>
      </c>
      <c r="AK33">
        <v>522762</v>
      </c>
      <c r="AL33">
        <v>-471991</v>
      </c>
      <c r="AM33">
        <v>0</v>
      </c>
      <c r="AN33">
        <v>61198339</v>
      </c>
      <c r="AO33">
        <v>0</v>
      </c>
      <c r="AP33">
        <v>16360910</v>
      </c>
      <c r="AQ33">
        <v>220883201</v>
      </c>
      <c r="AR33">
        <v>27.4</v>
      </c>
    </row>
    <row r="34" spans="1:44" hidden="1">
      <c r="A34" s="47" t="str">
        <f t="shared" si="0"/>
        <v>CA_2026</v>
      </c>
      <c r="B34" t="s">
        <v>15</v>
      </c>
      <c r="C34">
        <v>2026</v>
      </c>
      <c r="D34">
        <v>4932.5</v>
      </c>
      <c r="E34">
        <v>865.4</v>
      </c>
      <c r="F34">
        <v>12.5</v>
      </c>
      <c r="G34">
        <v>0</v>
      </c>
      <c r="H34">
        <v>917.8</v>
      </c>
      <c r="I34">
        <v>15005.8</v>
      </c>
      <c r="J34">
        <v>18.3</v>
      </c>
      <c r="K34">
        <v>19733.599999999999</v>
      </c>
      <c r="L34">
        <v>10758.4</v>
      </c>
      <c r="M34">
        <v>2131.1</v>
      </c>
      <c r="N34">
        <v>10592.8</v>
      </c>
      <c r="O34">
        <v>2240</v>
      </c>
      <c r="P34">
        <v>0</v>
      </c>
      <c r="Q34">
        <v>993</v>
      </c>
      <c r="R34">
        <v>3913.8</v>
      </c>
      <c r="S34">
        <v>0</v>
      </c>
      <c r="T34">
        <v>23867.7</v>
      </c>
      <c r="U34">
        <v>0</v>
      </c>
      <c r="V34">
        <v>7216.2</v>
      </c>
      <c r="W34">
        <v>-982211</v>
      </c>
      <c r="X34">
        <v>1494705</v>
      </c>
      <c r="Y34">
        <v>0</v>
      </c>
      <c r="Z34">
        <v>82014</v>
      </c>
      <c r="AA34">
        <v>0</v>
      </c>
      <c r="AB34">
        <v>2530961</v>
      </c>
      <c r="AC34">
        <v>26040146</v>
      </c>
      <c r="AD34">
        <v>120461</v>
      </c>
      <c r="AE34">
        <v>59760112</v>
      </c>
      <c r="AF34">
        <v>5658983</v>
      </c>
      <c r="AG34">
        <v>670989</v>
      </c>
      <c r="AH34">
        <v>30031576</v>
      </c>
      <c r="AI34">
        <v>17891898</v>
      </c>
      <c r="AJ34">
        <v>0</v>
      </c>
      <c r="AK34">
        <v>521921</v>
      </c>
      <c r="AL34">
        <v>-543932</v>
      </c>
      <c r="AM34">
        <v>0</v>
      </c>
      <c r="AN34">
        <v>61249861</v>
      </c>
      <c r="AO34">
        <v>0</v>
      </c>
      <c r="AP34">
        <v>16430224</v>
      </c>
      <c r="AQ34">
        <v>220957708</v>
      </c>
      <c r="AR34">
        <v>26.6</v>
      </c>
    </row>
    <row r="35" spans="1:44" hidden="1">
      <c r="A35" s="47" t="str">
        <f t="shared" si="0"/>
        <v>CA_2027</v>
      </c>
      <c r="B35" t="s">
        <v>15</v>
      </c>
      <c r="C35">
        <v>2027</v>
      </c>
      <c r="D35">
        <v>5524.2</v>
      </c>
      <c r="E35">
        <v>865.4</v>
      </c>
      <c r="F35">
        <v>18.7</v>
      </c>
      <c r="G35">
        <v>0</v>
      </c>
      <c r="H35">
        <v>917.8</v>
      </c>
      <c r="I35">
        <v>16213</v>
      </c>
      <c r="J35">
        <v>27.5</v>
      </c>
      <c r="K35">
        <v>19700.3</v>
      </c>
      <c r="L35">
        <v>10758.4</v>
      </c>
      <c r="M35">
        <v>3278.6</v>
      </c>
      <c r="N35">
        <v>10892.6</v>
      </c>
      <c r="O35">
        <v>2240</v>
      </c>
      <c r="P35">
        <v>0</v>
      </c>
      <c r="Q35">
        <v>993</v>
      </c>
      <c r="R35">
        <v>3926.5</v>
      </c>
      <c r="S35">
        <v>0</v>
      </c>
      <c r="T35">
        <v>26022</v>
      </c>
      <c r="U35">
        <v>0</v>
      </c>
      <c r="V35">
        <v>7231.2</v>
      </c>
      <c r="W35">
        <v>-1168975</v>
      </c>
      <c r="X35">
        <v>1491136</v>
      </c>
      <c r="Y35">
        <v>0</v>
      </c>
      <c r="Z35">
        <v>123022</v>
      </c>
      <c r="AA35">
        <v>0</v>
      </c>
      <c r="AB35">
        <v>2530961</v>
      </c>
      <c r="AC35">
        <v>25509826</v>
      </c>
      <c r="AD35">
        <v>180691</v>
      </c>
      <c r="AE35">
        <v>50713751</v>
      </c>
      <c r="AF35">
        <v>5657224</v>
      </c>
      <c r="AG35">
        <v>9216362</v>
      </c>
      <c r="AH35">
        <v>30839968</v>
      </c>
      <c r="AI35">
        <v>17891898</v>
      </c>
      <c r="AJ35">
        <v>0</v>
      </c>
      <c r="AK35">
        <v>521921</v>
      </c>
      <c r="AL35">
        <v>-773484</v>
      </c>
      <c r="AM35">
        <v>0</v>
      </c>
      <c r="AN35">
        <v>67116307</v>
      </c>
      <c r="AO35">
        <v>0</v>
      </c>
      <c r="AP35">
        <v>16482159</v>
      </c>
      <c r="AQ35">
        <v>226332767</v>
      </c>
      <c r="AR35">
        <v>23.1</v>
      </c>
    </row>
    <row r="36" spans="1:44" hidden="1">
      <c r="A36" s="47" t="str">
        <f t="shared" si="0"/>
        <v>CA_2028</v>
      </c>
      <c r="B36" t="s">
        <v>15</v>
      </c>
      <c r="C36">
        <v>2028</v>
      </c>
      <c r="D36">
        <v>5837</v>
      </c>
      <c r="E36">
        <v>865.4</v>
      </c>
      <c r="F36">
        <v>0</v>
      </c>
      <c r="G36">
        <v>0</v>
      </c>
      <c r="H36">
        <v>917.8</v>
      </c>
      <c r="I36">
        <v>17420.099999999999</v>
      </c>
      <c r="J36">
        <v>36.6</v>
      </c>
      <c r="K36">
        <v>19667.099999999999</v>
      </c>
      <c r="L36">
        <v>10667.1</v>
      </c>
      <c r="M36">
        <v>3300.7</v>
      </c>
      <c r="N36">
        <v>11024.9</v>
      </c>
      <c r="O36">
        <v>2240</v>
      </c>
      <c r="P36">
        <v>0</v>
      </c>
      <c r="Q36">
        <v>883</v>
      </c>
      <c r="R36">
        <v>3935.8</v>
      </c>
      <c r="S36">
        <v>0</v>
      </c>
      <c r="T36">
        <v>25958.6</v>
      </c>
      <c r="U36">
        <v>600</v>
      </c>
      <c r="V36">
        <v>7214.3</v>
      </c>
      <c r="W36">
        <v>-1304537</v>
      </c>
      <c r="X36">
        <v>1440320</v>
      </c>
      <c r="Y36">
        <v>0</v>
      </c>
      <c r="Z36">
        <v>0</v>
      </c>
      <c r="AA36">
        <v>0</v>
      </c>
      <c r="AB36">
        <v>2530961</v>
      </c>
      <c r="AC36">
        <v>30263150</v>
      </c>
      <c r="AD36">
        <v>240921</v>
      </c>
      <c r="AE36">
        <v>35601521</v>
      </c>
      <c r="AF36">
        <v>5609237</v>
      </c>
      <c r="AG36">
        <v>9381313</v>
      </c>
      <c r="AH36">
        <v>31160126</v>
      </c>
      <c r="AI36">
        <v>17505782</v>
      </c>
      <c r="AJ36">
        <v>0</v>
      </c>
      <c r="AK36">
        <v>464105</v>
      </c>
      <c r="AL36">
        <v>-1208352</v>
      </c>
      <c r="AM36">
        <v>0</v>
      </c>
      <c r="AN36">
        <v>66646334</v>
      </c>
      <c r="AO36">
        <v>2338100</v>
      </c>
      <c r="AP36">
        <v>16394201</v>
      </c>
      <c r="AQ36">
        <v>217063183</v>
      </c>
      <c r="AR36">
        <v>17</v>
      </c>
    </row>
    <row r="37" spans="1:44" hidden="1">
      <c r="A37" s="47" t="str">
        <f t="shared" si="0"/>
        <v>CA_2029</v>
      </c>
      <c r="B37" t="s">
        <v>15</v>
      </c>
      <c r="C37">
        <v>2029</v>
      </c>
      <c r="D37">
        <v>6586.3</v>
      </c>
      <c r="E37">
        <v>865.4</v>
      </c>
      <c r="F37">
        <v>0</v>
      </c>
      <c r="G37">
        <v>0</v>
      </c>
      <c r="H37">
        <v>917.8</v>
      </c>
      <c r="I37">
        <v>18676.8</v>
      </c>
      <c r="J37">
        <v>36.6</v>
      </c>
      <c r="K37">
        <v>19647.400000000001</v>
      </c>
      <c r="L37">
        <v>10646.8</v>
      </c>
      <c r="M37">
        <v>3322.9</v>
      </c>
      <c r="N37">
        <v>11083.4</v>
      </c>
      <c r="O37">
        <v>1118</v>
      </c>
      <c r="P37">
        <v>0</v>
      </c>
      <c r="Q37">
        <v>883</v>
      </c>
      <c r="R37">
        <v>3935.8</v>
      </c>
      <c r="S37">
        <v>0</v>
      </c>
      <c r="T37">
        <v>26745.3</v>
      </c>
      <c r="U37">
        <v>1200</v>
      </c>
      <c r="V37">
        <v>7217.1</v>
      </c>
      <c r="W37">
        <v>-1633216</v>
      </c>
      <c r="X37">
        <v>1415959</v>
      </c>
      <c r="Y37">
        <v>0</v>
      </c>
      <c r="Z37">
        <v>0</v>
      </c>
      <c r="AA37">
        <v>0</v>
      </c>
      <c r="AB37">
        <v>2530961</v>
      </c>
      <c r="AC37">
        <v>32457510</v>
      </c>
      <c r="AD37">
        <v>240921</v>
      </c>
      <c r="AE37">
        <v>32053681</v>
      </c>
      <c r="AF37">
        <v>5598567</v>
      </c>
      <c r="AG37">
        <v>9546264</v>
      </c>
      <c r="AH37">
        <v>31292832</v>
      </c>
      <c r="AI37">
        <v>8627139</v>
      </c>
      <c r="AJ37">
        <v>0</v>
      </c>
      <c r="AK37">
        <v>464105</v>
      </c>
      <c r="AL37">
        <v>-1069795</v>
      </c>
      <c r="AM37">
        <v>0</v>
      </c>
      <c r="AN37">
        <v>68440599</v>
      </c>
      <c r="AO37">
        <v>5170208</v>
      </c>
      <c r="AP37">
        <v>15765636</v>
      </c>
      <c r="AQ37">
        <v>210901372</v>
      </c>
      <c r="AR37">
        <v>15.7</v>
      </c>
    </row>
    <row r="38" spans="1:44" hidden="1">
      <c r="A38" s="47" t="str">
        <f t="shared" si="0"/>
        <v>CA_2030</v>
      </c>
      <c r="B38" t="s">
        <v>15</v>
      </c>
      <c r="C38">
        <v>2030</v>
      </c>
      <c r="D38">
        <v>12097.2</v>
      </c>
      <c r="E38">
        <v>842.4</v>
      </c>
      <c r="F38">
        <v>0</v>
      </c>
      <c r="G38">
        <v>0</v>
      </c>
      <c r="H38">
        <v>917.8</v>
      </c>
      <c r="I38">
        <v>19933.5</v>
      </c>
      <c r="J38">
        <v>36.6</v>
      </c>
      <c r="K38">
        <v>19594.900000000001</v>
      </c>
      <c r="L38">
        <v>10646.8</v>
      </c>
      <c r="M38">
        <v>3322.9</v>
      </c>
      <c r="N38">
        <v>11150.2</v>
      </c>
      <c r="O38">
        <v>0</v>
      </c>
      <c r="P38">
        <v>0</v>
      </c>
      <c r="Q38">
        <v>592.9</v>
      </c>
      <c r="R38">
        <v>4143.6000000000004</v>
      </c>
      <c r="S38">
        <v>0</v>
      </c>
      <c r="T38">
        <v>40451</v>
      </c>
      <c r="U38">
        <v>2000</v>
      </c>
      <c r="V38">
        <v>7280.9</v>
      </c>
      <c r="W38">
        <v>-4239817</v>
      </c>
      <c r="X38">
        <v>1391348</v>
      </c>
      <c r="Y38">
        <v>0</v>
      </c>
      <c r="Z38">
        <v>0</v>
      </c>
      <c r="AA38">
        <v>0</v>
      </c>
      <c r="AB38">
        <v>2530961</v>
      </c>
      <c r="AC38">
        <v>23315773</v>
      </c>
      <c r="AD38">
        <v>240921</v>
      </c>
      <c r="AE38">
        <v>18861753</v>
      </c>
      <c r="AF38">
        <v>5597958</v>
      </c>
      <c r="AG38">
        <v>9546264</v>
      </c>
      <c r="AH38">
        <v>31462972</v>
      </c>
      <c r="AI38">
        <v>0</v>
      </c>
      <c r="AJ38">
        <v>0</v>
      </c>
      <c r="AK38">
        <v>311628</v>
      </c>
      <c r="AL38">
        <v>-1457663</v>
      </c>
      <c r="AM38">
        <v>0</v>
      </c>
      <c r="AN38">
        <v>108664080</v>
      </c>
      <c r="AO38">
        <v>8853169</v>
      </c>
      <c r="AP38">
        <v>15925287</v>
      </c>
      <c r="AQ38">
        <v>221004634</v>
      </c>
      <c r="AR38">
        <v>10.4</v>
      </c>
    </row>
    <row r="39" spans="1:44" hidden="1">
      <c r="A39" s="47" t="str">
        <f t="shared" si="0"/>
        <v>CO_2022</v>
      </c>
      <c r="B39" t="s">
        <v>19</v>
      </c>
      <c r="C39">
        <v>2022</v>
      </c>
      <c r="D39">
        <v>4</v>
      </c>
      <c r="E39">
        <v>28.7</v>
      </c>
      <c r="F39">
        <v>0</v>
      </c>
      <c r="G39">
        <v>3804</v>
      </c>
      <c r="H39">
        <v>0</v>
      </c>
      <c r="I39">
        <v>671.5</v>
      </c>
      <c r="J39">
        <v>0</v>
      </c>
      <c r="K39">
        <v>3221.6</v>
      </c>
      <c r="L39">
        <v>2933.3</v>
      </c>
      <c r="M39">
        <v>0</v>
      </c>
      <c r="N39">
        <v>694.6</v>
      </c>
      <c r="O39">
        <v>0</v>
      </c>
      <c r="P39">
        <v>0</v>
      </c>
      <c r="Q39">
        <v>510.4</v>
      </c>
      <c r="R39">
        <v>580.79999999999995</v>
      </c>
      <c r="S39">
        <v>0</v>
      </c>
      <c r="T39">
        <v>1019.1</v>
      </c>
      <c r="U39">
        <v>0</v>
      </c>
      <c r="V39">
        <v>5139</v>
      </c>
      <c r="W39">
        <v>-916</v>
      </c>
      <c r="X39">
        <v>98986</v>
      </c>
      <c r="Y39">
        <v>0</v>
      </c>
      <c r="Z39">
        <v>0</v>
      </c>
      <c r="AA39">
        <v>26975784</v>
      </c>
      <c r="AB39">
        <v>0</v>
      </c>
      <c r="AC39">
        <v>999769</v>
      </c>
      <c r="AD39">
        <v>0</v>
      </c>
      <c r="AE39">
        <v>6550637</v>
      </c>
      <c r="AF39">
        <v>0</v>
      </c>
      <c r="AG39">
        <v>0</v>
      </c>
      <c r="AH39">
        <v>1841640</v>
      </c>
      <c r="AI39">
        <v>0</v>
      </c>
      <c r="AJ39">
        <v>0</v>
      </c>
      <c r="AK39">
        <v>0</v>
      </c>
      <c r="AL39">
        <v>-138192</v>
      </c>
      <c r="AM39">
        <v>0</v>
      </c>
      <c r="AN39">
        <v>2314362</v>
      </c>
      <c r="AO39">
        <v>0</v>
      </c>
      <c r="AP39">
        <v>13923172</v>
      </c>
      <c r="AQ39">
        <v>52565242</v>
      </c>
      <c r="AR39">
        <v>30.5</v>
      </c>
    </row>
    <row r="40" spans="1:44" hidden="1">
      <c r="A40" s="47" t="str">
        <f t="shared" si="0"/>
        <v>CO_2023</v>
      </c>
      <c r="B40" t="s">
        <v>19</v>
      </c>
      <c r="C40">
        <v>2023</v>
      </c>
      <c r="D40">
        <v>4</v>
      </c>
      <c r="E40">
        <v>28.7</v>
      </c>
      <c r="F40">
        <v>0</v>
      </c>
      <c r="G40">
        <v>3804</v>
      </c>
      <c r="H40">
        <v>0</v>
      </c>
      <c r="I40">
        <v>758.4</v>
      </c>
      <c r="J40">
        <v>0</v>
      </c>
      <c r="K40">
        <v>3221.6</v>
      </c>
      <c r="L40">
        <v>2933.3</v>
      </c>
      <c r="M40">
        <v>0</v>
      </c>
      <c r="N40">
        <v>694.6</v>
      </c>
      <c r="O40">
        <v>0</v>
      </c>
      <c r="P40">
        <v>0</v>
      </c>
      <c r="Q40">
        <v>510.4</v>
      </c>
      <c r="R40">
        <v>580.79999999999995</v>
      </c>
      <c r="S40">
        <v>0</v>
      </c>
      <c r="T40">
        <v>3728.5</v>
      </c>
      <c r="U40">
        <v>0</v>
      </c>
      <c r="V40">
        <v>12507.9</v>
      </c>
      <c r="W40">
        <v>-453</v>
      </c>
      <c r="X40">
        <v>54806</v>
      </c>
      <c r="Y40">
        <v>0</v>
      </c>
      <c r="Z40">
        <v>0</v>
      </c>
      <c r="AA40">
        <v>21310306</v>
      </c>
      <c r="AB40">
        <v>0</v>
      </c>
      <c r="AC40">
        <v>1294205</v>
      </c>
      <c r="AD40">
        <v>0</v>
      </c>
      <c r="AE40">
        <v>6205379</v>
      </c>
      <c r="AF40">
        <v>0</v>
      </c>
      <c r="AG40">
        <v>0</v>
      </c>
      <c r="AH40">
        <v>1841640</v>
      </c>
      <c r="AI40">
        <v>0</v>
      </c>
      <c r="AJ40">
        <v>0</v>
      </c>
      <c r="AK40">
        <v>0</v>
      </c>
      <c r="AL40">
        <v>-128312</v>
      </c>
      <c r="AM40">
        <v>0</v>
      </c>
      <c r="AN40">
        <v>9440278</v>
      </c>
      <c r="AO40">
        <v>0</v>
      </c>
      <c r="AP40">
        <v>45070009</v>
      </c>
      <c r="AQ40">
        <v>85087856</v>
      </c>
      <c r="AR40">
        <v>24.3</v>
      </c>
    </row>
    <row r="41" spans="1:44" hidden="1">
      <c r="A41" s="47" t="str">
        <f t="shared" si="0"/>
        <v>CO_2024</v>
      </c>
      <c r="B41" t="s">
        <v>19</v>
      </c>
      <c r="C41">
        <v>2024</v>
      </c>
      <c r="D41">
        <v>4</v>
      </c>
      <c r="E41">
        <v>28.7</v>
      </c>
      <c r="F41">
        <v>0</v>
      </c>
      <c r="G41">
        <v>3357.4</v>
      </c>
      <c r="H41">
        <v>0</v>
      </c>
      <c r="I41">
        <v>845.2</v>
      </c>
      <c r="J41">
        <v>0</v>
      </c>
      <c r="K41">
        <v>2761.6</v>
      </c>
      <c r="L41">
        <v>1344</v>
      </c>
      <c r="M41">
        <v>0</v>
      </c>
      <c r="N41">
        <v>695</v>
      </c>
      <c r="O41">
        <v>0</v>
      </c>
      <c r="P41">
        <v>0</v>
      </c>
      <c r="Q41">
        <v>0</v>
      </c>
      <c r="R41">
        <v>580.79999999999995</v>
      </c>
      <c r="S41">
        <v>0</v>
      </c>
      <c r="T41">
        <v>3850.2</v>
      </c>
      <c r="U41">
        <v>0</v>
      </c>
      <c r="V41">
        <v>14306</v>
      </c>
      <c r="W41">
        <v>-587</v>
      </c>
      <c r="X41">
        <v>54806</v>
      </c>
      <c r="Y41">
        <v>0</v>
      </c>
      <c r="Z41">
        <v>0</v>
      </c>
      <c r="AA41">
        <v>17320441</v>
      </c>
      <c r="AB41">
        <v>0</v>
      </c>
      <c r="AC41">
        <v>1442332</v>
      </c>
      <c r="AD41">
        <v>0</v>
      </c>
      <c r="AE41">
        <v>3774828</v>
      </c>
      <c r="AF41">
        <v>0</v>
      </c>
      <c r="AG41">
        <v>0</v>
      </c>
      <c r="AH41">
        <v>1841019</v>
      </c>
      <c r="AI41">
        <v>0</v>
      </c>
      <c r="AJ41">
        <v>0</v>
      </c>
      <c r="AK41">
        <v>0</v>
      </c>
      <c r="AL41">
        <v>-113427</v>
      </c>
      <c r="AM41">
        <v>0</v>
      </c>
      <c r="AN41">
        <v>10037297</v>
      </c>
      <c r="AO41">
        <v>0</v>
      </c>
      <c r="AP41">
        <v>51380850</v>
      </c>
      <c r="AQ41">
        <v>85737560</v>
      </c>
      <c r="AR41">
        <v>19.2</v>
      </c>
    </row>
    <row r="42" spans="1:44" hidden="1">
      <c r="A42" s="47" t="str">
        <f t="shared" si="0"/>
        <v>CO_2025</v>
      </c>
      <c r="B42" t="s">
        <v>19</v>
      </c>
      <c r="C42">
        <v>2025</v>
      </c>
      <c r="D42">
        <v>4</v>
      </c>
      <c r="E42">
        <v>28.7</v>
      </c>
      <c r="F42">
        <v>3.1</v>
      </c>
      <c r="G42">
        <v>2607</v>
      </c>
      <c r="H42">
        <v>0</v>
      </c>
      <c r="I42">
        <v>952.4</v>
      </c>
      <c r="J42">
        <v>4.5999999999999996</v>
      </c>
      <c r="K42">
        <v>2360.9</v>
      </c>
      <c r="L42">
        <v>822</v>
      </c>
      <c r="M42">
        <v>0</v>
      </c>
      <c r="N42">
        <v>695.3</v>
      </c>
      <c r="O42">
        <v>0</v>
      </c>
      <c r="P42">
        <v>0</v>
      </c>
      <c r="Q42">
        <v>0</v>
      </c>
      <c r="R42">
        <v>580.79999999999995</v>
      </c>
      <c r="S42">
        <v>0</v>
      </c>
      <c r="T42">
        <v>3878.3</v>
      </c>
      <c r="U42">
        <v>0</v>
      </c>
      <c r="V42">
        <v>17829.3</v>
      </c>
      <c r="W42">
        <v>-707</v>
      </c>
      <c r="X42">
        <v>54443</v>
      </c>
      <c r="Y42">
        <v>0</v>
      </c>
      <c r="Z42">
        <v>20504</v>
      </c>
      <c r="AA42">
        <v>11125693</v>
      </c>
      <c r="AB42">
        <v>0</v>
      </c>
      <c r="AC42">
        <v>1579202</v>
      </c>
      <c r="AD42">
        <v>30115</v>
      </c>
      <c r="AE42">
        <v>2251383</v>
      </c>
      <c r="AF42">
        <v>0</v>
      </c>
      <c r="AG42">
        <v>0</v>
      </c>
      <c r="AH42">
        <v>1838935</v>
      </c>
      <c r="AI42">
        <v>0</v>
      </c>
      <c r="AJ42">
        <v>0</v>
      </c>
      <c r="AK42">
        <v>0</v>
      </c>
      <c r="AL42">
        <v>-158732</v>
      </c>
      <c r="AM42">
        <v>0</v>
      </c>
      <c r="AN42">
        <v>9999299</v>
      </c>
      <c r="AO42">
        <v>0</v>
      </c>
      <c r="AP42">
        <v>64295987</v>
      </c>
      <c r="AQ42">
        <v>91036122</v>
      </c>
      <c r="AR42">
        <v>12</v>
      </c>
    </row>
    <row r="43" spans="1:44" hidden="1">
      <c r="A43" s="47" t="str">
        <f t="shared" si="0"/>
        <v>CO_2026</v>
      </c>
      <c r="B43" t="s">
        <v>19</v>
      </c>
      <c r="C43">
        <v>2026</v>
      </c>
      <c r="D43">
        <v>4</v>
      </c>
      <c r="E43">
        <v>28.7</v>
      </c>
      <c r="F43">
        <v>6.2</v>
      </c>
      <c r="G43">
        <v>2588.3000000000002</v>
      </c>
      <c r="H43">
        <v>0</v>
      </c>
      <c r="I43">
        <v>1059.5999999999999</v>
      </c>
      <c r="J43">
        <v>9.1999999999999993</v>
      </c>
      <c r="K43">
        <v>2359.1999999999998</v>
      </c>
      <c r="L43">
        <v>822</v>
      </c>
      <c r="M43">
        <v>0</v>
      </c>
      <c r="N43">
        <v>695.7</v>
      </c>
      <c r="O43">
        <v>0</v>
      </c>
      <c r="P43">
        <v>0</v>
      </c>
      <c r="Q43">
        <v>0</v>
      </c>
      <c r="R43">
        <v>580.79999999999995</v>
      </c>
      <c r="S43">
        <v>0</v>
      </c>
      <c r="T43">
        <v>3902.4</v>
      </c>
      <c r="U43">
        <v>0</v>
      </c>
      <c r="V43">
        <v>18127.400000000001</v>
      </c>
      <c r="W43">
        <v>-832</v>
      </c>
      <c r="X43">
        <v>54806</v>
      </c>
      <c r="Y43">
        <v>0</v>
      </c>
      <c r="Z43">
        <v>41007</v>
      </c>
      <c r="AA43">
        <v>9775935</v>
      </c>
      <c r="AB43">
        <v>0</v>
      </c>
      <c r="AC43">
        <v>1294799</v>
      </c>
      <c r="AD43">
        <v>60230</v>
      </c>
      <c r="AE43">
        <v>3806728</v>
      </c>
      <c r="AF43">
        <v>0</v>
      </c>
      <c r="AG43">
        <v>0</v>
      </c>
      <c r="AH43">
        <v>1842261</v>
      </c>
      <c r="AI43">
        <v>0</v>
      </c>
      <c r="AJ43">
        <v>0</v>
      </c>
      <c r="AK43">
        <v>0</v>
      </c>
      <c r="AL43">
        <v>-205065</v>
      </c>
      <c r="AM43">
        <v>0</v>
      </c>
      <c r="AN43">
        <v>8810197</v>
      </c>
      <c r="AO43">
        <v>0</v>
      </c>
      <c r="AP43">
        <v>63950853</v>
      </c>
      <c r="AQ43">
        <v>89430920</v>
      </c>
      <c r="AR43">
        <v>11.6</v>
      </c>
    </row>
    <row r="44" spans="1:44" hidden="1">
      <c r="A44" s="47" t="str">
        <f t="shared" si="0"/>
        <v>CO_2027</v>
      </c>
      <c r="B44" t="s">
        <v>19</v>
      </c>
      <c r="C44">
        <v>2027</v>
      </c>
      <c r="D44">
        <v>21.1</v>
      </c>
      <c r="E44">
        <v>28.7</v>
      </c>
      <c r="F44">
        <v>9.4</v>
      </c>
      <c r="G44">
        <v>2314.6999999999998</v>
      </c>
      <c r="H44">
        <v>0</v>
      </c>
      <c r="I44">
        <v>1194.7</v>
      </c>
      <c r="J44">
        <v>13.7</v>
      </c>
      <c r="K44">
        <v>2355.3000000000002</v>
      </c>
      <c r="L44">
        <v>822</v>
      </c>
      <c r="M44">
        <v>0</v>
      </c>
      <c r="N44">
        <v>696.1</v>
      </c>
      <c r="O44">
        <v>0</v>
      </c>
      <c r="P44">
        <v>0</v>
      </c>
      <c r="Q44">
        <v>0</v>
      </c>
      <c r="R44">
        <v>580.79999999999995</v>
      </c>
      <c r="S44">
        <v>0</v>
      </c>
      <c r="T44">
        <v>3881.2</v>
      </c>
      <c r="U44">
        <v>0</v>
      </c>
      <c r="V44">
        <v>18120.5</v>
      </c>
      <c r="W44">
        <v>-6987</v>
      </c>
      <c r="X44">
        <v>54806</v>
      </c>
      <c r="Y44">
        <v>0</v>
      </c>
      <c r="Z44">
        <v>61511</v>
      </c>
      <c r="AA44">
        <v>8605390</v>
      </c>
      <c r="AB44">
        <v>0</v>
      </c>
      <c r="AC44">
        <v>1463411</v>
      </c>
      <c r="AD44">
        <v>90345</v>
      </c>
      <c r="AE44">
        <v>2517488</v>
      </c>
      <c r="AF44">
        <v>0</v>
      </c>
      <c r="AG44">
        <v>0</v>
      </c>
      <c r="AH44">
        <v>1841507</v>
      </c>
      <c r="AI44">
        <v>0</v>
      </c>
      <c r="AJ44">
        <v>0</v>
      </c>
      <c r="AK44">
        <v>0</v>
      </c>
      <c r="AL44">
        <v>-190696</v>
      </c>
      <c r="AM44">
        <v>0</v>
      </c>
      <c r="AN44">
        <v>8527369</v>
      </c>
      <c r="AO44">
        <v>0</v>
      </c>
      <c r="AP44">
        <v>63662697</v>
      </c>
      <c r="AQ44">
        <v>86626841</v>
      </c>
      <c r="AR44">
        <v>9.9</v>
      </c>
    </row>
    <row r="45" spans="1:44" hidden="1">
      <c r="A45" s="47" t="str">
        <f t="shared" si="0"/>
        <v>CO_2028</v>
      </c>
      <c r="B45" t="s">
        <v>19</v>
      </c>
      <c r="C45">
        <v>2028</v>
      </c>
      <c r="D45">
        <v>59.9</v>
      </c>
      <c r="E45">
        <v>28.7</v>
      </c>
      <c r="F45">
        <v>0</v>
      </c>
      <c r="G45">
        <v>1873.4</v>
      </c>
      <c r="H45">
        <v>0</v>
      </c>
      <c r="I45">
        <v>1329.7</v>
      </c>
      <c r="J45">
        <v>18.3</v>
      </c>
      <c r="K45">
        <v>2351.3000000000002</v>
      </c>
      <c r="L45">
        <v>822</v>
      </c>
      <c r="M45">
        <v>0</v>
      </c>
      <c r="N45">
        <v>696.4</v>
      </c>
      <c r="O45">
        <v>0</v>
      </c>
      <c r="P45">
        <v>0</v>
      </c>
      <c r="Q45">
        <v>0</v>
      </c>
      <c r="R45">
        <v>580.79999999999995</v>
      </c>
      <c r="S45">
        <v>0</v>
      </c>
      <c r="T45">
        <v>4312.8999999999996</v>
      </c>
      <c r="U45">
        <v>0</v>
      </c>
      <c r="V45">
        <v>19860.3</v>
      </c>
      <c r="W45">
        <v>-17764</v>
      </c>
      <c r="X45">
        <v>49295</v>
      </c>
      <c r="Y45">
        <v>0</v>
      </c>
      <c r="Z45">
        <v>0</v>
      </c>
      <c r="AA45">
        <v>1100912</v>
      </c>
      <c r="AB45">
        <v>0</v>
      </c>
      <c r="AC45">
        <v>1938651</v>
      </c>
      <c r="AD45">
        <v>120461</v>
      </c>
      <c r="AE45">
        <v>820257</v>
      </c>
      <c r="AF45">
        <v>0</v>
      </c>
      <c r="AG45">
        <v>0</v>
      </c>
      <c r="AH45">
        <v>1828842</v>
      </c>
      <c r="AI45">
        <v>0</v>
      </c>
      <c r="AJ45">
        <v>0</v>
      </c>
      <c r="AK45">
        <v>0</v>
      </c>
      <c r="AL45">
        <v>-240554</v>
      </c>
      <c r="AM45">
        <v>0</v>
      </c>
      <c r="AN45">
        <v>10610815</v>
      </c>
      <c r="AO45">
        <v>0</v>
      </c>
      <c r="AP45">
        <v>71113375</v>
      </c>
      <c r="AQ45">
        <v>87324289</v>
      </c>
      <c r="AR45">
        <v>1.4</v>
      </c>
    </row>
    <row r="46" spans="1:44" hidden="1">
      <c r="A46" s="47" t="str">
        <f t="shared" si="0"/>
        <v>CO_2029</v>
      </c>
      <c r="B46" t="s">
        <v>19</v>
      </c>
      <c r="C46">
        <v>2029</v>
      </c>
      <c r="D46">
        <v>227.3</v>
      </c>
      <c r="E46">
        <v>28.7</v>
      </c>
      <c r="F46">
        <v>0</v>
      </c>
      <c r="G46">
        <v>1194.0999999999999</v>
      </c>
      <c r="H46">
        <v>0</v>
      </c>
      <c r="I46">
        <v>1501.2</v>
      </c>
      <c r="J46">
        <v>18.3</v>
      </c>
      <c r="K46">
        <v>2348.9</v>
      </c>
      <c r="L46">
        <v>822</v>
      </c>
      <c r="M46">
        <v>0</v>
      </c>
      <c r="N46">
        <v>696.8</v>
      </c>
      <c r="O46">
        <v>0</v>
      </c>
      <c r="P46">
        <v>0</v>
      </c>
      <c r="Q46">
        <v>0</v>
      </c>
      <c r="R46">
        <v>580.79999999999995</v>
      </c>
      <c r="S46">
        <v>0</v>
      </c>
      <c r="T46">
        <v>4379.8</v>
      </c>
      <c r="U46">
        <v>0</v>
      </c>
      <c r="V46">
        <v>19889</v>
      </c>
      <c r="W46">
        <v>-80696</v>
      </c>
      <c r="X46">
        <v>48856</v>
      </c>
      <c r="Y46">
        <v>0</v>
      </c>
      <c r="Z46">
        <v>0</v>
      </c>
      <c r="AA46">
        <v>176454</v>
      </c>
      <c r="AB46">
        <v>0</v>
      </c>
      <c r="AC46">
        <v>2135534</v>
      </c>
      <c r="AD46">
        <v>120461</v>
      </c>
      <c r="AE46">
        <v>802413</v>
      </c>
      <c r="AF46">
        <v>0</v>
      </c>
      <c r="AG46">
        <v>0</v>
      </c>
      <c r="AH46">
        <v>1829509</v>
      </c>
      <c r="AI46">
        <v>0</v>
      </c>
      <c r="AJ46">
        <v>0</v>
      </c>
      <c r="AK46">
        <v>0</v>
      </c>
      <c r="AL46">
        <v>-206355</v>
      </c>
      <c r="AM46">
        <v>0</v>
      </c>
      <c r="AN46">
        <v>10652594</v>
      </c>
      <c r="AO46">
        <v>0</v>
      </c>
      <c r="AP46">
        <v>69474938</v>
      </c>
      <c r="AQ46">
        <v>84953710</v>
      </c>
      <c r="AR46">
        <v>0.5</v>
      </c>
    </row>
    <row r="47" spans="1:44" hidden="1">
      <c r="A47" s="47" t="str">
        <f t="shared" si="0"/>
        <v>CO_2030</v>
      </c>
      <c r="B47" t="s">
        <v>19</v>
      </c>
      <c r="C47">
        <v>2030</v>
      </c>
      <c r="D47">
        <v>413.9</v>
      </c>
      <c r="E47">
        <v>23.9</v>
      </c>
      <c r="F47">
        <v>0</v>
      </c>
      <c r="G47">
        <v>1184.8</v>
      </c>
      <c r="H47">
        <v>0</v>
      </c>
      <c r="I47">
        <v>1672.7</v>
      </c>
      <c r="J47">
        <v>18.3</v>
      </c>
      <c r="K47">
        <v>2346.5</v>
      </c>
      <c r="L47">
        <v>822</v>
      </c>
      <c r="M47">
        <v>0</v>
      </c>
      <c r="N47">
        <v>697.2</v>
      </c>
      <c r="O47">
        <v>0</v>
      </c>
      <c r="P47">
        <v>0</v>
      </c>
      <c r="Q47">
        <v>0</v>
      </c>
      <c r="R47">
        <v>580.79999999999995</v>
      </c>
      <c r="S47">
        <v>0</v>
      </c>
      <c r="T47">
        <v>4927.3999999999996</v>
      </c>
      <c r="U47">
        <v>0</v>
      </c>
      <c r="V47">
        <v>20345.900000000001</v>
      </c>
      <c r="W47">
        <v>-133934</v>
      </c>
      <c r="X47">
        <v>42088</v>
      </c>
      <c r="Y47">
        <v>0</v>
      </c>
      <c r="Z47">
        <v>0</v>
      </c>
      <c r="AA47">
        <v>0</v>
      </c>
      <c r="AB47">
        <v>0</v>
      </c>
      <c r="AC47">
        <v>2074333</v>
      </c>
      <c r="AD47">
        <v>120461</v>
      </c>
      <c r="AE47">
        <v>415234</v>
      </c>
      <c r="AF47">
        <v>0</v>
      </c>
      <c r="AG47">
        <v>0</v>
      </c>
      <c r="AH47">
        <v>1834941</v>
      </c>
      <c r="AI47">
        <v>0</v>
      </c>
      <c r="AJ47">
        <v>0</v>
      </c>
      <c r="AK47">
        <v>0</v>
      </c>
      <c r="AL47">
        <v>-223599</v>
      </c>
      <c r="AM47">
        <v>0</v>
      </c>
      <c r="AN47">
        <v>12561570</v>
      </c>
      <c r="AO47">
        <v>0</v>
      </c>
      <c r="AP47">
        <v>72601452</v>
      </c>
      <c r="AQ47">
        <v>89292546</v>
      </c>
      <c r="AR47">
        <v>0.2</v>
      </c>
    </row>
    <row r="48" spans="1:44" hidden="1">
      <c r="A48" s="47" t="str">
        <f t="shared" si="0"/>
        <v>CT_2022</v>
      </c>
      <c r="B48" t="s">
        <v>23</v>
      </c>
      <c r="C48">
        <v>2022</v>
      </c>
      <c r="D48">
        <v>0</v>
      </c>
      <c r="E48">
        <v>199.1</v>
      </c>
      <c r="F48">
        <v>0</v>
      </c>
      <c r="G48">
        <v>0</v>
      </c>
      <c r="H48">
        <v>0</v>
      </c>
      <c r="I48">
        <v>662</v>
      </c>
      <c r="J48">
        <v>0</v>
      </c>
      <c r="K48">
        <v>3823.9</v>
      </c>
      <c r="L48">
        <v>1117.5</v>
      </c>
      <c r="M48">
        <v>0</v>
      </c>
      <c r="N48">
        <v>122.2</v>
      </c>
      <c r="O48">
        <v>2073.1</v>
      </c>
      <c r="P48">
        <v>0</v>
      </c>
      <c r="Q48">
        <v>2230.1</v>
      </c>
      <c r="R48">
        <v>29.4</v>
      </c>
      <c r="S48">
        <v>0</v>
      </c>
      <c r="T48">
        <v>264.10000000000002</v>
      </c>
      <c r="U48">
        <v>0</v>
      </c>
      <c r="V48">
        <v>1</v>
      </c>
      <c r="W48">
        <v>0</v>
      </c>
      <c r="X48">
        <v>1021960</v>
      </c>
      <c r="Y48">
        <v>0</v>
      </c>
      <c r="Z48">
        <v>0</v>
      </c>
      <c r="AA48">
        <v>0</v>
      </c>
      <c r="AB48">
        <v>0</v>
      </c>
      <c r="AC48">
        <v>906319</v>
      </c>
      <c r="AD48">
        <v>0</v>
      </c>
      <c r="AE48">
        <v>25564635</v>
      </c>
      <c r="AF48">
        <v>835576</v>
      </c>
      <c r="AG48">
        <v>0</v>
      </c>
      <c r="AH48">
        <v>410024</v>
      </c>
      <c r="AI48">
        <v>16617388</v>
      </c>
      <c r="AJ48">
        <v>0</v>
      </c>
      <c r="AK48">
        <v>1212182</v>
      </c>
      <c r="AL48">
        <v>-9274</v>
      </c>
      <c r="AM48">
        <v>0</v>
      </c>
      <c r="AN48">
        <v>474935</v>
      </c>
      <c r="AO48">
        <v>0</v>
      </c>
      <c r="AP48">
        <v>3005</v>
      </c>
      <c r="AQ48">
        <v>47036748</v>
      </c>
      <c r="AR48">
        <v>11.3</v>
      </c>
    </row>
    <row r="49" spans="1:44" hidden="1">
      <c r="A49" s="47" t="str">
        <f t="shared" si="0"/>
        <v>CT_2023</v>
      </c>
      <c r="B49" t="s">
        <v>23</v>
      </c>
      <c r="C49">
        <v>2023</v>
      </c>
      <c r="D49">
        <v>0</v>
      </c>
      <c r="E49">
        <v>199.1</v>
      </c>
      <c r="F49">
        <v>0</v>
      </c>
      <c r="G49">
        <v>0</v>
      </c>
      <c r="H49">
        <v>0</v>
      </c>
      <c r="I49">
        <v>727.8</v>
      </c>
      <c r="J49">
        <v>0</v>
      </c>
      <c r="K49">
        <v>3823.9</v>
      </c>
      <c r="L49">
        <v>1117.5</v>
      </c>
      <c r="M49">
        <v>0</v>
      </c>
      <c r="N49">
        <v>122.2</v>
      </c>
      <c r="O49">
        <v>2073.1</v>
      </c>
      <c r="P49">
        <v>0</v>
      </c>
      <c r="Q49">
        <v>2230.1</v>
      </c>
      <c r="R49">
        <v>29.4</v>
      </c>
      <c r="S49">
        <v>0</v>
      </c>
      <c r="T49">
        <v>264.10000000000002</v>
      </c>
      <c r="U49">
        <v>0</v>
      </c>
      <c r="V49">
        <v>1</v>
      </c>
      <c r="W49">
        <v>0</v>
      </c>
      <c r="X49">
        <v>1021960</v>
      </c>
      <c r="Y49">
        <v>0</v>
      </c>
      <c r="Z49">
        <v>0</v>
      </c>
      <c r="AA49">
        <v>0</v>
      </c>
      <c r="AB49">
        <v>0</v>
      </c>
      <c r="AC49">
        <v>996428</v>
      </c>
      <c r="AD49">
        <v>0</v>
      </c>
      <c r="AE49">
        <v>21201417</v>
      </c>
      <c r="AF49">
        <v>652780</v>
      </c>
      <c r="AG49">
        <v>0</v>
      </c>
      <c r="AH49">
        <v>410024</v>
      </c>
      <c r="AI49">
        <v>16617388</v>
      </c>
      <c r="AJ49">
        <v>0</v>
      </c>
      <c r="AK49">
        <v>673485</v>
      </c>
      <c r="AL49">
        <v>-6541</v>
      </c>
      <c r="AM49">
        <v>0</v>
      </c>
      <c r="AN49">
        <v>503379</v>
      </c>
      <c r="AO49">
        <v>0</v>
      </c>
      <c r="AP49">
        <v>2997</v>
      </c>
      <c r="AQ49">
        <v>42073317</v>
      </c>
      <c r="AR49">
        <v>9</v>
      </c>
    </row>
    <row r="50" spans="1:44" hidden="1">
      <c r="A50" s="47" t="str">
        <f t="shared" si="0"/>
        <v>CT_2024</v>
      </c>
      <c r="B50" t="s">
        <v>23</v>
      </c>
      <c r="C50">
        <v>2024</v>
      </c>
      <c r="D50">
        <v>276.8</v>
      </c>
      <c r="E50">
        <v>199.1</v>
      </c>
      <c r="F50">
        <v>0</v>
      </c>
      <c r="G50">
        <v>0</v>
      </c>
      <c r="H50">
        <v>0</v>
      </c>
      <c r="I50">
        <v>793.6</v>
      </c>
      <c r="J50">
        <v>0</v>
      </c>
      <c r="K50">
        <v>3823.9</v>
      </c>
      <c r="L50">
        <v>1117.5</v>
      </c>
      <c r="M50">
        <v>0</v>
      </c>
      <c r="N50">
        <v>122.3</v>
      </c>
      <c r="O50">
        <v>2073.1</v>
      </c>
      <c r="P50">
        <v>0</v>
      </c>
      <c r="Q50">
        <v>109.6</v>
      </c>
      <c r="R50">
        <v>29.4</v>
      </c>
      <c r="S50">
        <v>0</v>
      </c>
      <c r="T50">
        <v>1482.4</v>
      </c>
      <c r="U50">
        <v>0</v>
      </c>
      <c r="V50">
        <v>1</v>
      </c>
      <c r="W50">
        <v>-139153</v>
      </c>
      <c r="X50">
        <v>1021960</v>
      </c>
      <c r="Y50">
        <v>0</v>
      </c>
      <c r="Z50">
        <v>0</v>
      </c>
      <c r="AA50">
        <v>0</v>
      </c>
      <c r="AB50">
        <v>0</v>
      </c>
      <c r="AC50">
        <v>861974</v>
      </c>
      <c r="AD50">
        <v>0</v>
      </c>
      <c r="AE50">
        <v>22761699</v>
      </c>
      <c r="AF50">
        <v>679168</v>
      </c>
      <c r="AG50">
        <v>0</v>
      </c>
      <c r="AH50">
        <v>410358</v>
      </c>
      <c r="AI50">
        <v>16617388</v>
      </c>
      <c r="AJ50">
        <v>0</v>
      </c>
      <c r="AK50">
        <v>25414</v>
      </c>
      <c r="AL50">
        <v>-10597</v>
      </c>
      <c r="AM50">
        <v>0</v>
      </c>
      <c r="AN50">
        <v>2355261</v>
      </c>
      <c r="AO50">
        <v>0</v>
      </c>
      <c r="AP50">
        <v>2989</v>
      </c>
      <c r="AQ50">
        <v>44586460</v>
      </c>
      <c r="AR50">
        <v>9.1</v>
      </c>
    </row>
    <row r="51" spans="1:44" hidden="1">
      <c r="A51" s="47" t="str">
        <f t="shared" si="0"/>
        <v>CT_2025</v>
      </c>
      <c r="B51" t="s">
        <v>23</v>
      </c>
      <c r="C51">
        <v>2025</v>
      </c>
      <c r="D51">
        <v>276.8</v>
      </c>
      <c r="E51">
        <v>199.1</v>
      </c>
      <c r="F51">
        <v>1.6</v>
      </c>
      <c r="G51">
        <v>0</v>
      </c>
      <c r="H51">
        <v>0</v>
      </c>
      <c r="I51">
        <v>868.3</v>
      </c>
      <c r="J51">
        <v>2.2999999999999998</v>
      </c>
      <c r="K51">
        <v>3821.1</v>
      </c>
      <c r="L51">
        <v>1117.5</v>
      </c>
      <c r="M51">
        <v>0</v>
      </c>
      <c r="N51">
        <v>122.4</v>
      </c>
      <c r="O51">
        <v>2073.1</v>
      </c>
      <c r="P51">
        <v>0</v>
      </c>
      <c r="Q51">
        <v>109.6</v>
      </c>
      <c r="R51">
        <v>29.4</v>
      </c>
      <c r="S51">
        <v>0</v>
      </c>
      <c r="T51">
        <v>1494.5</v>
      </c>
      <c r="U51">
        <v>0</v>
      </c>
      <c r="V51">
        <v>1</v>
      </c>
      <c r="W51">
        <v>-97308</v>
      </c>
      <c r="X51">
        <v>807683</v>
      </c>
      <c r="Y51">
        <v>0</v>
      </c>
      <c r="Z51">
        <v>10252</v>
      </c>
      <c r="AA51">
        <v>0</v>
      </c>
      <c r="AB51">
        <v>0</v>
      </c>
      <c r="AC51">
        <v>1188719</v>
      </c>
      <c r="AD51">
        <v>15058</v>
      </c>
      <c r="AE51">
        <v>21406063</v>
      </c>
      <c r="AF51">
        <v>561747</v>
      </c>
      <c r="AG51">
        <v>0</v>
      </c>
      <c r="AH51">
        <v>410693</v>
      </c>
      <c r="AI51">
        <v>16617388</v>
      </c>
      <c r="AJ51">
        <v>0</v>
      </c>
      <c r="AK51">
        <v>25414</v>
      </c>
      <c r="AL51">
        <v>-11649</v>
      </c>
      <c r="AM51">
        <v>0</v>
      </c>
      <c r="AN51">
        <v>2831953</v>
      </c>
      <c r="AO51">
        <v>0</v>
      </c>
      <c r="AP51">
        <v>2981</v>
      </c>
      <c r="AQ51">
        <v>43768993</v>
      </c>
      <c r="AR51">
        <v>8.5</v>
      </c>
    </row>
    <row r="52" spans="1:44" hidden="1">
      <c r="A52" s="47" t="str">
        <f t="shared" si="0"/>
        <v>CT_2026</v>
      </c>
      <c r="B52" t="s">
        <v>23</v>
      </c>
      <c r="C52">
        <v>2026</v>
      </c>
      <c r="D52">
        <v>276.8</v>
      </c>
      <c r="E52">
        <v>199.1</v>
      </c>
      <c r="F52">
        <v>3.1</v>
      </c>
      <c r="G52">
        <v>0</v>
      </c>
      <c r="H52">
        <v>0</v>
      </c>
      <c r="I52">
        <v>942.9</v>
      </c>
      <c r="J52">
        <v>4.5999999999999996</v>
      </c>
      <c r="K52">
        <v>3818.4</v>
      </c>
      <c r="L52">
        <v>1117.5</v>
      </c>
      <c r="M52">
        <v>0</v>
      </c>
      <c r="N52">
        <v>122.5</v>
      </c>
      <c r="O52">
        <v>2073.1</v>
      </c>
      <c r="P52">
        <v>0</v>
      </c>
      <c r="Q52">
        <v>109.6</v>
      </c>
      <c r="R52">
        <v>29.4</v>
      </c>
      <c r="S52">
        <v>0</v>
      </c>
      <c r="T52">
        <v>1488.3</v>
      </c>
      <c r="U52">
        <v>0</v>
      </c>
      <c r="V52">
        <v>1</v>
      </c>
      <c r="W52">
        <v>-94054</v>
      </c>
      <c r="X52">
        <v>807683</v>
      </c>
      <c r="Y52">
        <v>0</v>
      </c>
      <c r="Z52">
        <v>20504</v>
      </c>
      <c r="AA52">
        <v>0</v>
      </c>
      <c r="AB52">
        <v>0</v>
      </c>
      <c r="AC52">
        <v>1290534</v>
      </c>
      <c r="AD52">
        <v>30115</v>
      </c>
      <c r="AE52">
        <v>20367321</v>
      </c>
      <c r="AF52">
        <v>553001</v>
      </c>
      <c r="AG52">
        <v>0</v>
      </c>
      <c r="AH52">
        <v>411028</v>
      </c>
      <c r="AI52">
        <v>16617388</v>
      </c>
      <c r="AJ52">
        <v>0</v>
      </c>
      <c r="AK52">
        <v>25414</v>
      </c>
      <c r="AL52">
        <v>-11357</v>
      </c>
      <c r="AM52">
        <v>0</v>
      </c>
      <c r="AN52">
        <v>2812025</v>
      </c>
      <c r="AO52">
        <v>0</v>
      </c>
      <c r="AP52">
        <v>2973</v>
      </c>
      <c r="AQ52">
        <v>42832573</v>
      </c>
      <c r="AR52">
        <v>8</v>
      </c>
    </row>
    <row r="53" spans="1:44" hidden="1">
      <c r="A53" s="47" t="str">
        <f t="shared" si="0"/>
        <v>CT_2027</v>
      </c>
      <c r="B53" t="s">
        <v>23</v>
      </c>
      <c r="C53">
        <v>2027</v>
      </c>
      <c r="D53">
        <v>276.8</v>
      </c>
      <c r="E53">
        <v>199.1</v>
      </c>
      <c r="F53">
        <v>4.7</v>
      </c>
      <c r="G53">
        <v>0</v>
      </c>
      <c r="H53">
        <v>0</v>
      </c>
      <c r="I53">
        <v>1024.0999999999999</v>
      </c>
      <c r="J53">
        <v>6.9</v>
      </c>
      <c r="K53">
        <v>3812</v>
      </c>
      <c r="L53">
        <v>1117.5</v>
      </c>
      <c r="M53">
        <v>0</v>
      </c>
      <c r="N53">
        <v>122.6</v>
      </c>
      <c r="O53">
        <v>2073.1</v>
      </c>
      <c r="P53">
        <v>0</v>
      </c>
      <c r="Q53">
        <v>109.6</v>
      </c>
      <c r="R53">
        <v>29.4</v>
      </c>
      <c r="S53">
        <v>0</v>
      </c>
      <c r="T53">
        <v>1479.3</v>
      </c>
      <c r="U53">
        <v>0</v>
      </c>
      <c r="V53">
        <v>1</v>
      </c>
      <c r="W53">
        <v>-91910</v>
      </c>
      <c r="X53">
        <v>828025</v>
      </c>
      <c r="Y53">
        <v>0</v>
      </c>
      <c r="Z53">
        <v>30755</v>
      </c>
      <c r="AA53">
        <v>0</v>
      </c>
      <c r="AB53">
        <v>0</v>
      </c>
      <c r="AC53">
        <v>1402044</v>
      </c>
      <c r="AD53">
        <v>45173</v>
      </c>
      <c r="AE53">
        <v>20049298</v>
      </c>
      <c r="AF53">
        <v>488605</v>
      </c>
      <c r="AG53">
        <v>0</v>
      </c>
      <c r="AH53">
        <v>411362</v>
      </c>
      <c r="AI53">
        <v>16617388</v>
      </c>
      <c r="AJ53">
        <v>0</v>
      </c>
      <c r="AK53">
        <v>25414</v>
      </c>
      <c r="AL53">
        <v>-11273</v>
      </c>
      <c r="AM53">
        <v>0</v>
      </c>
      <c r="AN53">
        <v>2780359</v>
      </c>
      <c r="AO53">
        <v>0</v>
      </c>
      <c r="AP53">
        <v>2965</v>
      </c>
      <c r="AQ53">
        <v>42578203</v>
      </c>
      <c r="AR53">
        <v>7.9</v>
      </c>
    </row>
    <row r="54" spans="1:44" hidden="1">
      <c r="A54" s="47" t="str">
        <f t="shared" si="0"/>
        <v>CT_2028</v>
      </c>
      <c r="B54" t="s">
        <v>23</v>
      </c>
      <c r="C54">
        <v>2028</v>
      </c>
      <c r="D54">
        <v>329.4</v>
      </c>
      <c r="E54">
        <v>199.1</v>
      </c>
      <c r="F54">
        <v>0</v>
      </c>
      <c r="G54">
        <v>0</v>
      </c>
      <c r="H54">
        <v>0</v>
      </c>
      <c r="I54">
        <v>1105.3</v>
      </c>
      <c r="J54">
        <v>9.1999999999999993</v>
      </c>
      <c r="K54">
        <v>3805.5</v>
      </c>
      <c r="L54">
        <v>1117.5</v>
      </c>
      <c r="M54">
        <v>0</v>
      </c>
      <c r="N54">
        <v>122.7</v>
      </c>
      <c r="O54">
        <v>2073.1</v>
      </c>
      <c r="P54">
        <v>0</v>
      </c>
      <c r="Q54">
        <v>109.6</v>
      </c>
      <c r="R54">
        <v>2</v>
      </c>
      <c r="S54">
        <v>0</v>
      </c>
      <c r="T54">
        <v>1471</v>
      </c>
      <c r="U54">
        <v>0</v>
      </c>
      <c r="V54">
        <v>1</v>
      </c>
      <c r="W54">
        <v>-100703</v>
      </c>
      <c r="X54">
        <v>913440</v>
      </c>
      <c r="Y54">
        <v>0</v>
      </c>
      <c r="Z54">
        <v>0</v>
      </c>
      <c r="AA54">
        <v>0</v>
      </c>
      <c r="AB54">
        <v>0</v>
      </c>
      <c r="AC54">
        <v>1513187</v>
      </c>
      <c r="AD54">
        <v>60230</v>
      </c>
      <c r="AE54">
        <v>17929830</v>
      </c>
      <c r="AF54">
        <v>550680</v>
      </c>
      <c r="AG54">
        <v>0</v>
      </c>
      <c r="AH54">
        <v>411697</v>
      </c>
      <c r="AI54">
        <v>16617388</v>
      </c>
      <c r="AJ54">
        <v>0</v>
      </c>
      <c r="AK54">
        <v>0</v>
      </c>
      <c r="AL54">
        <v>-788</v>
      </c>
      <c r="AM54">
        <v>0</v>
      </c>
      <c r="AN54">
        <v>2772919</v>
      </c>
      <c r="AO54">
        <v>0</v>
      </c>
      <c r="AP54">
        <v>2932</v>
      </c>
      <c r="AQ54">
        <v>40670810</v>
      </c>
      <c r="AR54">
        <v>7.1</v>
      </c>
    </row>
    <row r="55" spans="1:44" hidden="1">
      <c r="A55" s="47" t="str">
        <f t="shared" si="0"/>
        <v>CT_2029</v>
      </c>
      <c r="B55" t="s">
        <v>23</v>
      </c>
      <c r="C55">
        <v>2029</v>
      </c>
      <c r="D55">
        <v>422.9</v>
      </c>
      <c r="E55">
        <v>199.1</v>
      </c>
      <c r="F55">
        <v>0</v>
      </c>
      <c r="G55">
        <v>0</v>
      </c>
      <c r="H55">
        <v>0</v>
      </c>
      <c r="I55">
        <v>1205.7</v>
      </c>
      <c r="J55">
        <v>9.1999999999999993</v>
      </c>
      <c r="K55">
        <v>3801.7</v>
      </c>
      <c r="L55">
        <v>1117.5</v>
      </c>
      <c r="M55">
        <v>0</v>
      </c>
      <c r="N55">
        <v>122.8</v>
      </c>
      <c r="O55">
        <v>2073.1</v>
      </c>
      <c r="P55">
        <v>0</v>
      </c>
      <c r="Q55">
        <v>109.6</v>
      </c>
      <c r="R55">
        <v>0</v>
      </c>
      <c r="S55">
        <v>0</v>
      </c>
      <c r="T55">
        <v>1531.8</v>
      </c>
      <c r="U55">
        <v>0</v>
      </c>
      <c r="V55">
        <v>1</v>
      </c>
      <c r="W55">
        <v>-122008</v>
      </c>
      <c r="X55">
        <v>949012</v>
      </c>
      <c r="Y55">
        <v>0</v>
      </c>
      <c r="Z55">
        <v>0</v>
      </c>
      <c r="AA55">
        <v>0</v>
      </c>
      <c r="AB55">
        <v>0</v>
      </c>
      <c r="AC55">
        <v>1650715</v>
      </c>
      <c r="AD55">
        <v>60230</v>
      </c>
      <c r="AE55">
        <v>17280842</v>
      </c>
      <c r="AF55">
        <v>550426</v>
      </c>
      <c r="AG55">
        <v>0</v>
      </c>
      <c r="AH55">
        <v>412031</v>
      </c>
      <c r="AI55">
        <v>16617388</v>
      </c>
      <c r="AJ55">
        <v>0</v>
      </c>
      <c r="AK55">
        <v>0</v>
      </c>
      <c r="AL55">
        <v>0</v>
      </c>
      <c r="AM55">
        <v>0</v>
      </c>
      <c r="AN55">
        <v>2865532</v>
      </c>
      <c r="AO55">
        <v>0</v>
      </c>
      <c r="AP55">
        <v>2566</v>
      </c>
      <c r="AQ55">
        <v>40266735</v>
      </c>
      <c r="AR55">
        <v>6.8</v>
      </c>
    </row>
    <row r="56" spans="1:44" hidden="1">
      <c r="A56" s="47" t="str">
        <f t="shared" si="0"/>
        <v>CT_2030</v>
      </c>
      <c r="B56" t="s">
        <v>23</v>
      </c>
      <c r="C56">
        <v>2030</v>
      </c>
      <c r="D56">
        <v>476.6</v>
      </c>
      <c r="E56">
        <v>199.1</v>
      </c>
      <c r="F56">
        <v>0</v>
      </c>
      <c r="G56">
        <v>0</v>
      </c>
      <c r="H56">
        <v>0</v>
      </c>
      <c r="I56">
        <v>1306.2</v>
      </c>
      <c r="J56">
        <v>9.1999999999999993</v>
      </c>
      <c r="K56">
        <v>3797.8</v>
      </c>
      <c r="L56">
        <v>1117.5</v>
      </c>
      <c r="M56">
        <v>0</v>
      </c>
      <c r="N56">
        <v>122.9</v>
      </c>
      <c r="O56">
        <v>2073.1</v>
      </c>
      <c r="P56">
        <v>0</v>
      </c>
      <c r="Q56">
        <v>109.6</v>
      </c>
      <c r="R56">
        <v>0</v>
      </c>
      <c r="S56">
        <v>0</v>
      </c>
      <c r="T56">
        <v>1610.2</v>
      </c>
      <c r="U56">
        <v>0</v>
      </c>
      <c r="V56">
        <v>1</v>
      </c>
      <c r="W56">
        <v>-136023</v>
      </c>
      <c r="X56">
        <v>932580</v>
      </c>
      <c r="Y56">
        <v>0</v>
      </c>
      <c r="Z56">
        <v>0</v>
      </c>
      <c r="AA56">
        <v>0</v>
      </c>
      <c r="AB56">
        <v>0</v>
      </c>
      <c r="AC56">
        <v>1788244</v>
      </c>
      <c r="AD56">
        <v>60230</v>
      </c>
      <c r="AE56">
        <v>13383350</v>
      </c>
      <c r="AF56">
        <v>336264</v>
      </c>
      <c r="AG56">
        <v>0</v>
      </c>
      <c r="AH56">
        <v>412366</v>
      </c>
      <c r="AI56">
        <v>16617388</v>
      </c>
      <c r="AJ56">
        <v>0</v>
      </c>
      <c r="AK56">
        <v>0</v>
      </c>
      <c r="AL56">
        <v>0</v>
      </c>
      <c r="AM56">
        <v>0</v>
      </c>
      <c r="AN56">
        <v>3014782</v>
      </c>
      <c r="AO56">
        <v>0</v>
      </c>
      <c r="AP56">
        <v>2749</v>
      </c>
      <c r="AQ56">
        <v>36411929</v>
      </c>
      <c r="AR56">
        <v>5.2</v>
      </c>
    </row>
    <row r="57" spans="1:44" hidden="1">
      <c r="A57" s="47" t="str">
        <f t="shared" si="0"/>
        <v>DE_2022</v>
      </c>
      <c r="B57" t="s">
        <v>27</v>
      </c>
      <c r="C57">
        <v>2022</v>
      </c>
      <c r="D57">
        <v>1.4</v>
      </c>
      <c r="E57">
        <v>10</v>
      </c>
      <c r="F57">
        <v>0</v>
      </c>
      <c r="G57">
        <v>0</v>
      </c>
      <c r="H57">
        <v>0</v>
      </c>
      <c r="I57">
        <v>125.9</v>
      </c>
      <c r="J57">
        <v>0</v>
      </c>
      <c r="K57">
        <v>1504</v>
      </c>
      <c r="L57">
        <v>186.4</v>
      </c>
      <c r="M57">
        <v>0</v>
      </c>
      <c r="N57">
        <v>0</v>
      </c>
      <c r="O57">
        <v>0</v>
      </c>
      <c r="P57">
        <v>0</v>
      </c>
      <c r="Q57">
        <v>853</v>
      </c>
      <c r="R57">
        <v>0</v>
      </c>
      <c r="S57">
        <v>0</v>
      </c>
      <c r="T57">
        <v>519.79999999999995</v>
      </c>
      <c r="U57">
        <v>0</v>
      </c>
      <c r="V57">
        <v>0</v>
      </c>
      <c r="W57">
        <v>-492</v>
      </c>
      <c r="X57">
        <v>45827</v>
      </c>
      <c r="Y57">
        <v>0</v>
      </c>
      <c r="Z57">
        <v>0</v>
      </c>
      <c r="AA57">
        <v>0</v>
      </c>
      <c r="AB57">
        <v>0</v>
      </c>
      <c r="AC57">
        <v>182606</v>
      </c>
      <c r="AD57">
        <v>0</v>
      </c>
      <c r="AE57">
        <v>3584900</v>
      </c>
      <c r="AF57">
        <v>433341</v>
      </c>
      <c r="AG57">
        <v>0</v>
      </c>
      <c r="AH57">
        <v>0</v>
      </c>
      <c r="AI57">
        <v>0</v>
      </c>
      <c r="AJ57">
        <v>0</v>
      </c>
      <c r="AK57">
        <v>788997</v>
      </c>
      <c r="AL57">
        <v>0</v>
      </c>
      <c r="AM57">
        <v>0</v>
      </c>
      <c r="AN57">
        <v>565653</v>
      </c>
      <c r="AO57">
        <v>0</v>
      </c>
      <c r="AP57">
        <v>0</v>
      </c>
      <c r="AQ57">
        <v>5600830</v>
      </c>
      <c r="AR57">
        <v>2.4</v>
      </c>
    </row>
    <row r="58" spans="1:44" hidden="1">
      <c r="A58" s="47" t="str">
        <f t="shared" si="0"/>
        <v>DE_2023</v>
      </c>
      <c r="B58" t="s">
        <v>27</v>
      </c>
      <c r="C58">
        <v>2023</v>
      </c>
      <c r="D58">
        <v>1.4</v>
      </c>
      <c r="E58">
        <v>10</v>
      </c>
      <c r="F58">
        <v>0</v>
      </c>
      <c r="G58">
        <v>0</v>
      </c>
      <c r="H58">
        <v>0</v>
      </c>
      <c r="I58">
        <v>152.1</v>
      </c>
      <c r="J58">
        <v>0</v>
      </c>
      <c r="K58">
        <v>1504</v>
      </c>
      <c r="L58">
        <v>186.4</v>
      </c>
      <c r="M58">
        <v>0</v>
      </c>
      <c r="N58">
        <v>0</v>
      </c>
      <c r="O58">
        <v>0</v>
      </c>
      <c r="P58">
        <v>0</v>
      </c>
      <c r="Q58">
        <v>803</v>
      </c>
      <c r="R58">
        <v>0</v>
      </c>
      <c r="S58">
        <v>0</v>
      </c>
      <c r="T58">
        <v>519.79999999999995</v>
      </c>
      <c r="U58">
        <v>0</v>
      </c>
      <c r="V58">
        <v>0</v>
      </c>
      <c r="W58">
        <v>-172</v>
      </c>
      <c r="X58">
        <v>45827</v>
      </c>
      <c r="Y58">
        <v>0</v>
      </c>
      <c r="Z58">
        <v>0</v>
      </c>
      <c r="AA58">
        <v>0</v>
      </c>
      <c r="AB58">
        <v>0</v>
      </c>
      <c r="AC58">
        <v>220643</v>
      </c>
      <c r="AD58">
        <v>0</v>
      </c>
      <c r="AE58">
        <v>3494500</v>
      </c>
      <c r="AF58">
        <v>190035</v>
      </c>
      <c r="AG58">
        <v>0</v>
      </c>
      <c r="AH58">
        <v>0</v>
      </c>
      <c r="AI58">
        <v>0</v>
      </c>
      <c r="AJ58">
        <v>0</v>
      </c>
      <c r="AK58">
        <v>403075</v>
      </c>
      <c r="AL58">
        <v>0</v>
      </c>
      <c r="AM58">
        <v>0</v>
      </c>
      <c r="AN58">
        <v>1073494</v>
      </c>
      <c r="AO58">
        <v>0</v>
      </c>
      <c r="AP58">
        <v>0</v>
      </c>
      <c r="AQ58">
        <v>5427401</v>
      </c>
      <c r="AR58">
        <v>1.8</v>
      </c>
    </row>
    <row r="59" spans="1:44" hidden="1">
      <c r="A59" s="47" t="str">
        <f t="shared" si="0"/>
        <v>DE_2024</v>
      </c>
      <c r="B59" t="s">
        <v>27</v>
      </c>
      <c r="C59">
        <v>2024</v>
      </c>
      <c r="D59">
        <v>1.4</v>
      </c>
      <c r="E59">
        <v>10</v>
      </c>
      <c r="F59">
        <v>0</v>
      </c>
      <c r="G59">
        <v>0</v>
      </c>
      <c r="H59">
        <v>0</v>
      </c>
      <c r="I59">
        <v>178.4</v>
      </c>
      <c r="J59">
        <v>0</v>
      </c>
      <c r="K59">
        <v>1504</v>
      </c>
      <c r="L59">
        <v>186.4</v>
      </c>
      <c r="M59">
        <v>0</v>
      </c>
      <c r="N59">
        <v>0</v>
      </c>
      <c r="O59">
        <v>0</v>
      </c>
      <c r="P59">
        <v>0</v>
      </c>
      <c r="Q59">
        <v>803</v>
      </c>
      <c r="R59">
        <v>0</v>
      </c>
      <c r="S59">
        <v>0</v>
      </c>
      <c r="T59">
        <v>519.79999999999995</v>
      </c>
      <c r="U59">
        <v>0</v>
      </c>
      <c r="V59">
        <v>0</v>
      </c>
      <c r="W59">
        <v>-197</v>
      </c>
      <c r="X59">
        <v>45827</v>
      </c>
      <c r="Y59">
        <v>0</v>
      </c>
      <c r="Z59">
        <v>0</v>
      </c>
      <c r="AA59">
        <v>0</v>
      </c>
      <c r="AB59">
        <v>0</v>
      </c>
      <c r="AC59">
        <v>258680</v>
      </c>
      <c r="AD59">
        <v>0</v>
      </c>
      <c r="AE59">
        <v>3478381</v>
      </c>
      <c r="AF59">
        <v>168325</v>
      </c>
      <c r="AG59">
        <v>0</v>
      </c>
      <c r="AH59">
        <v>0</v>
      </c>
      <c r="AI59">
        <v>0</v>
      </c>
      <c r="AJ59">
        <v>0</v>
      </c>
      <c r="AK59">
        <v>318546</v>
      </c>
      <c r="AL59">
        <v>0</v>
      </c>
      <c r="AM59">
        <v>0</v>
      </c>
      <c r="AN59">
        <v>1064477</v>
      </c>
      <c r="AO59">
        <v>0</v>
      </c>
      <c r="AP59">
        <v>0</v>
      </c>
      <c r="AQ59">
        <v>5334039</v>
      </c>
      <c r="AR59">
        <v>1.8</v>
      </c>
    </row>
    <row r="60" spans="1:44" hidden="1">
      <c r="A60" s="47" t="str">
        <f t="shared" si="0"/>
        <v>DE_2025</v>
      </c>
      <c r="B60" t="s">
        <v>27</v>
      </c>
      <c r="C60">
        <v>2025</v>
      </c>
      <c r="D60">
        <v>69.2</v>
      </c>
      <c r="E60">
        <v>10</v>
      </c>
      <c r="F60">
        <v>1.6</v>
      </c>
      <c r="G60">
        <v>0</v>
      </c>
      <c r="H60">
        <v>0</v>
      </c>
      <c r="I60">
        <v>212.4</v>
      </c>
      <c r="J60">
        <v>2.2999999999999998</v>
      </c>
      <c r="K60">
        <v>1502.9</v>
      </c>
      <c r="L60">
        <v>186.4</v>
      </c>
      <c r="M60">
        <v>0</v>
      </c>
      <c r="N60">
        <v>0</v>
      </c>
      <c r="O60">
        <v>0</v>
      </c>
      <c r="P60">
        <v>0</v>
      </c>
      <c r="Q60">
        <v>803</v>
      </c>
      <c r="R60">
        <v>0</v>
      </c>
      <c r="S60">
        <v>0</v>
      </c>
      <c r="T60">
        <v>519.79999999999995</v>
      </c>
      <c r="U60">
        <v>0</v>
      </c>
      <c r="V60">
        <v>0</v>
      </c>
      <c r="W60">
        <v>-10407</v>
      </c>
      <c r="X60">
        <v>45827</v>
      </c>
      <c r="Y60">
        <v>0</v>
      </c>
      <c r="Z60">
        <v>10252</v>
      </c>
      <c r="AA60">
        <v>0</v>
      </c>
      <c r="AB60">
        <v>0</v>
      </c>
      <c r="AC60">
        <v>307990</v>
      </c>
      <c r="AD60">
        <v>15058</v>
      </c>
      <c r="AE60">
        <v>3285978</v>
      </c>
      <c r="AF60">
        <v>168325</v>
      </c>
      <c r="AG60">
        <v>0</v>
      </c>
      <c r="AH60">
        <v>0</v>
      </c>
      <c r="AI60">
        <v>0</v>
      </c>
      <c r="AJ60">
        <v>0</v>
      </c>
      <c r="AK60">
        <v>228796</v>
      </c>
      <c r="AL60">
        <v>0</v>
      </c>
      <c r="AM60">
        <v>0</v>
      </c>
      <c r="AN60">
        <v>1083866</v>
      </c>
      <c r="AO60">
        <v>0</v>
      </c>
      <c r="AP60">
        <v>0</v>
      </c>
      <c r="AQ60">
        <v>5135684</v>
      </c>
      <c r="AR60">
        <v>1.6</v>
      </c>
    </row>
    <row r="61" spans="1:44" hidden="1">
      <c r="A61" s="47" t="str">
        <f t="shared" si="0"/>
        <v>DE_2026</v>
      </c>
      <c r="B61" t="s">
        <v>27</v>
      </c>
      <c r="C61">
        <v>2026</v>
      </c>
      <c r="D61">
        <v>109.9</v>
      </c>
      <c r="E61">
        <v>10</v>
      </c>
      <c r="F61">
        <v>3.1</v>
      </c>
      <c r="G61">
        <v>0</v>
      </c>
      <c r="H61">
        <v>0</v>
      </c>
      <c r="I61">
        <v>246.4</v>
      </c>
      <c r="J61">
        <v>4.5999999999999996</v>
      </c>
      <c r="K61">
        <v>1501.8</v>
      </c>
      <c r="L61">
        <v>186.4</v>
      </c>
      <c r="M61">
        <v>0</v>
      </c>
      <c r="N61">
        <v>0</v>
      </c>
      <c r="O61">
        <v>0</v>
      </c>
      <c r="P61">
        <v>0</v>
      </c>
      <c r="Q61">
        <v>803</v>
      </c>
      <c r="R61">
        <v>0</v>
      </c>
      <c r="S61">
        <v>0</v>
      </c>
      <c r="T61">
        <v>519.79999999999995</v>
      </c>
      <c r="U61">
        <v>0</v>
      </c>
      <c r="V61">
        <v>0</v>
      </c>
      <c r="W61">
        <v>-16178</v>
      </c>
      <c r="X61">
        <v>45827</v>
      </c>
      <c r="Y61">
        <v>0</v>
      </c>
      <c r="Z61">
        <v>20504</v>
      </c>
      <c r="AA61">
        <v>0</v>
      </c>
      <c r="AB61">
        <v>0</v>
      </c>
      <c r="AC61">
        <v>357301</v>
      </c>
      <c r="AD61">
        <v>30115</v>
      </c>
      <c r="AE61">
        <v>3184146</v>
      </c>
      <c r="AF61">
        <v>168325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1063432</v>
      </c>
      <c r="AO61">
        <v>0</v>
      </c>
      <c r="AP61">
        <v>0</v>
      </c>
      <c r="AQ61">
        <v>4853471</v>
      </c>
      <c r="AR61">
        <v>1.4</v>
      </c>
    </row>
    <row r="62" spans="1:44" hidden="1">
      <c r="A62" s="47" t="str">
        <f t="shared" si="0"/>
        <v>DE_2027</v>
      </c>
      <c r="B62" t="s">
        <v>27</v>
      </c>
      <c r="C62">
        <v>2027</v>
      </c>
      <c r="D62">
        <v>159</v>
      </c>
      <c r="E62">
        <v>10</v>
      </c>
      <c r="F62">
        <v>4.7</v>
      </c>
      <c r="G62">
        <v>0</v>
      </c>
      <c r="H62">
        <v>0</v>
      </c>
      <c r="I62">
        <v>289.89999999999998</v>
      </c>
      <c r="J62">
        <v>6.9</v>
      </c>
      <c r="K62">
        <v>1499.3</v>
      </c>
      <c r="L62">
        <v>186.4</v>
      </c>
      <c r="M62">
        <v>0</v>
      </c>
      <c r="N62">
        <v>0</v>
      </c>
      <c r="O62">
        <v>0</v>
      </c>
      <c r="P62">
        <v>0</v>
      </c>
      <c r="Q62">
        <v>803</v>
      </c>
      <c r="R62">
        <v>0</v>
      </c>
      <c r="S62">
        <v>0</v>
      </c>
      <c r="T62">
        <v>519.79999999999995</v>
      </c>
      <c r="U62">
        <v>0</v>
      </c>
      <c r="V62">
        <v>0</v>
      </c>
      <c r="W62">
        <v>-21194</v>
      </c>
      <c r="X62">
        <v>45827</v>
      </c>
      <c r="Y62">
        <v>0</v>
      </c>
      <c r="Z62">
        <v>30755</v>
      </c>
      <c r="AA62">
        <v>0</v>
      </c>
      <c r="AB62">
        <v>0</v>
      </c>
      <c r="AC62">
        <v>420388</v>
      </c>
      <c r="AD62">
        <v>45173</v>
      </c>
      <c r="AE62">
        <v>2371249</v>
      </c>
      <c r="AF62">
        <v>107718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1067843</v>
      </c>
      <c r="AO62">
        <v>0</v>
      </c>
      <c r="AP62">
        <v>0</v>
      </c>
      <c r="AQ62">
        <v>4067759</v>
      </c>
      <c r="AR62">
        <v>1</v>
      </c>
    </row>
    <row r="63" spans="1:44" hidden="1">
      <c r="A63" s="47" t="str">
        <f t="shared" si="0"/>
        <v>DE_2028</v>
      </c>
      <c r="B63" t="s">
        <v>27</v>
      </c>
      <c r="C63">
        <v>2028</v>
      </c>
      <c r="D63">
        <v>182.2</v>
      </c>
      <c r="E63">
        <v>10</v>
      </c>
      <c r="F63">
        <v>0</v>
      </c>
      <c r="G63">
        <v>0</v>
      </c>
      <c r="H63">
        <v>0</v>
      </c>
      <c r="I63">
        <v>333.4</v>
      </c>
      <c r="J63">
        <v>9.1999999999999993</v>
      </c>
      <c r="K63">
        <v>1496.8</v>
      </c>
      <c r="L63">
        <v>186.4</v>
      </c>
      <c r="M63">
        <v>0</v>
      </c>
      <c r="N63">
        <v>0</v>
      </c>
      <c r="O63">
        <v>0</v>
      </c>
      <c r="P63">
        <v>0</v>
      </c>
      <c r="Q63">
        <v>803</v>
      </c>
      <c r="R63">
        <v>0</v>
      </c>
      <c r="S63">
        <v>0</v>
      </c>
      <c r="T63">
        <v>519.79999999999995</v>
      </c>
      <c r="U63">
        <v>0</v>
      </c>
      <c r="V63">
        <v>0</v>
      </c>
      <c r="W63">
        <v>-26399</v>
      </c>
      <c r="X63">
        <v>45827</v>
      </c>
      <c r="Y63">
        <v>0</v>
      </c>
      <c r="Z63">
        <v>0</v>
      </c>
      <c r="AA63">
        <v>0</v>
      </c>
      <c r="AB63">
        <v>0</v>
      </c>
      <c r="AC63">
        <v>483476</v>
      </c>
      <c r="AD63">
        <v>60230</v>
      </c>
      <c r="AE63">
        <v>1777741</v>
      </c>
      <c r="AF63">
        <v>82327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1062124</v>
      </c>
      <c r="AO63">
        <v>0</v>
      </c>
      <c r="AP63">
        <v>0</v>
      </c>
      <c r="AQ63">
        <v>3485327</v>
      </c>
      <c r="AR63">
        <v>0.7</v>
      </c>
    </row>
    <row r="64" spans="1:44" hidden="1">
      <c r="A64" s="47" t="str">
        <f t="shared" si="0"/>
        <v>DE_2029</v>
      </c>
      <c r="B64" t="s">
        <v>27</v>
      </c>
      <c r="C64">
        <v>2029</v>
      </c>
      <c r="D64">
        <v>200.7</v>
      </c>
      <c r="E64">
        <v>10</v>
      </c>
      <c r="F64">
        <v>0</v>
      </c>
      <c r="G64">
        <v>0</v>
      </c>
      <c r="H64">
        <v>0</v>
      </c>
      <c r="I64">
        <v>370.9</v>
      </c>
      <c r="J64">
        <v>9.1999999999999993</v>
      </c>
      <c r="K64">
        <v>1495.3</v>
      </c>
      <c r="L64">
        <v>186.4</v>
      </c>
      <c r="M64">
        <v>0</v>
      </c>
      <c r="N64">
        <v>0</v>
      </c>
      <c r="O64">
        <v>0</v>
      </c>
      <c r="P64">
        <v>0</v>
      </c>
      <c r="Q64">
        <v>803</v>
      </c>
      <c r="R64">
        <v>0</v>
      </c>
      <c r="S64">
        <v>0</v>
      </c>
      <c r="T64">
        <v>519.79999999999995</v>
      </c>
      <c r="U64">
        <v>0</v>
      </c>
      <c r="V64">
        <v>0</v>
      </c>
      <c r="W64">
        <v>-30488</v>
      </c>
      <c r="X64">
        <v>45827</v>
      </c>
      <c r="Y64">
        <v>0</v>
      </c>
      <c r="Z64">
        <v>0</v>
      </c>
      <c r="AA64">
        <v>0</v>
      </c>
      <c r="AB64">
        <v>0</v>
      </c>
      <c r="AC64">
        <v>537863</v>
      </c>
      <c r="AD64">
        <v>60230</v>
      </c>
      <c r="AE64">
        <v>1539532</v>
      </c>
      <c r="AF64">
        <v>93115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1054719</v>
      </c>
      <c r="AO64">
        <v>0</v>
      </c>
      <c r="AP64">
        <v>0</v>
      </c>
      <c r="AQ64">
        <v>3300797</v>
      </c>
      <c r="AR64">
        <v>0.6</v>
      </c>
    </row>
    <row r="65" spans="1:44" hidden="1">
      <c r="A65" s="47" t="str">
        <f t="shared" si="0"/>
        <v>DE_2030</v>
      </c>
      <c r="B65" t="s">
        <v>27</v>
      </c>
      <c r="C65">
        <v>2030</v>
      </c>
      <c r="D65">
        <v>289.8</v>
      </c>
      <c r="E65">
        <v>10</v>
      </c>
      <c r="F65">
        <v>0</v>
      </c>
      <c r="G65">
        <v>0</v>
      </c>
      <c r="H65">
        <v>0</v>
      </c>
      <c r="I65">
        <v>408.4</v>
      </c>
      <c r="J65">
        <v>9.1999999999999993</v>
      </c>
      <c r="K65">
        <v>1493.7</v>
      </c>
      <c r="L65">
        <v>186.4</v>
      </c>
      <c r="M65">
        <v>0</v>
      </c>
      <c r="N65">
        <v>0</v>
      </c>
      <c r="O65">
        <v>0</v>
      </c>
      <c r="P65">
        <v>0</v>
      </c>
      <c r="Q65">
        <v>652.9</v>
      </c>
      <c r="R65">
        <v>0</v>
      </c>
      <c r="S65">
        <v>0</v>
      </c>
      <c r="T65">
        <v>547.70000000000005</v>
      </c>
      <c r="U65">
        <v>0</v>
      </c>
      <c r="V65">
        <v>0</v>
      </c>
      <c r="W65">
        <v>-46495</v>
      </c>
      <c r="X65">
        <v>45827</v>
      </c>
      <c r="Y65">
        <v>0</v>
      </c>
      <c r="Z65">
        <v>0</v>
      </c>
      <c r="AA65">
        <v>0</v>
      </c>
      <c r="AB65">
        <v>0</v>
      </c>
      <c r="AC65">
        <v>592249</v>
      </c>
      <c r="AD65">
        <v>60230</v>
      </c>
      <c r="AE65">
        <v>1320237</v>
      </c>
      <c r="AF65">
        <v>33079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1107330</v>
      </c>
      <c r="AO65">
        <v>0</v>
      </c>
      <c r="AP65">
        <v>0</v>
      </c>
      <c r="AQ65">
        <v>3112456</v>
      </c>
      <c r="AR65">
        <v>0.5</v>
      </c>
    </row>
    <row r="66" spans="1:44" hidden="1">
      <c r="A66" s="47" t="str">
        <f t="shared" si="0"/>
        <v>FL_2022</v>
      </c>
      <c r="B66" t="s">
        <v>31</v>
      </c>
      <c r="C66">
        <v>2022</v>
      </c>
      <c r="D66">
        <v>449.3</v>
      </c>
      <c r="E66">
        <v>760.3</v>
      </c>
      <c r="F66">
        <v>0</v>
      </c>
      <c r="G66">
        <v>5967</v>
      </c>
      <c r="H66">
        <v>0</v>
      </c>
      <c r="I66">
        <v>1023.5</v>
      </c>
      <c r="J66">
        <v>0</v>
      </c>
      <c r="K66">
        <v>33767.199999999997</v>
      </c>
      <c r="L66">
        <v>8126.5</v>
      </c>
      <c r="M66">
        <v>0</v>
      </c>
      <c r="N66">
        <v>54.5</v>
      </c>
      <c r="O66">
        <v>3666</v>
      </c>
      <c r="P66">
        <v>0</v>
      </c>
      <c r="Q66">
        <v>3941.5</v>
      </c>
      <c r="R66">
        <v>0</v>
      </c>
      <c r="S66">
        <v>0</v>
      </c>
      <c r="T66">
        <v>5273.6</v>
      </c>
      <c r="U66">
        <v>0</v>
      </c>
      <c r="V66">
        <v>0</v>
      </c>
      <c r="W66">
        <v>-29543</v>
      </c>
      <c r="X66">
        <v>3155697</v>
      </c>
      <c r="Y66">
        <v>0</v>
      </c>
      <c r="Z66">
        <v>0</v>
      </c>
      <c r="AA66">
        <v>36175773</v>
      </c>
      <c r="AB66">
        <v>0</v>
      </c>
      <c r="AC66">
        <v>1630473</v>
      </c>
      <c r="AD66">
        <v>0</v>
      </c>
      <c r="AE66">
        <v>130727089</v>
      </c>
      <c r="AF66">
        <v>4264981</v>
      </c>
      <c r="AG66">
        <v>0</v>
      </c>
      <c r="AH66">
        <v>216708</v>
      </c>
      <c r="AI66">
        <v>29460986</v>
      </c>
      <c r="AJ66">
        <v>0</v>
      </c>
      <c r="AK66">
        <v>2054833</v>
      </c>
      <c r="AL66">
        <v>0</v>
      </c>
      <c r="AM66">
        <v>0</v>
      </c>
      <c r="AN66">
        <v>11735520</v>
      </c>
      <c r="AO66">
        <v>0</v>
      </c>
      <c r="AP66">
        <v>0</v>
      </c>
      <c r="AQ66">
        <v>219392518</v>
      </c>
      <c r="AR66">
        <v>91.8</v>
      </c>
    </row>
    <row r="67" spans="1:44" hidden="1">
      <c r="A67" s="47" t="str">
        <f t="shared" ref="A67:A130" si="1">B67&amp;"_"&amp;C67</f>
        <v>FL_2023</v>
      </c>
      <c r="B67" t="s">
        <v>31</v>
      </c>
      <c r="C67">
        <v>2023</v>
      </c>
      <c r="D67">
        <v>449.3</v>
      </c>
      <c r="E67">
        <v>760.3</v>
      </c>
      <c r="F67">
        <v>0</v>
      </c>
      <c r="G67">
        <v>5967</v>
      </c>
      <c r="H67">
        <v>0</v>
      </c>
      <c r="I67">
        <v>1475.7</v>
      </c>
      <c r="J67">
        <v>0</v>
      </c>
      <c r="K67">
        <v>33767.199999999997</v>
      </c>
      <c r="L67">
        <v>8126.5</v>
      </c>
      <c r="M67">
        <v>0</v>
      </c>
      <c r="N67">
        <v>54.5</v>
      </c>
      <c r="O67">
        <v>3666</v>
      </c>
      <c r="P67">
        <v>0</v>
      </c>
      <c r="Q67">
        <v>3710.5</v>
      </c>
      <c r="R67">
        <v>0</v>
      </c>
      <c r="S67">
        <v>0</v>
      </c>
      <c r="T67">
        <v>5323.6</v>
      </c>
      <c r="U67">
        <v>0</v>
      </c>
      <c r="V67">
        <v>0</v>
      </c>
      <c r="W67">
        <v>-47858</v>
      </c>
      <c r="X67">
        <v>2989728</v>
      </c>
      <c r="Y67">
        <v>0</v>
      </c>
      <c r="Z67">
        <v>0</v>
      </c>
      <c r="AA67">
        <v>30003458</v>
      </c>
      <c r="AB67">
        <v>0</v>
      </c>
      <c r="AC67">
        <v>2350979</v>
      </c>
      <c r="AD67">
        <v>0</v>
      </c>
      <c r="AE67">
        <v>133608650</v>
      </c>
      <c r="AF67">
        <v>4264981</v>
      </c>
      <c r="AG67">
        <v>0</v>
      </c>
      <c r="AH67">
        <v>216708</v>
      </c>
      <c r="AI67">
        <v>29460986</v>
      </c>
      <c r="AJ67">
        <v>0</v>
      </c>
      <c r="AK67">
        <v>1933420</v>
      </c>
      <c r="AL67">
        <v>0</v>
      </c>
      <c r="AM67">
        <v>0</v>
      </c>
      <c r="AN67">
        <v>12086350</v>
      </c>
      <c r="AO67">
        <v>0</v>
      </c>
      <c r="AP67">
        <v>0</v>
      </c>
      <c r="AQ67">
        <v>216867402</v>
      </c>
      <c r="AR67">
        <v>85.8</v>
      </c>
    </row>
    <row r="68" spans="1:44" hidden="1">
      <c r="A68" s="47" t="str">
        <f t="shared" si="1"/>
        <v>FL_2024</v>
      </c>
      <c r="B68" t="s">
        <v>31</v>
      </c>
      <c r="C68">
        <v>2024</v>
      </c>
      <c r="D68">
        <v>449.3</v>
      </c>
      <c r="E68">
        <v>760.3</v>
      </c>
      <c r="F68">
        <v>0</v>
      </c>
      <c r="G68">
        <v>5853.1</v>
      </c>
      <c r="H68">
        <v>0</v>
      </c>
      <c r="I68">
        <v>1927.9</v>
      </c>
      <c r="J68">
        <v>0</v>
      </c>
      <c r="K68">
        <v>33466</v>
      </c>
      <c r="L68">
        <v>7705.5</v>
      </c>
      <c r="M68">
        <v>0</v>
      </c>
      <c r="N68">
        <v>54.5</v>
      </c>
      <c r="O68">
        <v>3666</v>
      </c>
      <c r="P68">
        <v>0</v>
      </c>
      <c r="Q68">
        <v>1762.9</v>
      </c>
      <c r="R68">
        <v>0</v>
      </c>
      <c r="S68">
        <v>0</v>
      </c>
      <c r="T68">
        <v>6394.6</v>
      </c>
      <c r="U68">
        <v>0</v>
      </c>
      <c r="V68">
        <v>0</v>
      </c>
      <c r="W68">
        <v>-26007</v>
      </c>
      <c r="X68">
        <v>2911021</v>
      </c>
      <c r="Y68">
        <v>0</v>
      </c>
      <c r="Z68">
        <v>0</v>
      </c>
      <c r="AA68">
        <v>24655830</v>
      </c>
      <c r="AB68">
        <v>0</v>
      </c>
      <c r="AC68">
        <v>3071484</v>
      </c>
      <c r="AD68">
        <v>0</v>
      </c>
      <c r="AE68">
        <v>142658366</v>
      </c>
      <c r="AF68">
        <v>4050013</v>
      </c>
      <c r="AG68">
        <v>0</v>
      </c>
      <c r="AH68">
        <v>216758</v>
      </c>
      <c r="AI68">
        <v>29460986</v>
      </c>
      <c r="AJ68">
        <v>0</v>
      </c>
      <c r="AK68">
        <v>926583</v>
      </c>
      <c r="AL68">
        <v>0</v>
      </c>
      <c r="AM68">
        <v>0</v>
      </c>
      <c r="AN68">
        <v>14610022</v>
      </c>
      <c r="AO68">
        <v>0</v>
      </c>
      <c r="AP68">
        <v>0</v>
      </c>
      <c r="AQ68">
        <v>222535056</v>
      </c>
      <c r="AR68">
        <v>82.6</v>
      </c>
    </row>
    <row r="69" spans="1:44" hidden="1">
      <c r="A69" s="47" t="str">
        <f t="shared" si="1"/>
        <v>FL_2025</v>
      </c>
      <c r="B69" t="s">
        <v>31</v>
      </c>
      <c r="C69">
        <v>2025</v>
      </c>
      <c r="D69">
        <v>451.9</v>
      </c>
      <c r="E69">
        <v>760.3</v>
      </c>
      <c r="F69">
        <v>4.7</v>
      </c>
      <c r="G69">
        <v>5802.5</v>
      </c>
      <c r="H69">
        <v>0</v>
      </c>
      <c r="I69">
        <v>2642.6</v>
      </c>
      <c r="J69">
        <v>6.9</v>
      </c>
      <c r="K69">
        <v>33441.9</v>
      </c>
      <c r="L69">
        <v>7701.9</v>
      </c>
      <c r="M69">
        <v>0</v>
      </c>
      <c r="N69">
        <v>54.5</v>
      </c>
      <c r="O69">
        <v>3666</v>
      </c>
      <c r="P69">
        <v>0</v>
      </c>
      <c r="Q69">
        <v>1762.9</v>
      </c>
      <c r="R69">
        <v>0</v>
      </c>
      <c r="S69">
        <v>0</v>
      </c>
      <c r="T69">
        <v>10987.5</v>
      </c>
      <c r="U69">
        <v>0</v>
      </c>
      <c r="V69">
        <v>0</v>
      </c>
      <c r="W69">
        <v>-25177</v>
      </c>
      <c r="X69">
        <v>2852499</v>
      </c>
      <c r="Y69">
        <v>0</v>
      </c>
      <c r="Z69">
        <v>30755</v>
      </c>
      <c r="AA69">
        <v>24883555</v>
      </c>
      <c r="AB69">
        <v>0</v>
      </c>
      <c r="AC69">
        <v>2080869</v>
      </c>
      <c r="AD69">
        <v>45173</v>
      </c>
      <c r="AE69">
        <v>135995055</v>
      </c>
      <c r="AF69">
        <v>4048121</v>
      </c>
      <c r="AG69">
        <v>0</v>
      </c>
      <c r="AH69">
        <v>216808</v>
      </c>
      <c r="AI69">
        <v>29460986</v>
      </c>
      <c r="AJ69">
        <v>0</v>
      </c>
      <c r="AK69">
        <v>926583</v>
      </c>
      <c r="AL69">
        <v>0</v>
      </c>
      <c r="AM69">
        <v>0</v>
      </c>
      <c r="AN69">
        <v>24856983</v>
      </c>
      <c r="AO69">
        <v>0</v>
      </c>
      <c r="AP69">
        <v>0</v>
      </c>
      <c r="AQ69">
        <v>225372210</v>
      </c>
      <c r="AR69">
        <v>80.2</v>
      </c>
    </row>
    <row r="70" spans="1:44" hidden="1">
      <c r="A70" s="47" t="str">
        <f t="shared" si="1"/>
        <v>FL_2026</v>
      </c>
      <c r="B70" t="s">
        <v>31</v>
      </c>
      <c r="C70">
        <v>2026</v>
      </c>
      <c r="D70">
        <v>470.9</v>
      </c>
      <c r="E70">
        <v>760.3</v>
      </c>
      <c r="F70">
        <v>9.4</v>
      </c>
      <c r="G70">
        <v>5677.9</v>
      </c>
      <c r="H70">
        <v>0</v>
      </c>
      <c r="I70">
        <v>3357.4</v>
      </c>
      <c r="J70">
        <v>13.7</v>
      </c>
      <c r="K70">
        <v>33417.800000000003</v>
      </c>
      <c r="L70">
        <v>7666.9</v>
      </c>
      <c r="M70">
        <v>0</v>
      </c>
      <c r="N70">
        <v>54.6</v>
      </c>
      <c r="O70">
        <v>3666</v>
      </c>
      <c r="P70">
        <v>0</v>
      </c>
      <c r="Q70">
        <v>1762.9</v>
      </c>
      <c r="R70">
        <v>0</v>
      </c>
      <c r="S70">
        <v>0</v>
      </c>
      <c r="T70">
        <v>23541.599999999999</v>
      </c>
      <c r="U70">
        <v>0</v>
      </c>
      <c r="V70">
        <v>0</v>
      </c>
      <c r="W70">
        <v>-36828</v>
      </c>
      <c r="X70">
        <v>2738575</v>
      </c>
      <c r="Y70">
        <v>0</v>
      </c>
      <c r="Z70">
        <v>61511</v>
      </c>
      <c r="AA70">
        <v>19272552</v>
      </c>
      <c r="AB70">
        <v>0</v>
      </c>
      <c r="AC70">
        <v>2037610</v>
      </c>
      <c r="AD70">
        <v>90345</v>
      </c>
      <c r="AE70">
        <v>126065764</v>
      </c>
      <c r="AF70">
        <v>4029725</v>
      </c>
      <c r="AG70">
        <v>0</v>
      </c>
      <c r="AH70">
        <v>216859</v>
      </c>
      <c r="AI70">
        <v>29460986</v>
      </c>
      <c r="AJ70">
        <v>0</v>
      </c>
      <c r="AK70">
        <v>926583</v>
      </c>
      <c r="AL70">
        <v>0</v>
      </c>
      <c r="AM70">
        <v>0</v>
      </c>
      <c r="AN70">
        <v>49407119</v>
      </c>
      <c r="AO70">
        <v>0</v>
      </c>
      <c r="AP70">
        <v>0</v>
      </c>
      <c r="AQ70">
        <v>234270801</v>
      </c>
      <c r="AR70">
        <v>70.2</v>
      </c>
    </row>
    <row r="71" spans="1:44" hidden="1">
      <c r="A71" s="47" t="str">
        <f t="shared" si="1"/>
        <v>FL_2027</v>
      </c>
      <c r="B71" t="s">
        <v>31</v>
      </c>
      <c r="C71">
        <v>2027</v>
      </c>
      <c r="D71">
        <v>1927</v>
      </c>
      <c r="E71">
        <v>760.3</v>
      </c>
      <c r="F71">
        <v>14</v>
      </c>
      <c r="G71">
        <v>5618.7</v>
      </c>
      <c r="H71">
        <v>0</v>
      </c>
      <c r="I71">
        <v>4438.7</v>
      </c>
      <c r="J71">
        <v>20.6</v>
      </c>
      <c r="K71">
        <v>33361.599999999999</v>
      </c>
      <c r="L71">
        <v>7571.9</v>
      </c>
      <c r="M71">
        <v>0</v>
      </c>
      <c r="N71">
        <v>57.6</v>
      </c>
      <c r="O71">
        <v>3666</v>
      </c>
      <c r="P71">
        <v>0</v>
      </c>
      <c r="Q71">
        <v>1762.9</v>
      </c>
      <c r="R71">
        <v>0</v>
      </c>
      <c r="S71">
        <v>0</v>
      </c>
      <c r="T71">
        <v>36815.4</v>
      </c>
      <c r="U71">
        <v>0</v>
      </c>
      <c r="V71">
        <v>0</v>
      </c>
      <c r="W71">
        <v>-530835</v>
      </c>
      <c r="X71">
        <v>2644093</v>
      </c>
      <c r="Y71">
        <v>0</v>
      </c>
      <c r="Z71">
        <v>92266</v>
      </c>
      <c r="AA71">
        <v>15535675</v>
      </c>
      <c r="AB71">
        <v>0</v>
      </c>
      <c r="AC71">
        <v>5449662</v>
      </c>
      <c r="AD71">
        <v>135518</v>
      </c>
      <c r="AE71">
        <v>98069496</v>
      </c>
      <c r="AF71">
        <v>3979793</v>
      </c>
      <c r="AG71">
        <v>0</v>
      </c>
      <c r="AH71">
        <v>228182</v>
      </c>
      <c r="AI71">
        <v>29460986</v>
      </c>
      <c r="AJ71">
        <v>0</v>
      </c>
      <c r="AK71">
        <v>926583</v>
      </c>
      <c r="AL71">
        <v>0</v>
      </c>
      <c r="AM71">
        <v>0</v>
      </c>
      <c r="AN71">
        <v>83691339</v>
      </c>
      <c r="AO71">
        <v>0</v>
      </c>
      <c r="AP71">
        <v>0</v>
      </c>
      <c r="AQ71">
        <v>239682758</v>
      </c>
      <c r="AR71">
        <v>55.5</v>
      </c>
    </row>
    <row r="72" spans="1:44" hidden="1">
      <c r="A72" s="47" t="str">
        <f t="shared" si="1"/>
        <v>FL_2028</v>
      </c>
      <c r="B72" t="s">
        <v>31</v>
      </c>
      <c r="C72">
        <v>2028</v>
      </c>
      <c r="D72">
        <v>4845.8</v>
      </c>
      <c r="E72">
        <v>760.3</v>
      </c>
      <c r="F72">
        <v>2770.3</v>
      </c>
      <c r="G72">
        <v>1962.2</v>
      </c>
      <c r="H72">
        <v>0</v>
      </c>
      <c r="I72">
        <v>5520</v>
      </c>
      <c r="J72">
        <v>27.5</v>
      </c>
      <c r="K72">
        <v>33305.300000000003</v>
      </c>
      <c r="L72">
        <v>7554.9</v>
      </c>
      <c r="M72">
        <v>0</v>
      </c>
      <c r="N72">
        <v>57.6</v>
      </c>
      <c r="O72">
        <v>3666</v>
      </c>
      <c r="P72">
        <v>0</v>
      </c>
      <c r="Q72">
        <v>1762.9</v>
      </c>
      <c r="R72">
        <v>0</v>
      </c>
      <c r="S72">
        <v>0</v>
      </c>
      <c r="T72">
        <v>49728.800000000003</v>
      </c>
      <c r="U72">
        <v>0</v>
      </c>
      <c r="V72">
        <v>0</v>
      </c>
      <c r="W72">
        <v>-1309512</v>
      </c>
      <c r="X72">
        <v>2534453</v>
      </c>
      <c r="Y72">
        <v>0</v>
      </c>
      <c r="Z72">
        <v>19646970</v>
      </c>
      <c r="AA72">
        <v>908577</v>
      </c>
      <c r="AB72">
        <v>0</v>
      </c>
      <c r="AC72">
        <v>8338188</v>
      </c>
      <c r="AD72">
        <v>180691</v>
      </c>
      <c r="AE72">
        <v>80195059</v>
      </c>
      <c r="AF72">
        <v>3970857</v>
      </c>
      <c r="AG72">
        <v>0</v>
      </c>
      <c r="AH72">
        <v>229568</v>
      </c>
      <c r="AI72">
        <v>28829067</v>
      </c>
      <c r="AJ72">
        <v>0</v>
      </c>
      <c r="AK72">
        <v>926583</v>
      </c>
      <c r="AL72">
        <v>0</v>
      </c>
      <c r="AM72">
        <v>0</v>
      </c>
      <c r="AN72">
        <v>123072709</v>
      </c>
      <c r="AO72">
        <v>0</v>
      </c>
      <c r="AP72">
        <v>0</v>
      </c>
      <c r="AQ72">
        <v>267523212</v>
      </c>
      <c r="AR72">
        <v>36.1</v>
      </c>
    </row>
    <row r="73" spans="1:44" hidden="1">
      <c r="A73" s="47" t="str">
        <f t="shared" si="1"/>
        <v>FL_2029</v>
      </c>
      <c r="B73" t="s">
        <v>31</v>
      </c>
      <c r="C73">
        <v>2029</v>
      </c>
      <c r="D73">
        <v>6259.9</v>
      </c>
      <c r="E73">
        <v>760.3</v>
      </c>
      <c r="F73">
        <v>2770.3</v>
      </c>
      <c r="G73">
        <v>1933.3</v>
      </c>
      <c r="H73">
        <v>0</v>
      </c>
      <c r="I73">
        <v>7096</v>
      </c>
      <c r="J73">
        <v>27.5</v>
      </c>
      <c r="K73">
        <v>32886.199999999997</v>
      </c>
      <c r="L73">
        <v>7554.9</v>
      </c>
      <c r="M73">
        <v>0</v>
      </c>
      <c r="N73">
        <v>57.6</v>
      </c>
      <c r="O73">
        <v>3666</v>
      </c>
      <c r="P73">
        <v>0</v>
      </c>
      <c r="Q73">
        <v>1762.9</v>
      </c>
      <c r="R73">
        <v>0</v>
      </c>
      <c r="S73">
        <v>0</v>
      </c>
      <c r="T73">
        <v>50474</v>
      </c>
      <c r="U73">
        <v>0</v>
      </c>
      <c r="V73">
        <v>0</v>
      </c>
      <c r="W73">
        <v>-1538900</v>
      </c>
      <c r="X73">
        <v>2643141</v>
      </c>
      <c r="Y73">
        <v>0</v>
      </c>
      <c r="Z73">
        <v>19646970</v>
      </c>
      <c r="AA73">
        <v>887793</v>
      </c>
      <c r="AB73">
        <v>0</v>
      </c>
      <c r="AC73">
        <v>10940131</v>
      </c>
      <c r="AD73">
        <v>180691</v>
      </c>
      <c r="AE73">
        <v>71272006</v>
      </c>
      <c r="AF73">
        <v>3970857</v>
      </c>
      <c r="AG73">
        <v>0</v>
      </c>
      <c r="AH73">
        <v>226570</v>
      </c>
      <c r="AI73">
        <v>29460986</v>
      </c>
      <c r="AJ73">
        <v>0</v>
      </c>
      <c r="AK73">
        <v>926583</v>
      </c>
      <c r="AL73">
        <v>0</v>
      </c>
      <c r="AM73">
        <v>0</v>
      </c>
      <c r="AN73">
        <v>124669345</v>
      </c>
      <c r="AO73">
        <v>0</v>
      </c>
      <c r="AP73">
        <v>0</v>
      </c>
      <c r="AQ73">
        <v>263286175</v>
      </c>
      <c r="AR73">
        <v>32.6</v>
      </c>
    </row>
    <row r="74" spans="1:44" hidden="1">
      <c r="A74" s="47" t="str">
        <f t="shared" si="1"/>
        <v>FL_2030</v>
      </c>
      <c r="B74" t="s">
        <v>31</v>
      </c>
      <c r="C74">
        <v>2030</v>
      </c>
      <c r="D74">
        <v>7899.1</v>
      </c>
      <c r="E74">
        <v>760.3</v>
      </c>
      <c r="F74">
        <v>2770.3</v>
      </c>
      <c r="G74">
        <v>1897.3</v>
      </c>
      <c r="H74">
        <v>0</v>
      </c>
      <c r="I74">
        <v>8671.9</v>
      </c>
      <c r="J74">
        <v>27.5</v>
      </c>
      <c r="K74">
        <v>32431.4</v>
      </c>
      <c r="L74">
        <v>7527.9</v>
      </c>
      <c r="M74">
        <v>0</v>
      </c>
      <c r="N74">
        <v>57.6</v>
      </c>
      <c r="O74">
        <v>3666</v>
      </c>
      <c r="P74">
        <v>0</v>
      </c>
      <c r="Q74">
        <v>1762.9</v>
      </c>
      <c r="R74">
        <v>0</v>
      </c>
      <c r="S74">
        <v>0</v>
      </c>
      <c r="T74">
        <v>51574</v>
      </c>
      <c r="U74">
        <v>0</v>
      </c>
      <c r="V74">
        <v>0</v>
      </c>
      <c r="W74">
        <v>-2168542</v>
      </c>
      <c r="X74">
        <v>2640647</v>
      </c>
      <c r="Y74">
        <v>0</v>
      </c>
      <c r="Z74">
        <v>19646970</v>
      </c>
      <c r="AA74">
        <v>858119</v>
      </c>
      <c r="AB74">
        <v>0</v>
      </c>
      <c r="AC74">
        <v>13494574</v>
      </c>
      <c r="AD74">
        <v>180691</v>
      </c>
      <c r="AE74">
        <v>65000358</v>
      </c>
      <c r="AF74">
        <v>3956666</v>
      </c>
      <c r="AG74">
        <v>0</v>
      </c>
      <c r="AH74">
        <v>227647</v>
      </c>
      <c r="AI74">
        <v>29460986</v>
      </c>
      <c r="AJ74">
        <v>0</v>
      </c>
      <c r="AK74">
        <v>926583</v>
      </c>
      <c r="AL74">
        <v>0</v>
      </c>
      <c r="AM74">
        <v>0</v>
      </c>
      <c r="AN74">
        <v>127222572</v>
      </c>
      <c r="AO74">
        <v>0</v>
      </c>
      <c r="AP74">
        <v>0</v>
      </c>
      <c r="AQ74">
        <v>261447272</v>
      </c>
      <c r="AR74">
        <v>30.1</v>
      </c>
    </row>
    <row r="75" spans="1:44" hidden="1">
      <c r="A75" s="47" t="str">
        <f t="shared" si="1"/>
        <v>GA_2022</v>
      </c>
      <c r="B75" t="s">
        <v>34</v>
      </c>
      <c r="C75">
        <v>2022</v>
      </c>
      <c r="D75">
        <v>2.7</v>
      </c>
      <c r="E75">
        <v>288.7</v>
      </c>
      <c r="F75">
        <v>0</v>
      </c>
      <c r="G75">
        <v>8416</v>
      </c>
      <c r="H75">
        <v>0</v>
      </c>
      <c r="I75">
        <v>61.6</v>
      </c>
      <c r="J75">
        <v>0</v>
      </c>
      <c r="K75">
        <v>7998.3</v>
      </c>
      <c r="L75">
        <v>7721.8</v>
      </c>
      <c r="M75">
        <v>0</v>
      </c>
      <c r="N75">
        <v>1983.1</v>
      </c>
      <c r="O75">
        <v>6289</v>
      </c>
      <c r="P75">
        <v>0</v>
      </c>
      <c r="Q75">
        <v>1001.1</v>
      </c>
      <c r="R75">
        <v>1897.4</v>
      </c>
      <c r="S75">
        <v>0</v>
      </c>
      <c r="T75">
        <v>3203.7</v>
      </c>
      <c r="U75">
        <v>0</v>
      </c>
      <c r="V75">
        <v>0</v>
      </c>
      <c r="W75">
        <v>-421</v>
      </c>
      <c r="X75">
        <v>1457009</v>
      </c>
      <c r="Y75">
        <v>0</v>
      </c>
      <c r="Z75">
        <v>0</v>
      </c>
      <c r="AA75">
        <v>27549233</v>
      </c>
      <c r="AB75">
        <v>0</v>
      </c>
      <c r="AC75">
        <v>94569</v>
      </c>
      <c r="AD75">
        <v>0</v>
      </c>
      <c r="AE75">
        <v>38116889</v>
      </c>
      <c r="AF75">
        <v>2445702</v>
      </c>
      <c r="AG75">
        <v>0</v>
      </c>
      <c r="AH75">
        <v>3488846</v>
      </c>
      <c r="AI75">
        <v>50376224</v>
      </c>
      <c r="AJ75">
        <v>0</v>
      </c>
      <c r="AK75">
        <v>0</v>
      </c>
      <c r="AL75">
        <v>-421456</v>
      </c>
      <c r="AM75">
        <v>0</v>
      </c>
      <c r="AN75">
        <v>6547763</v>
      </c>
      <c r="AO75">
        <v>0</v>
      </c>
      <c r="AP75">
        <v>0</v>
      </c>
      <c r="AQ75">
        <v>129654359</v>
      </c>
      <c r="AR75">
        <v>45</v>
      </c>
    </row>
    <row r="76" spans="1:44" hidden="1">
      <c r="A76" s="47" t="str">
        <f t="shared" si="1"/>
        <v>GA_2023</v>
      </c>
      <c r="B76" t="s">
        <v>34</v>
      </c>
      <c r="C76">
        <v>2023</v>
      </c>
      <c r="D76">
        <v>2.7</v>
      </c>
      <c r="E76">
        <v>288.7</v>
      </c>
      <c r="F76">
        <v>0</v>
      </c>
      <c r="G76">
        <v>8416</v>
      </c>
      <c r="H76">
        <v>0</v>
      </c>
      <c r="I76">
        <v>72.5</v>
      </c>
      <c r="J76">
        <v>0</v>
      </c>
      <c r="K76">
        <v>7998.3</v>
      </c>
      <c r="L76">
        <v>7721.8</v>
      </c>
      <c r="M76">
        <v>0</v>
      </c>
      <c r="N76">
        <v>1983.1</v>
      </c>
      <c r="O76">
        <v>6289</v>
      </c>
      <c r="P76">
        <v>0</v>
      </c>
      <c r="Q76">
        <v>852.1</v>
      </c>
      <c r="R76">
        <v>1897.4</v>
      </c>
      <c r="S76">
        <v>0</v>
      </c>
      <c r="T76">
        <v>3396.7</v>
      </c>
      <c r="U76">
        <v>0</v>
      </c>
      <c r="V76">
        <v>0</v>
      </c>
      <c r="W76">
        <v>-119</v>
      </c>
      <c r="X76">
        <v>811251</v>
      </c>
      <c r="Y76">
        <v>0</v>
      </c>
      <c r="Z76">
        <v>0</v>
      </c>
      <c r="AA76">
        <v>21448621</v>
      </c>
      <c r="AB76">
        <v>0</v>
      </c>
      <c r="AC76">
        <v>111237</v>
      </c>
      <c r="AD76">
        <v>0</v>
      </c>
      <c r="AE76">
        <v>37499213</v>
      </c>
      <c r="AF76">
        <v>3727278</v>
      </c>
      <c r="AG76">
        <v>0</v>
      </c>
      <c r="AH76">
        <v>3487156</v>
      </c>
      <c r="AI76">
        <v>50376224</v>
      </c>
      <c r="AJ76">
        <v>0</v>
      </c>
      <c r="AK76">
        <v>0</v>
      </c>
      <c r="AL76">
        <v>-494285</v>
      </c>
      <c r="AM76">
        <v>0</v>
      </c>
      <c r="AN76">
        <v>7104351</v>
      </c>
      <c r="AO76">
        <v>0</v>
      </c>
      <c r="AP76">
        <v>0</v>
      </c>
      <c r="AQ76">
        <v>124070926</v>
      </c>
      <c r="AR76">
        <v>38.9</v>
      </c>
    </row>
    <row r="77" spans="1:44" hidden="1">
      <c r="A77" s="47" t="str">
        <f t="shared" si="1"/>
        <v>GA_2024</v>
      </c>
      <c r="B77" t="s">
        <v>34</v>
      </c>
      <c r="C77">
        <v>2024</v>
      </c>
      <c r="D77">
        <v>2.7</v>
      </c>
      <c r="E77">
        <v>288.7</v>
      </c>
      <c r="F77">
        <v>0</v>
      </c>
      <c r="G77">
        <v>8353.2000000000007</v>
      </c>
      <c r="H77">
        <v>0</v>
      </c>
      <c r="I77">
        <v>83.4</v>
      </c>
      <c r="J77">
        <v>0</v>
      </c>
      <c r="K77">
        <v>7998.3</v>
      </c>
      <c r="L77">
        <v>7721.8</v>
      </c>
      <c r="M77">
        <v>0</v>
      </c>
      <c r="N77">
        <v>1983.5</v>
      </c>
      <c r="O77">
        <v>6289</v>
      </c>
      <c r="P77">
        <v>0</v>
      </c>
      <c r="Q77">
        <v>852.1</v>
      </c>
      <c r="R77">
        <v>1897.4</v>
      </c>
      <c r="S77">
        <v>0</v>
      </c>
      <c r="T77">
        <v>3405.4</v>
      </c>
      <c r="U77">
        <v>0</v>
      </c>
      <c r="V77">
        <v>0</v>
      </c>
      <c r="W77">
        <v>-119</v>
      </c>
      <c r="X77">
        <v>423937</v>
      </c>
      <c r="Y77">
        <v>0</v>
      </c>
      <c r="Z77">
        <v>0</v>
      </c>
      <c r="AA77">
        <v>17935038</v>
      </c>
      <c r="AB77">
        <v>0</v>
      </c>
      <c r="AC77">
        <v>127906</v>
      </c>
      <c r="AD77">
        <v>0</v>
      </c>
      <c r="AE77">
        <v>45356344</v>
      </c>
      <c r="AF77">
        <v>4020179</v>
      </c>
      <c r="AG77">
        <v>0</v>
      </c>
      <c r="AH77">
        <v>3488579</v>
      </c>
      <c r="AI77">
        <v>50376224</v>
      </c>
      <c r="AJ77">
        <v>0</v>
      </c>
      <c r="AK77">
        <v>254136</v>
      </c>
      <c r="AL77">
        <v>-492387</v>
      </c>
      <c r="AM77">
        <v>0</v>
      </c>
      <c r="AN77">
        <v>7359064</v>
      </c>
      <c r="AO77">
        <v>0</v>
      </c>
      <c r="AP77">
        <v>0</v>
      </c>
      <c r="AQ77">
        <v>128848901</v>
      </c>
      <c r="AR77">
        <v>38.700000000000003</v>
      </c>
    </row>
    <row r="78" spans="1:44" hidden="1">
      <c r="A78" s="47" t="str">
        <f t="shared" si="1"/>
        <v>GA_2025</v>
      </c>
      <c r="B78" t="s">
        <v>34</v>
      </c>
      <c r="C78">
        <v>2025</v>
      </c>
      <c r="D78">
        <v>2.7</v>
      </c>
      <c r="E78">
        <v>288.7</v>
      </c>
      <c r="F78">
        <v>1.6</v>
      </c>
      <c r="G78">
        <v>8271.7000000000007</v>
      </c>
      <c r="H78">
        <v>0</v>
      </c>
      <c r="I78">
        <v>98.7</v>
      </c>
      <c r="J78">
        <v>2.2999999999999998</v>
      </c>
      <c r="K78">
        <v>7992.5</v>
      </c>
      <c r="L78">
        <v>7707.8</v>
      </c>
      <c r="M78">
        <v>0</v>
      </c>
      <c r="N78">
        <v>1983.9</v>
      </c>
      <c r="O78">
        <v>6289</v>
      </c>
      <c r="P78">
        <v>0</v>
      </c>
      <c r="Q78">
        <v>852.1</v>
      </c>
      <c r="R78">
        <v>1897.4</v>
      </c>
      <c r="S78">
        <v>0</v>
      </c>
      <c r="T78">
        <v>3407.4</v>
      </c>
      <c r="U78">
        <v>0</v>
      </c>
      <c r="V78">
        <v>0</v>
      </c>
      <c r="W78">
        <v>-119</v>
      </c>
      <c r="X78">
        <v>420224</v>
      </c>
      <c r="Y78">
        <v>0</v>
      </c>
      <c r="Z78">
        <v>10252</v>
      </c>
      <c r="AA78">
        <v>16973766</v>
      </c>
      <c r="AB78">
        <v>0</v>
      </c>
      <c r="AC78">
        <v>151478</v>
      </c>
      <c r="AD78">
        <v>15058</v>
      </c>
      <c r="AE78">
        <v>42960339</v>
      </c>
      <c r="AF78">
        <v>3601130</v>
      </c>
      <c r="AG78">
        <v>0</v>
      </c>
      <c r="AH78">
        <v>3489488</v>
      </c>
      <c r="AI78">
        <v>50376224</v>
      </c>
      <c r="AJ78">
        <v>0</v>
      </c>
      <c r="AK78">
        <v>217831</v>
      </c>
      <c r="AL78">
        <v>-463128</v>
      </c>
      <c r="AM78">
        <v>0</v>
      </c>
      <c r="AN78">
        <v>7343114</v>
      </c>
      <c r="AO78">
        <v>0</v>
      </c>
      <c r="AP78">
        <v>0</v>
      </c>
      <c r="AQ78">
        <v>125095657</v>
      </c>
      <c r="AR78">
        <v>36.4</v>
      </c>
    </row>
    <row r="79" spans="1:44" hidden="1">
      <c r="A79" s="47" t="str">
        <f t="shared" si="1"/>
        <v>GA_2026</v>
      </c>
      <c r="B79" t="s">
        <v>34</v>
      </c>
      <c r="C79">
        <v>2026</v>
      </c>
      <c r="D79">
        <v>2.7</v>
      </c>
      <c r="E79">
        <v>288.7</v>
      </c>
      <c r="F79">
        <v>3.1</v>
      </c>
      <c r="G79">
        <v>8188.5</v>
      </c>
      <c r="H79">
        <v>0</v>
      </c>
      <c r="I79">
        <v>114.1</v>
      </c>
      <c r="J79">
        <v>4.5999999999999996</v>
      </c>
      <c r="K79">
        <v>7986.8</v>
      </c>
      <c r="L79">
        <v>7643.8</v>
      </c>
      <c r="M79">
        <v>0</v>
      </c>
      <c r="N79">
        <v>1984.2</v>
      </c>
      <c r="O79">
        <v>6289</v>
      </c>
      <c r="P79">
        <v>0</v>
      </c>
      <c r="Q79">
        <v>852.1</v>
      </c>
      <c r="R79">
        <v>1897.4</v>
      </c>
      <c r="S79">
        <v>0</v>
      </c>
      <c r="T79">
        <v>3516.9</v>
      </c>
      <c r="U79">
        <v>0</v>
      </c>
      <c r="V79">
        <v>0</v>
      </c>
      <c r="W79">
        <v>-119</v>
      </c>
      <c r="X79">
        <v>420224</v>
      </c>
      <c r="Y79">
        <v>0</v>
      </c>
      <c r="Z79">
        <v>20504</v>
      </c>
      <c r="AA79">
        <v>15886270</v>
      </c>
      <c r="AB79">
        <v>0</v>
      </c>
      <c r="AC79">
        <v>175051</v>
      </c>
      <c r="AD79">
        <v>30115</v>
      </c>
      <c r="AE79">
        <v>42118286</v>
      </c>
      <c r="AF79">
        <v>2856624</v>
      </c>
      <c r="AG79">
        <v>0</v>
      </c>
      <c r="AH79">
        <v>3490170</v>
      </c>
      <c r="AI79">
        <v>50376224</v>
      </c>
      <c r="AJ79">
        <v>0</v>
      </c>
      <c r="AK79">
        <v>0</v>
      </c>
      <c r="AL79">
        <v>-449311</v>
      </c>
      <c r="AM79">
        <v>0</v>
      </c>
      <c r="AN79">
        <v>7410221</v>
      </c>
      <c r="AO79">
        <v>0</v>
      </c>
      <c r="AP79">
        <v>0</v>
      </c>
      <c r="AQ79">
        <v>122334257</v>
      </c>
      <c r="AR79">
        <v>34.299999999999997</v>
      </c>
    </row>
    <row r="80" spans="1:44" hidden="1">
      <c r="A80" s="47" t="str">
        <f t="shared" si="1"/>
        <v>GA_2027</v>
      </c>
      <c r="B80" t="s">
        <v>34</v>
      </c>
      <c r="C80">
        <v>2027</v>
      </c>
      <c r="D80">
        <v>2.7</v>
      </c>
      <c r="E80">
        <v>288.7</v>
      </c>
      <c r="F80">
        <v>4.7</v>
      </c>
      <c r="G80">
        <v>8091.6</v>
      </c>
      <c r="H80">
        <v>0</v>
      </c>
      <c r="I80">
        <v>136.19999999999999</v>
      </c>
      <c r="J80">
        <v>6.9</v>
      </c>
      <c r="K80">
        <v>7973.3</v>
      </c>
      <c r="L80">
        <v>7643.8</v>
      </c>
      <c r="M80">
        <v>0</v>
      </c>
      <c r="N80">
        <v>1984.6</v>
      </c>
      <c r="O80">
        <v>6289</v>
      </c>
      <c r="P80">
        <v>0</v>
      </c>
      <c r="Q80">
        <v>852.1</v>
      </c>
      <c r="R80">
        <v>1897.4</v>
      </c>
      <c r="S80">
        <v>0</v>
      </c>
      <c r="T80">
        <v>6077.5</v>
      </c>
      <c r="U80">
        <v>0</v>
      </c>
      <c r="V80">
        <v>0</v>
      </c>
      <c r="W80">
        <v>-119</v>
      </c>
      <c r="X80">
        <v>398674</v>
      </c>
      <c r="Y80">
        <v>0</v>
      </c>
      <c r="Z80">
        <v>30755</v>
      </c>
      <c r="AA80">
        <v>13725574</v>
      </c>
      <c r="AB80">
        <v>0</v>
      </c>
      <c r="AC80">
        <v>208945</v>
      </c>
      <c r="AD80">
        <v>45173</v>
      </c>
      <c r="AE80">
        <v>39757040</v>
      </c>
      <c r="AF80">
        <v>1752246</v>
      </c>
      <c r="AG80">
        <v>0</v>
      </c>
      <c r="AH80">
        <v>3491308</v>
      </c>
      <c r="AI80">
        <v>50376224</v>
      </c>
      <c r="AJ80">
        <v>0</v>
      </c>
      <c r="AK80">
        <v>0</v>
      </c>
      <c r="AL80">
        <v>-551166</v>
      </c>
      <c r="AM80">
        <v>0</v>
      </c>
      <c r="AN80">
        <v>10398036</v>
      </c>
      <c r="AO80">
        <v>0</v>
      </c>
      <c r="AP80">
        <v>0</v>
      </c>
      <c r="AQ80">
        <v>119632688</v>
      </c>
      <c r="AR80">
        <v>30.4</v>
      </c>
    </row>
    <row r="81" spans="1:44" hidden="1">
      <c r="A81" s="47" t="str">
        <f t="shared" si="1"/>
        <v>GA_2028</v>
      </c>
      <c r="B81" t="s">
        <v>34</v>
      </c>
      <c r="C81">
        <v>2028</v>
      </c>
      <c r="D81">
        <v>18.899999999999999</v>
      </c>
      <c r="E81">
        <v>288.7</v>
      </c>
      <c r="F81">
        <v>4023.7</v>
      </c>
      <c r="G81">
        <v>2945.6</v>
      </c>
      <c r="H81">
        <v>0</v>
      </c>
      <c r="I81">
        <v>158.30000000000001</v>
      </c>
      <c r="J81">
        <v>9.1999999999999993</v>
      </c>
      <c r="K81">
        <v>7959.9</v>
      </c>
      <c r="L81">
        <v>7643.8</v>
      </c>
      <c r="M81">
        <v>0</v>
      </c>
      <c r="N81">
        <v>2057</v>
      </c>
      <c r="O81">
        <v>6289</v>
      </c>
      <c r="P81">
        <v>0</v>
      </c>
      <c r="Q81">
        <v>852.1</v>
      </c>
      <c r="R81">
        <v>1897.4</v>
      </c>
      <c r="S81">
        <v>0</v>
      </c>
      <c r="T81">
        <v>6095.2</v>
      </c>
      <c r="U81">
        <v>0</v>
      </c>
      <c r="V81">
        <v>0</v>
      </c>
      <c r="W81">
        <v>-5888</v>
      </c>
      <c r="X81">
        <v>445090</v>
      </c>
      <c r="Y81">
        <v>0</v>
      </c>
      <c r="Z81">
        <v>28536771</v>
      </c>
      <c r="AA81">
        <v>1115428</v>
      </c>
      <c r="AB81">
        <v>0</v>
      </c>
      <c r="AC81">
        <v>242839</v>
      </c>
      <c r="AD81">
        <v>60230</v>
      </c>
      <c r="AE81">
        <v>21845124</v>
      </c>
      <c r="AF81">
        <v>636210</v>
      </c>
      <c r="AG81">
        <v>0</v>
      </c>
      <c r="AH81">
        <v>3592480</v>
      </c>
      <c r="AI81">
        <v>50376224</v>
      </c>
      <c r="AJ81">
        <v>0</v>
      </c>
      <c r="AK81">
        <v>0</v>
      </c>
      <c r="AL81">
        <v>-723964</v>
      </c>
      <c r="AM81">
        <v>0</v>
      </c>
      <c r="AN81">
        <v>13204191</v>
      </c>
      <c r="AO81">
        <v>0</v>
      </c>
      <c r="AP81">
        <v>0</v>
      </c>
      <c r="AQ81">
        <v>119324735</v>
      </c>
      <c r="AR81">
        <v>13.8</v>
      </c>
    </row>
    <row r="82" spans="1:44" hidden="1">
      <c r="A82" s="47" t="str">
        <f t="shared" si="1"/>
        <v>GA_2029</v>
      </c>
      <c r="B82" t="s">
        <v>34</v>
      </c>
      <c r="C82">
        <v>2029</v>
      </c>
      <c r="D82">
        <v>227.6</v>
      </c>
      <c r="E82">
        <v>288.7</v>
      </c>
      <c r="F82">
        <v>4395.1000000000004</v>
      </c>
      <c r="G82">
        <v>2896.7</v>
      </c>
      <c r="H82">
        <v>0</v>
      </c>
      <c r="I82">
        <v>189.8</v>
      </c>
      <c r="J82">
        <v>9.1999999999999993</v>
      </c>
      <c r="K82">
        <v>7951.9</v>
      </c>
      <c r="L82">
        <v>7643.8</v>
      </c>
      <c r="M82">
        <v>0</v>
      </c>
      <c r="N82">
        <v>2057.4</v>
      </c>
      <c r="O82">
        <v>6289</v>
      </c>
      <c r="P82">
        <v>0</v>
      </c>
      <c r="Q82">
        <v>852.1</v>
      </c>
      <c r="R82">
        <v>1897.4</v>
      </c>
      <c r="S82">
        <v>0</v>
      </c>
      <c r="T82">
        <v>6644.6</v>
      </c>
      <c r="U82">
        <v>0</v>
      </c>
      <c r="V82">
        <v>0</v>
      </c>
      <c r="W82">
        <v>-69756</v>
      </c>
      <c r="X82">
        <v>444616</v>
      </c>
      <c r="Y82">
        <v>0</v>
      </c>
      <c r="Z82">
        <v>31170561</v>
      </c>
      <c r="AA82">
        <v>446887</v>
      </c>
      <c r="AB82">
        <v>0</v>
      </c>
      <c r="AC82">
        <v>291170</v>
      </c>
      <c r="AD82">
        <v>60230</v>
      </c>
      <c r="AE82">
        <v>19011973</v>
      </c>
      <c r="AF82">
        <v>745</v>
      </c>
      <c r="AG82">
        <v>0</v>
      </c>
      <c r="AH82">
        <v>3603120</v>
      </c>
      <c r="AI82">
        <v>50376224</v>
      </c>
      <c r="AJ82">
        <v>0</v>
      </c>
      <c r="AK82">
        <v>0</v>
      </c>
      <c r="AL82">
        <v>-785601</v>
      </c>
      <c r="AM82">
        <v>0</v>
      </c>
      <c r="AN82">
        <v>14366239</v>
      </c>
      <c r="AO82">
        <v>0</v>
      </c>
      <c r="AP82">
        <v>0</v>
      </c>
      <c r="AQ82">
        <v>118916408</v>
      </c>
      <c r="AR82">
        <v>11.9</v>
      </c>
    </row>
    <row r="83" spans="1:44" hidden="1">
      <c r="A83" s="47" t="str">
        <f t="shared" si="1"/>
        <v>GA_2030</v>
      </c>
      <c r="B83" t="s">
        <v>34</v>
      </c>
      <c r="C83">
        <v>2030</v>
      </c>
      <c r="D83">
        <v>246.9</v>
      </c>
      <c r="E83">
        <v>288.7</v>
      </c>
      <c r="F83">
        <v>4395.1000000000004</v>
      </c>
      <c r="G83">
        <v>2835.8</v>
      </c>
      <c r="H83">
        <v>0</v>
      </c>
      <c r="I83">
        <v>221.3</v>
      </c>
      <c r="J83">
        <v>9.1999999999999993</v>
      </c>
      <c r="K83">
        <v>7943.7</v>
      </c>
      <c r="L83">
        <v>7639.8</v>
      </c>
      <c r="M83">
        <v>0</v>
      </c>
      <c r="N83">
        <v>2057.6999999999998</v>
      </c>
      <c r="O83">
        <v>6289</v>
      </c>
      <c r="P83">
        <v>0</v>
      </c>
      <c r="Q83">
        <v>791.1</v>
      </c>
      <c r="R83">
        <v>1897.4</v>
      </c>
      <c r="S83">
        <v>0</v>
      </c>
      <c r="T83">
        <v>6700.6</v>
      </c>
      <c r="U83">
        <v>0</v>
      </c>
      <c r="V83">
        <v>0</v>
      </c>
      <c r="W83">
        <v>-68903</v>
      </c>
      <c r="X83">
        <v>445509</v>
      </c>
      <c r="Y83">
        <v>0</v>
      </c>
      <c r="Z83">
        <v>31170561</v>
      </c>
      <c r="AA83">
        <v>0</v>
      </c>
      <c r="AB83">
        <v>0</v>
      </c>
      <c r="AC83">
        <v>339501</v>
      </c>
      <c r="AD83">
        <v>60230</v>
      </c>
      <c r="AE83">
        <v>12893206</v>
      </c>
      <c r="AF83">
        <v>575</v>
      </c>
      <c r="AG83">
        <v>0</v>
      </c>
      <c r="AH83">
        <v>3584255</v>
      </c>
      <c r="AI83">
        <v>50135252</v>
      </c>
      <c r="AJ83">
        <v>0</v>
      </c>
      <c r="AK83">
        <v>0</v>
      </c>
      <c r="AL83">
        <v>-771353</v>
      </c>
      <c r="AM83">
        <v>0</v>
      </c>
      <c r="AN83">
        <v>14628924</v>
      </c>
      <c r="AO83">
        <v>0</v>
      </c>
      <c r="AP83">
        <v>0</v>
      </c>
      <c r="AQ83">
        <v>112417756</v>
      </c>
      <c r="AR83">
        <v>9</v>
      </c>
    </row>
    <row r="84" spans="1:44" hidden="1">
      <c r="A84" s="47" t="str">
        <f t="shared" si="1"/>
        <v>IA_2022</v>
      </c>
      <c r="B84" t="s">
        <v>48</v>
      </c>
      <c r="C84">
        <v>2022</v>
      </c>
      <c r="D84">
        <v>3.6</v>
      </c>
      <c r="E84">
        <v>16.2</v>
      </c>
      <c r="F84">
        <v>0</v>
      </c>
      <c r="G84">
        <v>4594.7</v>
      </c>
      <c r="H84">
        <v>0</v>
      </c>
      <c r="I84">
        <v>89.8</v>
      </c>
      <c r="J84">
        <v>0</v>
      </c>
      <c r="K84">
        <v>1748.2</v>
      </c>
      <c r="L84">
        <v>1137</v>
      </c>
      <c r="M84">
        <v>0</v>
      </c>
      <c r="N84">
        <v>207.5</v>
      </c>
      <c r="O84">
        <v>0</v>
      </c>
      <c r="P84">
        <v>0</v>
      </c>
      <c r="Q84">
        <v>1001.8</v>
      </c>
      <c r="R84">
        <v>0</v>
      </c>
      <c r="S84">
        <v>0</v>
      </c>
      <c r="T84">
        <v>239.4</v>
      </c>
      <c r="U84">
        <v>0</v>
      </c>
      <c r="V84">
        <v>12131.7</v>
      </c>
      <c r="W84">
        <v>-500</v>
      </c>
      <c r="X84">
        <v>73452</v>
      </c>
      <c r="Y84">
        <v>0</v>
      </c>
      <c r="Z84">
        <v>0</v>
      </c>
      <c r="AA84">
        <v>29877186</v>
      </c>
      <c r="AB84">
        <v>0</v>
      </c>
      <c r="AC84">
        <v>128597</v>
      </c>
      <c r="AD84">
        <v>0</v>
      </c>
      <c r="AE84">
        <v>6851207</v>
      </c>
      <c r="AF84">
        <v>215217</v>
      </c>
      <c r="AG84">
        <v>0</v>
      </c>
      <c r="AH84">
        <v>1445206</v>
      </c>
      <c r="AI84">
        <v>0</v>
      </c>
      <c r="AJ84">
        <v>0</v>
      </c>
      <c r="AK84">
        <v>259634</v>
      </c>
      <c r="AL84">
        <v>0</v>
      </c>
      <c r="AM84">
        <v>0</v>
      </c>
      <c r="AN84">
        <v>522761</v>
      </c>
      <c r="AO84">
        <v>0</v>
      </c>
      <c r="AP84">
        <v>42991453</v>
      </c>
      <c r="AQ84">
        <v>82364213</v>
      </c>
      <c r="AR84">
        <v>33.9</v>
      </c>
    </row>
    <row r="85" spans="1:44" hidden="1">
      <c r="A85" s="47" t="str">
        <f t="shared" si="1"/>
        <v>IA_2023</v>
      </c>
      <c r="B85" t="s">
        <v>48</v>
      </c>
      <c r="C85">
        <v>2023</v>
      </c>
      <c r="D85">
        <v>3.6</v>
      </c>
      <c r="E85">
        <v>16.2</v>
      </c>
      <c r="F85">
        <v>0</v>
      </c>
      <c r="G85">
        <v>4547.8999999999996</v>
      </c>
      <c r="H85">
        <v>0</v>
      </c>
      <c r="I85">
        <v>100.1</v>
      </c>
      <c r="J85">
        <v>0</v>
      </c>
      <c r="K85">
        <v>1748.2</v>
      </c>
      <c r="L85">
        <v>1087.9000000000001</v>
      </c>
      <c r="M85">
        <v>0</v>
      </c>
      <c r="N85">
        <v>207.5</v>
      </c>
      <c r="O85">
        <v>0</v>
      </c>
      <c r="P85">
        <v>0</v>
      </c>
      <c r="Q85">
        <v>962.2</v>
      </c>
      <c r="R85">
        <v>0</v>
      </c>
      <c r="S85">
        <v>0</v>
      </c>
      <c r="T85">
        <v>252.7</v>
      </c>
      <c r="U85">
        <v>0</v>
      </c>
      <c r="V85">
        <v>12155.2</v>
      </c>
      <c r="W85">
        <v>-509</v>
      </c>
      <c r="X85">
        <v>70516</v>
      </c>
      <c r="Y85">
        <v>0</v>
      </c>
      <c r="Z85">
        <v>0</v>
      </c>
      <c r="AA85">
        <v>29315727</v>
      </c>
      <c r="AB85">
        <v>0</v>
      </c>
      <c r="AC85">
        <v>143306</v>
      </c>
      <c r="AD85">
        <v>0</v>
      </c>
      <c r="AE85">
        <v>6355309</v>
      </c>
      <c r="AF85">
        <v>214975</v>
      </c>
      <c r="AG85">
        <v>0</v>
      </c>
      <c r="AH85">
        <v>1445206</v>
      </c>
      <c r="AI85">
        <v>0</v>
      </c>
      <c r="AJ85">
        <v>0</v>
      </c>
      <c r="AK85">
        <v>513650</v>
      </c>
      <c r="AL85">
        <v>0</v>
      </c>
      <c r="AM85">
        <v>0</v>
      </c>
      <c r="AN85">
        <v>548647</v>
      </c>
      <c r="AO85">
        <v>0</v>
      </c>
      <c r="AP85">
        <v>43096888</v>
      </c>
      <c r="AQ85">
        <v>81703714</v>
      </c>
      <c r="AR85">
        <v>33.299999999999997</v>
      </c>
    </row>
    <row r="86" spans="1:44" hidden="1">
      <c r="A86" s="47" t="str">
        <f t="shared" si="1"/>
        <v>IA_2024</v>
      </c>
      <c r="B86" t="s">
        <v>48</v>
      </c>
      <c r="C86">
        <v>2024</v>
      </c>
      <c r="D86">
        <v>3.6</v>
      </c>
      <c r="E86">
        <v>16.2</v>
      </c>
      <c r="F86">
        <v>0</v>
      </c>
      <c r="G86">
        <v>4522</v>
      </c>
      <c r="H86">
        <v>0</v>
      </c>
      <c r="I86">
        <v>110.4</v>
      </c>
      <c r="J86">
        <v>0</v>
      </c>
      <c r="K86">
        <v>1748.2</v>
      </c>
      <c r="L86">
        <v>1045.5999999999999</v>
      </c>
      <c r="M86">
        <v>0</v>
      </c>
      <c r="N86">
        <v>207.8</v>
      </c>
      <c r="O86">
        <v>0</v>
      </c>
      <c r="P86">
        <v>0</v>
      </c>
      <c r="Q86">
        <v>960.1</v>
      </c>
      <c r="R86">
        <v>0</v>
      </c>
      <c r="S86">
        <v>0</v>
      </c>
      <c r="T86">
        <v>1511.3</v>
      </c>
      <c r="U86">
        <v>0</v>
      </c>
      <c r="V86">
        <v>14089.7</v>
      </c>
      <c r="W86">
        <v>-502</v>
      </c>
      <c r="X86">
        <v>70486</v>
      </c>
      <c r="Y86">
        <v>0</v>
      </c>
      <c r="Z86">
        <v>0</v>
      </c>
      <c r="AA86">
        <v>28766348</v>
      </c>
      <c r="AB86">
        <v>0</v>
      </c>
      <c r="AC86">
        <v>158014</v>
      </c>
      <c r="AD86">
        <v>0</v>
      </c>
      <c r="AE86">
        <v>6778060</v>
      </c>
      <c r="AF86">
        <v>203066</v>
      </c>
      <c r="AG86">
        <v>0</v>
      </c>
      <c r="AH86">
        <v>1447126</v>
      </c>
      <c r="AI86">
        <v>0</v>
      </c>
      <c r="AJ86">
        <v>0</v>
      </c>
      <c r="AK86">
        <v>414678</v>
      </c>
      <c r="AL86">
        <v>0</v>
      </c>
      <c r="AM86">
        <v>0</v>
      </c>
      <c r="AN86">
        <v>3253335</v>
      </c>
      <c r="AO86">
        <v>0</v>
      </c>
      <c r="AP86">
        <v>51480800</v>
      </c>
      <c r="AQ86">
        <v>92571412</v>
      </c>
      <c r="AR86">
        <v>32.799999999999997</v>
      </c>
    </row>
    <row r="87" spans="1:44" hidden="1">
      <c r="A87" s="47" t="str">
        <f t="shared" si="1"/>
        <v>IA_2025</v>
      </c>
      <c r="B87" t="s">
        <v>48</v>
      </c>
      <c r="C87">
        <v>2025</v>
      </c>
      <c r="D87">
        <v>3.6</v>
      </c>
      <c r="E87">
        <v>16.2</v>
      </c>
      <c r="F87">
        <v>4.7</v>
      </c>
      <c r="G87">
        <v>4488.3</v>
      </c>
      <c r="H87">
        <v>0</v>
      </c>
      <c r="I87">
        <v>125.7</v>
      </c>
      <c r="J87">
        <v>6.9</v>
      </c>
      <c r="K87">
        <v>1746.9</v>
      </c>
      <c r="L87">
        <v>970</v>
      </c>
      <c r="M87">
        <v>0</v>
      </c>
      <c r="N87">
        <v>220.1</v>
      </c>
      <c r="O87">
        <v>0</v>
      </c>
      <c r="P87">
        <v>0</v>
      </c>
      <c r="Q87">
        <v>957.3</v>
      </c>
      <c r="R87">
        <v>0</v>
      </c>
      <c r="S87">
        <v>0</v>
      </c>
      <c r="T87">
        <v>2601.6999999999998</v>
      </c>
      <c r="U87">
        <v>0</v>
      </c>
      <c r="V87">
        <v>15505.3</v>
      </c>
      <c r="W87">
        <v>-537</v>
      </c>
      <c r="X87">
        <v>68220</v>
      </c>
      <c r="Y87">
        <v>0</v>
      </c>
      <c r="Z87">
        <v>30755</v>
      </c>
      <c r="AA87">
        <v>27116244</v>
      </c>
      <c r="AB87">
        <v>0</v>
      </c>
      <c r="AC87">
        <v>157247</v>
      </c>
      <c r="AD87">
        <v>45173</v>
      </c>
      <c r="AE87">
        <v>5660843</v>
      </c>
      <c r="AF87">
        <v>99591</v>
      </c>
      <c r="AG87">
        <v>0</v>
      </c>
      <c r="AH87">
        <v>1532625</v>
      </c>
      <c r="AI87">
        <v>0</v>
      </c>
      <c r="AJ87">
        <v>0</v>
      </c>
      <c r="AK87">
        <v>226042</v>
      </c>
      <c r="AL87">
        <v>0</v>
      </c>
      <c r="AM87">
        <v>0</v>
      </c>
      <c r="AN87">
        <v>5492983</v>
      </c>
      <c r="AO87">
        <v>0</v>
      </c>
      <c r="AP87">
        <v>58445048</v>
      </c>
      <c r="AQ87">
        <v>98874232</v>
      </c>
      <c r="AR87">
        <v>30.4</v>
      </c>
    </row>
    <row r="88" spans="1:44" hidden="1">
      <c r="A88" s="47" t="str">
        <f t="shared" si="1"/>
        <v>IA_2026</v>
      </c>
      <c r="B88" t="s">
        <v>48</v>
      </c>
      <c r="C88">
        <v>2026</v>
      </c>
      <c r="D88">
        <v>5.2</v>
      </c>
      <c r="E88">
        <v>16.2</v>
      </c>
      <c r="F88">
        <v>9.4</v>
      </c>
      <c r="G88">
        <v>4453.8999999999996</v>
      </c>
      <c r="H88">
        <v>0</v>
      </c>
      <c r="I88">
        <v>141.1</v>
      </c>
      <c r="J88">
        <v>13.7</v>
      </c>
      <c r="K88">
        <v>1745.7</v>
      </c>
      <c r="L88">
        <v>964.4</v>
      </c>
      <c r="M88">
        <v>0</v>
      </c>
      <c r="N88">
        <v>220.4</v>
      </c>
      <c r="O88">
        <v>0</v>
      </c>
      <c r="P88">
        <v>0</v>
      </c>
      <c r="Q88">
        <v>951.2</v>
      </c>
      <c r="R88">
        <v>0</v>
      </c>
      <c r="S88">
        <v>0</v>
      </c>
      <c r="T88">
        <v>3554</v>
      </c>
      <c r="U88">
        <v>0</v>
      </c>
      <c r="V88">
        <v>16410.900000000001</v>
      </c>
      <c r="W88">
        <v>-931</v>
      </c>
      <c r="X88">
        <v>70005</v>
      </c>
      <c r="Y88">
        <v>0</v>
      </c>
      <c r="Z88">
        <v>61511</v>
      </c>
      <c r="AA88">
        <v>24354706</v>
      </c>
      <c r="AB88">
        <v>0</v>
      </c>
      <c r="AC88">
        <v>148817</v>
      </c>
      <c r="AD88">
        <v>90345</v>
      </c>
      <c r="AE88">
        <v>5540377</v>
      </c>
      <c r="AF88">
        <v>97919</v>
      </c>
      <c r="AG88">
        <v>0</v>
      </c>
      <c r="AH88">
        <v>1534546</v>
      </c>
      <c r="AI88">
        <v>0</v>
      </c>
      <c r="AJ88">
        <v>0</v>
      </c>
      <c r="AK88">
        <v>300523</v>
      </c>
      <c r="AL88">
        <v>0</v>
      </c>
      <c r="AM88">
        <v>0</v>
      </c>
      <c r="AN88">
        <v>7513668</v>
      </c>
      <c r="AO88">
        <v>0</v>
      </c>
      <c r="AP88">
        <v>62221439</v>
      </c>
      <c r="AQ88">
        <v>101932925</v>
      </c>
      <c r="AR88">
        <v>27.6</v>
      </c>
    </row>
    <row r="89" spans="1:44" hidden="1">
      <c r="A89" s="47" t="str">
        <f t="shared" si="1"/>
        <v>IA_2027</v>
      </c>
      <c r="B89" t="s">
        <v>48</v>
      </c>
      <c r="C89">
        <v>2027</v>
      </c>
      <c r="D89">
        <v>352.7</v>
      </c>
      <c r="E89">
        <v>16.2</v>
      </c>
      <c r="F89">
        <v>14</v>
      </c>
      <c r="G89">
        <v>4413.8999999999996</v>
      </c>
      <c r="H89">
        <v>0</v>
      </c>
      <c r="I89">
        <v>167.5</v>
      </c>
      <c r="J89">
        <v>20.6</v>
      </c>
      <c r="K89">
        <v>1742.7</v>
      </c>
      <c r="L89">
        <v>954</v>
      </c>
      <c r="M89">
        <v>0</v>
      </c>
      <c r="N89">
        <v>220.7</v>
      </c>
      <c r="O89">
        <v>0</v>
      </c>
      <c r="P89">
        <v>0</v>
      </c>
      <c r="Q89">
        <v>930.6</v>
      </c>
      <c r="R89">
        <v>0</v>
      </c>
      <c r="S89">
        <v>0</v>
      </c>
      <c r="T89">
        <v>3529.6</v>
      </c>
      <c r="U89">
        <v>0</v>
      </c>
      <c r="V89">
        <v>17018.599999999999</v>
      </c>
      <c r="W89">
        <v>-33328</v>
      </c>
      <c r="X89">
        <v>66560</v>
      </c>
      <c r="Y89">
        <v>0</v>
      </c>
      <c r="Z89">
        <v>92266</v>
      </c>
      <c r="AA89">
        <v>19708638</v>
      </c>
      <c r="AB89">
        <v>0</v>
      </c>
      <c r="AC89">
        <v>239718</v>
      </c>
      <c r="AD89">
        <v>135518</v>
      </c>
      <c r="AE89">
        <v>3972921</v>
      </c>
      <c r="AF89">
        <v>23030</v>
      </c>
      <c r="AG89">
        <v>0</v>
      </c>
      <c r="AH89">
        <v>1536466</v>
      </c>
      <c r="AI89">
        <v>0</v>
      </c>
      <c r="AJ89">
        <v>0</v>
      </c>
      <c r="AK89">
        <v>493843</v>
      </c>
      <c r="AL89">
        <v>0</v>
      </c>
      <c r="AM89">
        <v>0</v>
      </c>
      <c r="AN89">
        <v>7574294</v>
      </c>
      <c r="AO89">
        <v>0</v>
      </c>
      <c r="AP89">
        <v>65231396</v>
      </c>
      <c r="AQ89">
        <v>99041322</v>
      </c>
      <c r="AR89">
        <v>22.2</v>
      </c>
    </row>
    <row r="90" spans="1:44" hidden="1">
      <c r="A90" s="47" t="str">
        <f t="shared" si="1"/>
        <v>IA_2028</v>
      </c>
      <c r="B90" t="s">
        <v>48</v>
      </c>
      <c r="C90">
        <v>2028</v>
      </c>
      <c r="D90">
        <v>1660.4</v>
      </c>
      <c r="E90">
        <v>16.2</v>
      </c>
      <c r="F90">
        <v>1097.9000000000001</v>
      </c>
      <c r="G90">
        <v>2944.6</v>
      </c>
      <c r="H90">
        <v>0</v>
      </c>
      <c r="I90">
        <v>193.8</v>
      </c>
      <c r="J90">
        <v>27.5</v>
      </c>
      <c r="K90">
        <v>1710.7</v>
      </c>
      <c r="L90">
        <v>929.7</v>
      </c>
      <c r="M90">
        <v>0</v>
      </c>
      <c r="N90">
        <v>220.9</v>
      </c>
      <c r="O90">
        <v>0</v>
      </c>
      <c r="P90">
        <v>0</v>
      </c>
      <c r="Q90">
        <v>926.6</v>
      </c>
      <c r="R90">
        <v>0</v>
      </c>
      <c r="S90">
        <v>0</v>
      </c>
      <c r="T90">
        <v>3693.7</v>
      </c>
      <c r="U90">
        <v>0</v>
      </c>
      <c r="V90">
        <v>17679.3</v>
      </c>
      <c r="W90">
        <v>-458001</v>
      </c>
      <c r="X90">
        <v>62012</v>
      </c>
      <c r="Y90">
        <v>0</v>
      </c>
      <c r="Z90">
        <v>7786235</v>
      </c>
      <c r="AA90">
        <v>4707565</v>
      </c>
      <c r="AB90">
        <v>0</v>
      </c>
      <c r="AC90">
        <v>277442</v>
      </c>
      <c r="AD90">
        <v>180691</v>
      </c>
      <c r="AE90">
        <v>1739664</v>
      </c>
      <c r="AF90">
        <v>15743</v>
      </c>
      <c r="AG90">
        <v>0</v>
      </c>
      <c r="AH90">
        <v>1538387</v>
      </c>
      <c r="AI90">
        <v>0</v>
      </c>
      <c r="AJ90">
        <v>0</v>
      </c>
      <c r="AK90">
        <v>493546</v>
      </c>
      <c r="AL90">
        <v>0</v>
      </c>
      <c r="AM90">
        <v>0</v>
      </c>
      <c r="AN90">
        <v>7943425</v>
      </c>
      <c r="AO90">
        <v>0</v>
      </c>
      <c r="AP90">
        <v>68515107</v>
      </c>
      <c r="AQ90">
        <v>92801815</v>
      </c>
      <c r="AR90">
        <v>6.8</v>
      </c>
    </row>
    <row r="91" spans="1:44" hidden="1">
      <c r="A91" s="47" t="str">
        <f t="shared" si="1"/>
        <v>IA_2029</v>
      </c>
      <c r="B91" t="s">
        <v>48</v>
      </c>
      <c r="C91">
        <v>2029</v>
      </c>
      <c r="D91">
        <v>1683.5</v>
      </c>
      <c r="E91">
        <v>16.2</v>
      </c>
      <c r="F91">
        <v>1259.5999999999999</v>
      </c>
      <c r="G91">
        <v>2913.5</v>
      </c>
      <c r="H91">
        <v>0</v>
      </c>
      <c r="I91">
        <v>237.7</v>
      </c>
      <c r="J91">
        <v>27.5</v>
      </c>
      <c r="K91">
        <v>1709</v>
      </c>
      <c r="L91">
        <v>780.2</v>
      </c>
      <c r="M91">
        <v>0</v>
      </c>
      <c r="N91">
        <v>221.2</v>
      </c>
      <c r="O91">
        <v>0</v>
      </c>
      <c r="P91">
        <v>0</v>
      </c>
      <c r="Q91">
        <v>920.9</v>
      </c>
      <c r="R91">
        <v>0</v>
      </c>
      <c r="S91">
        <v>0</v>
      </c>
      <c r="T91">
        <v>3701.2</v>
      </c>
      <c r="U91">
        <v>0</v>
      </c>
      <c r="V91">
        <v>17990.7</v>
      </c>
      <c r="W91">
        <v>-497428</v>
      </c>
      <c r="X91">
        <v>57317</v>
      </c>
      <c r="Y91">
        <v>0</v>
      </c>
      <c r="Z91">
        <v>8933452</v>
      </c>
      <c r="AA91">
        <v>4151637</v>
      </c>
      <c r="AB91">
        <v>0</v>
      </c>
      <c r="AC91">
        <v>340248</v>
      </c>
      <c r="AD91">
        <v>180691</v>
      </c>
      <c r="AE91">
        <v>1077951</v>
      </c>
      <c r="AF91">
        <v>0</v>
      </c>
      <c r="AG91">
        <v>0</v>
      </c>
      <c r="AH91">
        <v>1540307</v>
      </c>
      <c r="AI91">
        <v>0</v>
      </c>
      <c r="AJ91">
        <v>0</v>
      </c>
      <c r="AK91">
        <v>447154</v>
      </c>
      <c r="AL91">
        <v>0</v>
      </c>
      <c r="AM91">
        <v>0</v>
      </c>
      <c r="AN91">
        <v>7887985</v>
      </c>
      <c r="AO91">
        <v>0</v>
      </c>
      <c r="AP91">
        <v>69934716</v>
      </c>
      <c r="AQ91">
        <v>94054029</v>
      </c>
      <c r="AR91">
        <v>6.1</v>
      </c>
    </row>
    <row r="92" spans="1:44" hidden="1">
      <c r="A92" s="47" t="str">
        <f t="shared" si="1"/>
        <v>IA_2030</v>
      </c>
      <c r="B92" t="s">
        <v>48</v>
      </c>
      <c r="C92">
        <v>2030</v>
      </c>
      <c r="D92">
        <v>1792.8</v>
      </c>
      <c r="E92">
        <v>16.2</v>
      </c>
      <c r="F92">
        <v>1259.5999999999999</v>
      </c>
      <c r="G92">
        <v>2874.8</v>
      </c>
      <c r="H92">
        <v>0</v>
      </c>
      <c r="I92">
        <v>281.60000000000002</v>
      </c>
      <c r="J92">
        <v>27.5</v>
      </c>
      <c r="K92">
        <v>1680.1</v>
      </c>
      <c r="L92">
        <v>622.70000000000005</v>
      </c>
      <c r="M92">
        <v>0</v>
      </c>
      <c r="N92">
        <v>221.5</v>
      </c>
      <c r="O92">
        <v>0</v>
      </c>
      <c r="P92">
        <v>0</v>
      </c>
      <c r="Q92">
        <v>777.1</v>
      </c>
      <c r="R92">
        <v>0</v>
      </c>
      <c r="S92">
        <v>0</v>
      </c>
      <c r="T92">
        <v>3772.3</v>
      </c>
      <c r="U92">
        <v>0</v>
      </c>
      <c r="V92">
        <v>18077.8</v>
      </c>
      <c r="W92">
        <v>-542709</v>
      </c>
      <c r="X92">
        <v>56165</v>
      </c>
      <c r="Y92">
        <v>0</v>
      </c>
      <c r="Z92">
        <v>8933452</v>
      </c>
      <c r="AA92">
        <v>4010464</v>
      </c>
      <c r="AB92">
        <v>0</v>
      </c>
      <c r="AC92">
        <v>403053</v>
      </c>
      <c r="AD92">
        <v>180691</v>
      </c>
      <c r="AE92">
        <v>450715</v>
      </c>
      <c r="AF92">
        <v>0</v>
      </c>
      <c r="AG92">
        <v>0</v>
      </c>
      <c r="AH92">
        <v>1542228</v>
      </c>
      <c r="AI92">
        <v>0</v>
      </c>
      <c r="AJ92">
        <v>0</v>
      </c>
      <c r="AK92">
        <v>491502</v>
      </c>
      <c r="AL92">
        <v>0</v>
      </c>
      <c r="AM92">
        <v>0</v>
      </c>
      <c r="AN92">
        <v>8006189</v>
      </c>
      <c r="AO92">
        <v>0</v>
      </c>
      <c r="AP92">
        <v>70534402</v>
      </c>
      <c r="AQ92">
        <v>94066151</v>
      </c>
      <c r="AR92">
        <v>5.7</v>
      </c>
    </row>
    <row r="93" spans="1:44" hidden="1">
      <c r="A93" s="47" t="str">
        <f t="shared" si="1"/>
        <v>ID_2022</v>
      </c>
      <c r="B93" t="s">
        <v>39</v>
      </c>
      <c r="C93">
        <v>2022</v>
      </c>
      <c r="D93">
        <v>0</v>
      </c>
      <c r="E93">
        <v>42.7</v>
      </c>
      <c r="F93">
        <v>0</v>
      </c>
      <c r="G93">
        <v>0</v>
      </c>
      <c r="H93">
        <v>0</v>
      </c>
      <c r="I93">
        <v>119.7</v>
      </c>
      <c r="J93">
        <v>0</v>
      </c>
      <c r="K93">
        <v>547.70000000000005</v>
      </c>
      <c r="L93">
        <v>547.4</v>
      </c>
      <c r="M93">
        <v>12</v>
      </c>
      <c r="N93">
        <v>2773.8</v>
      </c>
      <c r="O93">
        <v>0</v>
      </c>
      <c r="P93">
        <v>0</v>
      </c>
      <c r="Q93">
        <v>5.4</v>
      </c>
      <c r="R93">
        <v>0</v>
      </c>
      <c r="S93">
        <v>0</v>
      </c>
      <c r="T93">
        <v>240</v>
      </c>
      <c r="U93">
        <v>0</v>
      </c>
      <c r="V93">
        <v>912.8</v>
      </c>
      <c r="W93">
        <v>0</v>
      </c>
      <c r="X93">
        <v>179767</v>
      </c>
      <c r="Y93">
        <v>0</v>
      </c>
      <c r="Z93">
        <v>0</v>
      </c>
      <c r="AA93">
        <v>0</v>
      </c>
      <c r="AB93">
        <v>0</v>
      </c>
      <c r="AC93">
        <v>193595</v>
      </c>
      <c r="AD93">
        <v>0</v>
      </c>
      <c r="AE93">
        <v>2581222</v>
      </c>
      <c r="AF93">
        <v>0</v>
      </c>
      <c r="AG93">
        <v>0</v>
      </c>
      <c r="AH93">
        <v>11843073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512614</v>
      </c>
      <c r="AO93">
        <v>0</v>
      </c>
      <c r="AP93">
        <v>2316255</v>
      </c>
      <c r="AQ93">
        <v>17626526</v>
      </c>
      <c r="AR93">
        <v>0.9</v>
      </c>
    </row>
    <row r="94" spans="1:44" hidden="1">
      <c r="A94" s="47" t="str">
        <f t="shared" si="1"/>
        <v>ID_2023</v>
      </c>
      <c r="B94" t="s">
        <v>39</v>
      </c>
      <c r="C94">
        <v>2023</v>
      </c>
      <c r="D94">
        <v>0</v>
      </c>
      <c r="E94">
        <v>42.7</v>
      </c>
      <c r="F94">
        <v>0</v>
      </c>
      <c r="G94">
        <v>0</v>
      </c>
      <c r="H94">
        <v>0</v>
      </c>
      <c r="I94">
        <v>163.69999999999999</v>
      </c>
      <c r="J94">
        <v>0</v>
      </c>
      <c r="K94">
        <v>547.70000000000005</v>
      </c>
      <c r="L94">
        <v>547.4</v>
      </c>
      <c r="M94">
        <v>12</v>
      </c>
      <c r="N94">
        <v>2773.8</v>
      </c>
      <c r="O94">
        <v>0</v>
      </c>
      <c r="P94">
        <v>0</v>
      </c>
      <c r="Q94">
        <v>5.4</v>
      </c>
      <c r="R94">
        <v>0</v>
      </c>
      <c r="S94">
        <v>0</v>
      </c>
      <c r="T94">
        <v>240</v>
      </c>
      <c r="U94">
        <v>0</v>
      </c>
      <c r="V94">
        <v>912.8</v>
      </c>
      <c r="W94">
        <v>0</v>
      </c>
      <c r="X94">
        <v>91680</v>
      </c>
      <c r="Y94">
        <v>0</v>
      </c>
      <c r="Z94">
        <v>0</v>
      </c>
      <c r="AA94">
        <v>0</v>
      </c>
      <c r="AB94">
        <v>0</v>
      </c>
      <c r="AC94">
        <v>264125</v>
      </c>
      <c r="AD94">
        <v>0</v>
      </c>
      <c r="AE94">
        <v>2300130</v>
      </c>
      <c r="AF94">
        <v>0</v>
      </c>
      <c r="AG94">
        <v>0</v>
      </c>
      <c r="AH94">
        <v>11841401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509017</v>
      </c>
      <c r="AO94">
        <v>0</v>
      </c>
      <c r="AP94">
        <v>2310854</v>
      </c>
      <c r="AQ94">
        <v>17317208</v>
      </c>
      <c r="AR94">
        <v>0.8</v>
      </c>
    </row>
    <row r="95" spans="1:44" hidden="1">
      <c r="A95" s="47" t="str">
        <f t="shared" si="1"/>
        <v>ID_2024</v>
      </c>
      <c r="B95" t="s">
        <v>39</v>
      </c>
      <c r="C95">
        <v>2024</v>
      </c>
      <c r="D95">
        <v>0</v>
      </c>
      <c r="E95">
        <v>42.7</v>
      </c>
      <c r="F95">
        <v>0</v>
      </c>
      <c r="G95">
        <v>0</v>
      </c>
      <c r="H95">
        <v>0</v>
      </c>
      <c r="I95">
        <v>207.7</v>
      </c>
      <c r="J95">
        <v>0</v>
      </c>
      <c r="K95">
        <v>547.70000000000005</v>
      </c>
      <c r="L95">
        <v>547.4</v>
      </c>
      <c r="M95">
        <v>12</v>
      </c>
      <c r="N95">
        <v>2775.4</v>
      </c>
      <c r="O95">
        <v>0</v>
      </c>
      <c r="P95">
        <v>0</v>
      </c>
      <c r="Q95">
        <v>5.4</v>
      </c>
      <c r="R95">
        <v>0</v>
      </c>
      <c r="S95">
        <v>0</v>
      </c>
      <c r="T95">
        <v>240</v>
      </c>
      <c r="U95">
        <v>0</v>
      </c>
      <c r="V95">
        <v>912.8</v>
      </c>
      <c r="W95">
        <v>0</v>
      </c>
      <c r="X95">
        <v>90011</v>
      </c>
      <c r="Y95">
        <v>0</v>
      </c>
      <c r="Z95">
        <v>0</v>
      </c>
      <c r="AA95">
        <v>0</v>
      </c>
      <c r="AB95">
        <v>0</v>
      </c>
      <c r="AC95">
        <v>334654</v>
      </c>
      <c r="AD95">
        <v>0</v>
      </c>
      <c r="AE95">
        <v>2289520</v>
      </c>
      <c r="AF95">
        <v>0</v>
      </c>
      <c r="AG95">
        <v>0</v>
      </c>
      <c r="AH95">
        <v>11848864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505474</v>
      </c>
      <c r="AO95">
        <v>0</v>
      </c>
      <c r="AP95">
        <v>2305454</v>
      </c>
      <c r="AQ95">
        <v>17373978</v>
      </c>
      <c r="AR95">
        <v>0.8</v>
      </c>
    </row>
    <row r="96" spans="1:44" hidden="1">
      <c r="A96" s="47" t="str">
        <f t="shared" si="1"/>
        <v>ID_2025</v>
      </c>
      <c r="B96" t="s">
        <v>39</v>
      </c>
      <c r="C96">
        <v>2025</v>
      </c>
      <c r="D96">
        <v>0</v>
      </c>
      <c r="E96">
        <v>42.7</v>
      </c>
      <c r="F96">
        <v>4.7</v>
      </c>
      <c r="G96">
        <v>0</v>
      </c>
      <c r="H96">
        <v>0</v>
      </c>
      <c r="I96">
        <v>268.5</v>
      </c>
      <c r="J96">
        <v>6.9</v>
      </c>
      <c r="K96">
        <v>547.29999999999995</v>
      </c>
      <c r="L96">
        <v>547.4</v>
      </c>
      <c r="M96">
        <v>12</v>
      </c>
      <c r="N96">
        <v>2860.9</v>
      </c>
      <c r="O96">
        <v>0</v>
      </c>
      <c r="P96">
        <v>0</v>
      </c>
      <c r="Q96">
        <v>5.4</v>
      </c>
      <c r="R96">
        <v>0</v>
      </c>
      <c r="S96">
        <v>0</v>
      </c>
      <c r="T96">
        <v>240</v>
      </c>
      <c r="U96">
        <v>0</v>
      </c>
      <c r="V96">
        <v>912.8</v>
      </c>
      <c r="W96">
        <v>0</v>
      </c>
      <c r="X96">
        <v>90619</v>
      </c>
      <c r="Y96">
        <v>0</v>
      </c>
      <c r="Z96">
        <v>30755</v>
      </c>
      <c r="AA96">
        <v>0</v>
      </c>
      <c r="AB96">
        <v>0</v>
      </c>
      <c r="AC96">
        <v>430982</v>
      </c>
      <c r="AD96">
        <v>45173</v>
      </c>
      <c r="AE96">
        <v>2152472</v>
      </c>
      <c r="AF96">
        <v>0</v>
      </c>
      <c r="AG96">
        <v>0</v>
      </c>
      <c r="AH96">
        <v>12246240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501931</v>
      </c>
      <c r="AO96">
        <v>0</v>
      </c>
      <c r="AP96">
        <v>2300054</v>
      </c>
      <c r="AQ96">
        <v>17798225</v>
      </c>
      <c r="AR96">
        <v>0.8</v>
      </c>
    </row>
    <row r="97" spans="1:44" hidden="1">
      <c r="A97" s="47" t="str">
        <f t="shared" si="1"/>
        <v>ID_2026</v>
      </c>
      <c r="B97" t="s">
        <v>39</v>
      </c>
      <c r="C97">
        <v>2026</v>
      </c>
      <c r="D97">
        <v>0</v>
      </c>
      <c r="E97">
        <v>42.7</v>
      </c>
      <c r="F97">
        <v>9.4</v>
      </c>
      <c r="G97">
        <v>0</v>
      </c>
      <c r="H97">
        <v>0</v>
      </c>
      <c r="I97">
        <v>329.2</v>
      </c>
      <c r="J97">
        <v>13.7</v>
      </c>
      <c r="K97">
        <v>546.9</v>
      </c>
      <c r="L97">
        <v>547.4</v>
      </c>
      <c r="M97">
        <v>12</v>
      </c>
      <c r="N97">
        <v>2862.5</v>
      </c>
      <c r="O97">
        <v>0</v>
      </c>
      <c r="P97">
        <v>0</v>
      </c>
      <c r="Q97">
        <v>5.4</v>
      </c>
      <c r="R97">
        <v>0</v>
      </c>
      <c r="S97">
        <v>0</v>
      </c>
      <c r="T97">
        <v>240</v>
      </c>
      <c r="U97">
        <v>0</v>
      </c>
      <c r="V97">
        <v>912.8</v>
      </c>
      <c r="W97">
        <v>0</v>
      </c>
      <c r="X97">
        <v>89230</v>
      </c>
      <c r="Y97">
        <v>0</v>
      </c>
      <c r="Z97">
        <v>61511</v>
      </c>
      <c r="AA97">
        <v>0</v>
      </c>
      <c r="AB97">
        <v>0</v>
      </c>
      <c r="AC97">
        <v>527303</v>
      </c>
      <c r="AD97">
        <v>90345</v>
      </c>
      <c r="AE97">
        <v>2138499</v>
      </c>
      <c r="AF97">
        <v>0</v>
      </c>
      <c r="AG97">
        <v>0</v>
      </c>
      <c r="AH97">
        <v>12252030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498414</v>
      </c>
      <c r="AO97">
        <v>0</v>
      </c>
      <c r="AP97">
        <v>2294654</v>
      </c>
      <c r="AQ97">
        <v>17951986</v>
      </c>
      <c r="AR97">
        <v>0.8</v>
      </c>
    </row>
    <row r="98" spans="1:44" hidden="1">
      <c r="A98" s="47" t="str">
        <f t="shared" si="1"/>
        <v>ID_2027</v>
      </c>
      <c r="B98" t="s">
        <v>39</v>
      </c>
      <c r="C98">
        <v>2027</v>
      </c>
      <c r="D98">
        <v>0</v>
      </c>
      <c r="E98">
        <v>36.9</v>
      </c>
      <c r="F98">
        <v>14</v>
      </c>
      <c r="G98">
        <v>0</v>
      </c>
      <c r="H98">
        <v>0</v>
      </c>
      <c r="I98">
        <v>401.2</v>
      </c>
      <c r="J98">
        <v>20.6</v>
      </c>
      <c r="K98">
        <v>546</v>
      </c>
      <c r="L98">
        <v>547.4</v>
      </c>
      <c r="M98">
        <v>12</v>
      </c>
      <c r="N98">
        <v>2868</v>
      </c>
      <c r="O98">
        <v>0</v>
      </c>
      <c r="P98">
        <v>0</v>
      </c>
      <c r="Q98">
        <v>5.4</v>
      </c>
      <c r="R98">
        <v>0</v>
      </c>
      <c r="S98">
        <v>0</v>
      </c>
      <c r="T98">
        <v>240</v>
      </c>
      <c r="U98">
        <v>0</v>
      </c>
      <c r="V98">
        <v>912.8</v>
      </c>
      <c r="W98">
        <v>0</v>
      </c>
      <c r="X98">
        <v>89363</v>
      </c>
      <c r="Y98">
        <v>0</v>
      </c>
      <c r="Z98">
        <v>92266</v>
      </c>
      <c r="AA98">
        <v>0</v>
      </c>
      <c r="AB98">
        <v>0</v>
      </c>
      <c r="AC98">
        <v>640632</v>
      </c>
      <c r="AD98">
        <v>135518</v>
      </c>
      <c r="AE98">
        <v>1925624</v>
      </c>
      <c r="AF98">
        <v>0</v>
      </c>
      <c r="AG98">
        <v>0</v>
      </c>
      <c r="AH98">
        <v>12276045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494925</v>
      </c>
      <c r="AO98">
        <v>0</v>
      </c>
      <c r="AP98">
        <v>2289253</v>
      </c>
      <c r="AQ98">
        <v>17943625</v>
      </c>
      <c r="AR98">
        <v>0.7</v>
      </c>
    </row>
    <row r="99" spans="1:44" hidden="1">
      <c r="A99" s="47" t="str">
        <f t="shared" si="1"/>
        <v>ID_2028</v>
      </c>
      <c r="B99" t="s">
        <v>39</v>
      </c>
      <c r="C99">
        <v>2028</v>
      </c>
      <c r="D99">
        <v>0</v>
      </c>
      <c r="E99">
        <v>31.1</v>
      </c>
      <c r="F99">
        <v>0</v>
      </c>
      <c r="G99">
        <v>0</v>
      </c>
      <c r="H99">
        <v>0</v>
      </c>
      <c r="I99">
        <v>473.2</v>
      </c>
      <c r="J99">
        <v>27.5</v>
      </c>
      <c r="K99">
        <v>545.1</v>
      </c>
      <c r="L99">
        <v>547.4</v>
      </c>
      <c r="M99">
        <v>12</v>
      </c>
      <c r="N99">
        <v>2869.6</v>
      </c>
      <c r="O99">
        <v>0</v>
      </c>
      <c r="P99">
        <v>0</v>
      </c>
      <c r="Q99">
        <v>5.4</v>
      </c>
      <c r="R99">
        <v>0</v>
      </c>
      <c r="S99">
        <v>0</v>
      </c>
      <c r="T99">
        <v>240</v>
      </c>
      <c r="U99">
        <v>0</v>
      </c>
      <c r="V99">
        <v>912.8</v>
      </c>
      <c r="W99">
        <v>0</v>
      </c>
      <c r="X99">
        <v>63027</v>
      </c>
      <c r="Y99">
        <v>0</v>
      </c>
      <c r="Z99">
        <v>0</v>
      </c>
      <c r="AA99">
        <v>0</v>
      </c>
      <c r="AB99">
        <v>0</v>
      </c>
      <c r="AC99">
        <v>754025</v>
      </c>
      <c r="AD99">
        <v>180691</v>
      </c>
      <c r="AE99">
        <v>1600599</v>
      </c>
      <c r="AF99">
        <v>0</v>
      </c>
      <c r="AG99">
        <v>0</v>
      </c>
      <c r="AH99">
        <v>12280660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491461</v>
      </c>
      <c r="AO99">
        <v>0</v>
      </c>
      <c r="AP99">
        <v>2283853</v>
      </c>
      <c r="AQ99">
        <v>17654317</v>
      </c>
      <c r="AR99">
        <v>0.6</v>
      </c>
    </row>
    <row r="100" spans="1:44" hidden="1">
      <c r="A100" s="47" t="str">
        <f t="shared" si="1"/>
        <v>ID_2029</v>
      </c>
      <c r="B100" t="s">
        <v>39</v>
      </c>
      <c r="C100">
        <v>2029</v>
      </c>
      <c r="D100">
        <v>0</v>
      </c>
      <c r="E100">
        <v>31.1</v>
      </c>
      <c r="F100">
        <v>0</v>
      </c>
      <c r="G100">
        <v>0</v>
      </c>
      <c r="H100">
        <v>0</v>
      </c>
      <c r="I100">
        <v>554.6</v>
      </c>
      <c r="J100">
        <v>27.5</v>
      </c>
      <c r="K100">
        <v>544.5</v>
      </c>
      <c r="L100">
        <v>547.4</v>
      </c>
      <c r="M100">
        <v>12</v>
      </c>
      <c r="N100">
        <v>2871.1</v>
      </c>
      <c r="O100">
        <v>0</v>
      </c>
      <c r="P100">
        <v>0</v>
      </c>
      <c r="Q100">
        <v>5.4</v>
      </c>
      <c r="R100">
        <v>0</v>
      </c>
      <c r="S100">
        <v>0</v>
      </c>
      <c r="T100">
        <v>240</v>
      </c>
      <c r="U100">
        <v>0</v>
      </c>
      <c r="V100">
        <v>912.8</v>
      </c>
      <c r="W100">
        <v>0</v>
      </c>
      <c r="X100">
        <v>58254</v>
      </c>
      <c r="Y100">
        <v>0</v>
      </c>
      <c r="Z100">
        <v>0</v>
      </c>
      <c r="AA100">
        <v>0</v>
      </c>
      <c r="AB100">
        <v>0</v>
      </c>
      <c r="AC100">
        <v>882736</v>
      </c>
      <c r="AD100">
        <v>180691</v>
      </c>
      <c r="AE100">
        <v>1582772</v>
      </c>
      <c r="AF100">
        <v>0</v>
      </c>
      <c r="AG100">
        <v>0</v>
      </c>
      <c r="AH100">
        <v>12283602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488025</v>
      </c>
      <c r="AO100">
        <v>0</v>
      </c>
      <c r="AP100">
        <v>2278453</v>
      </c>
      <c r="AQ100">
        <v>17754532</v>
      </c>
      <c r="AR100">
        <v>0.6</v>
      </c>
    </row>
    <row r="101" spans="1:44" hidden="1">
      <c r="A101" s="47" t="str">
        <f t="shared" si="1"/>
        <v>ID_2030</v>
      </c>
      <c r="B101" t="s">
        <v>39</v>
      </c>
      <c r="C101">
        <v>2030</v>
      </c>
      <c r="D101">
        <v>0</v>
      </c>
      <c r="E101">
        <v>31.1</v>
      </c>
      <c r="F101">
        <v>0</v>
      </c>
      <c r="G101">
        <v>0</v>
      </c>
      <c r="H101">
        <v>0</v>
      </c>
      <c r="I101">
        <v>636.1</v>
      </c>
      <c r="J101">
        <v>27.5</v>
      </c>
      <c r="K101">
        <v>544</v>
      </c>
      <c r="L101">
        <v>547.4</v>
      </c>
      <c r="M101">
        <v>12</v>
      </c>
      <c r="N101">
        <v>2872.7</v>
      </c>
      <c r="O101">
        <v>0</v>
      </c>
      <c r="P101">
        <v>720</v>
      </c>
      <c r="Q101">
        <v>0</v>
      </c>
      <c r="R101">
        <v>0</v>
      </c>
      <c r="S101">
        <v>0</v>
      </c>
      <c r="T101">
        <v>240</v>
      </c>
      <c r="U101">
        <v>0</v>
      </c>
      <c r="V101">
        <v>912.8</v>
      </c>
      <c r="W101">
        <v>0</v>
      </c>
      <c r="X101">
        <v>48280</v>
      </c>
      <c r="Y101">
        <v>0</v>
      </c>
      <c r="Z101">
        <v>0</v>
      </c>
      <c r="AA101">
        <v>0</v>
      </c>
      <c r="AB101">
        <v>0</v>
      </c>
      <c r="AC101">
        <v>1011521</v>
      </c>
      <c r="AD101">
        <v>180691</v>
      </c>
      <c r="AE101">
        <v>1032608</v>
      </c>
      <c r="AF101">
        <v>0</v>
      </c>
      <c r="AG101">
        <v>0</v>
      </c>
      <c r="AH101">
        <v>12292822</v>
      </c>
      <c r="AI101">
        <v>0</v>
      </c>
      <c r="AJ101">
        <v>4615232</v>
      </c>
      <c r="AK101">
        <v>0</v>
      </c>
      <c r="AL101">
        <v>0</v>
      </c>
      <c r="AM101">
        <v>0</v>
      </c>
      <c r="AN101">
        <v>484588</v>
      </c>
      <c r="AO101">
        <v>0</v>
      </c>
      <c r="AP101">
        <v>2089119</v>
      </c>
      <c r="AQ101">
        <v>21754861</v>
      </c>
      <c r="AR101">
        <v>0.4</v>
      </c>
    </row>
    <row r="102" spans="1:44" hidden="1">
      <c r="A102" s="47" t="str">
        <f t="shared" si="1"/>
        <v>IL_2022</v>
      </c>
      <c r="B102" t="s">
        <v>42</v>
      </c>
      <c r="C102">
        <v>2022</v>
      </c>
      <c r="D102">
        <v>132.4</v>
      </c>
      <c r="E102">
        <v>85.3</v>
      </c>
      <c r="F102">
        <v>0</v>
      </c>
      <c r="G102">
        <v>7809</v>
      </c>
      <c r="H102">
        <v>0</v>
      </c>
      <c r="I102">
        <v>175.9</v>
      </c>
      <c r="J102">
        <v>0</v>
      </c>
      <c r="K102">
        <v>4774</v>
      </c>
      <c r="L102">
        <v>10334.700000000001</v>
      </c>
      <c r="M102">
        <v>0</v>
      </c>
      <c r="N102">
        <v>32.9</v>
      </c>
      <c r="O102">
        <v>11582.4</v>
      </c>
      <c r="P102">
        <v>0</v>
      </c>
      <c r="Q102">
        <v>963.1</v>
      </c>
      <c r="R102">
        <v>0</v>
      </c>
      <c r="S102">
        <v>0</v>
      </c>
      <c r="T102">
        <v>876.6</v>
      </c>
      <c r="U102">
        <v>0</v>
      </c>
      <c r="V102">
        <v>7594.4</v>
      </c>
      <c r="W102">
        <v>-13911</v>
      </c>
      <c r="X102">
        <v>392377</v>
      </c>
      <c r="Y102">
        <v>0</v>
      </c>
      <c r="Z102">
        <v>0</v>
      </c>
      <c r="AA102">
        <v>25892627</v>
      </c>
      <c r="AB102">
        <v>0</v>
      </c>
      <c r="AC102">
        <v>237086</v>
      </c>
      <c r="AD102">
        <v>0</v>
      </c>
      <c r="AE102">
        <v>23034862</v>
      </c>
      <c r="AF102">
        <v>6620686</v>
      </c>
      <c r="AG102">
        <v>0</v>
      </c>
      <c r="AH102">
        <v>105674</v>
      </c>
      <c r="AI102">
        <v>92926695</v>
      </c>
      <c r="AJ102">
        <v>0</v>
      </c>
      <c r="AK102">
        <v>95339</v>
      </c>
      <c r="AL102">
        <v>0</v>
      </c>
      <c r="AM102">
        <v>0</v>
      </c>
      <c r="AN102">
        <v>1899142</v>
      </c>
      <c r="AO102">
        <v>0</v>
      </c>
      <c r="AP102">
        <v>22554222</v>
      </c>
      <c r="AQ102">
        <v>173744798</v>
      </c>
      <c r="AR102">
        <v>39</v>
      </c>
    </row>
    <row r="103" spans="1:44" hidden="1">
      <c r="A103" s="47" t="str">
        <f t="shared" si="1"/>
        <v>IL_2023</v>
      </c>
      <c r="B103" t="s">
        <v>42</v>
      </c>
      <c r="C103">
        <v>2023</v>
      </c>
      <c r="D103">
        <v>133.30000000000001</v>
      </c>
      <c r="E103">
        <v>85.3</v>
      </c>
      <c r="F103">
        <v>0</v>
      </c>
      <c r="G103">
        <v>7650</v>
      </c>
      <c r="H103">
        <v>0</v>
      </c>
      <c r="I103">
        <v>298.10000000000002</v>
      </c>
      <c r="J103">
        <v>0</v>
      </c>
      <c r="K103">
        <v>5988</v>
      </c>
      <c r="L103">
        <v>10332.700000000001</v>
      </c>
      <c r="M103">
        <v>0</v>
      </c>
      <c r="N103">
        <v>43.3</v>
      </c>
      <c r="O103">
        <v>11582.4</v>
      </c>
      <c r="P103">
        <v>0</v>
      </c>
      <c r="Q103">
        <v>920.8</v>
      </c>
      <c r="R103">
        <v>0</v>
      </c>
      <c r="S103">
        <v>0</v>
      </c>
      <c r="T103">
        <v>877.4</v>
      </c>
      <c r="U103">
        <v>0</v>
      </c>
      <c r="V103">
        <v>7980.4</v>
      </c>
      <c r="W103">
        <v>-13034</v>
      </c>
      <c r="X103">
        <v>389255</v>
      </c>
      <c r="Y103">
        <v>0</v>
      </c>
      <c r="Z103">
        <v>0</v>
      </c>
      <c r="AA103">
        <v>21045619</v>
      </c>
      <c r="AB103">
        <v>0</v>
      </c>
      <c r="AC103">
        <v>410389</v>
      </c>
      <c r="AD103">
        <v>0</v>
      </c>
      <c r="AE103">
        <v>32755330</v>
      </c>
      <c r="AF103">
        <v>6738746</v>
      </c>
      <c r="AG103">
        <v>0</v>
      </c>
      <c r="AH103">
        <v>141606</v>
      </c>
      <c r="AI103">
        <v>92926695</v>
      </c>
      <c r="AJ103">
        <v>0</v>
      </c>
      <c r="AK103">
        <v>81564</v>
      </c>
      <c r="AL103">
        <v>0</v>
      </c>
      <c r="AM103">
        <v>0</v>
      </c>
      <c r="AN103">
        <v>1909623</v>
      </c>
      <c r="AO103">
        <v>0</v>
      </c>
      <c r="AP103">
        <v>25467017</v>
      </c>
      <c r="AQ103">
        <v>181852810</v>
      </c>
      <c r="AR103">
        <v>37.4</v>
      </c>
    </row>
    <row r="104" spans="1:44" hidden="1">
      <c r="A104" s="47" t="str">
        <f t="shared" si="1"/>
        <v>IL_2024</v>
      </c>
      <c r="B104" t="s">
        <v>42</v>
      </c>
      <c r="C104">
        <v>2024</v>
      </c>
      <c r="D104">
        <v>133.30000000000001</v>
      </c>
      <c r="E104">
        <v>85.3</v>
      </c>
      <c r="F104">
        <v>0</v>
      </c>
      <c r="G104">
        <v>7618</v>
      </c>
      <c r="H104">
        <v>0</v>
      </c>
      <c r="I104">
        <v>420.4</v>
      </c>
      <c r="J104">
        <v>0</v>
      </c>
      <c r="K104">
        <v>5988</v>
      </c>
      <c r="L104">
        <v>10332.700000000001</v>
      </c>
      <c r="M104">
        <v>0</v>
      </c>
      <c r="N104">
        <v>43.4</v>
      </c>
      <c r="O104">
        <v>11582.4</v>
      </c>
      <c r="P104">
        <v>0</v>
      </c>
      <c r="Q104">
        <v>914.7</v>
      </c>
      <c r="R104">
        <v>0</v>
      </c>
      <c r="S104">
        <v>0</v>
      </c>
      <c r="T104">
        <v>879</v>
      </c>
      <c r="U104">
        <v>0</v>
      </c>
      <c r="V104">
        <v>7993.1</v>
      </c>
      <c r="W104">
        <v>-12485</v>
      </c>
      <c r="X104">
        <v>389883</v>
      </c>
      <c r="Y104">
        <v>0</v>
      </c>
      <c r="Z104">
        <v>0</v>
      </c>
      <c r="AA104">
        <v>17543381</v>
      </c>
      <c r="AB104">
        <v>0</v>
      </c>
      <c r="AC104">
        <v>578499</v>
      </c>
      <c r="AD104">
        <v>0</v>
      </c>
      <c r="AE104">
        <v>33539637</v>
      </c>
      <c r="AF104">
        <v>6788142</v>
      </c>
      <c r="AG104">
        <v>0</v>
      </c>
      <c r="AH104">
        <v>141795</v>
      </c>
      <c r="AI104">
        <v>92926695</v>
      </c>
      <c r="AJ104">
        <v>0</v>
      </c>
      <c r="AK104">
        <v>52047</v>
      </c>
      <c r="AL104">
        <v>0</v>
      </c>
      <c r="AM104">
        <v>0</v>
      </c>
      <c r="AN104">
        <v>1899601</v>
      </c>
      <c r="AO104">
        <v>0</v>
      </c>
      <c r="AP104">
        <v>25758477</v>
      </c>
      <c r="AQ104">
        <v>179605671</v>
      </c>
      <c r="AR104">
        <v>34.4</v>
      </c>
    </row>
    <row r="105" spans="1:44" hidden="1">
      <c r="A105" s="47" t="str">
        <f t="shared" si="1"/>
        <v>IL_2025</v>
      </c>
      <c r="B105" t="s">
        <v>42</v>
      </c>
      <c r="C105">
        <v>2025</v>
      </c>
      <c r="D105">
        <v>454.2</v>
      </c>
      <c r="E105">
        <v>85.3</v>
      </c>
      <c r="F105">
        <v>6.2</v>
      </c>
      <c r="G105">
        <v>6439.4</v>
      </c>
      <c r="H105">
        <v>0</v>
      </c>
      <c r="I105">
        <v>664</v>
      </c>
      <c r="J105">
        <v>9.1999999999999993</v>
      </c>
      <c r="K105">
        <v>5983.7</v>
      </c>
      <c r="L105">
        <v>10266</v>
      </c>
      <c r="M105">
        <v>0</v>
      </c>
      <c r="N105">
        <v>43.4</v>
      </c>
      <c r="O105">
        <v>11582.4</v>
      </c>
      <c r="P105">
        <v>0</v>
      </c>
      <c r="Q105">
        <v>914.7</v>
      </c>
      <c r="R105">
        <v>0</v>
      </c>
      <c r="S105">
        <v>0</v>
      </c>
      <c r="T105">
        <v>2275.3000000000002</v>
      </c>
      <c r="U105">
        <v>0</v>
      </c>
      <c r="V105">
        <v>8550.7000000000007</v>
      </c>
      <c r="W105">
        <v>-19772</v>
      </c>
      <c r="X105">
        <v>388624</v>
      </c>
      <c r="Y105">
        <v>0</v>
      </c>
      <c r="Z105">
        <v>41007</v>
      </c>
      <c r="AA105">
        <v>13058738</v>
      </c>
      <c r="AB105">
        <v>0</v>
      </c>
      <c r="AC105">
        <v>898487</v>
      </c>
      <c r="AD105">
        <v>60230</v>
      </c>
      <c r="AE105">
        <v>31463765</v>
      </c>
      <c r="AF105">
        <v>7165350</v>
      </c>
      <c r="AG105">
        <v>0</v>
      </c>
      <c r="AH105">
        <v>141984</v>
      </c>
      <c r="AI105">
        <v>92926695</v>
      </c>
      <c r="AJ105">
        <v>0</v>
      </c>
      <c r="AK105">
        <v>36409</v>
      </c>
      <c r="AL105">
        <v>0</v>
      </c>
      <c r="AM105">
        <v>0</v>
      </c>
      <c r="AN105">
        <v>4816171</v>
      </c>
      <c r="AO105">
        <v>0</v>
      </c>
      <c r="AP105">
        <v>27595122</v>
      </c>
      <c r="AQ105">
        <v>178572811</v>
      </c>
      <c r="AR105">
        <v>29.2</v>
      </c>
    </row>
    <row r="106" spans="1:44" hidden="1">
      <c r="A106" s="47" t="str">
        <f t="shared" si="1"/>
        <v>IL_2026</v>
      </c>
      <c r="B106" t="s">
        <v>42</v>
      </c>
      <c r="C106">
        <v>2026</v>
      </c>
      <c r="D106">
        <v>456.9</v>
      </c>
      <c r="E106">
        <v>85.3</v>
      </c>
      <c r="F106">
        <v>12.5</v>
      </c>
      <c r="G106">
        <v>6408.4</v>
      </c>
      <c r="H106">
        <v>0</v>
      </c>
      <c r="I106">
        <v>907.7</v>
      </c>
      <c r="J106">
        <v>18.3</v>
      </c>
      <c r="K106">
        <v>5979.4</v>
      </c>
      <c r="L106">
        <v>10248.1</v>
      </c>
      <c r="M106">
        <v>0</v>
      </c>
      <c r="N106">
        <v>43.5</v>
      </c>
      <c r="O106">
        <v>11582.4</v>
      </c>
      <c r="P106">
        <v>0</v>
      </c>
      <c r="Q106">
        <v>914.7</v>
      </c>
      <c r="R106">
        <v>0</v>
      </c>
      <c r="S106">
        <v>0</v>
      </c>
      <c r="T106">
        <v>3286.1</v>
      </c>
      <c r="U106">
        <v>0</v>
      </c>
      <c r="V106">
        <v>9068.5</v>
      </c>
      <c r="W106">
        <v>-46265</v>
      </c>
      <c r="X106">
        <v>388681</v>
      </c>
      <c r="Y106">
        <v>0</v>
      </c>
      <c r="Z106">
        <v>82014</v>
      </c>
      <c r="AA106">
        <v>12121347</v>
      </c>
      <c r="AB106">
        <v>0</v>
      </c>
      <c r="AC106">
        <v>1223615</v>
      </c>
      <c r="AD106">
        <v>120461</v>
      </c>
      <c r="AE106">
        <v>30583822</v>
      </c>
      <c r="AF106">
        <v>7440336</v>
      </c>
      <c r="AG106">
        <v>0</v>
      </c>
      <c r="AH106">
        <v>142174</v>
      </c>
      <c r="AI106">
        <v>92926695</v>
      </c>
      <c r="AJ106">
        <v>0</v>
      </c>
      <c r="AK106">
        <v>37688</v>
      </c>
      <c r="AL106">
        <v>0</v>
      </c>
      <c r="AM106">
        <v>0</v>
      </c>
      <c r="AN106">
        <v>6981294</v>
      </c>
      <c r="AO106">
        <v>0</v>
      </c>
      <c r="AP106">
        <v>29517964</v>
      </c>
      <c r="AQ106">
        <v>181519826</v>
      </c>
      <c r="AR106">
        <v>28.1</v>
      </c>
    </row>
    <row r="107" spans="1:44" hidden="1">
      <c r="A107" s="47" t="str">
        <f t="shared" si="1"/>
        <v>IL_2027</v>
      </c>
      <c r="B107" t="s">
        <v>42</v>
      </c>
      <c r="C107">
        <v>2027</v>
      </c>
      <c r="D107">
        <v>468.6</v>
      </c>
      <c r="E107">
        <v>85.3</v>
      </c>
      <c r="F107">
        <v>18.7</v>
      </c>
      <c r="G107">
        <v>4735</v>
      </c>
      <c r="H107">
        <v>0</v>
      </c>
      <c r="I107">
        <v>1256</v>
      </c>
      <c r="J107">
        <v>27.5</v>
      </c>
      <c r="K107">
        <v>5969.3</v>
      </c>
      <c r="L107">
        <v>10248.1</v>
      </c>
      <c r="M107">
        <v>0</v>
      </c>
      <c r="N107">
        <v>43.5</v>
      </c>
      <c r="O107">
        <v>11582.4</v>
      </c>
      <c r="P107">
        <v>0</v>
      </c>
      <c r="Q107">
        <v>914.7</v>
      </c>
      <c r="R107">
        <v>0</v>
      </c>
      <c r="S107">
        <v>0</v>
      </c>
      <c r="T107">
        <v>6103.6</v>
      </c>
      <c r="U107">
        <v>0</v>
      </c>
      <c r="V107">
        <v>13523.5</v>
      </c>
      <c r="W107">
        <v>-57980</v>
      </c>
      <c r="X107">
        <v>386934</v>
      </c>
      <c r="Y107">
        <v>0</v>
      </c>
      <c r="Z107">
        <v>123022</v>
      </c>
      <c r="AA107">
        <v>4822789</v>
      </c>
      <c r="AB107">
        <v>0</v>
      </c>
      <c r="AC107">
        <v>1706721</v>
      </c>
      <c r="AD107">
        <v>180691</v>
      </c>
      <c r="AE107">
        <v>28361759</v>
      </c>
      <c r="AF107">
        <v>9417197</v>
      </c>
      <c r="AG107">
        <v>0</v>
      </c>
      <c r="AH107">
        <v>142363</v>
      </c>
      <c r="AI107">
        <v>92926695</v>
      </c>
      <c r="AJ107">
        <v>0</v>
      </c>
      <c r="AK107">
        <v>19595</v>
      </c>
      <c r="AL107">
        <v>0</v>
      </c>
      <c r="AM107">
        <v>0</v>
      </c>
      <c r="AN107">
        <v>13324832</v>
      </c>
      <c r="AO107">
        <v>0</v>
      </c>
      <c r="AP107">
        <v>45566146</v>
      </c>
      <c r="AQ107">
        <v>196920763</v>
      </c>
      <c r="AR107">
        <v>21.3</v>
      </c>
    </row>
    <row r="108" spans="1:44" hidden="1">
      <c r="A108" s="47" t="str">
        <f t="shared" si="1"/>
        <v>IL_2028</v>
      </c>
      <c r="B108" t="s">
        <v>42</v>
      </c>
      <c r="C108">
        <v>2028</v>
      </c>
      <c r="D108">
        <v>1783.1</v>
      </c>
      <c r="E108">
        <v>85.3</v>
      </c>
      <c r="F108">
        <v>0</v>
      </c>
      <c r="G108">
        <v>4569.2</v>
      </c>
      <c r="H108">
        <v>0</v>
      </c>
      <c r="I108">
        <v>1604.3</v>
      </c>
      <c r="J108">
        <v>36.6</v>
      </c>
      <c r="K108">
        <v>5959.2</v>
      </c>
      <c r="L108">
        <v>10243.799999999999</v>
      </c>
      <c r="M108">
        <v>0</v>
      </c>
      <c r="N108">
        <v>43.6</v>
      </c>
      <c r="O108">
        <v>11582.4</v>
      </c>
      <c r="P108">
        <v>0</v>
      </c>
      <c r="Q108">
        <v>914.7</v>
      </c>
      <c r="R108">
        <v>0</v>
      </c>
      <c r="S108">
        <v>0</v>
      </c>
      <c r="T108">
        <v>10078.9</v>
      </c>
      <c r="U108">
        <v>0</v>
      </c>
      <c r="V108">
        <v>16009.8</v>
      </c>
      <c r="W108">
        <v>-363340</v>
      </c>
      <c r="X108">
        <v>371134</v>
      </c>
      <c r="Y108">
        <v>0</v>
      </c>
      <c r="Z108">
        <v>0</v>
      </c>
      <c r="AA108">
        <v>1267637</v>
      </c>
      <c r="AB108">
        <v>0</v>
      </c>
      <c r="AC108">
        <v>2004326</v>
      </c>
      <c r="AD108">
        <v>240921</v>
      </c>
      <c r="AE108">
        <v>20438777</v>
      </c>
      <c r="AF108">
        <v>6429973</v>
      </c>
      <c r="AG108">
        <v>0</v>
      </c>
      <c r="AH108">
        <v>142552</v>
      </c>
      <c r="AI108">
        <v>92708473</v>
      </c>
      <c r="AJ108">
        <v>0</v>
      </c>
      <c r="AK108">
        <v>12234</v>
      </c>
      <c r="AL108">
        <v>0</v>
      </c>
      <c r="AM108">
        <v>0</v>
      </c>
      <c r="AN108">
        <v>22314084</v>
      </c>
      <c r="AO108">
        <v>0</v>
      </c>
      <c r="AP108">
        <v>54392588</v>
      </c>
      <c r="AQ108">
        <v>199959359</v>
      </c>
      <c r="AR108">
        <v>13</v>
      </c>
    </row>
    <row r="109" spans="1:44" hidden="1">
      <c r="A109" s="47" t="str">
        <f t="shared" si="1"/>
        <v>IL_2029</v>
      </c>
      <c r="B109" t="s">
        <v>42</v>
      </c>
      <c r="C109">
        <v>2029</v>
      </c>
      <c r="D109">
        <v>2047.9</v>
      </c>
      <c r="E109">
        <v>85.3</v>
      </c>
      <c r="F109">
        <v>0</v>
      </c>
      <c r="G109">
        <v>4549.2</v>
      </c>
      <c r="H109">
        <v>0</v>
      </c>
      <c r="I109">
        <v>2077.6999999999998</v>
      </c>
      <c r="J109">
        <v>36.6</v>
      </c>
      <c r="K109">
        <v>5953.3</v>
      </c>
      <c r="L109">
        <v>10236.6</v>
      </c>
      <c r="M109">
        <v>0</v>
      </c>
      <c r="N109">
        <v>43.7</v>
      </c>
      <c r="O109">
        <v>11582.4</v>
      </c>
      <c r="P109">
        <v>0</v>
      </c>
      <c r="Q109">
        <v>905.5</v>
      </c>
      <c r="R109">
        <v>0</v>
      </c>
      <c r="S109">
        <v>0</v>
      </c>
      <c r="T109">
        <v>10453.5</v>
      </c>
      <c r="U109">
        <v>0</v>
      </c>
      <c r="V109">
        <v>16151.3</v>
      </c>
      <c r="W109">
        <v>-488162</v>
      </c>
      <c r="X109">
        <v>358339</v>
      </c>
      <c r="Y109">
        <v>0</v>
      </c>
      <c r="Z109">
        <v>0</v>
      </c>
      <c r="AA109">
        <v>519223</v>
      </c>
      <c r="AB109">
        <v>0</v>
      </c>
      <c r="AC109">
        <v>2863461</v>
      </c>
      <c r="AD109">
        <v>240921</v>
      </c>
      <c r="AE109">
        <v>17702240</v>
      </c>
      <c r="AF109">
        <v>6179588</v>
      </c>
      <c r="AG109">
        <v>0</v>
      </c>
      <c r="AH109">
        <v>142742</v>
      </c>
      <c r="AI109">
        <v>90221372</v>
      </c>
      <c r="AJ109">
        <v>0</v>
      </c>
      <c r="AK109">
        <v>0</v>
      </c>
      <c r="AL109">
        <v>0</v>
      </c>
      <c r="AM109">
        <v>0</v>
      </c>
      <c r="AN109">
        <v>23034651</v>
      </c>
      <c r="AO109">
        <v>0</v>
      </c>
      <c r="AP109">
        <v>55520624</v>
      </c>
      <c r="AQ109">
        <v>196294999</v>
      </c>
      <c r="AR109">
        <v>11</v>
      </c>
    </row>
    <row r="110" spans="1:44" hidden="1">
      <c r="A110" s="47" t="str">
        <f t="shared" si="1"/>
        <v>IL_2030</v>
      </c>
      <c r="B110" t="s">
        <v>42</v>
      </c>
      <c r="C110">
        <v>2030</v>
      </c>
      <c r="D110">
        <v>1997.2</v>
      </c>
      <c r="E110">
        <v>85.3</v>
      </c>
      <c r="F110">
        <v>0</v>
      </c>
      <c r="G110">
        <v>2986.3</v>
      </c>
      <c r="H110">
        <v>0</v>
      </c>
      <c r="I110">
        <v>2551.1</v>
      </c>
      <c r="J110">
        <v>36.6</v>
      </c>
      <c r="K110">
        <v>5757.4</v>
      </c>
      <c r="L110">
        <v>10204.200000000001</v>
      </c>
      <c r="M110">
        <v>0</v>
      </c>
      <c r="N110">
        <v>43.7</v>
      </c>
      <c r="O110">
        <v>11582.4</v>
      </c>
      <c r="P110">
        <v>0</v>
      </c>
      <c r="Q110">
        <v>516.20000000000005</v>
      </c>
      <c r="R110">
        <v>0</v>
      </c>
      <c r="S110">
        <v>0</v>
      </c>
      <c r="T110">
        <v>14908.6</v>
      </c>
      <c r="U110">
        <v>0</v>
      </c>
      <c r="V110">
        <v>16730.599999999999</v>
      </c>
      <c r="W110">
        <v>-476863</v>
      </c>
      <c r="X110">
        <v>342659</v>
      </c>
      <c r="Y110">
        <v>0</v>
      </c>
      <c r="Z110">
        <v>0</v>
      </c>
      <c r="AA110">
        <v>517363</v>
      </c>
      <c r="AB110">
        <v>0</v>
      </c>
      <c r="AC110">
        <v>3517349</v>
      </c>
      <c r="AD110">
        <v>240921</v>
      </c>
      <c r="AE110">
        <v>13985907</v>
      </c>
      <c r="AF110">
        <v>4917457</v>
      </c>
      <c r="AG110">
        <v>0</v>
      </c>
      <c r="AH110">
        <v>142931</v>
      </c>
      <c r="AI110">
        <v>88790246</v>
      </c>
      <c r="AJ110">
        <v>0</v>
      </c>
      <c r="AK110">
        <v>0</v>
      </c>
      <c r="AL110">
        <v>0</v>
      </c>
      <c r="AM110">
        <v>0</v>
      </c>
      <c r="AN110">
        <v>32965529</v>
      </c>
      <c r="AO110">
        <v>0</v>
      </c>
      <c r="AP110">
        <v>57056615</v>
      </c>
      <c r="AQ110">
        <v>202000113</v>
      </c>
      <c r="AR110">
        <v>8.6999999999999993</v>
      </c>
    </row>
    <row r="111" spans="1:44" hidden="1">
      <c r="A111" s="47" t="str">
        <f t="shared" si="1"/>
        <v>IN_2022</v>
      </c>
      <c r="B111" t="s">
        <v>46</v>
      </c>
      <c r="C111">
        <v>2022</v>
      </c>
      <c r="D111">
        <v>32</v>
      </c>
      <c r="E111">
        <v>56.8</v>
      </c>
      <c r="F111">
        <v>0</v>
      </c>
      <c r="G111">
        <v>13974.4</v>
      </c>
      <c r="H111">
        <v>0</v>
      </c>
      <c r="I111">
        <v>169.1</v>
      </c>
      <c r="J111">
        <v>0</v>
      </c>
      <c r="K111">
        <v>3875</v>
      </c>
      <c r="L111">
        <v>3044.2</v>
      </c>
      <c r="M111">
        <v>0</v>
      </c>
      <c r="N111">
        <v>66.2</v>
      </c>
      <c r="O111">
        <v>0</v>
      </c>
      <c r="P111">
        <v>0</v>
      </c>
      <c r="Q111">
        <v>705.1</v>
      </c>
      <c r="R111">
        <v>0</v>
      </c>
      <c r="S111">
        <v>0</v>
      </c>
      <c r="T111">
        <v>631.9</v>
      </c>
      <c r="U111">
        <v>0</v>
      </c>
      <c r="V111">
        <v>3591.8</v>
      </c>
      <c r="W111">
        <v>-3142</v>
      </c>
      <c r="X111">
        <v>260346</v>
      </c>
      <c r="Y111">
        <v>0</v>
      </c>
      <c r="Z111">
        <v>0</v>
      </c>
      <c r="AA111">
        <v>48507705</v>
      </c>
      <c r="AB111">
        <v>0</v>
      </c>
      <c r="AC111">
        <v>227010</v>
      </c>
      <c r="AD111">
        <v>0</v>
      </c>
      <c r="AE111">
        <v>21076434</v>
      </c>
      <c r="AF111">
        <v>411856</v>
      </c>
      <c r="AG111">
        <v>0</v>
      </c>
      <c r="AH111">
        <v>277864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1296753</v>
      </c>
      <c r="AO111">
        <v>0</v>
      </c>
      <c r="AP111">
        <v>10549600</v>
      </c>
      <c r="AQ111">
        <v>82604425</v>
      </c>
      <c r="AR111">
        <v>60.8</v>
      </c>
    </row>
    <row r="112" spans="1:44" hidden="1">
      <c r="A112" s="47" t="str">
        <f t="shared" si="1"/>
        <v>IN_2023</v>
      </c>
      <c r="B112" t="s">
        <v>46</v>
      </c>
      <c r="C112">
        <v>2023</v>
      </c>
      <c r="D112">
        <v>32</v>
      </c>
      <c r="E112">
        <v>56.8</v>
      </c>
      <c r="F112">
        <v>0</v>
      </c>
      <c r="G112">
        <v>11259.6</v>
      </c>
      <c r="H112">
        <v>0</v>
      </c>
      <c r="I112">
        <v>210.2</v>
      </c>
      <c r="J112">
        <v>0</v>
      </c>
      <c r="K112">
        <v>3905.1</v>
      </c>
      <c r="L112">
        <v>3044.2</v>
      </c>
      <c r="M112">
        <v>0</v>
      </c>
      <c r="N112">
        <v>66.2</v>
      </c>
      <c r="O112">
        <v>0</v>
      </c>
      <c r="P112">
        <v>0</v>
      </c>
      <c r="Q112">
        <v>668.1</v>
      </c>
      <c r="R112">
        <v>0</v>
      </c>
      <c r="S112">
        <v>0</v>
      </c>
      <c r="T112">
        <v>631.9</v>
      </c>
      <c r="U112">
        <v>0</v>
      </c>
      <c r="V112">
        <v>3591.8</v>
      </c>
      <c r="W112">
        <v>-3160</v>
      </c>
      <c r="X112">
        <v>260346</v>
      </c>
      <c r="Y112">
        <v>0</v>
      </c>
      <c r="Z112">
        <v>0</v>
      </c>
      <c r="AA112">
        <v>37930853</v>
      </c>
      <c r="AB112">
        <v>0</v>
      </c>
      <c r="AC112">
        <v>287943</v>
      </c>
      <c r="AD112">
        <v>0</v>
      </c>
      <c r="AE112">
        <v>23519006</v>
      </c>
      <c r="AF112">
        <v>957766</v>
      </c>
      <c r="AG112">
        <v>0</v>
      </c>
      <c r="AH112">
        <v>277864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1321255</v>
      </c>
      <c r="AO112">
        <v>0</v>
      </c>
      <c r="AP112">
        <v>10805531</v>
      </c>
      <c r="AQ112">
        <v>75357402</v>
      </c>
      <c r="AR112">
        <v>50.4</v>
      </c>
    </row>
    <row r="113" spans="1:44" hidden="1">
      <c r="A113" s="47" t="str">
        <f t="shared" si="1"/>
        <v>IN_2024</v>
      </c>
      <c r="B113" t="s">
        <v>46</v>
      </c>
      <c r="C113">
        <v>2024</v>
      </c>
      <c r="D113">
        <v>30</v>
      </c>
      <c r="E113">
        <v>56.8</v>
      </c>
      <c r="F113">
        <v>0</v>
      </c>
      <c r="G113">
        <v>11182</v>
      </c>
      <c r="H113">
        <v>0</v>
      </c>
      <c r="I113">
        <v>251.4</v>
      </c>
      <c r="J113">
        <v>0</v>
      </c>
      <c r="K113">
        <v>3905.1</v>
      </c>
      <c r="L113">
        <v>3044.2</v>
      </c>
      <c r="M113">
        <v>0</v>
      </c>
      <c r="N113">
        <v>66.3</v>
      </c>
      <c r="O113">
        <v>0</v>
      </c>
      <c r="P113">
        <v>0</v>
      </c>
      <c r="Q113">
        <v>668.1</v>
      </c>
      <c r="R113">
        <v>0</v>
      </c>
      <c r="S113">
        <v>0</v>
      </c>
      <c r="T113">
        <v>631.9</v>
      </c>
      <c r="U113">
        <v>0</v>
      </c>
      <c r="V113">
        <v>3591.8</v>
      </c>
      <c r="W113">
        <v>-2830</v>
      </c>
      <c r="X113">
        <v>260346</v>
      </c>
      <c r="Y113">
        <v>0</v>
      </c>
      <c r="Z113">
        <v>0</v>
      </c>
      <c r="AA113">
        <v>26291499</v>
      </c>
      <c r="AB113">
        <v>0</v>
      </c>
      <c r="AC113">
        <v>344355</v>
      </c>
      <c r="AD113">
        <v>0</v>
      </c>
      <c r="AE113">
        <v>23916819</v>
      </c>
      <c r="AF113">
        <v>745371</v>
      </c>
      <c r="AG113">
        <v>0</v>
      </c>
      <c r="AH113">
        <v>278366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1312123</v>
      </c>
      <c r="AO113">
        <v>0</v>
      </c>
      <c r="AP113">
        <v>10783245</v>
      </c>
      <c r="AQ113">
        <v>63929294</v>
      </c>
      <c r="AR113">
        <v>37.799999999999997</v>
      </c>
    </row>
    <row r="114" spans="1:44" hidden="1">
      <c r="A114" s="47" t="str">
        <f t="shared" si="1"/>
        <v>IN_2025</v>
      </c>
      <c r="B114" t="s">
        <v>46</v>
      </c>
      <c r="C114">
        <v>2025</v>
      </c>
      <c r="D114">
        <v>30</v>
      </c>
      <c r="E114">
        <v>56.8</v>
      </c>
      <c r="F114">
        <v>4.7</v>
      </c>
      <c r="G114">
        <v>11081.3</v>
      </c>
      <c r="H114">
        <v>0</v>
      </c>
      <c r="I114">
        <v>321.7</v>
      </c>
      <c r="J114">
        <v>6.9</v>
      </c>
      <c r="K114">
        <v>3902.3</v>
      </c>
      <c r="L114">
        <v>3044.2</v>
      </c>
      <c r="M114">
        <v>0</v>
      </c>
      <c r="N114">
        <v>66.5</v>
      </c>
      <c r="O114">
        <v>0</v>
      </c>
      <c r="P114">
        <v>0</v>
      </c>
      <c r="Q114">
        <v>668.1</v>
      </c>
      <c r="R114">
        <v>0</v>
      </c>
      <c r="S114">
        <v>0</v>
      </c>
      <c r="T114">
        <v>631.9</v>
      </c>
      <c r="U114">
        <v>0</v>
      </c>
      <c r="V114">
        <v>3591.8</v>
      </c>
      <c r="W114">
        <v>-2920</v>
      </c>
      <c r="X114">
        <v>260346</v>
      </c>
      <c r="Y114">
        <v>0</v>
      </c>
      <c r="Z114">
        <v>30755</v>
      </c>
      <c r="AA114">
        <v>23799565</v>
      </c>
      <c r="AB114">
        <v>0</v>
      </c>
      <c r="AC114">
        <v>440886</v>
      </c>
      <c r="AD114">
        <v>45173</v>
      </c>
      <c r="AE114">
        <v>23641000</v>
      </c>
      <c r="AF114">
        <v>775852</v>
      </c>
      <c r="AG114">
        <v>0</v>
      </c>
      <c r="AH114">
        <v>278869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1302959</v>
      </c>
      <c r="AO114">
        <v>0</v>
      </c>
      <c r="AP114">
        <v>10761280</v>
      </c>
      <c r="AQ114">
        <v>61333766</v>
      </c>
      <c r="AR114">
        <v>35.1</v>
      </c>
    </row>
    <row r="115" spans="1:44" hidden="1">
      <c r="A115" s="47" t="str">
        <f t="shared" si="1"/>
        <v>IN_2026</v>
      </c>
      <c r="B115" t="s">
        <v>46</v>
      </c>
      <c r="C115">
        <v>2026</v>
      </c>
      <c r="D115">
        <v>30.1</v>
      </c>
      <c r="E115">
        <v>56.8</v>
      </c>
      <c r="F115">
        <v>9.4</v>
      </c>
      <c r="G115">
        <v>10978.4</v>
      </c>
      <c r="H115">
        <v>0</v>
      </c>
      <c r="I115">
        <v>392.1</v>
      </c>
      <c r="J115">
        <v>13.7</v>
      </c>
      <c r="K115">
        <v>3899.5</v>
      </c>
      <c r="L115">
        <v>3044.2</v>
      </c>
      <c r="M115">
        <v>0</v>
      </c>
      <c r="N115">
        <v>66.599999999999994</v>
      </c>
      <c r="O115">
        <v>0</v>
      </c>
      <c r="P115">
        <v>0</v>
      </c>
      <c r="Q115">
        <v>668.1</v>
      </c>
      <c r="R115">
        <v>0</v>
      </c>
      <c r="S115">
        <v>0</v>
      </c>
      <c r="T115">
        <v>631.9</v>
      </c>
      <c r="U115">
        <v>0</v>
      </c>
      <c r="V115">
        <v>3591.8</v>
      </c>
      <c r="W115">
        <v>-2758</v>
      </c>
      <c r="X115">
        <v>260346</v>
      </c>
      <c r="Y115">
        <v>0</v>
      </c>
      <c r="Z115">
        <v>61511</v>
      </c>
      <c r="AA115">
        <v>22086666</v>
      </c>
      <c r="AB115">
        <v>0</v>
      </c>
      <c r="AC115">
        <v>537417</v>
      </c>
      <c r="AD115">
        <v>90345</v>
      </c>
      <c r="AE115">
        <v>23477096</v>
      </c>
      <c r="AF115">
        <v>671270</v>
      </c>
      <c r="AG115">
        <v>0</v>
      </c>
      <c r="AH115">
        <v>279371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1293758</v>
      </c>
      <c r="AO115">
        <v>0</v>
      </c>
      <c r="AP115">
        <v>10739230</v>
      </c>
      <c r="AQ115">
        <v>59494252</v>
      </c>
      <c r="AR115">
        <v>33.1</v>
      </c>
    </row>
    <row r="116" spans="1:44" hidden="1">
      <c r="A116" s="47" t="str">
        <f t="shared" si="1"/>
        <v>IN_2027</v>
      </c>
      <c r="B116" t="s">
        <v>46</v>
      </c>
      <c r="C116">
        <v>2027</v>
      </c>
      <c r="D116">
        <v>30.4</v>
      </c>
      <c r="E116">
        <v>56.8</v>
      </c>
      <c r="F116">
        <v>14</v>
      </c>
      <c r="G116">
        <v>10858.5</v>
      </c>
      <c r="H116">
        <v>0</v>
      </c>
      <c r="I116">
        <v>521.6</v>
      </c>
      <c r="J116">
        <v>20.6</v>
      </c>
      <c r="K116">
        <v>4713</v>
      </c>
      <c r="L116">
        <v>3044.2</v>
      </c>
      <c r="M116">
        <v>0</v>
      </c>
      <c r="N116">
        <v>66.7</v>
      </c>
      <c r="O116">
        <v>0</v>
      </c>
      <c r="P116">
        <v>0</v>
      </c>
      <c r="Q116">
        <v>668.1</v>
      </c>
      <c r="R116">
        <v>0</v>
      </c>
      <c r="S116">
        <v>0</v>
      </c>
      <c r="T116">
        <v>631.9</v>
      </c>
      <c r="U116">
        <v>0</v>
      </c>
      <c r="V116">
        <v>3591.8</v>
      </c>
      <c r="W116">
        <v>-3018</v>
      </c>
      <c r="X116">
        <v>260346</v>
      </c>
      <c r="Y116">
        <v>0</v>
      </c>
      <c r="Z116">
        <v>92266</v>
      </c>
      <c r="AA116">
        <v>18145169</v>
      </c>
      <c r="AB116">
        <v>0</v>
      </c>
      <c r="AC116">
        <v>715167</v>
      </c>
      <c r="AD116">
        <v>135518</v>
      </c>
      <c r="AE116">
        <v>29142992</v>
      </c>
      <c r="AF116">
        <v>611381</v>
      </c>
      <c r="AG116">
        <v>0</v>
      </c>
      <c r="AH116">
        <v>279874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1284793</v>
      </c>
      <c r="AO116">
        <v>0</v>
      </c>
      <c r="AP116">
        <v>10717319</v>
      </c>
      <c r="AQ116">
        <v>61381807</v>
      </c>
      <c r="AR116">
        <v>30.8</v>
      </c>
    </row>
    <row r="117" spans="1:44" hidden="1">
      <c r="A117" s="47" t="str">
        <f t="shared" si="1"/>
        <v>IN_2028</v>
      </c>
      <c r="B117" t="s">
        <v>46</v>
      </c>
      <c r="C117">
        <v>2028</v>
      </c>
      <c r="D117">
        <v>445.4</v>
      </c>
      <c r="E117">
        <v>56.8</v>
      </c>
      <c r="F117">
        <v>737.7</v>
      </c>
      <c r="G117">
        <v>6719.1</v>
      </c>
      <c r="H117">
        <v>0</v>
      </c>
      <c r="I117">
        <v>651.20000000000005</v>
      </c>
      <c r="J117">
        <v>27.5</v>
      </c>
      <c r="K117">
        <v>4705</v>
      </c>
      <c r="L117">
        <v>3044.2</v>
      </c>
      <c r="M117">
        <v>0</v>
      </c>
      <c r="N117">
        <v>66.8</v>
      </c>
      <c r="O117">
        <v>0</v>
      </c>
      <c r="P117">
        <v>0</v>
      </c>
      <c r="Q117">
        <v>668.1</v>
      </c>
      <c r="R117">
        <v>0</v>
      </c>
      <c r="S117">
        <v>0</v>
      </c>
      <c r="T117">
        <v>631.9</v>
      </c>
      <c r="U117">
        <v>0</v>
      </c>
      <c r="V117">
        <v>3591.8</v>
      </c>
      <c r="W117">
        <v>-13526</v>
      </c>
      <c r="X117">
        <v>260346</v>
      </c>
      <c r="Y117">
        <v>0</v>
      </c>
      <c r="Z117">
        <v>5231674</v>
      </c>
      <c r="AA117">
        <v>6983398</v>
      </c>
      <c r="AB117">
        <v>0</v>
      </c>
      <c r="AC117">
        <v>892917</v>
      </c>
      <c r="AD117">
        <v>180691</v>
      </c>
      <c r="AE117">
        <v>24245249</v>
      </c>
      <c r="AF117">
        <v>1053129</v>
      </c>
      <c r="AG117">
        <v>0</v>
      </c>
      <c r="AH117">
        <v>280376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1275809</v>
      </c>
      <c r="AO117">
        <v>0</v>
      </c>
      <c r="AP117">
        <v>10695314</v>
      </c>
      <c r="AQ117">
        <v>51085377</v>
      </c>
      <c r="AR117">
        <v>18.2</v>
      </c>
    </row>
    <row r="118" spans="1:44" hidden="1">
      <c r="A118" s="47" t="str">
        <f t="shared" si="1"/>
        <v>IN_2029</v>
      </c>
      <c r="B118" t="s">
        <v>46</v>
      </c>
      <c r="C118">
        <v>2029</v>
      </c>
      <c r="D118">
        <v>982.2</v>
      </c>
      <c r="E118">
        <v>56.8</v>
      </c>
      <c r="F118">
        <v>866.4</v>
      </c>
      <c r="G118">
        <v>6026.8</v>
      </c>
      <c r="H118">
        <v>0</v>
      </c>
      <c r="I118">
        <v>883</v>
      </c>
      <c r="J118">
        <v>27.5</v>
      </c>
      <c r="K118">
        <v>4700.3</v>
      </c>
      <c r="L118">
        <v>3044.2</v>
      </c>
      <c r="M118">
        <v>0</v>
      </c>
      <c r="N118">
        <v>67</v>
      </c>
      <c r="O118">
        <v>0</v>
      </c>
      <c r="P118">
        <v>0</v>
      </c>
      <c r="Q118">
        <v>668.1</v>
      </c>
      <c r="R118">
        <v>0</v>
      </c>
      <c r="S118">
        <v>0</v>
      </c>
      <c r="T118">
        <v>3005.8</v>
      </c>
      <c r="U118">
        <v>0</v>
      </c>
      <c r="V118">
        <v>3595.5</v>
      </c>
      <c r="W118">
        <v>-119113</v>
      </c>
      <c r="X118">
        <v>255587</v>
      </c>
      <c r="Y118">
        <v>0</v>
      </c>
      <c r="Z118">
        <v>6144341</v>
      </c>
      <c r="AA118">
        <v>3643519</v>
      </c>
      <c r="AB118">
        <v>0</v>
      </c>
      <c r="AC118">
        <v>1063846</v>
      </c>
      <c r="AD118">
        <v>180691</v>
      </c>
      <c r="AE118">
        <v>22994776</v>
      </c>
      <c r="AF118">
        <v>1308433</v>
      </c>
      <c r="AG118">
        <v>0</v>
      </c>
      <c r="AH118">
        <v>280879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6439454</v>
      </c>
      <c r="AO118">
        <v>0</v>
      </c>
      <c r="AP118">
        <v>10659230</v>
      </c>
      <c r="AQ118">
        <v>52851641</v>
      </c>
      <c r="AR118">
        <v>14.3</v>
      </c>
    </row>
    <row r="119" spans="1:44" hidden="1">
      <c r="A119" s="47" t="str">
        <f t="shared" si="1"/>
        <v>IN_2030</v>
      </c>
      <c r="B119" t="s">
        <v>46</v>
      </c>
      <c r="C119">
        <v>2030</v>
      </c>
      <c r="D119">
        <v>1991.6</v>
      </c>
      <c r="E119">
        <v>56.8</v>
      </c>
      <c r="F119">
        <v>866.4</v>
      </c>
      <c r="G119">
        <v>4979.3</v>
      </c>
      <c r="H119">
        <v>0</v>
      </c>
      <c r="I119">
        <v>1114.8</v>
      </c>
      <c r="J119">
        <v>27.5</v>
      </c>
      <c r="K119">
        <v>4609</v>
      </c>
      <c r="L119">
        <v>3188.4</v>
      </c>
      <c r="M119">
        <v>0</v>
      </c>
      <c r="N119">
        <v>67.099999999999994</v>
      </c>
      <c r="O119">
        <v>0</v>
      </c>
      <c r="P119">
        <v>0</v>
      </c>
      <c r="Q119">
        <v>546.1</v>
      </c>
      <c r="R119">
        <v>0</v>
      </c>
      <c r="S119">
        <v>0</v>
      </c>
      <c r="T119">
        <v>4912.3</v>
      </c>
      <c r="U119">
        <v>0</v>
      </c>
      <c r="V119">
        <v>3946</v>
      </c>
      <c r="W119">
        <v>-353537</v>
      </c>
      <c r="X119">
        <v>251371</v>
      </c>
      <c r="Y119">
        <v>0</v>
      </c>
      <c r="Z119">
        <v>6144341</v>
      </c>
      <c r="AA119">
        <v>1260360</v>
      </c>
      <c r="AB119">
        <v>0</v>
      </c>
      <c r="AC119">
        <v>1343162</v>
      </c>
      <c r="AD119">
        <v>180691</v>
      </c>
      <c r="AE119">
        <v>18855744</v>
      </c>
      <c r="AF119">
        <v>1459578</v>
      </c>
      <c r="AG119">
        <v>0</v>
      </c>
      <c r="AH119">
        <v>281381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10788824</v>
      </c>
      <c r="AO119">
        <v>0</v>
      </c>
      <c r="AP119">
        <v>11524839</v>
      </c>
      <c r="AQ119">
        <v>51736755</v>
      </c>
      <c r="AR119">
        <v>10.1</v>
      </c>
    </row>
    <row r="120" spans="1:44" hidden="1">
      <c r="A120" s="47" t="str">
        <f t="shared" si="1"/>
        <v>KS_2022</v>
      </c>
      <c r="B120" t="s">
        <v>51</v>
      </c>
      <c r="C120">
        <v>2022</v>
      </c>
      <c r="D120">
        <v>0</v>
      </c>
      <c r="E120">
        <v>9</v>
      </c>
      <c r="F120">
        <v>0</v>
      </c>
      <c r="G120">
        <v>4521.6000000000004</v>
      </c>
      <c r="H120">
        <v>0</v>
      </c>
      <c r="I120">
        <v>68.5</v>
      </c>
      <c r="J120">
        <v>0</v>
      </c>
      <c r="K120">
        <v>266</v>
      </c>
      <c r="L120">
        <v>2804.5</v>
      </c>
      <c r="M120">
        <v>0</v>
      </c>
      <c r="N120">
        <v>7</v>
      </c>
      <c r="O120">
        <v>1225</v>
      </c>
      <c r="P120">
        <v>0</v>
      </c>
      <c r="Q120">
        <v>1206.5</v>
      </c>
      <c r="R120">
        <v>0</v>
      </c>
      <c r="S120">
        <v>0</v>
      </c>
      <c r="T120">
        <v>30.2</v>
      </c>
      <c r="U120">
        <v>0</v>
      </c>
      <c r="V120">
        <v>8040.6</v>
      </c>
      <c r="W120">
        <v>0</v>
      </c>
      <c r="X120">
        <v>41365</v>
      </c>
      <c r="Y120">
        <v>0</v>
      </c>
      <c r="Z120">
        <v>0</v>
      </c>
      <c r="AA120">
        <v>25468008</v>
      </c>
      <c r="AB120">
        <v>0</v>
      </c>
      <c r="AC120">
        <v>106455</v>
      </c>
      <c r="AD120">
        <v>0</v>
      </c>
      <c r="AE120">
        <v>1140607</v>
      </c>
      <c r="AF120">
        <v>220424</v>
      </c>
      <c r="AG120">
        <v>0</v>
      </c>
      <c r="AH120">
        <v>22256</v>
      </c>
      <c r="AI120">
        <v>9860176</v>
      </c>
      <c r="AJ120">
        <v>0</v>
      </c>
      <c r="AK120">
        <v>0</v>
      </c>
      <c r="AL120">
        <v>0</v>
      </c>
      <c r="AM120">
        <v>0</v>
      </c>
      <c r="AN120">
        <v>75140</v>
      </c>
      <c r="AO120">
        <v>0</v>
      </c>
      <c r="AP120">
        <v>29046793</v>
      </c>
      <c r="AQ120">
        <v>65981225</v>
      </c>
      <c r="AR120">
        <v>29.3</v>
      </c>
    </row>
    <row r="121" spans="1:44" hidden="1">
      <c r="A121" s="47" t="str">
        <f t="shared" si="1"/>
        <v>KS_2023</v>
      </c>
      <c r="B121" t="s">
        <v>51</v>
      </c>
      <c r="C121">
        <v>2023</v>
      </c>
      <c r="D121">
        <v>0</v>
      </c>
      <c r="E121">
        <v>9</v>
      </c>
      <c r="F121">
        <v>0</v>
      </c>
      <c r="G121">
        <v>4521.6000000000004</v>
      </c>
      <c r="H121">
        <v>0</v>
      </c>
      <c r="I121">
        <v>79.599999999999994</v>
      </c>
      <c r="J121">
        <v>0</v>
      </c>
      <c r="K121">
        <v>266</v>
      </c>
      <c r="L121">
        <v>2770</v>
      </c>
      <c r="M121">
        <v>0</v>
      </c>
      <c r="N121">
        <v>7</v>
      </c>
      <c r="O121">
        <v>1225</v>
      </c>
      <c r="P121">
        <v>0</v>
      </c>
      <c r="Q121">
        <v>1070.5</v>
      </c>
      <c r="R121">
        <v>0</v>
      </c>
      <c r="S121">
        <v>0</v>
      </c>
      <c r="T121">
        <v>768.6</v>
      </c>
      <c r="U121">
        <v>0</v>
      </c>
      <c r="V121">
        <v>8338.7000000000007</v>
      </c>
      <c r="W121">
        <v>0</v>
      </c>
      <c r="X121">
        <v>41365</v>
      </c>
      <c r="Y121">
        <v>0</v>
      </c>
      <c r="Z121">
        <v>0</v>
      </c>
      <c r="AA121">
        <v>23545748</v>
      </c>
      <c r="AB121">
        <v>0</v>
      </c>
      <c r="AC121">
        <v>109580</v>
      </c>
      <c r="AD121">
        <v>0</v>
      </c>
      <c r="AE121">
        <v>1281102</v>
      </c>
      <c r="AF121">
        <v>201557</v>
      </c>
      <c r="AG121">
        <v>0</v>
      </c>
      <c r="AH121">
        <v>22256</v>
      </c>
      <c r="AI121">
        <v>9860176</v>
      </c>
      <c r="AJ121">
        <v>0</v>
      </c>
      <c r="AK121">
        <v>0</v>
      </c>
      <c r="AL121">
        <v>0</v>
      </c>
      <c r="AM121">
        <v>0</v>
      </c>
      <c r="AN121">
        <v>2005451</v>
      </c>
      <c r="AO121">
        <v>0</v>
      </c>
      <c r="AP121">
        <v>30368488</v>
      </c>
      <c r="AQ121">
        <v>67435723</v>
      </c>
      <c r="AR121">
        <v>27.2</v>
      </c>
    </row>
    <row r="122" spans="1:44" hidden="1">
      <c r="A122" s="47" t="str">
        <f t="shared" si="1"/>
        <v>KS_2024</v>
      </c>
      <c r="B122" t="s">
        <v>51</v>
      </c>
      <c r="C122">
        <v>2024</v>
      </c>
      <c r="D122">
        <v>0</v>
      </c>
      <c r="E122">
        <v>9</v>
      </c>
      <c r="F122">
        <v>0</v>
      </c>
      <c r="G122">
        <v>4487.8999999999996</v>
      </c>
      <c r="H122">
        <v>0</v>
      </c>
      <c r="I122">
        <v>90.8</v>
      </c>
      <c r="J122">
        <v>0</v>
      </c>
      <c r="K122">
        <v>266</v>
      </c>
      <c r="L122">
        <v>1639.1</v>
      </c>
      <c r="M122">
        <v>0</v>
      </c>
      <c r="N122">
        <v>7</v>
      </c>
      <c r="O122">
        <v>1225</v>
      </c>
      <c r="P122">
        <v>0</v>
      </c>
      <c r="Q122">
        <v>998.3</v>
      </c>
      <c r="R122">
        <v>0</v>
      </c>
      <c r="S122">
        <v>0</v>
      </c>
      <c r="T122">
        <v>1210.4000000000001</v>
      </c>
      <c r="U122">
        <v>0</v>
      </c>
      <c r="V122">
        <v>8988.4</v>
      </c>
      <c r="W122">
        <v>0</v>
      </c>
      <c r="X122">
        <v>41365</v>
      </c>
      <c r="Y122">
        <v>0</v>
      </c>
      <c r="Z122">
        <v>0</v>
      </c>
      <c r="AA122">
        <v>19814106</v>
      </c>
      <c r="AB122">
        <v>0</v>
      </c>
      <c r="AC122">
        <v>132580</v>
      </c>
      <c r="AD122">
        <v>0</v>
      </c>
      <c r="AE122">
        <v>1261627</v>
      </c>
      <c r="AF122">
        <v>201557</v>
      </c>
      <c r="AG122">
        <v>0</v>
      </c>
      <c r="AH122">
        <v>22270</v>
      </c>
      <c r="AI122">
        <v>9860176</v>
      </c>
      <c r="AJ122">
        <v>0</v>
      </c>
      <c r="AK122">
        <v>0</v>
      </c>
      <c r="AL122">
        <v>0</v>
      </c>
      <c r="AM122">
        <v>0</v>
      </c>
      <c r="AN122">
        <v>3226151</v>
      </c>
      <c r="AO122">
        <v>0</v>
      </c>
      <c r="AP122">
        <v>32676839</v>
      </c>
      <c r="AQ122">
        <v>67236671</v>
      </c>
      <c r="AR122">
        <v>23</v>
      </c>
    </row>
    <row r="123" spans="1:44" hidden="1">
      <c r="A123" s="47" t="str">
        <f t="shared" si="1"/>
        <v>KS_2025</v>
      </c>
      <c r="B123" t="s">
        <v>51</v>
      </c>
      <c r="C123">
        <v>2025</v>
      </c>
      <c r="D123">
        <v>0</v>
      </c>
      <c r="E123">
        <v>9</v>
      </c>
      <c r="F123">
        <v>3.1</v>
      </c>
      <c r="G123">
        <v>4444.1000000000004</v>
      </c>
      <c r="H123">
        <v>0</v>
      </c>
      <c r="I123">
        <v>109.5</v>
      </c>
      <c r="J123">
        <v>4.5999999999999996</v>
      </c>
      <c r="K123">
        <v>265.8</v>
      </c>
      <c r="L123">
        <v>1639.1</v>
      </c>
      <c r="M123">
        <v>0</v>
      </c>
      <c r="N123">
        <v>7</v>
      </c>
      <c r="O123">
        <v>1225</v>
      </c>
      <c r="P123">
        <v>0</v>
      </c>
      <c r="Q123">
        <v>939.9</v>
      </c>
      <c r="R123">
        <v>0</v>
      </c>
      <c r="S123">
        <v>0</v>
      </c>
      <c r="T123">
        <v>1542</v>
      </c>
      <c r="U123">
        <v>0</v>
      </c>
      <c r="V123">
        <v>9252</v>
      </c>
      <c r="W123">
        <v>0</v>
      </c>
      <c r="X123">
        <v>41365</v>
      </c>
      <c r="Y123">
        <v>0</v>
      </c>
      <c r="Z123">
        <v>20504</v>
      </c>
      <c r="AA123">
        <v>17083182</v>
      </c>
      <c r="AB123">
        <v>0</v>
      </c>
      <c r="AC123">
        <v>163875</v>
      </c>
      <c r="AD123">
        <v>30115</v>
      </c>
      <c r="AE123">
        <v>1059209</v>
      </c>
      <c r="AF123">
        <v>265321</v>
      </c>
      <c r="AG123">
        <v>0</v>
      </c>
      <c r="AH123">
        <v>22284</v>
      </c>
      <c r="AI123">
        <v>9860176</v>
      </c>
      <c r="AJ123">
        <v>0</v>
      </c>
      <c r="AK123">
        <v>0</v>
      </c>
      <c r="AL123">
        <v>0</v>
      </c>
      <c r="AM123">
        <v>0</v>
      </c>
      <c r="AN123">
        <v>4167219</v>
      </c>
      <c r="AO123">
        <v>0</v>
      </c>
      <c r="AP123">
        <v>33877454</v>
      </c>
      <c r="AQ123">
        <v>66590705</v>
      </c>
      <c r="AR123">
        <v>19.899999999999999</v>
      </c>
    </row>
    <row r="124" spans="1:44" hidden="1">
      <c r="A124" s="47" t="str">
        <f t="shared" si="1"/>
        <v>KS_2026</v>
      </c>
      <c r="B124" t="s">
        <v>51</v>
      </c>
      <c r="C124">
        <v>2026</v>
      </c>
      <c r="D124">
        <v>0.1</v>
      </c>
      <c r="E124">
        <v>9</v>
      </c>
      <c r="F124">
        <v>6.2</v>
      </c>
      <c r="G124">
        <v>4399.3999999999996</v>
      </c>
      <c r="H124">
        <v>0</v>
      </c>
      <c r="I124">
        <v>128.1</v>
      </c>
      <c r="J124">
        <v>9.1999999999999993</v>
      </c>
      <c r="K124">
        <v>265.60000000000002</v>
      </c>
      <c r="L124">
        <v>1628.3</v>
      </c>
      <c r="M124">
        <v>0</v>
      </c>
      <c r="N124">
        <v>7</v>
      </c>
      <c r="O124">
        <v>1225</v>
      </c>
      <c r="P124">
        <v>0</v>
      </c>
      <c r="Q124">
        <v>884.3</v>
      </c>
      <c r="R124">
        <v>0</v>
      </c>
      <c r="S124">
        <v>0</v>
      </c>
      <c r="T124">
        <v>1719.5</v>
      </c>
      <c r="U124">
        <v>0</v>
      </c>
      <c r="V124">
        <v>9374.5</v>
      </c>
      <c r="W124">
        <v>-30</v>
      </c>
      <c r="X124">
        <v>41365</v>
      </c>
      <c r="Y124">
        <v>0</v>
      </c>
      <c r="Z124">
        <v>41007</v>
      </c>
      <c r="AA124">
        <v>12866430</v>
      </c>
      <c r="AB124">
        <v>0</v>
      </c>
      <c r="AC124">
        <v>187056</v>
      </c>
      <c r="AD124">
        <v>60230</v>
      </c>
      <c r="AE124">
        <v>900215</v>
      </c>
      <c r="AF124">
        <v>341101</v>
      </c>
      <c r="AG124">
        <v>0</v>
      </c>
      <c r="AH124">
        <v>22298</v>
      </c>
      <c r="AI124">
        <v>9860176</v>
      </c>
      <c r="AJ124">
        <v>0</v>
      </c>
      <c r="AK124">
        <v>0</v>
      </c>
      <c r="AL124">
        <v>0</v>
      </c>
      <c r="AM124">
        <v>0</v>
      </c>
      <c r="AN124">
        <v>4646110</v>
      </c>
      <c r="AO124">
        <v>0</v>
      </c>
      <c r="AP124">
        <v>33896802</v>
      </c>
      <c r="AQ124">
        <v>62862760</v>
      </c>
      <c r="AR124">
        <v>15.2</v>
      </c>
    </row>
    <row r="125" spans="1:44" hidden="1">
      <c r="A125" s="47" t="str">
        <f t="shared" si="1"/>
        <v>KS_2027</v>
      </c>
      <c r="B125" t="s">
        <v>51</v>
      </c>
      <c r="C125">
        <v>2027</v>
      </c>
      <c r="D125">
        <v>26.6</v>
      </c>
      <c r="E125">
        <v>9</v>
      </c>
      <c r="F125">
        <v>9.4</v>
      </c>
      <c r="G125">
        <v>4347.3</v>
      </c>
      <c r="H125">
        <v>0</v>
      </c>
      <c r="I125">
        <v>160.6</v>
      </c>
      <c r="J125">
        <v>13.7</v>
      </c>
      <c r="K125">
        <v>265.2</v>
      </c>
      <c r="L125">
        <v>1628.3</v>
      </c>
      <c r="M125">
        <v>0</v>
      </c>
      <c r="N125">
        <v>7</v>
      </c>
      <c r="O125">
        <v>1225</v>
      </c>
      <c r="P125">
        <v>0</v>
      </c>
      <c r="Q125">
        <v>835.4</v>
      </c>
      <c r="R125">
        <v>0</v>
      </c>
      <c r="S125">
        <v>0</v>
      </c>
      <c r="T125">
        <v>1710</v>
      </c>
      <c r="U125">
        <v>0</v>
      </c>
      <c r="V125">
        <v>9390.6</v>
      </c>
      <c r="W125">
        <v>-6370</v>
      </c>
      <c r="X125">
        <v>39325</v>
      </c>
      <c r="Y125">
        <v>0</v>
      </c>
      <c r="Z125">
        <v>61511</v>
      </c>
      <c r="AA125">
        <v>8621722</v>
      </c>
      <c r="AB125">
        <v>0</v>
      </c>
      <c r="AC125">
        <v>231799</v>
      </c>
      <c r="AD125">
        <v>90345</v>
      </c>
      <c r="AE125">
        <v>847399</v>
      </c>
      <c r="AF125">
        <v>369773</v>
      </c>
      <c r="AG125">
        <v>0</v>
      </c>
      <c r="AH125">
        <v>22311</v>
      </c>
      <c r="AI125">
        <v>9618854</v>
      </c>
      <c r="AJ125">
        <v>0</v>
      </c>
      <c r="AK125">
        <v>0</v>
      </c>
      <c r="AL125">
        <v>0</v>
      </c>
      <c r="AM125">
        <v>0</v>
      </c>
      <c r="AN125">
        <v>4558427</v>
      </c>
      <c r="AO125">
        <v>0</v>
      </c>
      <c r="AP125">
        <v>33651785</v>
      </c>
      <c r="AQ125">
        <v>58106883</v>
      </c>
      <c r="AR125">
        <v>10.3</v>
      </c>
    </row>
    <row r="126" spans="1:44" hidden="1">
      <c r="A126" s="47" t="str">
        <f t="shared" si="1"/>
        <v>KS_2028</v>
      </c>
      <c r="B126" t="s">
        <v>51</v>
      </c>
      <c r="C126">
        <v>2028</v>
      </c>
      <c r="D126">
        <v>523.6</v>
      </c>
      <c r="E126">
        <v>9</v>
      </c>
      <c r="F126">
        <v>2956.9</v>
      </c>
      <c r="G126">
        <v>434.1</v>
      </c>
      <c r="H126">
        <v>0</v>
      </c>
      <c r="I126">
        <v>193.2</v>
      </c>
      <c r="J126">
        <v>18.3</v>
      </c>
      <c r="K126">
        <v>264.7</v>
      </c>
      <c r="L126">
        <v>1578</v>
      </c>
      <c r="M126">
        <v>0</v>
      </c>
      <c r="N126">
        <v>7</v>
      </c>
      <c r="O126">
        <v>1225</v>
      </c>
      <c r="P126">
        <v>0</v>
      </c>
      <c r="Q126">
        <v>830</v>
      </c>
      <c r="R126">
        <v>0</v>
      </c>
      <c r="S126">
        <v>0</v>
      </c>
      <c r="T126">
        <v>5967</v>
      </c>
      <c r="U126">
        <v>0</v>
      </c>
      <c r="V126">
        <v>14072.7</v>
      </c>
      <c r="W126">
        <v>-152494</v>
      </c>
      <c r="X126">
        <v>36994</v>
      </c>
      <c r="Y126">
        <v>0</v>
      </c>
      <c r="Z126">
        <v>20970418</v>
      </c>
      <c r="AA126">
        <v>260472</v>
      </c>
      <c r="AB126">
        <v>0</v>
      </c>
      <c r="AC126">
        <v>217482</v>
      </c>
      <c r="AD126">
        <v>120461</v>
      </c>
      <c r="AE126">
        <v>411577</v>
      </c>
      <c r="AF126">
        <v>366994</v>
      </c>
      <c r="AG126">
        <v>0</v>
      </c>
      <c r="AH126">
        <v>22325</v>
      </c>
      <c r="AI126">
        <v>8488479</v>
      </c>
      <c r="AJ126">
        <v>0</v>
      </c>
      <c r="AK126">
        <v>0</v>
      </c>
      <c r="AL126">
        <v>0</v>
      </c>
      <c r="AM126">
        <v>0</v>
      </c>
      <c r="AN126">
        <v>16724592</v>
      </c>
      <c r="AO126">
        <v>0</v>
      </c>
      <c r="AP126">
        <v>50156251</v>
      </c>
      <c r="AQ126">
        <v>97623551</v>
      </c>
      <c r="AR126">
        <v>3.9</v>
      </c>
    </row>
    <row r="127" spans="1:44" hidden="1">
      <c r="A127" s="47" t="str">
        <f t="shared" si="1"/>
        <v>KS_2029</v>
      </c>
      <c r="B127" t="s">
        <v>51</v>
      </c>
      <c r="C127">
        <v>2029</v>
      </c>
      <c r="D127">
        <v>557.1</v>
      </c>
      <c r="E127">
        <v>9</v>
      </c>
      <c r="F127">
        <v>3141.6</v>
      </c>
      <c r="G127">
        <v>426.9</v>
      </c>
      <c r="H127">
        <v>0</v>
      </c>
      <c r="I127">
        <v>245.2</v>
      </c>
      <c r="J127">
        <v>18.3</v>
      </c>
      <c r="K127">
        <v>264.5</v>
      </c>
      <c r="L127">
        <v>1344.8</v>
      </c>
      <c r="M127">
        <v>0</v>
      </c>
      <c r="N127">
        <v>7</v>
      </c>
      <c r="O127">
        <v>1225</v>
      </c>
      <c r="P127">
        <v>0</v>
      </c>
      <c r="Q127">
        <v>830</v>
      </c>
      <c r="R127">
        <v>0</v>
      </c>
      <c r="S127">
        <v>0</v>
      </c>
      <c r="T127">
        <v>6010.5</v>
      </c>
      <c r="U127">
        <v>0</v>
      </c>
      <c r="V127">
        <v>14084.4</v>
      </c>
      <c r="W127">
        <v>-145458</v>
      </c>
      <c r="X127">
        <v>34809</v>
      </c>
      <c r="Y127">
        <v>0</v>
      </c>
      <c r="Z127">
        <v>22280846</v>
      </c>
      <c r="AA127">
        <v>168309</v>
      </c>
      <c r="AB127">
        <v>0</v>
      </c>
      <c r="AC127">
        <v>269709</v>
      </c>
      <c r="AD127">
        <v>120461</v>
      </c>
      <c r="AE127">
        <v>300657</v>
      </c>
      <c r="AF127">
        <v>225374</v>
      </c>
      <c r="AG127">
        <v>0</v>
      </c>
      <c r="AH127">
        <v>22339</v>
      </c>
      <c r="AI127">
        <v>8115228</v>
      </c>
      <c r="AJ127">
        <v>0</v>
      </c>
      <c r="AK127">
        <v>0</v>
      </c>
      <c r="AL127">
        <v>0</v>
      </c>
      <c r="AM127">
        <v>0</v>
      </c>
      <c r="AN127">
        <v>16839902</v>
      </c>
      <c r="AO127">
        <v>0</v>
      </c>
      <c r="AP127">
        <v>48573612</v>
      </c>
      <c r="AQ127">
        <v>96805787</v>
      </c>
      <c r="AR127">
        <v>3.9</v>
      </c>
    </row>
    <row r="128" spans="1:44" hidden="1">
      <c r="A128" s="47" t="str">
        <f t="shared" si="1"/>
        <v>KS_2030</v>
      </c>
      <c r="B128" t="s">
        <v>51</v>
      </c>
      <c r="C128">
        <v>2030</v>
      </c>
      <c r="D128">
        <v>557.1</v>
      </c>
      <c r="E128">
        <v>9</v>
      </c>
      <c r="F128">
        <v>3141.6</v>
      </c>
      <c r="G128">
        <v>417.9</v>
      </c>
      <c r="H128">
        <v>0</v>
      </c>
      <c r="I128">
        <v>297.3</v>
      </c>
      <c r="J128">
        <v>18.3</v>
      </c>
      <c r="K128">
        <v>264.2</v>
      </c>
      <c r="L128">
        <v>1305.0999999999999</v>
      </c>
      <c r="M128">
        <v>0</v>
      </c>
      <c r="N128">
        <v>7</v>
      </c>
      <c r="O128">
        <v>1225</v>
      </c>
      <c r="P128">
        <v>0</v>
      </c>
      <c r="Q128">
        <v>297.89999999999998</v>
      </c>
      <c r="R128">
        <v>0</v>
      </c>
      <c r="S128">
        <v>0</v>
      </c>
      <c r="T128">
        <v>6003.4</v>
      </c>
      <c r="U128">
        <v>0</v>
      </c>
      <c r="V128">
        <v>14561.7</v>
      </c>
      <c r="W128">
        <v>-141990</v>
      </c>
      <c r="X128">
        <v>30710</v>
      </c>
      <c r="Y128">
        <v>0</v>
      </c>
      <c r="Z128">
        <v>22280846</v>
      </c>
      <c r="AA128">
        <v>182629</v>
      </c>
      <c r="AB128">
        <v>0</v>
      </c>
      <c r="AC128">
        <v>338805</v>
      </c>
      <c r="AD128">
        <v>120461</v>
      </c>
      <c r="AE128">
        <v>166075</v>
      </c>
      <c r="AF128">
        <v>268025</v>
      </c>
      <c r="AG128">
        <v>0</v>
      </c>
      <c r="AH128">
        <v>22353</v>
      </c>
      <c r="AI128">
        <v>7987836</v>
      </c>
      <c r="AJ128">
        <v>0</v>
      </c>
      <c r="AK128">
        <v>0</v>
      </c>
      <c r="AL128">
        <v>0</v>
      </c>
      <c r="AM128">
        <v>0</v>
      </c>
      <c r="AN128">
        <v>16939994</v>
      </c>
      <c r="AO128">
        <v>0</v>
      </c>
      <c r="AP128">
        <v>48990395</v>
      </c>
      <c r="AQ128">
        <v>97186138</v>
      </c>
      <c r="AR128">
        <v>3.9</v>
      </c>
    </row>
    <row r="129" spans="1:44" hidden="1">
      <c r="A129" s="47" t="str">
        <f t="shared" si="1"/>
        <v>KY_2022</v>
      </c>
      <c r="B129" t="s">
        <v>55</v>
      </c>
      <c r="C129">
        <v>2022</v>
      </c>
      <c r="D129">
        <v>0</v>
      </c>
      <c r="E129">
        <v>22.2</v>
      </c>
      <c r="F129">
        <v>0</v>
      </c>
      <c r="G129">
        <v>9493</v>
      </c>
      <c r="H129">
        <v>0</v>
      </c>
      <c r="I129">
        <v>32</v>
      </c>
      <c r="J129">
        <v>0</v>
      </c>
      <c r="K129">
        <v>1763</v>
      </c>
      <c r="L129">
        <v>4902.6000000000004</v>
      </c>
      <c r="M129">
        <v>0</v>
      </c>
      <c r="N129">
        <v>1137.4000000000001</v>
      </c>
      <c r="O129">
        <v>0</v>
      </c>
      <c r="P129">
        <v>0</v>
      </c>
      <c r="Q129">
        <v>11.9</v>
      </c>
      <c r="R129">
        <v>0</v>
      </c>
      <c r="S129">
        <v>0</v>
      </c>
      <c r="T129">
        <v>176.1</v>
      </c>
      <c r="U129">
        <v>0</v>
      </c>
      <c r="V129">
        <v>0</v>
      </c>
      <c r="W129">
        <v>0</v>
      </c>
      <c r="X129">
        <v>101741</v>
      </c>
      <c r="Y129">
        <v>0</v>
      </c>
      <c r="Z129">
        <v>0</v>
      </c>
      <c r="AA129">
        <v>50042616</v>
      </c>
      <c r="AB129">
        <v>0</v>
      </c>
      <c r="AC129">
        <v>28378</v>
      </c>
      <c r="AD129">
        <v>0</v>
      </c>
      <c r="AE129">
        <v>12914283</v>
      </c>
      <c r="AF129">
        <v>2378280</v>
      </c>
      <c r="AG129">
        <v>0</v>
      </c>
      <c r="AH129">
        <v>4230827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81463</v>
      </c>
      <c r="AO129">
        <v>0</v>
      </c>
      <c r="AP129">
        <v>0</v>
      </c>
      <c r="AQ129">
        <v>69777589</v>
      </c>
      <c r="AR129">
        <v>59.6</v>
      </c>
    </row>
    <row r="130" spans="1:44" hidden="1">
      <c r="A130" s="47" t="str">
        <f t="shared" si="1"/>
        <v>KY_2023</v>
      </c>
      <c r="B130" t="s">
        <v>55</v>
      </c>
      <c r="C130">
        <v>2023</v>
      </c>
      <c r="D130">
        <v>0</v>
      </c>
      <c r="E130">
        <v>22.2</v>
      </c>
      <c r="F130">
        <v>0</v>
      </c>
      <c r="G130">
        <v>9493</v>
      </c>
      <c r="H130">
        <v>0</v>
      </c>
      <c r="I130">
        <v>41.7</v>
      </c>
      <c r="J130">
        <v>0</v>
      </c>
      <c r="K130">
        <v>1763</v>
      </c>
      <c r="L130">
        <v>4867.6000000000004</v>
      </c>
      <c r="M130">
        <v>0</v>
      </c>
      <c r="N130">
        <v>1141.4000000000001</v>
      </c>
      <c r="O130">
        <v>0</v>
      </c>
      <c r="P130">
        <v>0</v>
      </c>
      <c r="Q130">
        <v>11.9</v>
      </c>
      <c r="R130">
        <v>0</v>
      </c>
      <c r="S130">
        <v>0</v>
      </c>
      <c r="T130">
        <v>364.9</v>
      </c>
      <c r="U130">
        <v>0</v>
      </c>
      <c r="V130">
        <v>0</v>
      </c>
      <c r="W130">
        <v>-1</v>
      </c>
      <c r="X130">
        <v>101741</v>
      </c>
      <c r="Y130">
        <v>0</v>
      </c>
      <c r="Z130">
        <v>0</v>
      </c>
      <c r="AA130">
        <v>48828182</v>
      </c>
      <c r="AB130">
        <v>0</v>
      </c>
      <c r="AC130">
        <v>59134</v>
      </c>
      <c r="AD130">
        <v>0</v>
      </c>
      <c r="AE130">
        <v>12914283</v>
      </c>
      <c r="AF130">
        <v>2105091</v>
      </c>
      <c r="AG130">
        <v>0</v>
      </c>
      <c r="AH130">
        <v>4240767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774677</v>
      </c>
      <c r="AO130">
        <v>0</v>
      </c>
      <c r="AP130">
        <v>0</v>
      </c>
      <c r="AQ130">
        <v>69023873</v>
      </c>
      <c r="AR130">
        <v>57.8</v>
      </c>
    </row>
    <row r="131" spans="1:44" hidden="1">
      <c r="A131" s="47" t="str">
        <f t="shared" ref="A131:A194" si="2">B131&amp;"_"&amp;C131</f>
        <v>KY_2024</v>
      </c>
      <c r="B131" t="s">
        <v>55</v>
      </c>
      <c r="C131">
        <v>2024</v>
      </c>
      <c r="D131">
        <v>0</v>
      </c>
      <c r="E131">
        <v>22.2</v>
      </c>
      <c r="F131">
        <v>0</v>
      </c>
      <c r="G131">
        <v>9431.6</v>
      </c>
      <c r="H131">
        <v>0</v>
      </c>
      <c r="I131">
        <v>51.4</v>
      </c>
      <c r="J131">
        <v>0</v>
      </c>
      <c r="K131">
        <v>1763</v>
      </c>
      <c r="L131">
        <v>4853.6000000000004</v>
      </c>
      <c r="M131">
        <v>0</v>
      </c>
      <c r="N131">
        <v>1142.5999999999999</v>
      </c>
      <c r="O131">
        <v>0</v>
      </c>
      <c r="P131">
        <v>0</v>
      </c>
      <c r="Q131">
        <v>5.9</v>
      </c>
      <c r="R131">
        <v>0</v>
      </c>
      <c r="S131">
        <v>0</v>
      </c>
      <c r="T131">
        <v>373.4</v>
      </c>
      <c r="U131">
        <v>0</v>
      </c>
      <c r="V131">
        <v>0</v>
      </c>
      <c r="W131">
        <v>0</v>
      </c>
      <c r="X131">
        <v>101741</v>
      </c>
      <c r="Y131">
        <v>0</v>
      </c>
      <c r="Z131">
        <v>0</v>
      </c>
      <c r="AA131">
        <v>46472433</v>
      </c>
      <c r="AB131">
        <v>0</v>
      </c>
      <c r="AC131">
        <v>73466</v>
      </c>
      <c r="AD131">
        <v>0</v>
      </c>
      <c r="AE131">
        <v>12854713</v>
      </c>
      <c r="AF131">
        <v>1979513</v>
      </c>
      <c r="AG131">
        <v>0</v>
      </c>
      <c r="AH131">
        <v>4244621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775713</v>
      </c>
      <c r="AO131">
        <v>0</v>
      </c>
      <c r="AP131">
        <v>0</v>
      </c>
      <c r="AQ131">
        <v>66502200</v>
      </c>
      <c r="AR131">
        <v>55.2</v>
      </c>
    </row>
    <row r="132" spans="1:44" hidden="1">
      <c r="A132" s="47" t="str">
        <f t="shared" si="2"/>
        <v>KY_2025</v>
      </c>
      <c r="B132" t="s">
        <v>55</v>
      </c>
      <c r="C132">
        <v>2025</v>
      </c>
      <c r="D132">
        <v>0.6</v>
      </c>
      <c r="E132">
        <v>22.2</v>
      </c>
      <c r="F132">
        <v>6.2</v>
      </c>
      <c r="G132">
        <v>9352</v>
      </c>
      <c r="H132">
        <v>0</v>
      </c>
      <c r="I132">
        <v>66.7</v>
      </c>
      <c r="J132">
        <v>9.1999999999999993</v>
      </c>
      <c r="K132">
        <v>1761.7</v>
      </c>
      <c r="L132">
        <v>4829.6000000000004</v>
      </c>
      <c r="M132">
        <v>0</v>
      </c>
      <c r="N132">
        <v>1160.8</v>
      </c>
      <c r="O132">
        <v>0</v>
      </c>
      <c r="P132">
        <v>0</v>
      </c>
      <c r="Q132">
        <v>5.9</v>
      </c>
      <c r="R132">
        <v>0</v>
      </c>
      <c r="S132">
        <v>0</v>
      </c>
      <c r="T132">
        <v>572.29999999999995</v>
      </c>
      <c r="U132">
        <v>0</v>
      </c>
      <c r="V132">
        <v>136.80000000000001</v>
      </c>
      <c r="W132">
        <v>-256</v>
      </c>
      <c r="X132">
        <v>101741</v>
      </c>
      <c r="Y132">
        <v>0</v>
      </c>
      <c r="Z132">
        <v>41007</v>
      </c>
      <c r="AA132">
        <v>44165187</v>
      </c>
      <c r="AB132">
        <v>0</v>
      </c>
      <c r="AC132">
        <v>77450</v>
      </c>
      <c r="AD132">
        <v>60230</v>
      </c>
      <c r="AE132">
        <v>12778618</v>
      </c>
      <c r="AF132">
        <v>2089442</v>
      </c>
      <c r="AG132">
        <v>0</v>
      </c>
      <c r="AH132">
        <v>4337409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1169165</v>
      </c>
      <c r="AO132">
        <v>0</v>
      </c>
      <c r="AP132">
        <v>410102</v>
      </c>
      <c r="AQ132">
        <v>65230094</v>
      </c>
      <c r="AR132">
        <v>52.6</v>
      </c>
    </row>
    <row r="133" spans="1:44" hidden="1">
      <c r="A133" s="47" t="str">
        <f t="shared" si="2"/>
        <v>KY_2026</v>
      </c>
      <c r="B133" t="s">
        <v>55</v>
      </c>
      <c r="C133">
        <v>2026</v>
      </c>
      <c r="D133">
        <v>25.4</v>
      </c>
      <c r="E133">
        <v>22.2</v>
      </c>
      <c r="F133">
        <v>12.5</v>
      </c>
      <c r="G133">
        <v>9270.7000000000007</v>
      </c>
      <c r="H133">
        <v>0</v>
      </c>
      <c r="I133">
        <v>82</v>
      </c>
      <c r="J133">
        <v>18.3</v>
      </c>
      <c r="K133">
        <v>1760.5</v>
      </c>
      <c r="L133">
        <v>4829.6000000000004</v>
      </c>
      <c r="M133">
        <v>0</v>
      </c>
      <c r="N133">
        <v>1162.0999999999999</v>
      </c>
      <c r="O133">
        <v>0</v>
      </c>
      <c r="P133">
        <v>0</v>
      </c>
      <c r="Q133">
        <v>5.9</v>
      </c>
      <c r="R133">
        <v>0</v>
      </c>
      <c r="S133">
        <v>0</v>
      </c>
      <c r="T133">
        <v>630.5</v>
      </c>
      <c r="U133">
        <v>0</v>
      </c>
      <c r="V133">
        <v>137.1</v>
      </c>
      <c r="W133">
        <v>-7779</v>
      </c>
      <c r="X133">
        <v>101741</v>
      </c>
      <c r="Y133">
        <v>0</v>
      </c>
      <c r="Z133">
        <v>82014</v>
      </c>
      <c r="AA133">
        <v>43645354</v>
      </c>
      <c r="AB133">
        <v>0</v>
      </c>
      <c r="AC133">
        <v>76226</v>
      </c>
      <c r="AD133">
        <v>120461</v>
      </c>
      <c r="AE133">
        <v>12695665</v>
      </c>
      <c r="AF133">
        <v>1547396</v>
      </c>
      <c r="AG133">
        <v>0</v>
      </c>
      <c r="AH133">
        <v>4341263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1307804</v>
      </c>
      <c r="AO133">
        <v>0</v>
      </c>
      <c r="AP133">
        <v>408995</v>
      </c>
      <c r="AQ133">
        <v>64319140</v>
      </c>
      <c r="AR133">
        <v>51.6</v>
      </c>
    </row>
    <row r="134" spans="1:44" hidden="1">
      <c r="A134" s="47" t="str">
        <f t="shared" si="2"/>
        <v>KY_2027</v>
      </c>
      <c r="B134" t="s">
        <v>55</v>
      </c>
      <c r="C134">
        <v>2027</v>
      </c>
      <c r="D134">
        <v>102.3</v>
      </c>
      <c r="E134">
        <v>22.2</v>
      </c>
      <c r="F134">
        <v>18.7</v>
      </c>
      <c r="G134">
        <v>9175.9</v>
      </c>
      <c r="H134">
        <v>0</v>
      </c>
      <c r="I134">
        <v>107.2</v>
      </c>
      <c r="J134">
        <v>27.5</v>
      </c>
      <c r="K134">
        <v>1757.5</v>
      </c>
      <c r="L134">
        <v>4829.6000000000004</v>
      </c>
      <c r="M134">
        <v>0</v>
      </c>
      <c r="N134">
        <v>1163.3</v>
      </c>
      <c r="O134">
        <v>0</v>
      </c>
      <c r="P134">
        <v>0</v>
      </c>
      <c r="Q134">
        <v>5.9</v>
      </c>
      <c r="R134">
        <v>0</v>
      </c>
      <c r="S134">
        <v>0</v>
      </c>
      <c r="T134">
        <v>742</v>
      </c>
      <c r="U134">
        <v>0</v>
      </c>
      <c r="V134">
        <v>136.9</v>
      </c>
      <c r="W134">
        <v>-24002</v>
      </c>
      <c r="X134">
        <v>101741</v>
      </c>
      <c r="Y134">
        <v>0</v>
      </c>
      <c r="Z134">
        <v>123022</v>
      </c>
      <c r="AA134">
        <v>41193004</v>
      </c>
      <c r="AB134">
        <v>0</v>
      </c>
      <c r="AC134">
        <v>100106</v>
      </c>
      <c r="AD134">
        <v>180691</v>
      </c>
      <c r="AE134">
        <v>12592203</v>
      </c>
      <c r="AF134">
        <v>893061</v>
      </c>
      <c r="AG134">
        <v>0</v>
      </c>
      <c r="AH134">
        <v>4345117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1544424</v>
      </c>
      <c r="AO134">
        <v>0</v>
      </c>
      <c r="AP134">
        <v>407887</v>
      </c>
      <c r="AQ134">
        <v>61457254</v>
      </c>
      <c r="AR134">
        <v>48.6</v>
      </c>
    </row>
    <row r="135" spans="1:44" hidden="1">
      <c r="A135" s="47" t="str">
        <f t="shared" si="2"/>
        <v>KY_2028</v>
      </c>
      <c r="B135" t="s">
        <v>55</v>
      </c>
      <c r="C135">
        <v>2028</v>
      </c>
      <c r="D135">
        <v>408.3</v>
      </c>
      <c r="E135">
        <v>22.2</v>
      </c>
      <c r="F135">
        <v>3991.9</v>
      </c>
      <c r="G135">
        <v>3606.9</v>
      </c>
      <c r="H135">
        <v>0</v>
      </c>
      <c r="I135">
        <v>132.4</v>
      </c>
      <c r="J135">
        <v>36.6</v>
      </c>
      <c r="K135">
        <v>1754.5</v>
      </c>
      <c r="L135">
        <v>4829.6000000000004</v>
      </c>
      <c r="M135">
        <v>0</v>
      </c>
      <c r="N135">
        <v>1164.5</v>
      </c>
      <c r="O135">
        <v>0</v>
      </c>
      <c r="P135">
        <v>0</v>
      </c>
      <c r="Q135">
        <v>5.9</v>
      </c>
      <c r="R135">
        <v>0</v>
      </c>
      <c r="S135">
        <v>0</v>
      </c>
      <c r="T135">
        <v>19103.2</v>
      </c>
      <c r="U135">
        <v>0</v>
      </c>
      <c r="V135">
        <v>283.8</v>
      </c>
      <c r="W135">
        <v>-93024</v>
      </c>
      <c r="X135">
        <v>99230</v>
      </c>
      <c r="Y135">
        <v>0</v>
      </c>
      <c r="Z135">
        <v>28310793</v>
      </c>
      <c r="AA135">
        <v>6972476</v>
      </c>
      <c r="AB135">
        <v>0</v>
      </c>
      <c r="AC135">
        <v>118257</v>
      </c>
      <c r="AD135">
        <v>240921</v>
      </c>
      <c r="AE135">
        <v>11522035</v>
      </c>
      <c r="AF135">
        <v>1158632</v>
      </c>
      <c r="AG135">
        <v>0</v>
      </c>
      <c r="AH135">
        <v>4348972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41225160</v>
      </c>
      <c r="AO135">
        <v>0</v>
      </c>
      <c r="AP135">
        <v>841924</v>
      </c>
      <c r="AQ135">
        <v>94745375</v>
      </c>
      <c r="AR135">
        <v>16.2</v>
      </c>
    </row>
    <row r="136" spans="1:44" hidden="1">
      <c r="A136" s="47" t="str">
        <f t="shared" si="2"/>
        <v>KY_2029</v>
      </c>
      <c r="B136" t="s">
        <v>55</v>
      </c>
      <c r="C136">
        <v>2029</v>
      </c>
      <c r="D136">
        <v>2138</v>
      </c>
      <c r="E136">
        <v>22.2</v>
      </c>
      <c r="F136">
        <v>4194.6000000000004</v>
      </c>
      <c r="G136">
        <v>3563.7</v>
      </c>
      <c r="H136">
        <v>0</v>
      </c>
      <c r="I136">
        <v>173.5</v>
      </c>
      <c r="J136">
        <v>36.6</v>
      </c>
      <c r="K136">
        <v>1752.8</v>
      </c>
      <c r="L136">
        <v>4829.6000000000004</v>
      </c>
      <c r="M136">
        <v>0</v>
      </c>
      <c r="N136">
        <v>1165.7</v>
      </c>
      <c r="O136">
        <v>0</v>
      </c>
      <c r="P136">
        <v>0</v>
      </c>
      <c r="Q136">
        <v>5.9</v>
      </c>
      <c r="R136">
        <v>0</v>
      </c>
      <c r="S136">
        <v>0</v>
      </c>
      <c r="T136">
        <v>20413.8</v>
      </c>
      <c r="U136">
        <v>0</v>
      </c>
      <c r="V136">
        <v>284.39999999999998</v>
      </c>
      <c r="W136">
        <v>-422393</v>
      </c>
      <c r="X136">
        <v>97005</v>
      </c>
      <c r="Y136">
        <v>0</v>
      </c>
      <c r="Z136">
        <v>29748775</v>
      </c>
      <c r="AA136">
        <v>5516174</v>
      </c>
      <c r="AB136">
        <v>0</v>
      </c>
      <c r="AC136">
        <v>146331</v>
      </c>
      <c r="AD136">
        <v>240921</v>
      </c>
      <c r="AE136">
        <v>11196756</v>
      </c>
      <c r="AF136">
        <v>1333418</v>
      </c>
      <c r="AG136">
        <v>0</v>
      </c>
      <c r="AH136">
        <v>4352826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44557742</v>
      </c>
      <c r="AO136">
        <v>0</v>
      </c>
      <c r="AP136">
        <v>856371</v>
      </c>
      <c r="AQ136">
        <v>97623928</v>
      </c>
      <c r="AR136">
        <v>14.9</v>
      </c>
    </row>
    <row r="137" spans="1:44" hidden="1">
      <c r="A137" s="47" t="str">
        <f t="shared" si="2"/>
        <v>KY_2030</v>
      </c>
      <c r="B137" t="s">
        <v>55</v>
      </c>
      <c r="C137">
        <v>2030</v>
      </c>
      <c r="D137">
        <v>3751.2</v>
      </c>
      <c r="E137">
        <v>22.2</v>
      </c>
      <c r="F137">
        <v>4194.6000000000004</v>
      </c>
      <c r="G137">
        <v>3509.8</v>
      </c>
      <c r="H137">
        <v>0</v>
      </c>
      <c r="I137">
        <v>214.6</v>
      </c>
      <c r="J137">
        <v>36.6</v>
      </c>
      <c r="K137">
        <v>1751</v>
      </c>
      <c r="L137">
        <v>4829.6000000000004</v>
      </c>
      <c r="M137">
        <v>0</v>
      </c>
      <c r="N137">
        <v>1166.9000000000001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23352.1</v>
      </c>
      <c r="U137">
        <v>0</v>
      </c>
      <c r="V137">
        <v>284.39999999999998</v>
      </c>
      <c r="W137">
        <v>-960355</v>
      </c>
      <c r="X137">
        <v>97005</v>
      </c>
      <c r="Y137">
        <v>0</v>
      </c>
      <c r="Z137">
        <v>29748775</v>
      </c>
      <c r="AA137">
        <v>4008359</v>
      </c>
      <c r="AB137">
        <v>0</v>
      </c>
      <c r="AC137">
        <v>237890</v>
      </c>
      <c r="AD137">
        <v>240921</v>
      </c>
      <c r="AE137">
        <v>10438724</v>
      </c>
      <c r="AF137">
        <v>845224</v>
      </c>
      <c r="AG137">
        <v>0</v>
      </c>
      <c r="AH137">
        <v>4356680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50579431</v>
      </c>
      <c r="AO137">
        <v>0</v>
      </c>
      <c r="AP137">
        <v>854085</v>
      </c>
      <c r="AQ137">
        <v>100446739</v>
      </c>
      <c r="AR137">
        <v>12.9</v>
      </c>
    </row>
    <row r="138" spans="1:44" hidden="1">
      <c r="A138" s="47" t="str">
        <f t="shared" si="2"/>
        <v>LA_2022</v>
      </c>
      <c r="B138" t="s">
        <v>59</v>
      </c>
      <c r="C138">
        <v>2022</v>
      </c>
      <c r="D138">
        <v>0</v>
      </c>
      <c r="E138">
        <v>11.1</v>
      </c>
      <c r="F138">
        <v>0</v>
      </c>
      <c r="G138">
        <v>2137.1999999999998</v>
      </c>
      <c r="H138">
        <v>0</v>
      </c>
      <c r="I138">
        <v>552.5</v>
      </c>
      <c r="J138">
        <v>0</v>
      </c>
      <c r="K138">
        <v>7370.7</v>
      </c>
      <c r="L138">
        <v>1735.8</v>
      </c>
      <c r="M138">
        <v>0</v>
      </c>
      <c r="N138">
        <v>192</v>
      </c>
      <c r="O138">
        <v>2132.9</v>
      </c>
      <c r="P138">
        <v>0</v>
      </c>
      <c r="Q138">
        <v>5979.5</v>
      </c>
      <c r="R138">
        <v>0</v>
      </c>
      <c r="S138">
        <v>0</v>
      </c>
      <c r="T138">
        <v>143.4</v>
      </c>
      <c r="U138">
        <v>0</v>
      </c>
      <c r="V138">
        <v>0</v>
      </c>
      <c r="W138">
        <v>-6</v>
      </c>
      <c r="X138">
        <v>0</v>
      </c>
      <c r="Y138">
        <v>0</v>
      </c>
      <c r="Z138">
        <v>0</v>
      </c>
      <c r="AA138">
        <v>8764598</v>
      </c>
      <c r="AB138">
        <v>0</v>
      </c>
      <c r="AC138">
        <v>810450</v>
      </c>
      <c r="AD138">
        <v>0</v>
      </c>
      <c r="AE138">
        <v>45462755</v>
      </c>
      <c r="AF138">
        <v>2982203</v>
      </c>
      <c r="AG138">
        <v>0</v>
      </c>
      <c r="AH138">
        <v>1016718</v>
      </c>
      <c r="AI138">
        <v>17063844</v>
      </c>
      <c r="AJ138">
        <v>0</v>
      </c>
      <c r="AK138">
        <v>5204350</v>
      </c>
      <c r="AL138">
        <v>0</v>
      </c>
      <c r="AM138">
        <v>0</v>
      </c>
      <c r="AN138">
        <v>311520</v>
      </c>
      <c r="AO138">
        <v>0</v>
      </c>
      <c r="AP138">
        <v>0</v>
      </c>
      <c r="AQ138">
        <v>81616432</v>
      </c>
      <c r="AR138">
        <v>32.5</v>
      </c>
    </row>
    <row r="139" spans="1:44" hidden="1">
      <c r="A139" s="47" t="str">
        <f t="shared" si="2"/>
        <v>LA_2023</v>
      </c>
      <c r="B139" t="s">
        <v>59</v>
      </c>
      <c r="C139">
        <v>2023</v>
      </c>
      <c r="D139">
        <v>0</v>
      </c>
      <c r="E139">
        <v>11.1</v>
      </c>
      <c r="F139">
        <v>0</v>
      </c>
      <c r="G139">
        <v>2137.1999999999998</v>
      </c>
      <c r="H139">
        <v>0</v>
      </c>
      <c r="I139">
        <v>777.6</v>
      </c>
      <c r="J139">
        <v>0</v>
      </c>
      <c r="K139">
        <v>7370.7</v>
      </c>
      <c r="L139">
        <v>1735.8</v>
      </c>
      <c r="M139">
        <v>0</v>
      </c>
      <c r="N139">
        <v>192</v>
      </c>
      <c r="O139">
        <v>2132.9</v>
      </c>
      <c r="P139">
        <v>0</v>
      </c>
      <c r="Q139">
        <v>5979.5</v>
      </c>
      <c r="R139">
        <v>0</v>
      </c>
      <c r="S139">
        <v>0</v>
      </c>
      <c r="T139">
        <v>175.2</v>
      </c>
      <c r="U139">
        <v>0</v>
      </c>
      <c r="V139">
        <v>0</v>
      </c>
      <c r="W139">
        <v>-1</v>
      </c>
      <c r="X139">
        <v>0</v>
      </c>
      <c r="Y139">
        <v>0</v>
      </c>
      <c r="Z139">
        <v>0</v>
      </c>
      <c r="AA139">
        <v>7409068</v>
      </c>
      <c r="AB139">
        <v>0</v>
      </c>
      <c r="AC139">
        <v>1137273</v>
      </c>
      <c r="AD139">
        <v>0</v>
      </c>
      <c r="AE139">
        <v>50092907</v>
      </c>
      <c r="AF139">
        <v>3255049</v>
      </c>
      <c r="AG139">
        <v>0</v>
      </c>
      <c r="AH139">
        <v>1016718</v>
      </c>
      <c r="AI139">
        <v>17063844</v>
      </c>
      <c r="AJ139">
        <v>0</v>
      </c>
      <c r="AK139">
        <v>4871944</v>
      </c>
      <c r="AL139">
        <v>0</v>
      </c>
      <c r="AM139">
        <v>0</v>
      </c>
      <c r="AN139">
        <v>381733</v>
      </c>
      <c r="AO139">
        <v>0</v>
      </c>
      <c r="AP139">
        <v>0</v>
      </c>
      <c r="AQ139">
        <v>85228536</v>
      </c>
      <c r="AR139">
        <v>32.9</v>
      </c>
    </row>
    <row r="140" spans="1:44" hidden="1">
      <c r="A140" s="47" t="str">
        <f t="shared" si="2"/>
        <v>LA_2024</v>
      </c>
      <c r="B140" t="s">
        <v>59</v>
      </c>
      <c r="C140">
        <v>2024</v>
      </c>
      <c r="D140">
        <v>0</v>
      </c>
      <c r="E140">
        <v>11.1</v>
      </c>
      <c r="F140">
        <v>0</v>
      </c>
      <c r="G140">
        <v>2128.9</v>
      </c>
      <c r="H140">
        <v>0</v>
      </c>
      <c r="I140">
        <v>1002.8</v>
      </c>
      <c r="J140">
        <v>0</v>
      </c>
      <c r="K140">
        <v>7370.7</v>
      </c>
      <c r="L140">
        <v>929.2</v>
      </c>
      <c r="M140">
        <v>0</v>
      </c>
      <c r="N140">
        <v>192.4</v>
      </c>
      <c r="O140">
        <v>2132.9</v>
      </c>
      <c r="P140">
        <v>0</v>
      </c>
      <c r="Q140">
        <v>4286.1000000000004</v>
      </c>
      <c r="R140">
        <v>0</v>
      </c>
      <c r="S140">
        <v>0</v>
      </c>
      <c r="T140">
        <v>251.2</v>
      </c>
      <c r="U140">
        <v>0</v>
      </c>
      <c r="V140">
        <v>0</v>
      </c>
      <c r="W140">
        <v>-1</v>
      </c>
      <c r="X140">
        <v>0</v>
      </c>
      <c r="Y140">
        <v>0</v>
      </c>
      <c r="Z140">
        <v>0</v>
      </c>
      <c r="AA140">
        <v>7055366</v>
      </c>
      <c r="AB140">
        <v>0</v>
      </c>
      <c r="AC140">
        <v>1470862</v>
      </c>
      <c r="AD140">
        <v>0</v>
      </c>
      <c r="AE140">
        <v>50890267</v>
      </c>
      <c r="AF140">
        <v>2833076</v>
      </c>
      <c r="AG140">
        <v>0</v>
      </c>
      <c r="AH140">
        <v>1018556</v>
      </c>
      <c r="AI140">
        <v>17063844</v>
      </c>
      <c r="AJ140">
        <v>0</v>
      </c>
      <c r="AK140">
        <v>3033918</v>
      </c>
      <c r="AL140">
        <v>0</v>
      </c>
      <c r="AM140">
        <v>0</v>
      </c>
      <c r="AN140">
        <v>543363</v>
      </c>
      <c r="AO140">
        <v>0</v>
      </c>
      <c r="AP140">
        <v>0</v>
      </c>
      <c r="AQ140">
        <v>83909251</v>
      </c>
      <c r="AR140">
        <v>31</v>
      </c>
    </row>
    <row r="141" spans="1:44" hidden="1">
      <c r="A141" s="47" t="str">
        <f t="shared" si="2"/>
        <v>LA_2025</v>
      </c>
      <c r="B141" t="s">
        <v>59</v>
      </c>
      <c r="C141">
        <v>2025</v>
      </c>
      <c r="D141">
        <v>0</v>
      </c>
      <c r="E141">
        <v>11.1</v>
      </c>
      <c r="F141">
        <v>3.1</v>
      </c>
      <c r="G141">
        <v>2118</v>
      </c>
      <c r="H141">
        <v>0</v>
      </c>
      <c r="I141">
        <v>1220.9000000000001</v>
      </c>
      <c r="J141">
        <v>4.5999999999999996</v>
      </c>
      <c r="K141">
        <v>7365.4</v>
      </c>
      <c r="L141">
        <v>929.2</v>
      </c>
      <c r="M141">
        <v>0</v>
      </c>
      <c r="N141">
        <v>192.7</v>
      </c>
      <c r="O141">
        <v>2132.9</v>
      </c>
      <c r="P141">
        <v>0</v>
      </c>
      <c r="Q141">
        <v>4286.1000000000004</v>
      </c>
      <c r="R141">
        <v>0</v>
      </c>
      <c r="S141">
        <v>0</v>
      </c>
      <c r="T141">
        <v>817.5</v>
      </c>
      <c r="U141">
        <v>0</v>
      </c>
      <c r="V141">
        <v>0</v>
      </c>
      <c r="W141">
        <v>-1</v>
      </c>
      <c r="X141">
        <v>0</v>
      </c>
      <c r="Y141">
        <v>0</v>
      </c>
      <c r="Z141">
        <v>20504</v>
      </c>
      <c r="AA141">
        <v>5112060</v>
      </c>
      <c r="AB141">
        <v>0</v>
      </c>
      <c r="AC141">
        <v>1741976</v>
      </c>
      <c r="AD141">
        <v>30115</v>
      </c>
      <c r="AE141">
        <v>48886050</v>
      </c>
      <c r="AF141">
        <v>2734627</v>
      </c>
      <c r="AG141">
        <v>0</v>
      </c>
      <c r="AH141">
        <v>1020395</v>
      </c>
      <c r="AI141">
        <v>17063844</v>
      </c>
      <c r="AJ141">
        <v>0</v>
      </c>
      <c r="AK141">
        <v>2923685</v>
      </c>
      <c r="AL141">
        <v>0</v>
      </c>
      <c r="AM141">
        <v>0</v>
      </c>
      <c r="AN141">
        <v>1769496</v>
      </c>
      <c r="AO141">
        <v>0</v>
      </c>
      <c r="AP141">
        <v>0</v>
      </c>
      <c r="AQ141">
        <v>81302751</v>
      </c>
      <c r="AR141">
        <v>28</v>
      </c>
    </row>
    <row r="142" spans="1:44" hidden="1">
      <c r="A142" s="47" t="str">
        <f t="shared" si="2"/>
        <v>LA_2026</v>
      </c>
      <c r="B142" t="s">
        <v>59</v>
      </c>
      <c r="C142">
        <v>2026</v>
      </c>
      <c r="D142">
        <v>1.4</v>
      </c>
      <c r="E142">
        <v>11.1</v>
      </c>
      <c r="F142">
        <v>6.2</v>
      </c>
      <c r="G142">
        <v>2107</v>
      </c>
      <c r="H142">
        <v>0</v>
      </c>
      <c r="I142">
        <v>1438.9</v>
      </c>
      <c r="J142">
        <v>9.1999999999999993</v>
      </c>
      <c r="K142">
        <v>7360.1</v>
      </c>
      <c r="L142">
        <v>929.2</v>
      </c>
      <c r="M142">
        <v>0</v>
      </c>
      <c r="N142">
        <v>193.1</v>
      </c>
      <c r="O142">
        <v>2132.9</v>
      </c>
      <c r="P142">
        <v>0</v>
      </c>
      <c r="Q142">
        <v>3873.6</v>
      </c>
      <c r="R142">
        <v>0</v>
      </c>
      <c r="S142">
        <v>0</v>
      </c>
      <c r="T142">
        <v>1704.4</v>
      </c>
      <c r="U142">
        <v>0</v>
      </c>
      <c r="V142">
        <v>0</v>
      </c>
      <c r="W142">
        <v>-479</v>
      </c>
      <c r="X142">
        <v>0</v>
      </c>
      <c r="Y142">
        <v>0</v>
      </c>
      <c r="Z142">
        <v>41007</v>
      </c>
      <c r="AA142">
        <v>4579859</v>
      </c>
      <c r="AB142">
        <v>0</v>
      </c>
      <c r="AC142">
        <v>1711346</v>
      </c>
      <c r="AD142">
        <v>60230</v>
      </c>
      <c r="AE142">
        <v>48162661</v>
      </c>
      <c r="AF142">
        <v>2914447</v>
      </c>
      <c r="AG142">
        <v>0</v>
      </c>
      <c r="AH142">
        <v>1022233</v>
      </c>
      <c r="AI142">
        <v>17063844</v>
      </c>
      <c r="AJ142">
        <v>0</v>
      </c>
      <c r="AK142">
        <v>2519340</v>
      </c>
      <c r="AL142">
        <v>0</v>
      </c>
      <c r="AM142">
        <v>0</v>
      </c>
      <c r="AN142">
        <v>3634207</v>
      </c>
      <c r="AO142">
        <v>0</v>
      </c>
      <c r="AP142">
        <v>0</v>
      </c>
      <c r="AQ142">
        <v>81708695</v>
      </c>
      <c r="AR142">
        <v>26.9</v>
      </c>
    </row>
    <row r="143" spans="1:44" hidden="1">
      <c r="A143" s="47" t="str">
        <f t="shared" si="2"/>
        <v>LA_2027</v>
      </c>
      <c r="B143" t="s">
        <v>59</v>
      </c>
      <c r="C143">
        <v>2027</v>
      </c>
      <c r="D143">
        <v>173.4</v>
      </c>
      <c r="E143">
        <v>11.1</v>
      </c>
      <c r="F143">
        <v>9.4</v>
      </c>
      <c r="G143">
        <v>2094.1</v>
      </c>
      <c r="H143">
        <v>0</v>
      </c>
      <c r="I143">
        <v>1680.1</v>
      </c>
      <c r="J143">
        <v>13.7</v>
      </c>
      <c r="K143">
        <v>7347.7</v>
      </c>
      <c r="L143">
        <v>929.2</v>
      </c>
      <c r="M143">
        <v>0</v>
      </c>
      <c r="N143">
        <v>193.5</v>
      </c>
      <c r="O143">
        <v>2132.9</v>
      </c>
      <c r="P143">
        <v>0</v>
      </c>
      <c r="Q143">
        <v>3873.6</v>
      </c>
      <c r="R143">
        <v>0</v>
      </c>
      <c r="S143">
        <v>0</v>
      </c>
      <c r="T143">
        <v>4311.5</v>
      </c>
      <c r="U143">
        <v>0</v>
      </c>
      <c r="V143">
        <v>0</v>
      </c>
      <c r="W143">
        <v>-41671</v>
      </c>
      <c r="X143">
        <v>0</v>
      </c>
      <c r="Y143">
        <v>0</v>
      </c>
      <c r="Z143">
        <v>61511</v>
      </c>
      <c r="AA143">
        <v>3458866</v>
      </c>
      <c r="AB143">
        <v>0</v>
      </c>
      <c r="AC143">
        <v>2311242</v>
      </c>
      <c r="AD143">
        <v>90345</v>
      </c>
      <c r="AE143">
        <v>45378725</v>
      </c>
      <c r="AF143">
        <v>2693074</v>
      </c>
      <c r="AG143">
        <v>0</v>
      </c>
      <c r="AH143">
        <v>1024072</v>
      </c>
      <c r="AI143">
        <v>17063844</v>
      </c>
      <c r="AJ143">
        <v>0</v>
      </c>
      <c r="AK143">
        <v>2546745</v>
      </c>
      <c r="AL143">
        <v>0</v>
      </c>
      <c r="AM143">
        <v>0</v>
      </c>
      <c r="AN143">
        <v>9793482</v>
      </c>
      <c r="AO143">
        <v>0</v>
      </c>
      <c r="AP143">
        <v>0</v>
      </c>
      <c r="AQ143">
        <v>84380234</v>
      </c>
      <c r="AR143">
        <v>24.4</v>
      </c>
    </row>
    <row r="144" spans="1:44" hidden="1">
      <c r="A144" s="47" t="str">
        <f t="shared" si="2"/>
        <v>LA_2028</v>
      </c>
      <c r="B144" t="s">
        <v>59</v>
      </c>
      <c r="C144">
        <v>2028</v>
      </c>
      <c r="D144">
        <v>1264.0999999999999</v>
      </c>
      <c r="E144">
        <v>11.1</v>
      </c>
      <c r="F144">
        <v>365.7</v>
      </c>
      <c r="G144">
        <v>1526.9</v>
      </c>
      <c r="H144">
        <v>0</v>
      </c>
      <c r="I144">
        <v>1921.4</v>
      </c>
      <c r="J144">
        <v>18.3</v>
      </c>
      <c r="K144">
        <v>7335.3</v>
      </c>
      <c r="L144">
        <v>929.2</v>
      </c>
      <c r="M144">
        <v>0</v>
      </c>
      <c r="N144">
        <v>193.8</v>
      </c>
      <c r="O144">
        <v>2132.9</v>
      </c>
      <c r="P144">
        <v>0</v>
      </c>
      <c r="Q144">
        <v>3873.6</v>
      </c>
      <c r="R144">
        <v>0</v>
      </c>
      <c r="S144">
        <v>0</v>
      </c>
      <c r="T144">
        <v>8058.3</v>
      </c>
      <c r="U144">
        <v>0</v>
      </c>
      <c r="V144">
        <v>0</v>
      </c>
      <c r="W144">
        <v>-327831</v>
      </c>
      <c r="X144">
        <v>0</v>
      </c>
      <c r="Y144">
        <v>0</v>
      </c>
      <c r="Z144">
        <v>2593574</v>
      </c>
      <c r="AA144">
        <v>861221</v>
      </c>
      <c r="AB144">
        <v>0</v>
      </c>
      <c r="AC144">
        <v>2811035</v>
      </c>
      <c r="AD144">
        <v>120461</v>
      </c>
      <c r="AE144">
        <v>35680101</v>
      </c>
      <c r="AF144">
        <v>1859098</v>
      </c>
      <c r="AG144">
        <v>0</v>
      </c>
      <c r="AH144">
        <v>1025910</v>
      </c>
      <c r="AI144">
        <v>17063844</v>
      </c>
      <c r="AJ144">
        <v>0</v>
      </c>
      <c r="AK144">
        <v>1928815</v>
      </c>
      <c r="AL144">
        <v>0</v>
      </c>
      <c r="AM144">
        <v>0</v>
      </c>
      <c r="AN144">
        <v>18364632</v>
      </c>
      <c r="AO144">
        <v>0</v>
      </c>
      <c r="AP144">
        <v>0</v>
      </c>
      <c r="AQ144">
        <v>81980860</v>
      </c>
      <c r="AR144">
        <v>17.3</v>
      </c>
    </row>
    <row r="145" spans="1:44" hidden="1">
      <c r="A145" s="47" t="str">
        <f t="shared" si="2"/>
        <v>LA_2029</v>
      </c>
      <c r="B145" t="s">
        <v>59</v>
      </c>
      <c r="C145">
        <v>2029</v>
      </c>
      <c r="D145">
        <v>1267.5999999999999</v>
      </c>
      <c r="E145">
        <v>0</v>
      </c>
      <c r="F145">
        <v>365.7</v>
      </c>
      <c r="G145">
        <v>1509.8</v>
      </c>
      <c r="H145">
        <v>0</v>
      </c>
      <c r="I145">
        <v>2320.6999999999998</v>
      </c>
      <c r="J145">
        <v>18.3</v>
      </c>
      <c r="K145">
        <v>7328</v>
      </c>
      <c r="L145">
        <v>929.2</v>
      </c>
      <c r="M145">
        <v>0</v>
      </c>
      <c r="N145">
        <v>194.2</v>
      </c>
      <c r="O145">
        <v>2132.9</v>
      </c>
      <c r="P145">
        <v>0</v>
      </c>
      <c r="Q145">
        <v>3360.1</v>
      </c>
      <c r="R145">
        <v>0</v>
      </c>
      <c r="S145">
        <v>0</v>
      </c>
      <c r="T145">
        <v>8100</v>
      </c>
      <c r="U145">
        <v>0</v>
      </c>
      <c r="V145">
        <v>0</v>
      </c>
      <c r="W145">
        <v>-304344</v>
      </c>
      <c r="X145">
        <v>0</v>
      </c>
      <c r="Y145">
        <v>0</v>
      </c>
      <c r="Z145">
        <v>2593574</v>
      </c>
      <c r="AA145">
        <v>345041</v>
      </c>
      <c r="AB145">
        <v>0</v>
      </c>
      <c r="AC145">
        <v>3374900</v>
      </c>
      <c r="AD145">
        <v>120461</v>
      </c>
      <c r="AE145">
        <v>31622365</v>
      </c>
      <c r="AF145">
        <v>1744072</v>
      </c>
      <c r="AG145">
        <v>0</v>
      </c>
      <c r="AH145">
        <v>1027748</v>
      </c>
      <c r="AI145">
        <v>17063844</v>
      </c>
      <c r="AJ145">
        <v>0</v>
      </c>
      <c r="AK145">
        <v>973503</v>
      </c>
      <c r="AL145">
        <v>0</v>
      </c>
      <c r="AM145">
        <v>0</v>
      </c>
      <c r="AN145">
        <v>18473705</v>
      </c>
      <c r="AO145">
        <v>0</v>
      </c>
      <c r="AP145">
        <v>0</v>
      </c>
      <c r="AQ145">
        <v>77034869</v>
      </c>
      <c r="AR145">
        <v>14.4</v>
      </c>
    </row>
    <row r="146" spans="1:44" hidden="1">
      <c r="A146" s="47" t="str">
        <f t="shared" si="2"/>
        <v>LA_2030</v>
      </c>
      <c r="B146" t="s">
        <v>59</v>
      </c>
      <c r="C146">
        <v>2030</v>
      </c>
      <c r="D146">
        <v>1404</v>
      </c>
      <c r="E146">
        <v>0</v>
      </c>
      <c r="F146">
        <v>365.7</v>
      </c>
      <c r="G146">
        <v>1488.4</v>
      </c>
      <c r="H146">
        <v>0</v>
      </c>
      <c r="I146">
        <v>2720.1</v>
      </c>
      <c r="J146">
        <v>18.3</v>
      </c>
      <c r="K146">
        <v>7048.9</v>
      </c>
      <c r="L146">
        <v>929.2</v>
      </c>
      <c r="M146">
        <v>0</v>
      </c>
      <c r="N146">
        <v>194.5</v>
      </c>
      <c r="O146">
        <v>2132.9</v>
      </c>
      <c r="P146">
        <v>0</v>
      </c>
      <c r="Q146">
        <v>3280.1</v>
      </c>
      <c r="R146">
        <v>0</v>
      </c>
      <c r="S146">
        <v>0</v>
      </c>
      <c r="T146">
        <v>8443.2000000000007</v>
      </c>
      <c r="U146">
        <v>0</v>
      </c>
      <c r="V146">
        <v>0</v>
      </c>
      <c r="W146">
        <v>-386399</v>
      </c>
      <c r="X146">
        <v>0</v>
      </c>
      <c r="Y146">
        <v>0</v>
      </c>
      <c r="Z146">
        <v>2593574</v>
      </c>
      <c r="AA146">
        <v>0</v>
      </c>
      <c r="AB146">
        <v>0</v>
      </c>
      <c r="AC146">
        <v>3876358</v>
      </c>
      <c r="AD146">
        <v>120461</v>
      </c>
      <c r="AE146">
        <v>23640596</v>
      </c>
      <c r="AF146">
        <v>1627542</v>
      </c>
      <c r="AG146">
        <v>0</v>
      </c>
      <c r="AH146">
        <v>1029587</v>
      </c>
      <c r="AI146">
        <v>17063844</v>
      </c>
      <c r="AJ146">
        <v>0</v>
      </c>
      <c r="AK146">
        <v>889146</v>
      </c>
      <c r="AL146">
        <v>0</v>
      </c>
      <c r="AM146">
        <v>0</v>
      </c>
      <c r="AN146">
        <v>19184790</v>
      </c>
      <c r="AO146">
        <v>0</v>
      </c>
      <c r="AP146">
        <v>0</v>
      </c>
      <c r="AQ146">
        <v>69639499</v>
      </c>
      <c r="AR146">
        <v>10.7</v>
      </c>
    </row>
    <row r="147" spans="1:44" hidden="1">
      <c r="A147" s="47" t="str">
        <f t="shared" si="2"/>
        <v>MA_2022</v>
      </c>
      <c r="B147" t="s">
        <v>67</v>
      </c>
      <c r="C147">
        <v>2022</v>
      </c>
      <c r="D147">
        <v>54.8</v>
      </c>
      <c r="E147">
        <v>275.2</v>
      </c>
      <c r="F147">
        <v>0</v>
      </c>
      <c r="G147">
        <v>0</v>
      </c>
      <c r="H147">
        <v>0</v>
      </c>
      <c r="I147">
        <v>2550</v>
      </c>
      <c r="J147">
        <v>0</v>
      </c>
      <c r="K147">
        <v>6240.1</v>
      </c>
      <c r="L147">
        <v>961.6</v>
      </c>
      <c r="M147">
        <v>0</v>
      </c>
      <c r="N147">
        <v>266.8</v>
      </c>
      <c r="O147">
        <v>0</v>
      </c>
      <c r="P147">
        <v>0</v>
      </c>
      <c r="Q147">
        <v>1719.2</v>
      </c>
      <c r="R147">
        <v>1768</v>
      </c>
      <c r="S147">
        <v>0</v>
      </c>
      <c r="T147">
        <v>941.3</v>
      </c>
      <c r="U147">
        <v>0</v>
      </c>
      <c r="V147">
        <v>78.5</v>
      </c>
      <c r="W147">
        <v>-2613</v>
      </c>
      <c r="X147">
        <v>1192690</v>
      </c>
      <c r="Y147">
        <v>0</v>
      </c>
      <c r="Z147">
        <v>0</v>
      </c>
      <c r="AA147">
        <v>0</v>
      </c>
      <c r="AB147">
        <v>0</v>
      </c>
      <c r="AC147">
        <v>3502773</v>
      </c>
      <c r="AD147">
        <v>0</v>
      </c>
      <c r="AE147">
        <v>16303870</v>
      </c>
      <c r="AF147">
        <v>678126</v>
      </c>
      <c r="AG147">
        <v>0</v>
      </c>
      <c r="AH147">
        <v>965577</v>
      </c>
      <c r="AI147">
        <v>0</v>
      </c>
      <c r="AJ147">
        <v>0</v>
      </c>
      <c r="AK147">
        <v>1271643</v>
      </c>
      <c r="AL147">
        <v>-721368</v>
      </c>
      <c r="AM147">
        <v>0</v>
      </c>
      <c r="AN147">
        <v>1767102</v>
      </c>
      <c r="AO147">
        <v>0</v>
      </c>
      <c r="AP147">
        <v>192914</v>
      </c>
      <c r="AQ147">
        <v>25150715</v>
      </c>
      <c r="AR147">
        <v>8.1</v>
      </c>
    </row>
    <row r="148" spans="1:44" hidden="1">
      <c r="A148" s="47" t="str">
        <f t="shared" si="2"/>
        <v>MA_2023</v>
      </c>
      <c r="B148" t="s">
        <v>67</v>
      </c>
      <c r="C148">
        <v>2023</v>
      </c>
      <c r="D148">
        <v>54.8</v>
      </c>
      <c r="E148">
        <v>275.2</v>
      </c>
      <c r="F148">
        <v>0</v>
      </c>
      <c r="G148">
        <v>0</v>
      </c>
      <c r="H148">
        <v>0</v>
      </c>
      <c r="I148">
        <v>2684</v>
      </c>
      <c r="J148">
        <v>0</v>
      </c>
      <c r="K148">
        <v>6240.1</v>
      </c>
      <c r="L148">
        <v>961.6</v>
      </c>
      <c r="M148">
        <v>0</v>
      </c>
      <c r="N148">
        <v>266.8</v>
      </c>
      <c r="O148">
        <v>0</v>
      </c>
      <c r="P148">
        <v>0</v>
      </c>
      <c r="Q148">
        <v>1693.2</v>
      </c>
      <c r="R148">
        <v>1768</v>
      </c>
      <c r="S148">
        <v>0</v>
      </c>
      <c r="T148">
        <v>941.3</v>
      </c>
      <c r="U148">
        <v>400</v>
      </c>
      <c r="V148">
        <v>78.5</v>
      </c>
      <c r="W148">
        <v>-2408</v>
      </c>
      <c r="X148">
        <v>1192690</v>
      </c>
      <c r="Y148">
        <v>0</v>
      </c>
      <c r="Z148">
        <v>0</v>
      </c>
      <c r="AA148">
        <v>0</v>
      </c>
      <c r="AB148">
        <v>0</v>
      </c>
      <c r="AC148">
        <v>3686841</v>
      </c>
      <c r="AD148">
        <v>0</v>
      </c>
      <c r="AE148">
        <v>8301537</v>
      </c>
      <c r="AF148">
        <v>533552</v>
      </c>
      <c r="AG148">
        <v>0</v>
      </c>
      <c r="AH148">
        <v>965577</v>
      </c>
      <c r="AI148">
        <v>0</v>
      </c>
      <c r="AJ148">
        <v>0</v>
      </c>
      <c r="AK148">
        <v>1866390</v>
      </c>
      <c r="AL148">
        <v>-444501</v>
      </c>
      <c r="AM148">
        <v>0</v>
      </c>
      <c r="AN148">
        <v>1458326</v>
      </c>
      <c r="AO148">
        <v>1167871</v>
      </c>
      <c r="AP148">
        <v>191903</v>
      </c>
      <c r="AQ148">
        <v>18917778</v>
      </c>
      <c r="AR148">
        <v>5.0999999999999996</v>
      </c>
    </row>
    <row r="149" spans="1:44" hidden="1">
      <c r="A149" s="47" t="str">
        <f t="shared" si="2"/>
        <v>MA_2024</v>
      </c>
      <c r="B149" t="s">
        <v>67</v>
      </c>
      <c r="C149">
        <v>2024</v>
      </c>
      <c r="D149">
        <v>54.8</v>
      </c>
      <c r="E149">
        <v>275.2</v>
      </c>
      <c r="F149">
        <v>0</v>
      </c>
      <c r="G149">
        <v>0</v>
      </c>
      <c r="H149">
        <v>0</v>
      </c>
      <c r="I149">
        <v>2818</v>
      </c>
      <c r="J149">
        <v>0</v>
      </c>
      <c r="K149">
        <v>4826.5</v>
      </c>
      <c r="L149">
        <v>961.6</v>
      </c>
      <c r="M149">
        <v>0</v>
      </c>
      <c r="N149">
        <v>267.2</v>
      </c>
      <c r="O149">
        <v>0</v>
      </c>
      <c r="P149">
        <v>0</v>
      </c>
      <c r="Q149">
        <v>1693.2</v>
      </c>
      <c r="R149">
        <v>1768</v>
      </c>
      <c r="S149">
        <v>0</v>
      </c>
      <c r="T149">
        <v>941.3</v>
      </c>
      <c r="U149">
        <v>800</v>
      </c>
      <c r="V149">
        <v>78.5</v>
      </c>
      <c r="W149">
        <v>-2456</v>
      </c>
      <c r="X149">
        <v>1192690</v>
      </c>
      <c r="Y149">
        <v>0</v>
      </c>
      <c r="Z149">
        <v>0</v>
      </c>
      <c r="AA149">
        <v>0</v>
      </c>
      <c r="AB149">
        <v>0</v>
      </c>
      <c r="AC149">
        <v>3870908</v>
      </c>
      <c r="AD149">
        <v>0</v>
      </c>
      <c r="AE149">
        <v>8058556</v>
      </c>
      <c r="AF149">
        <v>507164</v>
      </c>
      <c r="AG149">
        <v>0</v>
      </c>
      <c r="AH149">
        <v>967022</v>
      </c>
      <c r="AI149">
        <v>0</v>
      </c>
      <c r="AJ149">
        <v>0</v>
      </c>
      <c r="AK149">
        <v>1073977</v>
      </c>
      <c r="AL149">
        <v>-502215</v>
      </c>
      <c r="AM149">
        <v>0</v>
      </c>
      <c r="AN149">
        <v>1749405</v>
      </c>
      <c r="AO149">
        <v>2469584</v>
      </c>
      <c r="AP149">
        <v>191240</v>
      </c>
      <c r="AQ149">
        <v>19575875</v>
      </c>
      <c r="AR149">
        <v>4.3</v>
      </c>
    </row>
    <row r="150" spans="1:44" hidden="1">
      <c r="A150" s="47" t="str">
        <f t="shared" si="2"/>
        <v>MA_2025</v>
      </c>
      <c r="B150" t="s">
        <v>67</v>
      </c>
      <c r="C150">
        <v>2025</v>
      </c>
      <c r="D150">
        <v>54.8</v>
      </c>
      <c r="E150">
        <v>275.2</v>
      </c>
      <c r="F150">
        <v>1.6</v>
      </c>
      <c r="G150">
        <v>0</v>
      </c>
      <c r="H150">
        <v>0</v>
      </c>
      <c r="I150">
        <v>2940.8</v>
      </c>
      <c r="J150">
        <v>2.2999999999999998</v>
      </c>
      <c r="K150">
        <v>4823</v>
      </c>
      <c r="L150">
        <v>961.6</v>
      </c>
      <c r="M150">
        <v>0</v>
      </c>
      <c r="N150">
        <v>267.60000000000002</v>
      </c>
      <c r="O150">
        <v>0</v>
      </c>
      <c r="P150">
        <v>0</v>
      </c>
      <c r="Q150">
        <v>1677</v>
      </c>
      <c r="R150">
        <v>1768</v>
      </c>
      <c r="S150">
        <v>0</v>
      </c>
      <c r="T150">
        <v>941.3</v>
      </c>
      <c r="U150">
        <v>800</v>
      </c>
      <c r="V150">
        <v>78.5</v>
      </c>
      <c r="W150">
        <v>-1782</v>
      </c>
      <c r="X150">
        <v>1192690</v>
      </c>
      <c r="Y150">
        <v>0</v>
      </c>
      <c r="Z150">
        <v>10252</v>
      </c>
      <c r="AA150">
        <v>0</v>
      </c>
      <c r="AB150">
        <v>0</v>
      </c>
      <c r="AC150">
        <v>4039615</v>
      </c>
      <c r="AD150">
        <v>15058</v>
      </c>
      <c r="AE150">
        <v>8296276</v>
      </c>
      <c r="AF150">
        <v>624585</v>
      </c>
      <c r="AG150">
        <v>0</v>
      </c>
      <c r="AH150">
        <v>968467</v>
      </c>
      <c r="AI150">
        <v>0</v>
      </c>
      <c r="AJ150">
        <v>0</v>
      </c>
      <c r="AK150">
        <v>1065463</v>
      </c>
      <c r="AL150">
        <v>-402052</v>
      </c>
      <c r="AM150">
        <v>0</v>
      </c>
      <c r="AN150">
        <v>1737163</v>
      </c>
      <c r="AO150">
        <v>3043959</v>
      </c>
      <c r="AP150">
        <v>191425</v>
      </c>
      <c r="AQ150">
        <v>20781119</v>
      </c>
      <c r="AR150">
        <v>4.4000000000000004</v>
      </c>
    </row>
    <row r="151" spans="1:44" hidden="1">
      <c r="A151" s="47" t="str">
        <f t="shared" si="2"/>
        <v>MA_2026</v>
      </c>
      <c r="B151" t="s">
        <v>67</v>
      </c>
      <c r="C151">
        <v>2026</v>
      </c>
      <c r="D151">
        <v>59.6</v>
      </c>
      <c r="E151">
        <v>275.2</v>
      </c>
      <c r="F151">
        <v>3.1</v>
      </c>
      <c r="G151">
        <v>0</v>
      </c>
      <c r="H151">
        <v>0</v>
      </c>
      <c r="I151">
        <v>3063.6</v>
      </c>
      <c r="J151">
        <v>4.5999999999999996</v>
      </c>
      <c r="K151">
        <v>4819.6000000000004</v>
      </c>
      <c r="L151">
        <v>945.6</v>
      </c>
      <c r="M151">
        <v>0</v>
      </c>
      <c r="N151">
        <v>268</v>
      </c>
      <c r="O151">
        <v>0</v>
      </c>
      <c r="P151">
        <v>0</v>
      </c>
      <c r="Q151">
        <v>1677</v>
      </c>
      <c r="R151">
        <v>1768</v>
      </c>
      <c r="S151">
        <v>0</v>
      </c>
      <c r="T151">
        <v>941.3</v>
      </c>
      <c r="U151">
        <v>1604</v>
      </c>
      <c r="V151">
        <v>78.5</v>
      </c>
      <c r="W151">
        <v>-3631</v>
      </c>
      <c r="X151">
        <v>1192690</v>
      </c>
      <c r="Y151">
        <v>0</v>
      </c>
      <c r="Z151">
        <v>20504</v>
      </c>
      <c r="AA151">
        <v>0</v>
      </c>
      <c r="AB151">
        <v>0</v>
      </c>
      <c r="AC151">
        <v>4208323</v>
      </c>
      <c r="AD151">
        <v>30115</v>
      </c>
      <c r="AE151">
        <v>7823232</v>
      </c>
      <c r="AF151">
        <v>624921</v>
      </c>
      <c r="AG151">
        <v>0</v>
      </c>
      <c r="AH151">
        <v>969913</v>
      </c>
      <c r="AI151">
        <v>0</v>
      </c>
      <c r="AJ151">
        <v>0</v>
      </c>
      <c r="AK151">
        <v>1065463</v>
      </c>
      <c r="AL151">
        <v>-491211</v>
      </c>
      <c r="AM151">
        <v>0</v>
      </c>
      <c r="AN151">
        <v>1724998</v>
      </c>
      <c r="AO151">
        <v>5705439</v>
      </c>
      <c r="AP151">
        <v>189306</v>
      </c>
      <c r="AQ151">
        <v>23060061</v>
      </c>
      <c r="AR151">
        <v>4.2</v>
      </c>
    </row>
    <row r="152" spans="1:44" hidden="1">
      <c r="A152" s="47" t="str">
        <f t="shared" si="2"/>
        <v>MA_2027</v>
      </c>
      <c r="B152" t="s">
        <v>67</v>
      </c>
      <c r="C152">
        <v>2027</v>
      </c>
      <c r="D152">
        <v>63.2</v>
      </c>
      <c r="E152">
        <v>275.2</v>
      </c>
      <c r="F152">
        <v>4.7</v>
      </c>
      <c r="G152">
        <v>0</v>
      </c>
      <c r="H152">
        <v>0</v>
      </c>
      <c r="I152">
        <v>3183.7</v>
      </c>
      <c r="J152">
        <v>6.9</v>
      </c>
      <c r="K152">
        <v>4811.3999999999996</v>
      </c>
      <c r="L152">
        <v>940.7</v>
      </c>
      <c r="M152">
        <v>0</v>
      </c>
      <c r="N152">
        <v>268.39999999999998</v>
      </c>
      <c r="O152">
        <v>0</v>
      </c>
      <c r="P152">
        <v>0</v>
      </c>
      <c r="Q152">
        <v>1677</v>
      </c>
      <c r="R152">
        <v>1768</v>
      </c>
      <c r="S152">
        <v>0</v>
      </c>
      <c r="T152">
        <v>941.3</v>
      </c>
      <c r="U152">
        <v>3246</v>
      </c>
      <c r="V152">
        <v>78.5</v>
      </c>
      <c r="W152">
        <v>-3711</v>
      </c>
      <c r="X152">
        <v>1192690</v>
      </c>
      <c r="Y152">
        <v>0</v>
      </c>
      <c r="Z152">
        <v>30755</v>
      </c>
      <c r="AA152">
        <v>0</v>
      </c>
      <c r="AB152">
        <v>0</v>
      </c>
      <c r="AC152">
        <v>4373222</v>
      </c>
      <c r="AD152">
        <v>45173</v>
      </c>
      <c r="AE152">
        <v>7933601</v>
      </c>
      <c r="AF152">
        <v>686742</v>
      </c>
      <c r="AG152">
        <v>0</v>
      </c>
      <c r="AH152">
        <v>971358</v>
      </c>
      <c r="AI152">
        <v>0</v>
      </c>
      <c r="AJ152">
        <v>0</v>
      </c>
      <c r="AK152">
        <v>1065463</v>
      </c>
      <c r="AL152">
        <v>-490843</v>
      </c>
      <c r="AM152">
        <v>0</v>
      </c>
      <c r="AN152">
        <v>1712918</v>
      </c>
      <c r="AO152">
        <v>11488920</v>
      </c>
      <c r="AP152">
        <v>189560</v>
      </c>
      <c r="AQ152">
        <v>29195846</v>
      </c>
      <c r="AR152">
        <v>4.3</v>
      </c>
    </row>
    <row r="153" spans="1:44" hidden="1">
      <c r="A153" s="47" t="str">
        <f t="shared" si="2"/>
        <v>MA_2028</v>
      </c>
      <c r="B153" t="s">
        <v>67</v>
      </c>
      <c r="C153">
        <v>2028</v>
      </c>
      <c r="D153">
        <v>63.2</v>
      </c>
      <c r="E153">
        <v>275.2</v>
      </c>
      <c r="F153">
        <v>0</v>
      </c>
      <c r="G153">
        <v>0</v>
      </c>
      <c r="H153">
        <v>0</v>
      </c>
      <c r="I153">
        <v>3303.7</v>
      </c>
      <c r="J153">
        <v>9.1999999999999993</v>
      </c>
      <c r="K153">
        <v>4803.3</v>
      </c>
      <c r="L153">
        <v>940.7</v>
      </c>
      <c r="M153">
        <v>0</v>
      </c>
      <c r="N153">
        <v>268.8</v>
      </c>
      <c r="O153">
        <v>0</v>
      </c>
      <c r="P153">
        <v>0</v>
      </c>
      <c r="Q153">
        <v>1665.8</v>
      </c>
      <c r="R153">
        <v>1768</v>
      </c>
      <c r="S153">
        <v>0</v>
      </c>
      <c r="T153">
        <v>941.3</v>
      </c>
      <c r="U153">
        <v>3246</v>
      </c>
      <c r="V153">
        <v>78.5</v>
      </c>
      <c r="W153">
        <v>-1955</v>
      </c>
      <c r="X153">
        <v>1192690</v>
      </c>
      <c r="Y153">
        <v>0</v>
      </c>
      <c r="Z153">
        <v>0</v>
      </c>
      <c r="AA153">
        <v>0</v>
      </c>
      <c r="AB153">
        <v>0</v>
      </c>
      <c r="AC153">
        <v>4538121</v>
      </c>
      <c r="AD153">
        <v>60230</v>
      </c>
      <c r="AE153">
        <v>7204148</v>
      </c>
      <c r="AF153">
        <v>624667</v>
      </c>
      <c r="AG153">
        <v>0</v>
      </c>
      <c r="AH153">
        <v>972752</v>
      </c>
      <c r="AI153">
        <v>0</v>
      </c>
      <c r="AJ153">
        <v>0</v>
      </c>
      <c r="AK153">
        <v>1092312</v>
      </c>
      <c r="AL153">
        <v>-572831</v>
      </c>
      <c r="AM153">
        <v>0</v>
      </c>
      <c r="AN153">
        <v>1700920</v>
      </c>
      <c r="AO153">
        <v>12641612</v>
      </c>
      <c r="AP153">
        <v>186263</v>
      </c>
      <c r="AQ153">
        <v>29638927</v>
      </c>
      <c r="AR153">
        <v>4</v>
      </c>
    </row>
    <row r="154" spans="1:44" hidden="1">
      <c r="A154" s="47" t="str">
        <f t="shared" si="2"/>
        <v>MA_2029</v>
      </c>
      <c r="B154" t="s">
        <v>67</v>
      </c>
      <c r="C154">
        <v>2029</v>
      </c>
      <c r="D154">
        <v>63.2</v>
      </c>
      <c r="E154">
        <v>275.2</v>
      </c>
      <c r="F154">
        <v>0</v>
      </c>
      <c r="G154">
        <v>0</v>
      </c>
      <c r="H154">
        <v>0</v>
      </c>
      <c r="I154">
        <v>3453.3</v>
      </c>
      <c r="J154">
        <v>9.1999999999999993</v>
      </c>
      <c r="K154">
        <v>4798.5</v>
      </c>
      <c r="L154">
        <v>940.7</v>
      </c>
      <c r="M154">
        <v>0</v>
      </c>
      <c r="N154">
        <v>269.2</v>
      </c>
      <c r="O154">
        <v>0</v>
      </c>
      <c r="P154">
        <v>0</v>
      </c>
      <c r="Q154">
        <v>1615.8</v>
      </c>
      <c r="R154">
        <v>1768</v>
      </c>
      <c r="S154">
        <v>0</v>
      </c>
      <c r="T154">
        <v>941.3</v>
      </c>
      <c r="U154">
        <v>3246</v>
      </c>
      <c r="V154">
        <v>78.5</v>
      </c>
      <c r="W154">
        <v>-6305</v>
      </c>
      <c r="X154">
        <v>1192690</v>
      </c>
      <c r="Y154">
        <v>0</v>
      </c>
      <c r="Z154">
        <v>0</v>
      </c>
      <c r="AA154">
        <v>0</v>
      </c>
      <c r="AB154">
        <v>0</v>
      </c>
      <c r="AC154">
        <v>4743604</v>
      </c>
      <c r="AD154">
        <v>60230</v>
      </c>
      <c r="AE154">
        <v>6613738</v>
      </c>
      <c r="AF154">
        <v>624921</v>
      </c>
      <c r="AG154">
        <v>0</v>
      </c>
      <c r="AH154">
        <v>974197</v>
      </c>
      <c r="AI154">
        <v>0</v>
      </c>
      <c r="AJ154">
        <v>0</v>
      </c>
      <c r="AK154">
        <v>1066032</v>
      </c>
      <c r="AL154">
        <v>-598223</v>
      </c>
      <c r="AM154">
        <v>0</v>
      </c>
      <c r="AN154">
        <v>1689034</v>
      </c>
      <c r="AO154">
        <v>12607440</v>
      </c>
      <c r="AP154">
        <v>189419</v>
      </c>
      <c r="AQ154">
        <v>29156777</v>
      </c>
      <c r="AR154">
        <v>3.8</v>
      </c>
    </row>
    <row r="155" spans="1:44" hidden="1">
      <c r="A155" s="47" t="str">
        <f t="shared" si="2"/>
        <v>MA_2030</v>
      </c>
      <c r="B155" t="s">
        <v>67</v>
      </c>
      <c r="C155">
        <v>2030</v>
      </c>
      <c r="D155">
        <v>332.1</v>
      </c>
      <c r="E155">
        <v>275.2</v>
      </c>
      <c r="F155">
        <v>0</v>
      </c>
      <c r="G155">
        <v>0</v>
      </c>
      <c r="H155">
        <v>0</v>
      </c>
      <c r="I155">
        <v>3602.9</v>
      </c>
      <c r="J155">
        <v>9.1999999999999993</v>
      </c>
      <c r="K155">
        <v>4686.3999999999996</v>
      </c>
      <c r="L155">
        <v>933.1</v>
      </c>
      <c r="M155">
        <v>0</v>
      </c>
      <c r="N155">
        <v>269.60000000000002</v>
      </c>
      <c r="O155">
        <v>0</v>
      </c>
      <c r="P155">
        <v>0</v>
      </c>
      <c r="Q155">
        <v>1277.9000000000001</v>
      </c>
      <c r="R155">
        <v>1768</v>
      </c>
      <c r="S155">
        <v>0</v>
      </c>
      <c r="T155">
        <v>941.3</v>
      </c>
      <c r="U155">
        <v>4092</v>
      </c>
      <c r="V155">
        <v>78.5</v>
      </c>
      <c r="W155">
        <v>-79881</v>
      </c>
      <c r="X155">
        <v>1192690</v>
      </c>
      <c r="Y155">
        <v>0</v>
      </c>
      <c r="Z155">
        <v>0</v>
      </c>
      <c r="AA155">
        <v>0</v>
      </c>
      <c r="AB155">
        <v>0</v>
      </c>
      <c r="AC155">
        <v>4949088</v>
      </c>
      <c r="AD155">
        <v>60230</v>
      </c>
      <c r="AE155">
        <v>4315487</v>
      </c>
      <c r="AF155">
        <v>835088</v>
      </c>
      <c r="AG155">
        <v>0</v>
      </c>
      <c r="AH155">
        <v>975693</v>
      </c>
      <c r="AI155">
        <v>0</v>
      </c>
      <c r="AJ155">
        <v>0</v>
      </c>
      <c r="AK155">
        <v>852638</v>
      </c>
      <c r="AL155">
        <v>-550767</v>
      </c>
      <c r="AM155">
        <v>0</v>
      </c>
      <c r="AN155">
        <v>1677182</v>
      </c>
      <c r="AO155">
        <v>16013758</v>
      </c>
      <c r="AP155">
        <v>188920</v>
      </c>
      <c r="AQ155">
        <v>30430127</v>
      </c>
      <c r="AR155">
        <v>2.8</v>
      </c>
    </row>
    <row r="156" spans="1:44" hidden="1">
      <c r="A156" s="47" t="str">
        <f t="shared" si="2"/>
        <v>MD_2022</v>
      </c>
      <c r="B156" t="s">
        <v>64</v>
      </c>
      <c r="C156">
        <v>2022</v>
      </c>
      <c r="D156">
        <v>10.9</v>
      </c>
      <c r="E156">
        <v>130.80000000000001</v>
      </c>
      <c r="F156">
        <v>0</v>
      </c>
      <c r="G156">
        <v>1758</v>
      </c>
      <c r="H156">
        <v>0</v>
      </c>
      <c r="I156">
        <v>1103.2</v>
      </c>
      <c r="J156">
        <v>0</v>
      </c>
      <c r="K156">
        <v>2696.4</v>
      </c>
      <c r="L156">
        <v>1720.9</v>
      </c>
      <c r="M156">
        <v>0</v>
      </c>
      <c r="N156">
        <v>590</v>
      </c>
      <c r="O156">
        <v>1725.8</v>
      </c>
      <c r="P156">
        <v>0</v>
      </c>
      <c r="Q156">
        <v>2293.6999999999998</v>
      </c>
      <c r="R156">
        <v>0</v>
      </c>
      <c r="S156">
        <v>0</v>
      </c>
      <c r="T156">
        <v>7580.8</v>
      </c>
      <c r="U156">
        <v>0</v>
      </c>
      <c r="V156">
        <v>190</v>
      </c>
      <c r="W156">
        <v>-2376</v>
      </c>
      <c r="X156">
        <v>590030</v>
      </c>
      <c r="Y156">
        <v>0</v>
      </c>
      <c r="Z156">
        <v>0</v>
      </c>
      <c r="AA156">
        <v>971454</v>
      </c>
      <c r="AB156">
        <v>0</v>
      </c>
      <c r="AC156">
        <v>1581159</v>
      </c>
      <c r="AD156">
        <v>0</v>
      </c>
      <c r="AE156">
        <v>17262081</v>
      </c>
      <c r="AF156">
        <v>101108</v>
      </c>
      <c r="AG156">
        <v>0</v>
      </c>
      <c r="AH156">
        <v>2073812</v>
      </c>
      <c r="AI156">
        <v>13891177</v>
      </c>
      <c r="AJ156">
        <v>0</v>
      </c>
      <c r="AK156">
        <v>976</v>
      </c>
      <c r="AL156">
        <v>0</v>
      </c>
      <c r="AM156">
        <v>0</v>
      </c>
      <c r="AN156">
        <v>7806282</v>
      </c>
      <c r="AO156">
        <v>0</v>
      </c>
      <c r="AP156">
        <v>658585</v>
      </c>
      <c r="AQ156">
        <v>44934286</v>
      </c>
      <c r="AR156">
        <v>7.5</v>
      </c>
    </row>
    <row r="157" spans="1:44" hidden="1">
      <c r="A157" s="47" t="str">
        <f t="shared" si="2"/>
        <v>MD_2023</v>
      </c>
      <c r="B157" t="s">
        <v>64</v>
      </c>
      <c r="C157">
        <v>2023</v>
      </c>
      <c r="D157">
        <v>10.9</v>
      </c>
      <c r="E157">
        <v>130.80000000000001</v>
      </c>
      <c r="F157">
        <v>0</v>
      </c>
      <c r="G157">
        <v>1758</v>
      </c>
      <c r="H157">
        <v>0</v>
      </c>
      <c r="I157">
        <v>1238.5</v>
      </c>
      <c r="J157">
        <v>0</v>
      </c>
      <c r="K157">
        <v>2696.4</v>
      </c>
      <c r="L157">
        <v>1720.9</v>
      </c>
      <c r="M157">
        <v>0</v>
      </c>
      <c r="N157">
        <v>590</v>
      </c>
      <c r="O157">
        <v>1725.8</v>
      </c>
      <c r="P157">
        <v>0</v>
      </c>
      <c r="Q157">
        <v>2090.5</v>
      </c>
      <c r="R157">
        <v>0</v>
      </c>
      <c r="S157">
        <v>0</v>
      </c>
      <c r="T157">
        <v>7580.8</v>
      </c>
      <c r="U157">
        <v>0</v>
      </c>
      <c r="V157">
        <v>202.5</v>
      </c>
      <c r="W157">
        <v>-1263</v>
      </c>
      <c r="X157">
        <v>571700</v>
      </c>
      <c r="Y157">
        <v>0</v>
      </c>
      <c r="Z157">
        <v>0</v>
      </c>
      <c r="AA157">
        <v>927418</v>
      </c>
      <c r="AB157">
        <v>0</v>
      </c>
      <c r="AC157">
        <v>1775063</v>
      </c>
      <c r="AD157">
        <v>0</v>
      </c>
      <c r="AE157">
        <v>18164328</v>
      </c>
      <c r="AF157">
        <v>100959</v>
      </c>
      <c r="AG157">
        <v>0</v>
      </c>
      <c r="AH157">
        <v>2073812</v>
      </c>
      <c r="AI157">
        <v>13891177</v>
      </c>
      <c r="AJ157">
        <v>0</v>
      </c>
      <c r="AK157">
        <v>976</v>
      </c>
      <c r="AL157">
        <v>0</v>
      </c>
      <c r="AM157">
        <v>0</v>
      </c>
      <c r="AN157">
        <v>15874585</v>
      </c>
      <c r="AO157">
        <v>0</v>
      </c>
      <c r="AP157">
        <v>704963</v>
      </c>
      <c r="AQ157">
        <v>54083717</v>
      </c>
      <c r="AR157">
        <v>7.7</v>
      </c>
    </row>
    <row r="158" spans="1:44" hidden="1">
      <c r="A158" s="47" t="str">
        <f t="shared" si="2"/>
        <v>MD_2024</v>
      </c>
      <c r="B158" t="s">
        <v>64</v>
      </c>
      <c r="C158">
        <v>2024</v>
      </c>
      <c r="D158">
        <v>11.3</v>
      </c>
      <c r="E158">
        <v>130.80000000000001</v>
      </c>
      <c r="F158">
        <v>0</v>
      </c>
      <c r="G158">
        <v>1748.5</v>
      </c>
      <c r="H158">
        <v>0</v>
      </c>
      <c r="I158">
        <v>1373.8</v>
      </c>
      <c r="J158">
        <v>0</v>
      </c>
      <c r="K158">
        <v>2696.4</v>
      </c>
      <c r="L158">
        <v>1720.9</v>
      </c>
      <c r="M158">
        <v>0</v>
      </c>
      <c r="N158">
        <v>591.1</v>
      </c>
      <c r="O158">
        <v>1725.8</v>
      </c>
      <c r="P158">
        <v>0</v>
      </c>
      <c r="Q158">
        <v>2064.5</v>
      </c>
      <c r="R158">
        <v>0</v>
      </c>
      <c r="S158">
        <v>0</v>
      </c>
      <c r="T158">
        <v>7580.8</v>
      </c>
      <c r="U158">
        <v>248</v>
      </c>
      <c r="V158">
        <v>202.9</v>
      </c>
      <c r="W158">
        <v>-1573</v>
      </c>
      <c r="X158">
        <v>571466</v>
      </c>
      <c r="Y158">
        <v>0</v>
      </c>
      <c r="Z158">
        <v>0</v>
      </c>
      <c r="AA158">
        <v>994475</v>
      </c>
      <c r="AB158">
        <v>0</v>
      </c>
      <c r="AC158">
        <v>1969180</v>
      </c>
      <c r="AD158">
        <v>0</v>
      </c>
      <c r="AE158">
        <v>18081259</v>
      </c>
      <c r="AF158">
        <v>100959</v>
      </c>
      <c r="AG158">
        <v>0</v>
      </c>
      <c r="AH158">
        <v>2077562</v>
      </c>
      <c r="AI158">
        <v>13891177</v>
      </c>
      <c r="AJ158">
        <v>0</v>
      </c>
      <c r="AK158">
        <v>17724</v>
      </c>
      <c r="AL158">
        <v>0</v>
      </c>
      <c r="AM158">
        <v>0</v>
      </c>
      <c r="AN158">
        <v>15671245</v>
      </c>
      <c r="AO158">
        <v>592381</v>
      </c>
      <c r="AP158">
        <v>703065</v>
      </c>
      <c r="AQ158">
        <v>54668919</v>
      </c>
      <c r="AR158">
        <v>7.8</v>
      </c>
    </row>
    <row r="159" spans="1:44" hidden="1">
      <c r="A159" s="47" t="str">
        <f t="shared" si="2"/>
        <v>MD_2025</v>
      </c>
      <c r="B159" t="s">
        <v>64</v>
      </c>
      <c r="C159">
        <v>2025</v>
      </c>
      <c r="D159">
        <v>20.100000000000001</v>
      </c>
      <c r="E159">
        <v>130.80000000000001</v>
      </c>
      <c r="F159">
        <v>3.1</v>
      </c>
      <c r="G159">
        <v>1736.2</v>
      </c>
      <c r="H159">
        <v>0</v>
      </c>
      <c r="I159">
        <v>1533.3</v>
      </c>
      <c r="J159">
        <v>4.5999999999999996</v>
      </c>
      <c r="K159">
        <v>2694.5</v>
      </c>
      <c r="L159">
        <v>1720.9</v>
      </c>
      <c r="M159">
        <v>0</v>
      </c>
      <c r="N159">
        <v>645.20000000000005</v>
      </c>
      <c r="O159">
        <v>1725.8</v>
      </c>
      <c r="P159">
        <v>0</v>
      </c>
      <c r="Q159">
        <v>2064.5</v>
      </c>
      <c r="R159">
        <v>0</v>
      </c>
      <c r="S159">
        <v>0</v>
      </c>
      <c r="T159">
        <v>7580.8</v>
      </c>
      <c r="U159">
        <v>648</v>
      </c>
      <c r="V159">
        <v>203</v>
      </c>
      <c r="W159">
        <v>-4124</v>
      </c>
      <c r="X159">
        <v>570422</v>
      </c>
      <c r="Y159">
        <v>0</v>
      </c>
      <c r="Z159">
        <v>20504</v>
      </c>
      <c r="AA159">
        <v>964804</v>
      </c>
      <c r="AB159">
        <v>0</v>
      </c>
      <c r="AC159">
        <v>2197823</v>
      </c>
      <c r="AD159">
        <v>30115</v>
      </c>
      <c r="AE159">
        <v>17689340</v>
      </c>
      <c r="AF159">
        <v>100959</v>
      </c>
      <c r="AG159">
        <v>0</v>
      </c>
      <c r="AH159">
        <v>2271262</v>
      </c>
      <c r="AI159">
        <v>13891177</v>
      </c>
      <c r="AJ159">
        <v>0</v>
      </c>
      <c r="AK159">
        <v>1672</v>
      </c>
      <c r="AL159">
        <v>0</v>
      </c>
      <c r="AM159">
        <v>0</v>
      </c>
      <c r="AN159">
        <v>15536113</v>
      </c>
      <c r="AO159">
        <v>1837099</v>
      </c>
      <c r="AP159">
        <v>701165</v>
      </c>
      <c r="AQ159">
        <v>55808330</v>
      </c>
      <c r="AR159">
        <v>7.6</v>
      </c>
    </row>
    <row r="160" spans="1:44" hidden="1">
      <c r="A160" s="47" t="str">
        <f t="shared" si="2"/>
        <v>MD_2026</v>
      </c>
      <c r="B160" t="s">
        <v>64</v>
      </c>
      <c r="C160">
        <v>2026</v>
      </c>
      <c r="D160">
        <v>31</v>
      </c>
      <c r="E160">
        <v>130.80000000000001</v>
      </c>
      <c r="F160">
        <v>6.2</v>
      </c>
      <c r="G160">
        <v>1723.6</v>
      </c>
      <c r="H160">
        <v>0</v>
      </c>
      <c r="I160">
        <v>1692.8</v>
      </c>
      <c r="J160">
        <v>9.1999999999999993</v>
      </c>
      <c r="K160">
        <v>2692.5</v>
      </c>
      <c r="L160">
        <v>1720.9</v>
      </c>
      <c r="M160">
        <v>0</v>
      </c>
      <c r="N160">
        <v>646.4</v>
      </c>
      <c r="O160">
        <v>1725.8</v>
      </c>
      <c r="P160">
        <v>0</v>
      </c>
      <c r="Q160">
        <v>2064.5</v>
      </c>
      <c r="R160">
        <v>0</v>
      </c>
      <c r="S160">
        <v>0</v>
      </c>
      <c r="T160">
        <v>7580.8</v>
      </c>
      <c r="U160">
        <v>2022</v>
      </c>
      <c r="V160">
        <v>203</v>
      </c>
      <c r="W160">
        <v>-6157</v>
      </c>
      <c r="X160">
        <v>570422</v>
      </c>
      <c r="Y160">
        <v>0</v>
      </c>
      <c r="Z160">
        <v>41007</v>
      </c>
      <c r="AA160">
        <v>899210</v>
      </c>
      <c r="AB160">
        <v>0</v>
      </c>
      <c r="AC160">
        <v>2426467</v>
      </c>
      <c r="AD160">
        <v>60230</v>
      </c>
      <c r="AE160">
        <v>16792574</v>
      </c>
      <c r="AF160">
        <v>100959</v>
      </c>
      <c r="AG160">
        <v>0</v>
      </c>
      <c r="AH160">
        <v>2275012</v>
      </c>
      <c r="AI160">
        <v>13891177</v>
      </c>
      <c r="AJ160">
        <v>0</v>
      </c>
      <c r="AK160">
        <v>0</v>
      </c>
      <c r="AL160">
        <v>0</v>
      </c>
      <c r="AM160">
        <v>0</v>
      </c>
      <c r="AN160">
        <v>15436696</v>
      </c>
      <c r="AO160">
        <v>5727178</v>
      </c>
      <c r="AP160">
        <v>699275</v>
      </c>
      <c r="AQ160">
        <v>58914049</v>
      </c>
      <c r="AR160">
        <v>7.2</v>
      </c>
    </row>
    <row r="161" spans="1:44" hidden="1">
      <c r="A161" s="47" t="str">
        <f t="shared" si="2"/>
        <v>MD_2027</v>
      </c>
      <c r="B161" t="s">
        <v>64</v>
      </c>
      <c r="C161">
        <v>2027</v>
      </c>
      <c r="D161">
        <v>35.200000000000003</v>
      </c>
      <c r="E161">
        <v>130.80000000000001</v>
      </c>
      <c r="F161">
        <v>9.4</v>
      </c>
      <c r="G161">
        <v>1708.9</v>
      </c>
      <c r="H161">
        <v>0</v>
      </c>
      <c r="I161">
        <v>1802.1</v>
      </c>
      <c r="J161">
        <v>13.7</v>
      </c>
      <c r="K161">
        <v>2688</v>
      </c>
      <c r="L161">
        <v>1720.9</v>
      </c>
      <c r="M161">
        <v>0</v>
      </c>
      <c r="N161">
        <v>647.5</v>
      </c>
      <c r="O161">
        <v>1725.8</v>
      </c>
      <c r="P161">
        <v>0</v>
      </c>
      <c r="Q161">
        <v>2064.5</v>
      </c>
      <c r="R161">
        <v>0</v>
      </c>
      <c r="S161">
        <v>0</v>
      </c>
      <c r="T161">
        <v>7580.8</v>
      </c>
      <c r="U161">
        <v>2022</v>
      </c>
      <c r="V161">
        <v>203</v>
      </c>
      <c r="W161">
        <v>-5146</v>
      </c>
      <c r="X161">
        <v>568949</v>
      </c>
      <c r="Y161">
        <v>0</v>
      </c>
      <c r="Z161">
        <v>61511</v>
      </c>
      <c r="AA161">
        <v>366096</v>
      </c>
      <c r="AB161">
        <v>0</v>
      </c>
      <c r="AC161">
        <v>2583203</v>
      </c>
      <c r="AD161">
        <v>90345</v>
      </c>
      <c r="AE161">
        <v>15156174</v>
      </c>
      <c r="AF161">
        <v>100959</v>
      </c>
      <c r="AG161">
        <v>0</v>
      </c>
      <c r="AH161">
        <v>2278761</v>
      </c>
      <c r="AI161">
        <v>13891177</v>
      </c>
      <c r="AJ161">
        <v>0</v>
      </c>
      <c r="AK161">
        <v>0</v>
      </c>
      <c r="AL161">
        <v>0</v>
      </c>
      <c r="AM161">
        <v>0</v>
      </c>
      <c r="AN161">
        <v>15447480</v>
      </c>
      <c r="AO161">
        <v>7237675</v>
      </c>
      <c r="AP161">
        <v>697385</v>
      </c>
      <c r="AQ161">
        <v>58474570</v>
      </c>
      <c r="AR161">
        <v>6</v>
      </c>
    </row>
    <row r="162" spans="1:44" hidden="1">
      <c r="A162" s="47" t="str">
        <f t="shared" si="2"/>
        <v>MD_2028</v>
      </c>
      <c r="B162" t="s">
        <v>64</v>
      </c>
      <c r="C162">
        <v>2028</v>
      </c>
      <c r="D162">
        <v>39</v>
      </c>
      <c r="E162">
        <v>130.80000000000001</v>
      </c>
      <c r="F162">
        <v>0</v>
      </c>
      <c r="G162">
        <v>1659.7</v>
      </c>
      <c r="H162">
        <v>0</v>
      </c>
      <c r="I162">
        <v>1911.5</v>
      </c>
      <c r="J162">
        <v>18.3</v>
      </c>
      <c r="K162">
        <v>2683.5</v>
      </c>
      <c r="L162">
        <v>1720.9</v>
      </c>
      <c r="M162">
        <v>0</v>
      </c>
      <c r="N162">
        <v>648.6</v>
      </c>
      <c r="O162">
        <v>1725.8</v>
      </c>
      <c r="P162">
        <v>0</v>
      </c>
      <c r="Q162">
        <v>2052.1</v>
      </c>
      <c r="R162">
        <v>0</v>
      </c>
      <c r="S162">
        <v>0</v>
      </c>
      <c r="T162">
        <v>7580.8</v>
      </c>
      <c r="U162">
        <v>2022</v>
      </c>
      <c r="V162">
        <v>202.9</v>
      </c>
      <c r="W162">
        <v>-5609</v>
      </c>
      <c r="X162">
        <v>561852</v>
      </c>
      <c r="Y162">
        <v>0</v>
      </c>
      <c r="Z162">
        <v>0</v>
      </c>
      <c r="AA162">
        <v>215864</v>
      </c>
      <c r="AB162">
        <v>0</v>
      </c>
      <c r="AC162">
        <v>2739939</v>
      </c>
      <c r="AD162">
        <v>120461</v>
      </c>
      <c r="AE162">
        <v>12911232</v>
      </c>
      <c r="AF162">
        <v>101466</v>
      </c>
      <c r="AG162">
        <v>0</v>
      </c>
      <c r="AH162">
        <v>2282511</v>
      </c>
      <c r="AI162">
        <v>13891177</v>
      </c>
      <c r="AJ162">
        <v>0</v>
      </c>
      <c r="AK162">
        <v>0</v>
      </c>
      <c r="AL162">
        <v>0</v>
      </c>
      <c r="AM162">
        <v>0</v>
      </c>
      <c r="AN162">
        <v>15338780</v>
      </c>
      <c r="AO162">
        <v>7218057</v>
      </c>
      <c r="AP162">
        <v>695501</v>
      </c>
      <c r="AQ162">
        <v>56071230</v>
      </c>
      <c r="AR162">
        <v>5</v>
      </c>
    </row>
    <row r="163" spans="1:44" hidden="1">
      <c r="A163" s="47" t="str">
        <f t="shared" si="2"/>
        <v>MD_2029</v>
      </c>
      <c r="B163" t="s">
        <v>64</v>
      </c>
      <c r="C163">
        <v>2029</v>
      </c>
      <c r="D163">
        <v>93.1</v>
      </c>
      <c r="E163">
        <v>130.80000000000001</v>
      </c>
      <c r="F163">
        <v>0</v>
      </c>
      <c r="G163">
        <v>1640.2</v>
      </c>
      <c r="H163">
        <v>0</v>
      </c>
      <c r="I163">
        <v>2094.1999999999998</v>
      </c>
      <c r="J163">
        <v>18.3</v>
      </c>
      <c r="K163">
        <v>2680.8</v>
      </c>
      <c r="L163">
        <v>1720.9</v>
      </c>
      <c r="M163">
        <v>0</v>
      </c>
      <c r="N163">
        <v>649.70000000000005</v>
      </c>
      <c r="O163">
        <v>1725.8</v>
      </c>
      <c r="P163">
        <v>0</v>
      </c>
      <c r="Q163">
        <v>2052.1</v>
      </c>
      <c r="R163">
        <v>0</v>
      </c>
      <c r="S163">
        <v>0</v>
      </c>
      <c r="T163">
        <v>7581.5</v>
      </c>
      <c r="U163">
        <v>2022</v>
      </c>
      <c r="V163">
        <v>260.8</v>
      </c>
      <c r="W163">
        <v>-18882</v>
      </c>
      <c r="X163">
        <v>560360</v>
      </c>
      <c r="Y163">
        <v>0</v>
      </c>
      <c r="Z163">
        <v>0</v>
      </c>
      <c r="AA163">
        <v>204578</v>
      </c>
      <c r="AB163">
        <v>0</v>
      </c>
      <c r="AC163">
        <v>3001915</v>
      </c>
      <c r="AD163">
        <v>120461</v>
      </c>
      <c r="AE163">
        <v>12902904</v>
      </c>
      <c r="AF163">
        <v>129859</v>
      </c>
      <c r="AG163">
        <v>0</v>
      </c>
      <c r="AH163">
        <v>2286261</v>
      </c>
      <c r="AI163">
        <v>13891177</v>
      </c>
      <c r="AJ163">
        <v>0</v>
      </c>
      <c r="AK163">
        <v>0</v>
      </c>
      <c r="AL163">
        <v>0</v>
      </c>
      <c r="AM163">
        <v>0</v>
      </c>
      <c r="AN163">
        <v>15233061</v>
      </c>
      <c r="AO163">
        <v>7198518</v>
      </c>
      <c r="AP163">
        <v>882321</v>
      </c>
      <c r="AQ163">
        <v>56392533</v>
      </c>
      <c r="AR163">
        <v>5</v>
      </c>
    </row>
    <row r="164" spans="1:44" hidden="1">
      <c r="A164" s="47" t="str">
        <f t="shared" si="2"/>
        <v>MD_2030</v>
      </c>
      <c r="B164" t="s">
        <v>64</v>
      </c>
      <c r="C164">
        <v>2030</v>
      </c>
      <c r="D164">
        <v>110.7</v>
      </c>
      <c r="E164">
        <v>130.80000000000001</v>
      </c>
      <c r="F164">
        <v>0</v>
      </c>
      <c r="G164">
        <v>1615.9</v>
      </c>
      <c r="H164">
        <v>0</v>
      </c>
      <c r="I164">
        <v>2277</v>
      </c>
      <c r="J164">
        <v>18.3</v>
      </c>
      <c r="K164">
        <v>2678</v>
      </c>
      <c r="L164">
        <v>1720.9</v>
      </c>
      <c r="M164">
        <v>0</v>
      </c>
      <c r="N164">
        <v>650.79999999999995</v>
      </c>
      <c r="O164">
        <v>1725.8</v>
      </c>
      <c r="P164">
        <v>0</v>
      </c>
      <c r="Q164">
        <v>1896.8</v>
      </c>
      <c r="R164">
        <v>0</v>
      </c>
      <c r="S164">
        <v>0</v>
      </c>
      <c r="T164">
        <v>7604.3</v>
      </c>
      <c r="U164">
        <v>2022</v>
      </c>
      <c r="V164">
        <v>261.60000000000002</v>
      </c>
      <c r="W164">
        <v>-23684</v>
      </c>
      <c r="X164">
        <v>559057</v>
      </c>
      <c r="Y164">
        <v>0</v>
      </c>
      <c r="Z164">
        <v>0</v>
      </c>
      <c r="AA164">
        <v>176247</v>
      </c>
      <c r="AB164">
        <v>0</v>
      </c>
      <c r="AC164">
        <v>3263891</v>
      </c>
      <c r="AD164">
        <v>120461</v>
      </c>
      <c r="AE164">
        <v>11033365</v>
      </c>
      <c r="AF164">
        <v>48388</v>
      </c>
      <c r="AG164">
        <v>0</v>
      </c>
      <c r="AH164">
        <v>2290011</v>
      </c>
      <c r="AI164">
        <v>13891177</v>
      </c>
      <c r="AJ164">
        <v>0</v>
      </c>
      <c r="AK164">
        <v>0</v>
      </c>
      <c r="AL164">
        <v>0</v>
      </c>
      <c r="AM164">
        <v>0</v>
      </c>
      <c r="AN164">
        <v>15177407</v>
      </c>
      <c r="AO164">
        <v>7178803</v>
      </c>
      <c r="AP164">
        <v>925779</v>
      </c>
      <c r="AQ164">
        <v>54640902</v>
      </c>
      <c r="AR164">
        <v>4.2</v>
      </c>
    </row>
    <row r="165" spans="1:44" hidden="1">
      <c r="A165" s="47" t="str">
        <f t="shared" si="2"/>
        <v>ME_2022</v>
      </c>
      <c r="B165" t="s">
        <v>61</v>
      </c>
      <c r="C165">
        <v>2022</v>
      </c>
      <c r="D165">
        <v>48.3</v>
      </c>
      <c r="E165">
        <v>240</v>
      </c>
      <c r="F165">
        <v>0</v>
      </c>
      <c r="G165">
        <v>0</v>
      </c>
      <c r="H165">
        <v>0</v>
      </c>
      <c r="I165">
        <v>83.6</v>
      </c>
      <c r="J165">
        <v>0</v>
      </c>
      <c r="K165">
        <v>1282.8</v>
      </c>
      <c r="L165">
        <v>178</v>
      </c>
      <c r="M165">
        <v>0</v>
      </c>
      <c r="N165">
        <v>728</v>
      </c>
      <c r="O165">
        <v>0</v>
      </c>
      <c r="P165">
        <v>0</v>
      </c>
      <c r="Q165">
        <v>866.9</v>
      </c>
      <c r="R165">
        <v>0</v>
      </c>
      <c r="S165">
        <v>0</v>
      </c>
      <c r="T165">
        <v>236.5</v>
      </c>
      <c r="U165">
        <v>0</v>
      </c>
      <c r="V165">
        <v>1009.8</v>
      </c>
      <c r="W165">
        <v>-5260</v>
      </c>
      <c r="X165">
        <v>226333</v>
      </c>
      <c r="Y165">
        <v>1195520</v>
      </c>
      <c r="Z165">
        <v>0</v>
      </c>
      <c r="AA165">
        <v>0</v>
      </c>
      <c r="AB165">
        <v>0</v>
      </c>
      <c r="AC165">
        <v>112475</v>
      </c>
      <c r="AD165">
        <v>0</v>
      </c>
      <c r="AE165">
        <v>1369774</v>
      </c>
      <c r="AF165">
        <v>0</v>
      </c>
      <c r="AG165">
        <v>0</v>
      </c>
      <c r="AH165">
        <v>3457032</v>
      </c>
      <c r="AI165">
        <v>0</v>
      </c>
      <c r="AJ165">
        <v>0</v>
      </c>
      <c r="AK165">
        <v>346489</v>
      </c>
      <c r="AL165">
        <v>0</v>
      </c>
      <c r="AM165">
        <v>0</v>
      </c>
      <c r="AN165">
        <v>407376</v>
      </c>
      <c r="AO165">
        <v>0</v>
      </c>
      <c r="AP165">
        <v>3127106</v>
      </c>
      <c r="AQ165">
        <v>10236845</v>
      </c>
      <c r="AR165">
        <v>0.9</v>
      </c>
    </row>
    <row r="166" spans="1:44" hidden="1">
      <c r="A166" s="47" t="str">
        <f t="shared" si="2"/>
        <v>ME_2023</v>
      </c>
      <c r="B166" t="s">
        <v>61</v>
      </c>
      <c r="C166">
        <v>2023</v>
      </c>
      <c r="D166">
        <v>61.3</v>
      </c>
      <c r="E166">
        <v>240</v>
      </c>
      <c r="F166">
        <v>0</v>
      </c>
      <c r="G166">
        <v>0</v>
      </c>
      <c r="H166">
        <v>0</v>
      </c>
      <c r="I166">
        <v>99.1</v>
      </c>
      <c r="J166">
        <v>0</v>
      </c>
      <c r="K166">
        <v>1282.8</v>
      </c>
      <c r="L166">
        <v>178</v>
      </c>
      <c r="M166">
        <v>0</v>
      </c>
      <c r="N166">
        <v>728</v>
      </c>
      <c r="O166">
        <v>0</v>
      </c>
      <c r="P166">
        <v>0</v>
      </c>
      <c r="Q166">
        <v>866.9</v>
      </c>
      <c r="R166">
        <v>0</v>
      </c>
      <c r="S166">
        <v>0</v>
      </c>
      <c r="T166">
        <v>391.5</v>
      </c>
      <c r="U166">
        <v>0</v>
      </c>
      <c r="V166">
        <v>1180.8</v>
      </c>
      <c r="W166">
        <v>-7775</v>
      </c>
      <c r="X166">
        <v>80159</v>
      </c>
      <c r="Y166">
        <v>1191870</v>
      </c>
      <c r="Z166">
        <v>0</v>
      </c>
      <c r="AA166">
        <v>0</v>
      </c>
      <c r="AB166">
        <v>0</v>
      </c>
      <c r="AC166">
        <v>131874</v>
      </c>
      <c r="AD166">
        <v>0</v>
      </c>
      <c r="AE166">
        <v>1369774</v>
      </c>
      <c r="AF166">
        <v>0</v>
      </c>
      <c r="AG166">
        <v>0</v>
      </c>
      <c r="AH166">
        <v>3457032</v>
      </c>
      <c r="AI166">
        <v>0</v>
      </c>
      <c r="AJ166">
        <v>0</v>
      </c>
      <c r="AK166">
        <v>223596</v>
      </c>
      <c r="AL166">
        <v>0</v>
      </c>
      <c r="AM166">
        <v>0</v>
      </c>
      <c r="AN166">
        <v>716589</v>
      </c>
      <c r="AO166">
        <v>0</v>
      </c>
      <c r="AP166">
        <v>3652851</v>
      </c>
      <c r="AQ166">
        <v>10815970</v>
      </c>
      <c r="AR166">
        <v>0.8</v>
      </c>
    </row>
    <row r="167" spans="1:44" hidden="1">
      <c r="A167" s="47" t="str">
        <f t="shared" si="2"/>
        <v>ME_2024</v>
      </c>
      <c r="B167" t="s">
        <v>61</v>
      </c>
      <c r="C167">
        <v>2024</v>
      </c>
      <c r="D167">
        <v>61.3</v>
      </c>
      <c r="E167">
        <v>240</v>
      </c>
      <c r="F167">
        <v>0</v>
      </c>
      <c r="G167">
        <v>0</v>
      </c>
      <c r="H167">
        <v>0</v>
      </c>
      <c r="I167">
        <v>114.6</v>
      </c>
      <c r="J167">
        <v>0</v>
      </c>
      <c r="K167">
        <v>1282.8</v>
      </c>
      <c r="L167">
        <v>178</v>
      </c>
      <c r="M167">
        <v>0</v>
      </c>
      <c r="N167">
        <v>728.7</v>
      </c>
      <c r="O167">
        <v>0</v>
      </c>
      <c r="P167">
        <v>0</v>
      </c>
      <c r="Q167">
        <v>24</v>
      </c>
      <c r="R167">
        <v>0</v>
      </c>
      <c r="S167">
        <v>0</v>
      </c>
      <c r="T167">
        <v>398.5</v>
      </c>
      <c r="U167">
        <v>12</v>
      </c>
      <c r="V167">
        <v>1186.5</v>
      </c>
      <c r="W167">
        <v>-7910</v>
      </c>
      <c r="X167">
        <v>69722</v>
      </c>
      <c r="Y167">
        <v>1211810</v>
      </c>
      <c r="Z167">
        <v>0</v>
      </c>
      <c r="AA167">
        <v>0</v>
      </c>
      <c r="AB167">
        <v>0</v>
      </c>
      <c r="AC167">
        <v>154165</v>
      </c>
      <c r="AD167">
        <v>0</v>
      </c>
      <c r="AE167">
        <v>1363455</v>
      </c>
      <c r="AF167">
        <v>0</v>
      </c>
      <c r="AG167">
        <v>0</v>
      </c>
      <c r="AH167">
        <v>3460783</v>
      </c>
      <c r="AI167">
        <v>0</v>
      </c>
      <c r="AJ167">
        <v>0</v>
      </c>
      <c r="AK167">
        <v>7322</v>
      </c>
      <c r="AL167">
        <v>0</v>
      </c>
      <c r="AM167">
        <v>0</v>
      </c>
      <c r="AN167">
        <v>713297</v>
      </c>
      <c r="AO167">
        <v>42592</v>
      </c>
      <c r="AP167">
        <v>3755707</v>
      </c>
      <c r="AQ167">
        <v>10770944</v>
      </c>
      <c r="AR167">
        <v>0.6</v>
      </c>
    </row>
    <row r="168" spans="1:44" hidden="1">
      <c r="A168" s="47" t="str">
        <f t="shared" si="2"/>
        <v>ME_2025</v>
      </c>
      <c r="B168" t="s">
        <v>61</v>
      </c>
      <c r="C168">
        <v>2025</v>
      </c>
      <c r="D168">
        <v>61.3</v>
      </c>
      <c r="E168">
        <v>240</v>
      </c>
      <c r="F168">
        <v>1.6</v>
      </c>
      <c r="G168">
        <v>0</v>
      </c>
      <c r="H168">
        <v>0</v>
      </c>
      <c r="I168">
        <v>134.19999999999999</v>
      </c>
      <c r="J168">
        <v>2.2999999999999998</v>
      </c>
      <c r="K168">
        <v>1281.9000000000001</v>
      </c>
      <c r="L168">
        <v>178</v>
      </c>
      <c r="M168">
        <v>0</v>
      </c>
      <c r="N168">
        <v>729.5</v>
      </c>
      <c r="O168">
        <v>0</v>
      </c>
      <c r="P168">
        <v>0</v>
      </c>
      <c r="Q168">
        <v>24</v>
      </c>
      <c r="R168">
        <v>0</v>
      </c>
      <c r="S168">
        <v>0</v>
      </c>
      <c r="T168">
        <v>400.1</v>
      </c>
      <c r="U168">
        <v>12</v>
      </c>
      <c r="V168">
        <v>1187</v>
      </c>
      <c r="W168">
        <v>-7887</v>
      </c>
      <c r="X168">
        <v>99552</v>
      </c>
      <c r="Y168">
        <v>1261980</v>
      </c>
      <c r="Z168">
        <v>10252</v>
      </c>
      <c r="AA168">
        <v>0</v>
      </c>
      <c r="AB168">
        <v>0</v>
      </c>
      <c r="AC168">
        <v>180450</v>
      </c>
      <c r="AD168">
        <v>15058</v>
      </c>
      <c r="AE168">
        <v>1355384</v>
      </c>
      <c r="AF168">
        <v>0</v>
      </c>
      <c r="AG168">
        <v>0</v>
      </c>
      <c r="AH168">
        <v>3464534</v>
      </c>
      <c r="AI168">
        <v>0</v>
      </c>
      <c r="AJ168">
        <v>0</v>
      </c>
      <c r="AK168">
        <v>7322</v>
      </c>
      <c r="AL168">
        <v>0</v>
      </c>
      <c r="AM168">
        <v>0</v>
      </c>
      <c r="AN168">
        <v>708310</v>
      </c>
      <c r="AO168">
        <v>46266</v>
      </c>
      <c r="AP168">
        <v>3752834</v>
      </c>
      <c r="AQ168">
        <v>10894054</v>
      </c>
      <c r="AR168">
        <v>0.6</v>
      </c>
    </row>
    <row r="169" spans="1:44" hidden="1">
      <c r="A169" s="47" t="str">
        <f t="shared" si="2"/>
        <v>ME_2026</v>
      </c>
      <c r="B169" t="s">
        <v>61</v>
      </c>
      <c r="C169">
        <v>2026</v>
      </c>
      <c r="D169">
        <v>62.3</v>
      </c>
      <c r="E169">
        <v>240</v>
      </c>
      <c r="F169">
        <v>3.1</v>
      </c>
      <c r="G169">
        <v>0</v>
      </c>
      <c r="H169">
        <v>0</v>
      </c>
      <c r="I169">
        <v>153.69999999999999</v>
      </c>
      <c r="J169">
        <v>4.5999999999999996</v>
      </c>
      <c r="K169">
        <v>1281</v>
      </c>
      <c r="L169">
        <v>178</v>
      </c>
      <c r="M169">
        <v>0</v>
      </c>
      <c r="N169">
        <v>730.2</v>
      </c>
      <c r="O169">
        <v>0</v>
      </c>
      <c r="P169">
        <v>0</v>
      </c>
      <c r="Q169">
        <v>24</v>
      </c>
      <c r="R169">
        <v>0</v>
      </c>
      <c r="S169">
        <v>0</v>
      </c>
      <c r="T169">
        <v>399.2</v>
      </c>
      <c r="U169">
        <v>12</v>
      </c>
      <c r="V169">
        <v>1187.4000000000001</v>
      </c>
      <c r="W169">
        <v>-8105</v>
      </c>
      <c r="X169">
        <v>99552</v>
      </c>
      <c r="Y169">
        <v>1266510</v>
      </c>
      <c r="Z169">
        <v>20504</v>
      </c>
      <c r="AA169">
        <v>0</v>
      </c>
      <c r="AB169">
        <v>0</v>
      </c>
      <c r="AC169">
        <v>206735</v>
      </c>
      <c r="AD169">
        <v>30115</v>
      </c>
      <c r="AE169">
        <v>1346586</v>
      </c>
      <c r="AF169">
        <v>0</v>
      </c>
      <c r="AG169">
        <v>0</v>
      </c>
      <c r="AH169">
        <v>3468286</v>
      </c>
      <c r="AI169">
        <v>0</v>
      </c>
      <c r="AJ169">
        <v>0</v>
      </c>
      <c r="AK169">
        <v>7322</v>
      </c>
      <c r="AL169">
        <v>0</v>
      </c>
      <c r="AM169">
        <v>0</v>
      </c>
      <c r="AN169">
        <v>703348</v>
      </c>
      <c r="AO169">
        <v>46141</v>
      </c>
      <c r="AP169">
        <v>3753645</v>
      </c>
      <c r="AQ169">
        <v>10940637</v>
      </c>
      <c r="AR169">
        <v>0.6</v>
      </c>
    </row>
    <row r="170" spans="1:44" hidden="1">
      <c r="A170" s="47" t="str">
        <f t="shared" si="2"/>
        <v>ME_2027</v>
      </c>
      <c r="B170" t="s">
        <v>61</v>
      </c>
      <c r="C170">
        <v>2027</v>
      </c>
      <c r="D170">
        <v>64.7</v>
      </c>
      <c r="E170">
        <v>240</v>
      </c>
      <c r="F170">
        <v>4.7</v>
      </c>
      <c r="G170">
        <v>0</v>
      </c>
      <c r="H170">
        <v>0</v>
      </c>
      <c r="I170">
        <v>178.3</v>
      </c>
      <c r="J170">
        <v>6.9</v>
      </c>
      <c r="K170">
        <v>1278.8</v>
      </c>
      <c r="L170">
        <v>178</v>
      </c>
      <c r="M170">
        <v>0</v>
      </c>
      <c r="N170">
        <v>730.9</v>
      </c>
      <c r="O170">
        <v>0</v>
      </c>
      <c r="P170">
        <v>0</v>
      </c>
      <c r="Q170">
        <v>24</v>
      </c>
      <c r="R170">
        <v>0</v>
      </c>
      <c r="S170">
        <v>0</v>
      </c>
      <c r="T170">
        <v>398</v>
      </c>
      <c r="U170">
        <v>12</v>
      </c>
      <c r="V170">
        <v>1237.9000000000001</v>
      </c>
      <c r="W170">
        <v>-9223</v>
      </c>
      <c r="X170">
        <v>124112</v>
      </c>
      <c r="Y170">
        <v>877960</v>
      </c>
      <c r="Z170">
        <v>30755</v>
      </c>
      <c r="AA170">
        <v>0</v>
      </c>
      <c r="AB170">
        <v>0</v>
      </c>
      <c r="AC170">
        <v>239744</v>
      </c>
      <c r="AD170">
        <v>45173</v>
      </c>
      <c r="AE170">
        <v>1335612</v>
      </c>
      <c r="AF170">
        <v>0</v>
      </c>
      <c r="AG170">
        <v>0</v>
      </c>
      <c r="AH170">
        <v>3472037</v>
      </c>
      <c r="AI170">
        <v>0</v>
      </c>
      <c r="AJ170">
        <v>0</v>
      </c>
      <c r="AK170">
        <v>7322</v>
      </c>
      <c r="AL170">
        <v>0</v>
      </c>
      <c r="AM170">
        <v>0</v>
      </c>
      <c r="AN170">
        <v>698430</v>
      </c>
      <c r="AO170">
        <v>46015</v>
      </c>
      <c r="AP170">
        <v>3921656</v>
      </c>
      <c r="AQ170">
        <v>10789593</v>
      </c>
      <c r="AR170">
        <v>0.6</v>
      </c>
    </row>
    <row r="171" spans="1:44" hidden="1">
      <c r="A171" s="47" t="str">
        <f t="shared" si="2"/>
        <v>ME_2028</v>
      </c>
      <c r="B171" t="s">
        <v>61</v>
      </c>
      <c r="C171">
        <v>2028</v>
      </c>
      <c r="D171">
        <v>143.5</v>
      </c>
      <c r="E171">
        <v>240</v>
      </c>
      <c r="F171">
        <v>0</v>
      </c>
      <c r="G171">
        <v>0</v>
      </c>
      <c r="H171">
        <v>0</v>
      </c>
      <c r="I171">
        <v>202.8</v>
      </c>
      <c r="J171">
        <v>9.1999999999999993</v>
      </c>
      <c r="K171">
        <v>1276.5999999999999</v>
      </c>
      <c r="L171">
        <v>178</v>
      </c>
      <c r="M171">
        <v>0</v>
      </c>
      <c r="N171">
        <v>731.6</v>
      </c>
      <c r="O171">
        <v>0</v>
      </c>
      <c r="P171">
        <v>0</v>
      </c>
      <c r="Q171">
        <v>24</v>
      </c>
      <c r="R171">
        <v>0</v>
      </c>
      <c r="S171">
        <v>0</v>
      </c>
      <c r="T171">
        <v>396.9</v>
      </c>
      <c r="U171">
        <v>12</v>
      </c>
      <c r="V171">
        <v>1564.6</v>
      </c>
      <c r="W171">
        <v>-25808</v>
      </c>
      <c r="X171">
        <v>146962</v>
      </c>
      <c r="Y171">
        <v>1191990</v>
      </c>
      <c r="Z171">
        <v>0</v>
      </c>
      <c r="AA171">
        <v>0</v>
      </c>
      <c r="AB171">
        <v>0</v>
      </c>
      <c r="AC171">
        <v>272753</v>
      </c>
      <c r="AD171">
        <v>60230</v>
      </c>
      <c r="AE171">
        <v>508115</v>
      </c>
      <c r="AF171">
        <v>0</v>
      </c>
      <c r="AG171">
        <v>0</v>
      </c>
      <c r="AH171">
        <v>3475788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693550</v>
      </c>
      <c r="AO171">
        <v>45890</v>
      </c>
      <c r="AP171">
        <v>5058160</v>
      </c>
      <c r="AQ171">
        <v>11427630</v>
      </c>
      <c r="AR171">
        <v>0.2</v>
      </c>
    </row>
    <row r="172" spans="1:44" hidden="1">
      <c r="A172" s="47" t="str">
        <f t="shared" si="2"/>
        <v>ME_2029</v>
      </c>
      <c r="B172" t="s">
        <v>61</v>
      </c>
      <c r="C172">
        <v>2029</v>
      </c>
      <c r="D172">
        <v>256.3</v>
      </c>
      <c r="E172">
        <v>240</v>
      </c>
      <c r="F172">
        <v>0</v>
      </c>
      <c r="G172">
        <v>0</v>
      </c>
      <c r="H172">
        <v>0</v>
      </c>
      <c r="I172">
        <v>233</v>
      </c>
      <c r="J172">
        <v>9.1999999999999993</v>
      </c>
      <c r="K172">
        <v>1275.4000000000001</v>
      </c>
      <c r="L172">
        <v>178</v>
      </c>
      <c r="M172">
        <v>0</v>
      </c>
      <c r="N172">
        <v>732.4</v>
      </c>
      <c r="O172">
        <v>0</v>
      </c>
      <c r="P172">
        <v>0</v>
      </c>
      <c r="Q172">
        <v>24</v>
      </c>
      <c r="R172">
        <v>0</v>
      </c>
      <c r="S172">
        <v>0</v>
      </c>
      <c r="T172">
        <v>397.3</v>
      </c>
      <c r="U172">
        <v>12</v>
      </c>
      <c r="V172">
        <v>1647.9</v>
      </c>
      <c r="W172">
        <v>-55052</v>
      </c>
      <c r="X172">
        <v>131631</v>
      </c>
      <c r="Y172">
        <v>1195480</v>
      </c>
      <c r="Z172">
        <v>0</v>
      </c>
      <c r="AA172">
        <v>0</v>
      </c>
      <c r="AB172">
        <v>0</v>
      </c>
      <c r="AC172">
        <v>313281</v>
      </c>
      <c r="AD172">
        <v>60230</v>
      </c>
      <c r="AE172">
        <v>278970</v>
      </c>
      <c r="AF172">
        <v>0</v>
      </c>
      <c r="AG172">
        <v>0</v>
      </c>
      <c r="AH172">
        <v>3479540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688698</v>
      </c>
      <c r="AO172">
        <v>43907</v>
      </c>
      <c r="AP172">
        <v>5381196</v>
      </c>
      <c r="AQ172">
        <v>11517882</v>
      </c>
      <c r="AR172">
        <v>0.1</v>
      </c>
    </row>
    <row r="173" spans="1:44" hidden="1">
      <c r="A173" s="47" t="str">
        <f t="shared" si="2"/>
        <v>ME_2030</v>
      </c>
      <c r="B173" t="s">
        <v>61</v>
      </c>
      <c r="C173">
        <v>2030</v>
      </c>
      <c r="D173">
        <v>544.9</v>
      </c>
      <c r="E173">
        <v>240</v>
      </c>
      <c r="F173">
        <v>0</v>
      </c>
      <c r="G173">
        <v>0</v>
      </c>
      <c r="H173">
        <v>0</v>
      </c>
      <c r="I173">
        <v>263.10000000000002</v>
      </c>
      <c r="J173">
        <v>9.1999999999999993</v>
      </c>
      <c r="K173">
        <v>1274</v>
      </c>
      <c r="L173">
        <v>178</v>
      </c>
      <c r="M173">
        <v>0</v>
      </c>
      <c r="N173">
        <v>748.1</v>
      </c>
      <c r="O173">
        <v>0</v>
      </c>
      <c r="P173">
        <v>0</v>
      </c>
      <c r="Q173">
        <v>24</v>
      </c>
      <c r="R173">
        <v>0</v>
      </c>
      <c r="S173">
        <v>0</v>
      </c>
      <c r="T173">
        <v>397.1</v>
      </c>
      <c r="U173">
        <v>156</v>
      </c>
      <c r="V173">
        <v>1929.1</v>
      </c>
      <c r="W173">
        <v>-142970</v>
      </c>
      <c r="X173">
        <v>125688</v>
      </c>
      <c r="Y173">
        <v>1436540</v>
      </c>
      <c r="Z173">
        <v>0</v>
      </c>
      <c r="AA173">
        <v>0</v>
      </c>
      <c r="AB173">
        <v>0</v>
      </c>
      <c r="AC173">
        <v>353808</v>
      </c>
      <c r="AD173">
        <v>60230</v>
      </c>
      <c r="AE173">
        <v>0</v>
      </c>
      <c r="AF173">
        <v>0</v>
      </c>
      <c r="AG173">
        <v>0</v>
      </c>
      <c r="AH173">
        <v>3543243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683859</v>
      </c>
      <c r="AO173">
        <v>501288</v>
      </c>
      <c r="AP173">
        <v>6347976</v>
      </c>
      <c r="AQ173">
        <v>12909663</v>
      </c>
      <c r="AR173">
        <v>0</v>
      </c>
    </row>
    <row r="174" spans="1:44" hidden="1">
      <c r="A174" s="47" t="str">
        <f t="shared" si="2"/>
        <v>MI_2022</v>
      </c>
      <c r="B174" t="s">
        <v>71</v>
      </c>
      <c r="C174">
        <v>2022</v>
      </c>
      <c r="D174">
        <v>1</v>
      </c>
      <c r="E174">
        <v>333.3</v>
      </c>
      <c r="F174">
        <v>0</v>
      </c>
      <c r="G174">
        <v>6427.5</v>
      </c>
      <c r="H174">
        <v>0</v>
      </c>
      <c r="I174">
        <v>114.3</v>
      </c>
      <c r="J174">
        <v>0</v>
      </c>
      <c r="K174">
        <v>6810.4</v>
      </c>
      <c r="L174">
        <v>4164</v>
      </c>
      <c r="M174">
        <v>0</v>
      </c>
      <c r="N174">
        <v>279.60000000000002</v>
      </c>
      <c r="O174">
        <v>3318</v>
      </c>
      <c r="P174">
        <v>0</v>
      </c>
      <c r="Q174">
        <v>2449.8000000000002</v>
      </c>
      <c r="R174">
        <v>2235</v>
      </c>
      <c r="S174">
        <v>0</v>
      </c>
      <c r="T174">
        <v>684.9</v>
      </c>
      <c r="U174">
        <v>0</v>
      </c>
      <c r="V174">
        <v>3240.6</v>
      </c>
      <c r="W174">
        <v>-106</v>
      </c>
      <c r="X174">
        <v>835539</v>
      </c>
      <c r="Y174">
        <v>1189215</v>
      </c>
      <c r="Z174">
        <v>0</v>
      </c>
      <c r="AA174">
        <v>33954531</v>
      </c>
      <c r="AB174">
        <v>0</v>
      </c>
      <c r="AC174">
        <v>150195</v>
      </c>
      <c r="AD174">
        <v>0</v>
      </c>
      <c r="AE174">
        <v>31801357</v>
      </c>
      <c r="AF174">
        <v>2353144</v>
      </c>
      <c r="AG174">
        <v>0</v>
      </c>
      <c r="AH174">
        <v>1116524</v>
      </c>
      <c r="AI174">
        <v>26834841</v>
      </c>
      <c r="AJ174">
        <v>0</v>
      </c>
      <c r="AK174">
        <v>1889013</v>
      </c>
      <c r="AL174">
        <v>-575254</v>
      </c>
      <c r="AM174">
        <v>0</v>
      </c>
      <c r="AN174">
        <v>1225326</v>
      </c>
      <c r="AO174">
        <v>0</v>
      </c>
      <c r="AP174">
        <v>10364177</v>
      </c>
      <c r="AQ174">
        <v>111138503</v>
      </c>
      <c r="AR174">
        <v>51.1</v>
      </c>
    </row>
    <row r="175" spans="1:44" hidden="1">
      <c r="A175" s="47" t="str">
        <f t="shared" si="2"/>
        <v>MI_2023</v>
      </c>
      <c r="B175" t="s">
        <v>71</v>
      </c>
      <c r="C175">
        <v>2023</v>
      </c>
      <c r="D175">
        <v>26.6</v>
      </c>
      <c r="E175">
        <v>333.3</v>
      </c>
      <c r="F175">
        <v>0</v>
      </c>
      <c r="G175">
        <v>5941.5</v>
      </c>
      <c r="H175">
        <v>0</v>
      </c>
      <c r="I175">
        <v>164.8</v>
      </c>
      <c r="J175">
        <v>0</v>
      </c>
      <c r="K175">
        <v>7418</v>
      </c>
      <c r="L175">
        <v>4145</v>
      </c>
      <c r="M175">
        <v>0</v>
      </c>
      <c r="N175">
        <v>279.60000000000002</v>
      </c>
      <c r="O175">
        <v>3318</v>
      </c>
      <c r="P175">
        <v>0</v>
      </c>
      <c r="Q175">
        <v>2429.9</v>
      </c>
      <c r="R175">
        <v>2235</v>
      </c>
      <c r="S175">
        <v>0</v>
      </c>
      <c r="T175">
        <v>684.9</v>
      </c>
      <c r="U175">
        <v>0</v>
      </c>
      <c r="V175">
        <v>3240.6</v>
      </c>
      <c r="W175">
        <v>-820</v>
      </c>
      <c r="X175">
        <v>713866</v>
      </c>
      <c r="Y175">
        <v>693490</v>
      </c>
      <c r="Z175">
        <v>0</v>
      </c>
      <c r="AA175">
        <v>29236472</v>
      </c>
      <c r="AB175">
        <v>0</v>
      </c>
      <c r="AC175">
        <v>216672</v>
      </c>
      <c r="AD175">
        <v>0</v>
      </c>
      <c r="AE175">
        <v>36655488</v>
      </c>
      <c r="AF175">
        <v>1806879</v>
      </c>
      <c r="AG175">
        <v>0</v>
      </c>
      <c r="AH175">
        <v>1116524</v>
      </c>
      <c r="AI175">
        <v>26834841</v>
      </c>
      <c r="AJ175">
        <v>0</v>
      </c>
      <c r="AK175">
        <v>1646191</v>
      </c>
      <c r="AL175">
        <v>-501003</v>
      </c>
      <c r="AM175">
        <v>0</v>
      </c>
      <c r="AN175">
        <v>1393467</v>
      </c>
      <c r="AO175">
        <v>0</v>
      </c>
      <c r="AP175">
        <v>10557478</v>
      </c>
      <c r="AQ175">
        <v>110369546</v>
      </c>
      <c r="AR175">
        <v>46.9</v>
      </c>
    </row>
    <row r="176" spans="1:44" hidden="1">
      <c r="A176" s="47" t="str">
        <f t="shared" si="2"/>
        <v>MI_2024</v>
      </c>
      <c r="B176" t="s">
        <v>71</v>
      </c>
      <c r="C176">
        <v>2024</v>
      </c>
      <c r="D176">
        <v>26.6</v>
      </c>
      <c r="E176">
        <v>333.3</v>
      </c>
      <c r="F176">
        <v>0</v>
      </c>
      <c r="G176">
        <v>5907.8</v>
      </c>
      <c r="H176">
        <v>0</v>
      </c>
      <c r="I176">
        <v>215.3</v>
      </c>
      <c r="J176">
        <v>0</v>
      </c>
      <c r="K176">
        <v>7418</v>
      </c>
      <c r="L176">
        <v>4145</v>
      </c>
      <c r="M176">
        <v>0</v>
      </c>
      <c r="N176">
        <v>280.10000000000002</v>
      </c>
      <c r="O176">
        <v>3318</v>
      </c>
      <c r="P176">
        <v>0</v>
      </c>
      <c r="Q176">
        <v>2411.4</v>
      </c>
      <c r="R176">
        <v>2235</v>
      </c>
      <c r="S176">
        <v>0</v>
      </c>
      <c r="T176">
        <v>684.9</v>
      </c>
      <c r="U176">
        <v>0</v>
      </c>
      <c r="V176">
        <v>3240.6</v>
      </c>
      <c r="W176">
        <v>-2557</v>
      </c>
      <c r="X176">
        <v>712758</v>
      </c>
      <c r="Y176">
        <v>1682625</v>
      </c>
      <c r="Z176">
        <v>0</v>
      </c>
      <c r="AA176">
        <v>27644361</v>
      </c>
      <c r="AB176">
        <v>0</v>
      </c>
      <c r="AC176">
        <v>283064</v>
      </c>
      <c r="AD176">
        <v>0</v>
      </c>
      <c r="AE176">
        <v>37513526</v>
      </c>
      <c r="AF176">
        <v>2106543</v>
      </c>
      <c r="AG176">
        <v>0</v>
      </c>
      <c r="AH176">
        <v>1118323</v>
      </c>
      <c r="AI176">
        <v>26834841</v>
      </c>
      <c r="AJ176">
        <v>0</v>
      </c>
      <c r="AK176">
        <v>1610229</v>
      </c>
      <c r="AL176">
        <v>-437736</v>
      </c>
      <c r="AM176">
        <v>0</v>
      </c>
      <c r="AN176">
        <v>1383686</v>
      </c>
      <c r="AO176">
        <v>0</v>
      </c>
      <c r="AP176">
        <v>10625011</v>
      </c>
      <c r="AQ176">
        <v>111074675</v>
      </c>
      <c r="AR176">
        <v>45.8</v>
      </c>
    </row>
    <row r="177" spans="1:44" hidden="1">
      <c r="A177" s="47" t="str">
        <f t="shared" si="2"/>
        <v>MI_2025</v>
      </c>
      <c r="B177" t="s">
        <v>71</v>
      </c>
      <c r="C177">
        <v>2025</v>
      </c>
      <c r="D177">
        <v>93.3</v>
      </c>
      <c r="E177">
        <v>333.3</v>
      </c>
      <c r="F177">
        <v>4.7</v>
      </c>
      <c r="G177">
        <v>4342.3999999999996</v>
      </c>
      <c r="H177">
        <v>0</v>
      </c>
      <c r="I177">
        <v>315.3</v>
      </c>
      <c r="J177">
        <v>6.9</v>
      </c>
      <c r="K177">
        <v>9325</v>
      </c>
      <c r="L177">
        <v>4113</v>
      </c>
      <c r="M177">
        <v>0</v>
      </c>
      <c r="N177">
        <v>280.5</v>
      </c>
      <c r="O177">
        <v>3318</v>
      </c>
      <c r="P177">
        <v>0</v>
      </c>
      <c r="Q177">
        <v>2394.4</v>
      </c>
      <c r="R177">
        <v>2235</v>
      </c>
      <c r="S177">
        <v>0</v>
      </c>
      <c r="T177">
        <v>684.9</v>
      </c>
      <c r="U177">
        <v>0</v>
      </c>
      <c r="V177">
        <v>3240.6</v>
      </c>
      <c r="W177">
        <v>-3096</v>
      </c>
      <c r="X177">
        <v>710541</v>
      </c>
      <c r="Y177">
        <v>0</v>
      </c>
      <c r="Z177">
        <v>30755</v>
      </c>
      <c r="AA177">
        <v>23160999</v>
      </c>
      <c r="AB177">
        <v>0</v>
      </c>
      <c r="AC177">
        <v>414696</v>
      </c>
      <c r="AD177">
        <v>45173</v>
      </c>
      <c r="AE177">
        <v>49747891</v>
      </c>
      <c r="AF177">
        <v>3262388</v>
      </c>
      <c r="AG177">
        <v>0</v>
      </c>
      <c r="AH177">
        <v>1120122</v>
      </c>
      <c r="AI177">
        <v>26834841</v>
      </c>
      <c r="AJ177">
        <v>0</v>
      </c>
      <c r="AK177">
        <v>1971006</v>
      </c>
      <c r="AL177">
        <v>-454256</v>
      </c>
      <c r="AM177">
        <v>0</v>
      </c>
      <c r="AN177">
        <v>1374020</v>
      </c>
      <c r="AO177">
        <v>0</v>
      </c>
      <c r="AP177">
        <v>10641829</v>
      </c>
      <c r="AQ177">
        <v>118856907</v>
      </c>
      <c r="AR177">
        <v>46.1</v>
      </c>
    </row>
    <row r="178" spans="1:44" hidden="1">
      <c r="A178" s="47" t="str">
        <f t="shared" si="2"/>
        <v>MI_2026</v>
      </c>
      <c r="B178" t="s">
        <v>71</v>
      </c>
      <c r="C178">
        <v>2026</v>
      </c>
      <c r="D178">
        <v>93.4</v>
      </c>
      <c r="E178">
        <v>333.3</v>
      </c>
      <c r="F178">
        <v>9.4</v>
      </c>
      <c r="G178">
        <v>4311.5</v>
      </c>
      <c r="H178">
        <v>0</v>
      </c>
      <c r="I178">
        <v>415.4</v>
      </c>
      <c r="J178">
        <v>13.7</v>
      </c>
      <c r="K178">
        <v>9565.7999999999993</v>
      </c>
      <c r="L178">
        <v>4090</v>
      </c>
      <c r="M178">
        <v>0</v>
      </c>
      <c r="N178">
        <v>281</v>
      </c>
      <c r="O178">
        <v>3318</v>
      </c>
      <c r="P178">
        <v>0</v>
      </c>
      <c r="Q178">
        <v>2391.9</v>
      </c>
      <c r="R178">
        <v>2235</v>
      </c>
      <c r="S178">
        <v>0</v>
      </c>
      <c r="T178">
        <v>684.9</v>
      </c>
      <c r="U178">
        <v>0</v>
      </c>
      <c r="V178">
        <v>3240.6</v>
      </c>
      <c r="W178">
        <v>-7873</v>
      </c>
      <c r="X178">
        <v>710541</v>
      </c>
      <c r="Y178">
        <v>586210</v>
      </c>
      <c r="Z178">
        <v>61511</v>
      </c>
      <c r="AA178">
        <v>22366945</v>
      </c>
      <c r="AB178">
        <v>0</v>
      </c>
      <c r="AC178">
        <v>546293</v>
      </c>
      <c r="AD178">
        <v>90345</v>
      </c>
      <c r="AE178">
        <v>50199555</v>
      </c>
      <c r="AF178">
        <v>3307080</v>
      </c>
      <c r="AG178">
        <v>0</v>
      </c>
      <c r="AH178">
        <v>1121921</v>
      </c>
      <c r="AI178">
        <v>26834841</v>
      </c>
      <c r="AJ178">
        <v>0</v>
      </c>
      <c r="AK178">
        <v>1971006</v>
      </c>
      <c r="AL178">
        <v>-370914</v>
      </c>
      <c r="AM178">
        <v>0</v>
      </c>
      <c r="AN178">
        <v>1364432</v>
      </c>
      <c r="AO178">
        <v>0</v>
      </c>
      <c r="AP178">
        <v>10661365</v>
      </c>
      <c r="AQ178">
        <v>119443258</v>
      </c>
      <c r="AR178">
        <v>45.3</v>
      </c>
    </row>
    <row r="179" spans="1:44" hidden="1">
      <c r="A179" s="47" t="str">
        <f t="shared" si="2"/>
        <v>MI_2027</v>
      </c>
      <c r="B179" t="s">
        <v>71</v>
      </c>
      <c r="C179">
        <v>2027</v>
      </c>
      <c r="D179">
        <v>93.6</v>
      </c>
      <c r="E179">
        <v>333.3</v>
      </c>
      <c r="F179">
        <v>14</v>
      </c>
      <c r="G179">
        <v>4275.5</v>
      </c>
      <c r="H179">
        <v>0</v>
      </c>
      <c r="I179">
        <v>618.29999999999995</v>
      </c>
      <c r="J179">
        <v>20.6</v>
      </c>
      <c r="K179">
        <v>10502.4</v>
      </c>
      <c r="L179">
        <v>4071.5</v>
      </c>
      <c r="M179">
        <v>0</v>
      </c>
      <c r="N179">
        <v>281.5</v>
      </c>
      <c r="O179">
        <v>3318</v>
      </c>
      <c r="P179">
        <v>0</v>
      </c>
      <c r="Q179">
        <v>2391.9</v>
      </c>
      <c r="R179">
        <v>2235</v>
      </c>
      <c r="S179">
        <v>0</v>
      </c>
      <c r="T179">
        <v>684.9</v>
      </c>
      <c r="U179">
        <v>0</v>
      </c>
      <c r="V179">
        <v>3240.6</v>
      </c>
      <c r="W179">
        <v>-8603</v>
      </c>
      <c r="X179">
        <v>708747</v>
      </c>
      <c r="Y179">
        <v>1310400</v>
      </c>
      <c r="Z179">
        <v>92266</v>
      </c>
      <c r="AA179">
        <v>20861958</v>
      </c>
      <c r="AB179">
        <v>0</v>
      </c>
      <c r="AC179">
        <v>813188</v>
      </c>
      <c r="AD179">
        <v>135518</v>
      </c>
      <c r="AE179">
        <v>56576523</v>
      </c>
      <c r="AF179">
        <v>3794965</v>
      </c>
      <c r="AG179">
        <v>0</v>
      </c>
      <c r="AH179">
        <v>1123720</v>
      </c>
      <c r="AI179">
        <v>26834841</v>
      </c>
      <c r="AJ179">
        <v>0</v>
      </c>
      <c r="AK179">
        <v>2031686</v>
      </c>
      <c r="AL179">
        <v>-334844</v>
      </c>
      <c r="AM179">
        <v>0</v>
      </c>
      <c r="AN179">
        <v>1354884</v>
      </c>
      <c r="AO179">
        <v>0</v>
      </c>
      <c r="AP179">
        <v>10646384</v>
      </c>
      <c r="AQ179">
        <v>125941633</v>
      </c>
      <c r="AR179">
        <v>46.3</v>
      </c>
    </row>
    <row r="180" spans="1:44" hidden="1">
      <c r="A180" s="47" t="str">
        <f t="shared" si="2"/>
        <v>MI_2028</v>
      </c>
      <c r="B180" t="s">
        <v>71</v>
      </c>
      <c r="C180">
        <v>2028</v>
      </c>
      <c r="D180">
        <v>995</v>
      </c>
      <c r="E180">
        <v>333.3</v>
      </c>
      <c r="F180">
        <v>3286.8</v>
      </c>
      <c r="G180">
        <v>55.4</v>
      </c>
      <c r="H180">
        <v>0</v>
      </c>
      <c r="I180">
        <v>821.2</v>
      </c>
      <c r="J180">
        <v>27.5</v>
      </c>
      <c r="K180">
        <v>11110.5</v>
      </c>
      <c r="L180">
        <v>4064</v>
      </c>
      <c r="M180">
        <v>0</v>
      </c>
      <c r="N180">
        <v>281.89999999999998</v>
      </c>
      <c r="O180">
        <v>3318</v>
      </c>
      <c r="P180">
        <v>0</v>
      </c>
      <c r="Q180">
        <v>2391.9</v>
      </c>
      <c r="R180">
        <v>2235</v>
      </c>
      <c r="S180">
        <v>0</v>
      </c>
      <c r="T180">
        <v>786.5</v>
      </c>
      <c r="U180">
        <v>0</v>
      </c>
      <c r="V180">
        <v>4266.8</v>
      </c>
      <c r="W180">
        <v>-298123</v>
      </c>
      <c r="X180">
        <v>953050</v>
      </c>
      <c r="Y180">
        <v>3224400</v>
      </c>
      <c r="Z180">
        <v>23310642</v>
      </c>
      <c r="AA180">
        <v>0</v>
      </c>
      <c r="AB180">
        <v>0</v>
      </c>
      <c r="AC180">
        <v>1034919</v>
      </c>
      <c r="AD180">
        <v>180691</v>
      </c>
      <c r="AE180">
        <v>58219175</v>
      </c>
      <c r="AF180">
        <v>5321294</v>
      </c>
      <c r="AG180">
        <v>0</v>
      </c>
      <c r="AH180">
        <v>1125474</v>
      </c>
      <c r="AI180">
        <v>26834841</v>
      </c>
      <c r="AJ180">
        <v>0</v>
      </c>
      <c r="AK180">
        <v>2679255</v>
      </c>
      <c r="AL180">
        <v>-545476</v>
      </c>
      <c r="AM180">
        <v>0</v>
      </c>
      <c r="AN180">
        <v>1556415</v>
      </c>
      <c r="AO180">
        <v>0</v>
      </c>
      <c r="AP180">
        <v>13187658</v>
      </c>
      <c r="AQ180">
        <v>136784215</v>
      </c>
      <c r="AR180">
        <v>29.4</v>
      </c>
    </row>
    <row r="181" spans="1:44" hidden="1">
      <c r="A181" s="47" t="str">
        <f t="shared" si="2"/>
        <v>MI_2029</v>
      </c>
      <c r="B181" t="s">
        <v>71</v>
      </c>
      <c r="C181">
        <v>2029</v>
      </c>
      <c r="D181">
        <v>1301.0999999999999</v>
      </c>
      <c r="E181">
        <v>333.3</v>
      </c>
      <c r="F181">
        <v>3288.1</v>
      </c>
      <c r="G181">
        <v>54.4</v>
      </c>
      <c r="H181">
        <v>0</v>
      </c>
      <c r="I181">
        <v>1162.7</v>
      </c>
      <c r="J181">
        <v>27.5</v>
      </c>
      <c r="K181">
        <v>11099.3</v>
      </c>
      <c r="L181">
        <v>4058</v>
      </c>
      <c r="M181">
        <v>0</v>
      </c>
      <c r="N181">
        <v>282.39999999999998</v>
      </c>
      <c r="O181">
        <v>3318</v>
      </c>
      <c r="P181">
        <v>0</v>
      </c>
      <c r="Q181">
        <v>2370.9</v>
      </c>
      <c r="R181">
        <v>2235</v>
      </c>
      <c r="S181">
        <v>0</v>
      </c>
      <c r="T181">
        <v>796.3</v>
      </c>
      <c r="U181">
        <v>0</v>
      </c>
      <c r="V181">
        <v>5210.2</v>
      </c>
      <c r="W181">
        <v>-278846</v>
      </c>
      <c r="X181">
        <v>947812</v>
      </c>
      <c r="Y181">
        <v>2058625</v>
      </c>
      <c r="Z181">
        <v>23319833</v>
      </c>
      <c r="AA181">
        <v>0</v>
      </c>
      <c r="AB181">
        <v>0</v>
      </c>
      <c r="AC181">
        <v>1516843</v>
      </c>
      <c r="AD181">
        <v>180691</v>
      </c>
      <c r="AE181">
        <v>54266915</v>
      </c>
      <c r="AF181">
        <v>5136355</v>
      </c>
      <c r="AG181">
        <v>0</v>
      </c>
      <c r="AH181">
        <v>1127318</v>
      </c>
      <c r="AI181">
        <v>26834841</v>
      </c>
      <c r="AJ181">
        <v>0</v>
      </c>
      <c r="AK181">
        <v>3351444</v>
      </c>
      <c r="AL181">
        <v>-467481</v>
      </c>
      <c r="AM181">
        <v>0</v>
      </c>
      <c r="AN181">
        <v>1570805</v>
      </c>
      <c r="AO181">
        <v>0</v>
      </c>
      <c r="AP181">
        <v>17525008</v>
      </c>
      <c r="AQ181">
        <v>137090162</v>
      </c>
      <c r="AR181">
        <v>28.3</v>
      </c>
    </row>
    <row r="182" spans="1:44" hidden="1">
      <c r="A182" s="47" t="str">
        <f t="shared" si="2"/>
        <v>MI_2030</v>
      </c>
      <c r="B182" t="s">
        <v>71</v>
      </c>
      <c r="C182">
        <v>2030</v>
      </c>
      <c r="D182">
        <v>2209.8000000000002</v>
      </c>
      <c r="E182">
        <v>315.60000000000002</v>
      </c>
      <c r="F182">
        <v>3611.8</v>
      </c>
      <c r="G182">
        <v>53.3</v>
      </c>
      <c r="H182">
        <v>0</v>
      </c>
      <c r="I182">
        <v>1504.3</v>
      </c>
      <c r="J182">
        <v>27.5</v>
      </c>
      <c r="K182">
        <v>11087.9</v>
      </c>
      <c r="L182">
        <v>3971.8</v>
      </c>
      <c r="M182">
        <v>0</v>
      </c>
      <c r="N182">
        <v>282.89999999999998</v>
      </c>
      <c r="O182">
        <v>3318</v>
      </c>
      <c r="P182">
        <v>0</v>
      </c>
      <c r="Q182">
        <v>2063.1</v>
      </c>
      <c r="R182">
        <v>2235</v>
      </c>
      <c r="S182">
        <v>0</v>
      </c>
      <c r="T182">
        <v>998.3</v>
      </c>
      <c r="U182">
        <v>0</v>
      </c>
      <c r="V182">
        <v>8464.5</v>
      </c>
      <c r="W182">
        <v>-749568</v>
      </c>
      <c r="X182">
        <v>905482</v>
      </c>
      <c r="Y182">
        <v>3144250</v>
      </c>
      <c r="Z182">
        <v>25615630</v>
      </c>
      <c r="AA182">
        <v>0</v>
      </c>
      <c r="AB182">
        <v>0</v>
      </c>
      <c r="AC182">
        <v>1949198</v>
      </c>
      <c r="AD182">
        <v>180691</v>
      </c>
      <c r="AE182">
        <v>47616347</v>
      </c>
      <c r="AF182">
        <v>5347713</v>
      </c>
      <c r="AG182">
        <v>0</v>
      </c>
      <c r="AH182">
        <v>1127673</v>
      </c>
      <c r="AI182">
        <v>26834841</v>
      </c>
      <c r="AJ182">
        <v>0</v>
      </c>
      <c r="AK182">
        <v>3111871</v>
      </c>
      <c r="AL182">
        <v>-510553</v>
      </c>
      <c r="AM182">
        <v>0</v>
      </c>
      <c r="AN182">
        <v>1997859</v>
      </c>
      <c r="AO182">
        <v>0</v>
      </c>
      <c r="AP182">
        <v>26538917</v>
      </c>
      <c r="AQ182">
        <v>143110350</v>
      </c>
      <c r="AR182">
        <v>26</v>
      </c>
    </row>
    <row r="183" spans="1:44" hidden="1">
      <c r="A183" s="47" t="str">
        <f t="shared" si="2"/>
        <v>MN_2022</v>
      </c>
      <c r="B183" t="s">
        <v>74</v>
      </c>
      <c r="C183">
        <v>2022</v>
      </c>
      <c r="D183">
        <v>16</v>
      </c>
      <c r="E183">
        <v>143</v>
      </c>
      <c r="F183">
        <v>0</v>
      </c>
      <c r="G183">
        <v>3034.5</v>
      </c>
      <c r="H183">
        <v>0</v>
      </c>
      <c r="I183">
        <v>697.7</v>
      </c>
      <c r="J183">
        <v>0</v>
      </c>
      <c r="K183">
        <v>2486.3000000000002</v>
      </c>
      <c r="L183">
        <v>2844.3</v>
      </c>
      <c r="M183">
        <v>0</v>
      </c>
      <c r="N183">
        <v>197</v>
      </c>
      <c r="O183">
        <v>1657</v>
      </c>
      <c r="P183">
        <v>0</v>
      </c>
      <c r="Q183">
        <v>678.2</v>
      </c>
      <c r="R183">
        <v>0</v>
      </c>
      <c r="S183">
        <v>0</v>
      </c>
      <c r="T183">
        <v>1101.9000000000001</v>
      </c>
      <c r="U183">
        <v>0</v>
      </c>
      <c r="V183">
        <v>4690</v>
      </c>
      <c r="W183">
        <v>-2182</v>
      </c>
      <c r="X183">
        <v>395235</v>
      </c>
      <c r="Y183">
        <v>7345155</v>
      </c>
      <c r="Z183">
        <v>0</v>
      </c>
      <c r="AA183">
        <v>20808247</v>
      </c>
      <c r="AB183">
        <v>0</v>
      </c>
      <c r="AC183">
        <v>949382</v>
      </c>
      <c r="AD183">
        <v>0</v>
      </c>
      <c r="AE183">
        <v>7422571</v>
      </c>
      <c r="AF183">
        <v>2599343</v>
      </c>
      <c r="AG183">
        <v>0</v>
      </c>
      <c r="AH183">
        <v>819643</v>
      </c>
      <c r="AI183">
        <v>13443840</v>
      </c>
      <c r="AJ183">
        <v>0</v>
      </c>
      <c r="AK183">
        <v>321941</v>
      </c>
      <c r="AL183">
        <v>0</v>
      </c>
      <c r="AM183">
        <v>0</v>
      </c>
      <c r="AN183">
        <v>2174611</v>
      </c>
      <c r="AO183">
        <v>0</v>
      </c>
      <c r="AP183">
        <v>16708148</v>
      </c>
      <c r="AQ183">
        <v>72985933</v>
      </c>
      <c r="AR183">
        <v>26.6</v>
      </c>
    </row>
    <row r="184" spans="1:44" hidden="1">
      <c r="A184" s="47" t="str">
        <f t="shared" si="2"/>
        <v>MN_2023</v>
      </c>
      <c r="B184" t="s">
        <v>74</v>
      </c>
      <c r="C184">
        <v>2023</v>
      </c>
      <c r="D184">
        <v>16.8</v>
      </c>
      <c r="E184">
        <v>143</v>
      </c>
      <c r="F184">
        <v>0</v>
      </c>
      <c r="G184">
        <v>3034.5</v>
      </c>
      <c r="H184">
        <v>0</v>
      </c>
      <c r="I184">
        <v>771.9</v>
      </c>
      <c r="J184">
        <v>0</v>
      </c>
      <c r="K184">
        <v>2486.3000000000002</v>
      </c>
      <c r="L184">
        <v>2833</v>
      </c>
      <c r="M184">
        <v>0</v>
      </c>
      <c r="N184">
        <v>197</v>
      </c>
      <c r="O184">
        <v>1657</v>
      </c>
      <c r="P184">
        <v>0</v>
      </c>
      <c r="Q184">
        <v>676.9</v>
      </c>
      <c r="R184">
        <v>0</v>
      </c>
      <c r="S184">
        <v>0</v>
      </c>
      <c r="T184">
        <v>2970.2</v>
      </c>
      <c r="U184">
        <v>0</v>
      </c>
      <c r="V184">
        <v>9083.7999999999993</v>
      </c>
      <c r="W184">
        <v>-2277</v>
      </c>
      <c r="X184">
        <v>383137</v>
      </c>
      <c r="Y184">
        <v>7317975</v>
      </c>
      <c r="Z184">
        <v>0</v>
      </c>
      <c r="AA184">
        <v>17716511</v>
      </c>
      <c r="AB184">
        <v>0</v>
      </c>
      <c r="AC184">
        <v>1050340</v>
      </c>
      <c r="AD184">
        <v>0</v>
      </c>
      <c r="AE184">
        <v>7609136</v>
      </c>
      <c r="AF184">
        <v>2004649</v>
      </c>
      <c r="AG184">
        <v>0</v>
      </c>
      <c r="AH184">
        <v>819643</v>
      </c>
      <c r="AI184">
        <v>13443840</v>
      </c>
      <c r="AJ184">
        <v>0</v>
      </c>
      <c r="AK184">
        <v>131585</v>
      </c>
      <c r="AL184">
        <v>0</v>
      </c>
      <c r="AM184">
        <v>0</v>
      </c>
      <c r="AN184">
        <v>6167061</v>
      </c>
      <c r="AO184">
        <v>0</v>
      </c>
      <c r="AP184">
        <v>34734748</v>
      </c>
      <c r="AQ184">
        <v>91376348</v>
      </c>
      <c r="AR184">
        <v>22.9</v>
      </c>
    </row>
    <row r="185" spans="1:44" hidden="1">
      <c r="A185" s="47" t="str">
        <f t="shared" si="2"/>
        <v>MN_2024</v>
      </c>
      <c r="B185" t="s">
        <v>74</v>
      </c>
      <c r="C185">
        <v>2024</v>
      </c>
      <c r="D185">
        <v>16.8</v>
      </c>
      <c r="E185">
        <v>143</v>
      </c>
      <c r="F185">
        <v>0</v>
      </c>
      <c r="G185">
        <v>3012.1</v>
      </c>
      <c r="H185">
        <v>0</v>
      </c>
      <c r="I185">
        <v>846.1</v>
      </c>
      <c r="J185">
        <v>0</v>
      </c>
      <c r="K185">
        <v>2486.3000000000002</v>
      </c>
      <c r="L185">
        <v>2827.6</v>
      </c>
      <c r="M185">
        <v>0</v>
      </c>
      <c r="N185">
        <v>197.2</v>
      </c>
      <c r="O185">
        <v>1657</v>
      </c>
      <c r="P185">
        <v>0</v>
      </c>
      <c r="Q185">
        <v>675.6</v>
      </c>
      <c r="R185">
        <v>0</v>
      </c>
      <c r="S185">
        <v>0</v>
      </c>
      <c r="T185">
        <v>3054.1</v>
      </c>
      <c r="U185">
        <v>0</v>
      </c>
      <c r="V185">
        <v>9920.1</v>
      </c>
      <c r="W185">
        <v>-2448</v>
      </c>
      <c r="X185">
        <v>382910</v>
      </c>
      <c r="Y185">
        <v>7329720</v>
      </c>
      <c r="Z185">
        <v>0</v>
      </c>
      <c r="AA185">
        <v>16707070</v>
      </c>
      <c r="AB185">
        <v>0</v>
      </c>
      <c r="AC185">
        <v>1149889</v>
      </c>
      <c r="AD185">
        <v>0</v>
      </c>
      <c r="AE185">
        <v>8193271</v>
      </c>
      <c r="AF185">
        <v>1471497</v>
      </c>
      <c r="AG185">
        <v>0</v>
      </c>
      <c r="AH185">
        <v>820445</v>
      </c>
      <c r="AI185">
        <v>13443840</v>
      </c>
      <c r="AJ185">
        <v>0</v>
      </c>
      <c r="AK185">
        <v>114744</v>
      </c>
      <c r="AL185">
        <v>0</v>
      </c>
      <c r="AM185">
        <v>0</v>
      </c>
      <c r="AN185">
        <v>6123916</v>
      </c>
      <c r="AO185">
        <v>0</v>
      </c>
      <c r="AP185">
        <v>38421093</v>
      </c>
      <c r="AQ185">
        <v>94155948</v>
      </c>
      <c r="AR185">
        <v>21.7</v>
      </c>
    </row>
    <row r="186" spans="1:44" hidden="1">
      <c r="A186" s="47" t="str">
        <f t="shared" si="2"/>
        <v>MN_2025</v>
      </c>
      <c r="B186" t="s">
        <v>74</v>
      </c>
      <c r="C186">
        <v>2025</v>
      </c>
      <c r="D186">
        <v>16.8</v>
      </c>
      <c r="E186">
        <v>143</v>
      </c>
      <c r="F186">
        <v>6.2</v>
      </c>
      <c r="G186">
        <v>2314.6999999999998</v>
      </c>
      <c r="H186">
        <v>0</v>
      </c>
      <c r="I186">
        <v>960.3</v>
      </c>
      <c r="J186">
        <v>9.1999999999999993</v>
      </c>
      <c r="K186">
        <v>2484.5</v>
      </c>
      <c r="L186">
        <v>2827.6</v>
      </c>
      <c r="M186">
        <v>0</v>
      </c>
      <c r="N186">
        <v>197.4</v>
      </c>
      <c r="O186">
        <v>1657</v>
      </c>
      <c r="P186">
        <v>0</v>
      </c>
      <c r="Q186">
        <v>618</v>
      </c>
      <c r="R186">
        <v>0</v>
      </c>
      <c r="S186">
        <v>0</v>
      </c>
      <c r="T186">
        <v>3899.7</v>
      </c>
      <c r="U186">
        <v>0</v>
      </c>
      <c r="V186">
        <v>13511.9</v>
      </c>
      <c r="W186">
        <v>-2468</v>
      </c>
      <c r="X186">
        <v>378636</v>
      </c>
      <c r="Y186">
        <v>6753475</v>
      </c>
      <c r="Z186">
        <v>41007</v>
      </c>
      <c r="AA186">
        <v>9028905</v>
      </c>
      <c r="AB186">
        <v>0</v>
      </c>
      <c r="AC186">
        <v>1292826</v>
      </c>
      <c r="AD186">
        <v>60230</v>
      </c>
      <c r="AE186">
        <v>4784166</v>
      </c>
      <c r="AF186">
        <v>526721</v>
      </c>
      <c r="AG186">
        <v>0</v>
      </c>
      <c r="AH186">
        <v>821247</v>
      </c>
      <c r="AI186">
        <v>13387209</v>
      </c>
      <c r="AJ186">
        <v>0</v>
      </c>
      <c r="AK186">
        <v>108001</v>
      </c>
      <c r="AL186">
        <v>0</v>
      </c>
      <c r="AM186">
        <v>0</v>
      </c>
      <c r="AN186">
        <v>7511459</v>
      </c>
      <c r="AO186">
        <v>0</v>
      </c>
      <c r="AP186">
        <v>53409666</v>
      </c>
      <c r="AQ186">
        <v>98101080</v>
      </c>
      <c r="AR186">
        <v>11.7</v>
      </c>
    </row>
    <row r="187" spans="1:44" hidden="1">
      <c r="A187" s="47" t="str">
        <f t="shared" si="2"/>
        <v>MN_2026</v>
      </c>
      <c r="B187" t="s">
        <v>74</v>
      </c>
      <c r="C187">
        <v>2026</v>
      </c>
      <c r="D187">
        <v>22.5</v>
      </c>
      <c r="E187">
        <v>143</v>
      </c>
      <c r="F187">
        <v>12.5</v>
      </c>
      <c r="G187">
        <v>2291.6999999999998</v>
      </c>
      <c r="H187">
        <v>0</v>
      </c>
      <c r="I187">
        <v>1074.5</v>
      </c>
      <c r="J187">
        <v>18.3</v>
      </c>
      <c r="K187">
        <v>2482.6999999999998</v>
      </c>
      <c r="L187">
        <v>2545.6</v>
      </c>
      <c r="M187">
        <v>0</v>
      </c>
      <c r="N187">
        <v>197.5</v>
      </c>
      <c r="O187">
        <v>1657</v>
      </c>
      <c r="P187">
        <v>0</v>
      </c>
      <c r="Q187">
        <v>614.4</v>
      </c>
      <c r="R187">
        <v>0</v>
      </c>
      <c r="S187">
        <v>0</v>
      </c>
      <c r="T187">
        <v>3921.7</v>
      </c>
      <c r="U187">
        <v>0</v>
      </c>
      <c r="V187">
        <v>13639.3</v>
      </c>
      <c r="W187">
        <v>-3705</v>
      </c>
      <c r="X187">
        <v>373391</v>
      </c>
      <c r="Y187">
        <v>6816700</v>
      </c>
      <c r="Z187">
        <v>82014</v>
      </c>
      <c r="AA187">
        <v>10250085</v>
      </c>
      <c r="AB187">
        <v>0</v>
      </c>
      <c r="AC187">
        <v>1421524</v>
      </c>
      <c r="AD187">
        <v>120461</v>
      </c>
      <c r="AE187">
        <v>4225747</v>
      </c>
      <c r="AF187">
        <v>359697</v>
      </c>
      <c r="AG187">
        <v>0</v>
      </c>
      <c r="AH187">
        <v>822049</v>
      </c>
      <c r="AI187">
        <v>13443840</v>
      </c>
      <c r="AJ187">
        <v>0</v>
      </c>
      <c r="AK187">
        <v>82149</v>
      </c>
      <c r="AL187">
        <v>0</v>
      </c>
      <c r="AM187">
        <v>0</v>
      </c>
      <c r="AN187">
        <v>7734184</v>
      </c>
      <c r="AO187">
        <v>0</v>
      </c>
      <c r="AP187">
        <v>53864884</v>
      </c>
      <c r="AQ187">
        <v>99593020</v>
      </c>
      <c r="AR187">
        <v>12.7</v>
      </c>
    </row>
    <row r="188" spans="1:44" hidden="1">
      <c r="A188" s="47" t="str">
        <f t="shared" si="2"/>
        <v>MN_2027</v>
      </c>
      <c r="B188" t="s">
        <v>74</v>
      </c>
      <c r="C188">
        <v>2027</v>
      </c>
      <c r="D188">
        <v>70.3</v>
      </c>
      <c r="E188">
        <v>107</v>
      </c>
      <c r="F188">
        <v>18.7</v>
      </c>
      <c r="G188">
        <v>2264.9</v>
      </c>
      <c r="H188">
        <v>0</v>
      </c>
      <c r="I188">
        <v>1254.3</v>
      </c>
      <c r="J188">
        <v>27.5</v>
      </c>
      <c r="K188">
        <v>2478.5</v>
      </c>
      <c r="L188">
        <v>2532.6999999999998</v>
      </c>
      <c r="M188">
        <v>0</v>
      </c>
      <c r="N188">
        <v>197.7</v>
      </c>
      <c r="O188">
        <v>1657</v>
      </c>
      <c r="P188">
        <v>0</v>
      </c>
      <c r="Q188">
        <v>614.4</v>
      </c>
      <c r="R188">
        <v>0</v>
      </c>
      <c r="S188">
        <v>0</v>
      </c>
      <c r="T188">
        <v>6072</v>
      </c>
      <c r="U188">
        <v>0</v>
      </c>
      <c r="V188">
        <v>19425.7</v>
      </c>
      <c r="W188">
        <v>-19453</v>
      </c>
      <c r="X188">
        <v>195394</v>
      </c>
      <c r="Y188">
        <v>7986575</v>
      </c>
      <c r="Z188">
        <v>123022</v>
      </c>
      <c r="AA188">
        <v>5867810</v>
      </c>
      <c r="AB188">
        <v>0</v>
      </c>
      <c r="AC188">
        <v>1324391</v>
      </c>
      <c r="AD188">
        <v>180691</v>
      </c>
      <c r="AE188">
        <v>1612332</v>
      </c>
      <c r="AF188">
        <v>122062</v>
      </c>
      <c r="AG188">
        <v>0</v>
      </c>
      <c r="AH188">
        <v>822851</v>
      </c>
      <c r="AI188">
        <v>13117415</v>
      </c>
      <c r="AJ188">
        <v>0</v>
      </c>
      <c r="AK188">
        <v>88893</v>
      </c>
      <c r="AL188">
        <v>0</v>
      </c>
      <c r="AM188">
        <v>0</v>
      </c>
      <c r="AN188">
        <v>12143896</v>
      </c>
      <c r="AO188">
        <v>0</v>
      </c>
      <c r="AP188">
        <v>78297572</v>
      </c>
      <c r="AQ188">
        <v>121863449</v>
      </c>
      <c r="AR188">
        <v>6.9</v>
      </c>
    </row>
    <row r="189" spans="1:44" hidden="1">
      <c r="A189" s="47" t="str">
        <f t="shared" si="2"/>
        <v>MN_2028</v>
      </c>
      <c r="B189" t="s">
        <v>74</v>
      </c>
      <c r="C189">
        <v>2028</v>
      </c>
      <c r="D189">
        <v>255.1</v>
      </c>
      <c r="E189">
        <v>107</v>
      </c>
      <c r="F189">
        <v>0</v>
      </c>
      <c r="G189">
        <v>2175.1</v>
      </c>
      <c r="H189">
        <v>0</v>
      </c>
      <c r="I189">
        <v>1434.2</v>
      </c>
      <c r="J189">
        <v>36.6</v>
      </c>
      <c r="K189">
        <v>2474.4</v>
      </c>
      <c r="L189">
        <v>2521.6</v>
      </c>
      <c r="M189">
        <v>0</v>
      </c>
      <c r="N189">
        <v>197.9</v>
      </c>
      <c r="O189">
        <v>1657</v>
      </c>
      <c r="P189">
        <v>0</v>
      </c>
      <c r="Q189">
        <v>489.5</v>
      </c>
      <c r="R189">
        <v>0</v>
      </c>
      <c r="S189">
        <v>0</v>
      </c>
      <c r="T189">
        <v>6038.4</v>
      </c>
      <c r="U189">
        <v>0</v>
      </c>
      <c r="V189">
        <v>19395</v>
      </c>
      <c r="W189">
        <v>-73234</v>
      </c>
      <c r="X189">
        <v>190356</v>
      </c>
      <c r="Y189">
        <v>8546105</v>
      </c>
      <c r="Z189">
        <v>0</v>
      </c>
      <c r="AA189">
        <v>3168230</v>
      </c>
      <c r="AB189">
        <v>0</v>
      </c>
      <c r="AC189">
        <v>1892076</v>
      </c>
      <c r="AD189">
        <v>240921</v>
      </c>
      <c r="AE189">
        <v>1532158</v>
      </c>
      <c r="AF189">
        <v>86917</v>
      </c>
      <c r="AG189">
        <v>0</v>
      </c>
      <c r="AH189">
        <v>823654</v>
      </c>
      <c r="AI189">
        <v>11505690</v>
      </c>
      <c r="AJ189">
        <v>0</v>
      </c>
      <c r="AK189">
        <v>82149</v>
      </c>
      <c r="AL189">
        <v>0</v>
      </c>
      <c r="AM189">
        <v>0</v>
      </c>
      <c r="AN189">
        <v>12196579</v>
      </c>
      <c r="AO189">
        <v>0</v>
      </c>
      <c r="AP189">
        <v>77253676</v>
      </c>
      <c r="AQ189">
        <v>117445276</v>
      </c>
      <c r="AR189">
        <v>4</v>
      </c>
    </row>
    <row r="190" spans="1:44" hidden="1">
      <c r="A190" s="47" t="str">
        <f t="shared" si="2"/>
        <v>MN_2029</v>
      </c>
      <c r="B190" t="s">
        <v>74</v>
      </c>
      <c r="C190">
        <v>2029</v>
      </c>
      <c r="D190">
        <v>274.5</v>
      </c>
      <c r="E190">
        <v>107</v>
      </c>
      <c r="F190">
        <v>0</v>
      </c>
      <c r="G190">
        <v>1820.1</v>
      </c>
      <c r="H190">
        <v>0</v>
      </c>
      <c r="I190">
        <v>1714</v>
      </c>
      <c r="J190">
        <v>36.6</v>
      </c>
      <c r="K190">
        <v>2471.9</v>
      </c>
      <c r="L190">
        <v>2509</v>
      </c>
      <c r="M190">
        <v>0</v>
      </c>
      <c r="N190">
        <v>198.1</v>
      </c>
      <c r="O190">
        <v>1657</v>
      </c>
      <c r="P190">
        <v>0</v>
      </c>
      <c r="Q190">
        <v>489.5</v>
      </c>
      <c r="R190">
        <v>0</v>
      </c>
      <c r="S190">
        <v>0</v>
      </c>
      <c r="T190">
        <v>6049.1</v>
      </c>
      <c r="U190">
        <v>0</v>
      </c>
      <c r="V190">
        <v>19593.8</v>
      </c>
      <c r="W190">
        <v>-86672</v>
      </c>
      <c r="X190">
        <v>185442</v>
      </c>
      <c r="Y190">
        <v>9659520</v>
      </c>
      <c r="Z190">
        <v>0</v>
      </c>
      <c r="AA190">
        <v>1053155</v>
      </c>
      <c r="AB190">
        <v>0</v>
      </c>
      <c r="AC190">
        <v>2296882</v>
      </c>
      <c r="AD190">
        <v>240921</v>
      </c>
      <c r="AE190">
        <v>311045</v>
      </c>
      <c r="AF190">
        <v>0</v>
      </c>
      <c r="AG190">
        <v>0</v>
      </c>
      <c r="AH190">
        <v>822543</v>
      </c>
      <c r="AI190">
        <v>10718934</v>
      </c>
      <c r="AJ190">
        <v>0</v>
      </c>
      <c r="AK190">
        <v>82149</v>
      </c>
      <c r="AL190">
        <v>0</v>
      </c>
      <c r="AM190">
        <v>0</v>
      </c>
      <c r="AN190">
        <v>12219048</v>
      </c>
      <c r="AO190">
        <v>0</v>
      </c>
      <c r="AP190">
        <v>79841682</v>
      </c>
      <c r="AQ190">
        <v>117344648</v>
      </c>
      <c r="AR190">
        <v>1.2</v>
      </c>
    </row>
    <row r="191" spans="1:44" hidden="1">
      <c r="A191" s="47" t="str">
        <f t="shared" si="2"/>
        <v>MN_2030</v>
      </c>
      <c r="B191" t="s">
        <v>74</v>
      </c>
      <c r="C191">
        <v>2030</v>
      </c>
      <c r="D191">
        <v>370</v>
      </c>
      <c r="E191">
        <v>107</v>
      </c>
      <c r="F191">
        <v>0</v>
      </c>
      <c r="G191">
        <v>1772.4</v>
      </c>
      <c r="H191">
        <v>0</v>
      </c>
      <c r="I191">
        <v>1993.8</v>
      </c>
      <c r="J191">
        <v>36.6</v>
      </c>
      <c r="K191">
        <v>2353.1</v>
      </c>
      <c r="L191">
        <v>2441.8000000000002</v>
      </c>
      <c r="M191">
        <v>0</v>
      </c>
      <c r="N191">
        <v>198.2</v>
      </c>
      <c r="O191">
        <v>1657</v>
      </c>
      <c r="P191">
        <v>0</v>
      </c>
      <c r="Q191">
        <v>275.10000000000002</v>
      </c>
      <c r="R191">
        <v>0</v>
      </c>
      <c r="S191">
        <v>0</v>
      </c>
      <c r="T191">
        <v>6043.3</v>
      </c>
      <c r="U191">
        <v>0</v>
      </c>
      <c r="V191">
        <v>19606.2</v>
      </c>
      <c r="W191">
        <v>-100255</v>
      </c>
      <c r="X191">
        <v>176431</v>
      </c>
      <c r="Y191">
        <v>10187965</v>
      </c>
      <c r="Z191">
        <v>0</v>
      </c>
      <c r="AA191">
        <v>1468068</v>
      </c>
      <c r="AB191">
        <v>0</v>
      </c>
      <c r="AC191">
        <v>2598399</v>
      </c>
      <c r="AD191">
        <v>240921</v>
      </c>
      <c r="AE191">
        <v>432164</v>
      </c>
      <c r="AF191">
        <v>0</v>
      </c>
      <c r="AG191">
        <v>0</v>
      </c>
      <c r="AH191">
        <v>825258</v>
      </c>
      <c r="AI191">
        <v>10617322</v>
      </c>
      <c r="AJ191">
        <v>0</v>
      </c>
      <c r="AK191">
        <v>23213</v>
      </c>
      <c r="AL191">
        <v>0</v>
      </c>
      <c r="AM191">
        <v>0</v>
      </c>
      <c r="AN191">
        <v>12030323</v>
      </c>
      <c r="AO191">
        <v>0</v>
      </c>
      <c r="AP191">
        <v>78856406</v>
      </c>
      <c r="AQ191">
        <v>117356214</v>
      </c>
      <c r="AR191">
        <v>1.7</v>
      </c>
    </row>
    <row r="192" spans="1:44" hidden="1">
      <c r="A192" s="47" t="str">
        <f t="shared" si="2"/>
        <v>MO_2022</v>
      </c>
      <c r="B192" t="s">
        <v>82</v>
      </c>
      <c r="C192">
        <v>2022</v>
      </c>
      <c r="D192">
        <v>2.2000000000000002</v>
      </c>
      <c r="E192">
        <v>14.1</v>
      </c>
      <c r="F192">
        <v>0</v>
      </c>
      <c r="G192">
        <v>10135</v>
      </c>
      <c r="H192">
        <v>0</v>
      </c>
      <c r="I192">
        <v>178.1</v>
      </c>
      <c r="J192">
        <v>0</v>
      </c>
      <c r="K192">
        <v>1822.2</v>
      </c>
      <c r="L192">
        <v>3492.9</v>
      </c>
      <c r="M192">
        <v>0</v>
      </c>
      <c r="N192">
        <v>548.5</v>
      </c>
      <c r="O192">
        <v>1247</v>
      </c>
      <c r="P192">
        <v>0</v>
      </c>
      <c r="Q192">
        <v>1063.5999999999999</v>
      </c>
      <c r="R192">
        <v>657</v>
      </c>
      <c r="S192">
        <v>0</v>
      </c>
      <c r="T192">
        <v>65</v>
      </c>
      <c r="U192">
        <v>0</v>
      </c>
      <c r="V192">
        <v>2227.8000000000002</v>
      </c>
      <c r="W192">
        <v>-332</v>
      </c>
      <c r="X192">
        <v>64657</v>
      </c>
      <c r="Y192">
        <v>0</v>
      </c>
      <c r="Z192">
        <v>0</v>
      </c>
      <c r="AA192">
        <v>60570927</v>
      </c>
      <c r="AB192">
        <v>0</v>
      </c>
      <c r="AC192">
        <v>260373</v>
      </c>
      <c r="AD192">
        <v>0</v>
      </c>
      <c r="AE192">
        <v>3348838</v>
      </c>
      <c r="AF192">
        <v>103118</v>
      </c>
      <c r="AG192">
        <v>0</v>
      </c>
      <c r="AH192">
        <v>1430952</v>
      </c>
      <c r="AI192">
        <v>10082116</v>
      </c>
      <c r="AJ192">
        <v>0</v>
      </c>
      <c r="AK192">
        <v>0</v>
      </c>
      <c r="AL192">
        <v>-205588</v>
      </c>
      <c r="AM192">
        <v>0</v>
      </c>
      <c r="AN192">
        <v>143422</v>
      </c>
      <c r="AO192">
        <v>0</v>
      </c>
      <c r="AP192">
        <v>8057901</v>
      </c>
      <c r="AQ192">
        <v>83856385</v>
      </c>
      <c r="AR192">
        <v>63.6</v>
      </c>
    </row>
    <row r="193" spans="1:44" hidden="1">
      <c r="A193" s="47" t="str">
        <f t="shared" si="2"/>
        <v>MO_2023</v>
      </c>
      <c r="B193" t="s">
        <v>82</v>
      </c>
      <c r="C193">
        <v>2023</v>
      </c>
      <c r="D193">
        <v>2.2000000000000002</v>
      </c>
      <c r="E193">
        <v>14.1</v>
      </c>
      <c r="F193">
        <v>0</v>
      </c>
      <c r="G193">
        <v>10135</v>
      </c>
      <c r="H193">
        <v>0</v>
      </c>
      <c r="I193">
        <v>196.3</v>
      </c>
      <c r="J193">
        <v>0</v>
      </c>
      <c r="K193">
        <v>1822.2</v>
      </c>
      <c r="L193">
        <v>3492.9</v>
      </c>
      <c r="M193">
        <v>0</v>
      </c>
      <c r="N193">
        <v>548.5</v>
      </c>
      <c r="O193">
        <v>1247</v>
      </c>
      <c r="P193">
        <v>0</v>
      </c>
      <c r="Q193">
        <v>1057.3</v>
      </c>
      <c r="R193">
        <v>657</v>
      </c>
      <c r="S193">
        <v>0</v>
      </c>
      <c r="T193">
        <v>65</v>
      </c>
      <c r="U193">
        <v>0</v>
      </c>
      <c r="V193">
        <v>2228.5</v>
      </c>
      <c r="W193">
        <v>-296</v>
      </c>
      <c r="X193">
        <v>64252</v>
      </c>
      <c r="Y193">
        <v>0</v>
      </c>
      <c r="Z193">
        <v>0</v>
      </c>
      <c r="AA193">
        <v>58869348</v>
      </c>
      <c r="AB193">
        <v>0</v>
      </c>
      <c r="AC193">
        <v>287051</v>
      </c>
      <c r="AD193">
        <v>0</v>
      </c>
      <c r="AE193">
        <v>3738354</v>
      </c>
      <c r="AF193">
        <v>106121</v>
      </c>
      <c r="AG193">
        <v>0</v>
      </c>
      <c r="AH193">
        <v>1430952</v>
      </c>
      <c r="AI193">
        <v>10082116</v>
      </c>
      <c r="AJ193">
        <v>0</v>
      </c>
      <c r="AK193">
        <v>0</v>
      </c>
      <c r="AL193">
        <v>-182227</v>
      </c>
      <c r="AM193">
        <v>0</v>
      </c>
      <c r="AN193">
        <v>142040</v>
      </c>
      <c r="AO193">
        <v>0</v>
      </c>
      <c r="AP193">
        <v>8055756</v>
      </c>
      <c r="AQ193">
        <v>82593468</v>
      </c>
      <c r="AR193">
        <v>62</v>
      </c>
    </row>
    <row r="194" spans="1:44" hidden="1">
      <c r="A194" s="47" t="str">
        <f t="shared" si="2"/>
        <v>MO_2024</v>
      </c>
      <c r="B194" t="s">
        <v>82</v>
      </c>
      <c r="C194">
        <v>2024</v>
      </c>
      <c r="D194">
        <v>2.2000000000000002</v>
      </c>
      <c r="E194">
        <v>14.1</v>
      </c>
      <c r="F194">
        <v>0</v>
      </c>
      <c r="G194">
        <v>10114.299999999999</v>
      </c>
      <c r="H194">
        <v>0</v>
      </c>
      <c r="I194">
        <v>214.5</v>
      </c>
      <c r="J194">
        <v>0</v>
      </c>
      <c r="K194">
        <v>1822.2</v>
      </c>
      <c r="L194">
        <v>3491.5</v>
      </c>
      <c r="M194">
        <v>0</v>
      </c>
      <c r="N194">
        <v>549.1</v>
      </c>
      <c r="O194">
        <v>1247</v>
      </c>
      <c r="P194">
        <v>0</v>
      </c>
      <c r="Q194">
        <v>937.5</v>
      </c>
      <c r="R194">
        <v>657</v>
      </c>
      <c r="S194">
        <v>0</v>
      </c>
      <c r="T194">
        <v>82.5</v>
      </c>
      <c r="U194">
        <v>0</v>
      </c>
      <c r="V194">
        <v>2292.6999999999998</v>
      </c>
      <c r="W194">
        <v>-271</v>
      </c>
      <c r="X194">
        <v>63543</v>
      </c>
      <c r="Y194">
        <v>0</v>
      </c>
      <c r="Z194">
        <v>0</v>
      </c>
      <c r="AA194">
        <v>57420225</v>
      </c>
      <c r="AB194">
        <v>0</v>
      </c>
      <c r="AC194">
        <v>305520</v>
      </c>
      <c r="AD194">
        <v>0</v>
      </c>
      <c r="AE194">
        <v>3721110</v>
      </c>
      <c r="AF194">
        <v>106121</v>
      </c>
      <c r="AG194">
        <v>0</v>
      </c>
      <c r="AH194">
        <v>1432287</v>
      </c>
      <c r="AI194">
        <v>10082116</v>
      </c>
      <c r="AJ194">
        <v>0</v>
      </c>
      <c r="AK194">
        <v>0</v>
      </c>
      <c r="AL194">
        <v>-171600</v>
      </c>
      <c r="AM194">
        <v>0</v>
      </c>
      <c r="AN194">
        <v>177412</v>
      </c>
      <c r="AO194">
        <v>0</v>
      </c>
      <c r="AP194">
        <v>8429535</v>
      </c>
      <c r="AQ194">
        <v>81565997</v>
      </c>
      <c r="AR194">
        <v>60.3</v>
      </c>
    </row>
    <row r="195" spans="1:44" hidden="1">
      <c r="A195" s="47" t="str">
        <f t="shared" ref="A195:A258" si="3">B195&amp;"_"&amp;C195</f>
        <v>MO_2025</v>
      </c>
      <c r="B195" t="s">
        <v>82</v>
      </c>
      <c r="C195">
        <v>2025</v>
      </c>
      <c r="D195">
        <v>2.7</v>
      </c>
      <c r="E195">
        <v>14.1</v>
      </c>
      <c r="F195">
        <v>9.4</v>
      </c>
      <c r="G195">
        <v>10087.4</v>
      </c>
      <c r="H195">
        <v>0</v>
      </c>
      <c r="I195">
        <v>242.5</v>
      </c>
      <c r="J195">
        <v>13.7</v>
      </c>
      <c r="K195">
        <v>1820.9</v>
      </c>
      <c r="L195">
        <v>3483.8</v>
      </c>
      <c r="M195">
        <v>0</v>
      </c>
      <c r="N195">
        <v>549.6</v>
      </c>
      <c r="O195">
        <v>1247</v>
      </c>
      <c r="P195">
        <v>0</v>
      </c>
      <c r="Q195">
        <v>841.2</v>
      </c>
      <c r="R195">
        <v>657</v>
      </c>
      <c r="S195">
        <v>0</v>
      </c>
      <c r="T195">
        <v>82.7</v>
      </c>
      <c r="U195">
        <v>0</v>
      </c>
      <c r="V195">
        <v>2652</v>
      </c>
      <c r="W195">
        <v>-370</v>
      </c>
      <c r="X195">
        <v>62975</v>
      </c>
      <c r="Y195">
        <v>0</v>
      </c>
      <c r="Z195">
        <v>61511</v>
      </c>
      <c r="AA195">
        <v>55693649</v>
      </c>
      <c r="AB195">
        <v>0</v>
      </c>
      <c r="AC195">
        <v>333881</v>
      </c>
      <c r="AD195">
        <v>90345</v>
      </c>
      <c r="AE195">
        <v>2765286</v>
      </c>
      <c r="AF195">
        <v>106121</v>
      </c>
      <c r="AG195">
        <v>0</v>
      </c>
      <c r="AH195">
        <v>1433621</v>
      </c>
      <c r="AI195">
        <v>10082116</v>
      </c>
      <c r="AJ195">
        <v>0</v>
      </c>
      <c r="AK195">
        <v>0</v>
      </c>
      <c r="AL195">
        <v>-172146</v>
      </c>
      <c r="AM195">
        <v>0</v>
      </c>
      <c r="AN195">
        <v>163226</v>
      </c>
      <c r="AO195">
        <v>0</v>
      </c>
      <c r="AP195">
        <v>9878001</v>
      </c>
      <c r="AQ195">
        <v>80498215</v>
      </c>
      <c r="AR195">
        <v>58.3</v>
      </c>
    </row>
    <row r="196" spans="1:44" hidden="1">
      <c r="A196" s="47" t="str">
        <f t="shared" si="3"/>
        <v>MO_2026</v>
      </c>
      <c r="B196" t="s">
        <v>82</v>
      </c>
      <c r="C196">
        <v>2026</v>
      </c>
      <c r="D196">
        <v>12.7</v>
      </c>
      <c r="E196">
        <v>14.1</v>
      </c>
      <c r="F196">
        <v>18.7</v>
      </c>
      <c r="G196">
        <v>10059.9</v>
      </c>
      <c r="H196">
        <v>0</v>
      </c>
      <c r="I196">
        <v>270.5</v>
      </c>
      <c r="J196">
        <v>27.5</v>
      </c>
      <c r="K196">
        <v>1819.6</v>
      </c>
      <c r="L196">
        <v>3296.2</v>
      </c>
      <c r="M196">
        <v>0</v>
      </c>
      <c r="N196">
        <v>550.20000000000005</v>
      </c>
      <c r="O196">
        <v>1247</v>
      </c>
      <c r="P196">
        <v>0</v>
      </c>
      <c r="Q196">
        <v>703.7</v>
      </c>
      <c r="R196">
        <v>657</v>
      </c>
      <c r="S196">
        <v>0</v>
      </c>
      <c r="T196">
        <v>1466.9</v>
      </c>
      <c r="U196">
        <v>0</v>
      </c>
      <c r="V196">
        <v>4893</v>
      </c>
      <c r="W196">
        <v>-2825</v>
      </c>
      <c r="X196">
        <v>62594</v>
      </c>
      <c r="Y196">
        <v>0</v>
      </c>
      <c r="Z196">
        <v>123022</v>
      </c>
      <c r="AA196">
        <v>54581531</v>
      </c>
      <c r="AB196">
        <v>0</v>
      </c>
      <c r="AC196">
        <v>363302</v>
      </c>
      <c r="AD196">
        <v>180691</v>
      </c>
      <c r="AE196">
        <v>2229873</v>
      </c>
      <c r="AF196">
        <v>106121</v>
      </c>
      <c r="AG196">
        <v>0</v>
      </c>
      <c r="AH196">
        <v>1434955</v>
      </c>
      <c r="AI196">
        <v>10082116</v>
      </c>
      <c r="AJ196">
        <v>0</v>
      </c>
      <c r="AK196">
        <v>0</v>
      </c>
      <c r="AL196">
        <v>-219586</v>
      </c>
      <c r="AM196">
        <v>0</v>
      </c>
      <c r="AN196">
        <v>3388598</v>
      </c>
      <c r="AO196">
        <v>0</v>
      </c>
      <c r="AP196">
        <v>18684667</v>
      </c>
      <c r="AQ196">
        <v>91015059</v>
      </c>
      <c r="AR196">
        <v>57</v>
      </c>
    </row>
    <row r="197" spans="1:44" hidden="1">
      <c r="A197" s="47" t="str">
        <f t="shared" si="3"/>
        <v>MO_2027</v>
      </c>
      <c r="B197" t="s">
        <v>82</v>
      </c>
      <c r="C197">
        <v>2027</v>
      </c>
      <c r="D197">
        <v>87</v>
      </c>
      <c r="E197">
        <v>14.1</v>
      </c>
      <c r="F197">
        <v>28.1</v>
      </c>
      <c r="G197">
        <v>10027.9</v>
      </c>
      <c r="H197">
        <v>0</v>
      </c>
      <c r="I197">
        <v>324.2</v>
      </c>
      <c r="J197">
        <v>41.2</v>
      </c>
      <c r="K197">
        <v>1816.5</v>
      </c>
      <c r="L197">
        <v>3240.3</v>
      </c>
      <c r="M197">
        <v>0</v>
      </c>
      <c r="N197">
        <v>571.79999999999995</v>
      </c>
      <c r="O197">
        <v>1247</v>
      </c>
      <c r="P197">
        <v>0</v>
      </c>
      <c r="Q197">
        <v>598.6</v>
      </c>
      <c r="R197">
        <v>657</v>
      </c>
      <c r="S197">
        <v>0</v>
      </c>
      <c r="T197">
        <v>1660.9</v>
      </c>
      <c r="U197">
        <v>0</v>
      </c>
      <c r="V197">
        <v>5326.3</v>
      </c>
      <c r="W197">
        <v>-25581</v>
      </c>
      <c r="X197">
        <v>60156</v>
      </c>
      <c r="Y197">
        <v>0</v>
      </c>
      <c r="Z197">
        <v>184532</v>
      </c>
      <c r="AA197">
        <v>51339299</v>
      </c>
      <c r="AB197">
        <v>0</v>
      </c>
      <c r="AC197">
        <v>446816</v>
      </c>
      <c r="AD197">
        <v>271036</v>
      </c>
      <c r="AE197">
        <v>1931583</v>
      </c>
      <c r="AF197">
        <v>79977</v>
      </c>
      <c r="AG197">
        <v>0</v>
      </c>
      <c r="AH197">
        <v>1493546</v>
      </c>
      <c r="AI197">
        <v>10082116</v>
      </c>
      <c r="AJ197">
        <v>0</v>
      </c>
      <c r="AK197">
        <v>0</v>
      </c>
      <c r="AL197">
        <v>-234515</v>
      </c>
      <c r="AM197">
        <v>0</v>
      </c>
      <c r="AN197">
        <v>3854285</v>
      </c>
      <c r="AO197">
        <v>0</v>
      </c>
      <c r="AP197">
        <v>20606961</v>
      </c>
      <c r="AQ197">
        <v>90090212</v>
      </c>
      <c r="AR197">
        <v>53.4</v>
      </c>
    </row>
    <row r="198" spans="1:44" hidden="1">
      <c r="A198" s="47" t="str">
        <f t="shared" si="3"/>
        <v>MO_2028</v>
      </c>
      <c r="B198" t="s">
        <v>82</v>
      </c>
      <c r="C198">
        <v>2028</v>
      </c>
      <c r="D198">
        <v>346.9</v>
      </c>
      <c r="E198">
        <v>14.1</v>
      </c>
      <c r="F198">
        <v>3343.6</v>
      </c>
      <c r="G198">
        <v>4576.3999999999996</v>
      </c>
      <c r="H198">
        <v>0</v>
      </c>
      <c r="I198">
        <v>378</v>
      </c>
      <c r="J198">
        <v>55</v>
      </c>
      <c r="K198">
        <v>1813.5</v>
      </c>
      <c r="L198">
        <v>3227.3</v>
      </c>
      <c r="M198">
        <v>0</v>
      </c>
      <c r="N198">
        <v>572.29999999999995</v>
      </c>
      <c r="O198">
        <v>1247</v>
      </c>
      <c r="P198">
        <v>0</v>
      </c>
      <c r="Q198">
        <v>436.6</v>
      </c>
      <c r="R198">
        <v>657</v>
      </c>
      <c r="S198">
        <v>0</v>
      </c>
      <c r="T198">
        <v>2185.8000000000002</v>
      </c>
      <c r="U198">
        <v>0</v>
      </c>
      <c r="V198">
        <v>7480.4</v>
      </c>
      <c r="W198">
        <v>-65150</v>
      </c>
      <c r="X198">
        <v>55401</v>
      </c>
      <c r="Y198">
        <v>0</v>
      </c>
      <c r="Z198">
        <v>23713410</v>
      </c>
      <c r="AA198">
        <v>13759125</v>
      </c>
      <c r="AB198">
        <v>0</v>
      </c>
      <c r="AC198">
        <v>541377</v>
      </c>
      <c r="AD198">
        <v>361382</v>
      </c>
      <c r="AE198">
        <v>1299420</v>
      </c>
      <c r="AF198">
        <v>21600</v>
      </c>
      <c r="AG198">
        <v>0</v>
      </c>
      <c r="AH198">
        <v>1494913</v>
      </c>
      <c r="AI198">
        <v>10082116</v>
      </c>
      <c r="AJ198">
        <v>0</v>
      </c>
      <c r="AK198">
        <v>0</v>
      </c>
      <c r="AL198">
        <v>-250687</v>
      </c>
      <c r="AM198">
        <v>0</v>
      </c>
      <c r="AN198">
        <v>5129989</v>
      </c>
      <c r="AO198">
        <v>0</v>
      </c>
      <c r="AP198">
        <v>29161811</v>
      </c>
      <c r="AQ198">
        <v>85304706</v>
      </c>
      <c r="AR198">
        <v>17.5</v>
      </c>
    </row>
    <row r="199" spans="1:44" hidden="1">
      <c r="A199" s="47" t="str">
        <f t="shared" si="3"/>
        <v>MO_2029</v>
      </c>
      <c r="B199" t="s">
        <v>82</v>
      </c>
      <c r="C199">
        <v>2029</v>
      </c>
      <c r="D199">
        <v>1168.5</v>
      </c>
      <c r="E199">
        <v>14.1</v>
      </c>
      <c r="F199">
        <v>3501.8</v>
      </c>
      <c r="G199">
        <v>4560.6000000000004</v>
      </c>
      <c r="H199">
        <v>0</v>
      </c>
      <c r="I199">
        <v>468.1</v>
      </c>
      <c r="J199">
        <v>55</v>
      </c>
      <c r="K199">
        <v>1811.6</v>
      </c>
      <c r="L199">
        <v>3160.1</v>
      </c>
      <c r="M199">
        <v>0</v>
      </c>
      <c r="N199">
        <v>572.9</v>
      </c>
      <c r="O199">
        <v>1247</v>
      </c>
      <c r="P199">
        <v>0</v>
      </c>
      <c r="Q199">
        <v>436.6</v>
      </c>
      <c r="R199">
        <v>657</v>
      </c>
      <c r="S199">
        <v>0</v>
      </c>
      <c r="T199">
        <v>2300</v>
      </c>
      <c r="U199">
        <v>0</v>
      </c>
      <c r="V199">
        <v>10350.700000000001</v>
      </c>
      <c r="W199">
        <v>-253208</v>
      </c>
      <c r="X199">
        <v>53415</v>
      </c>
      <c r="Y199">
        <v>0</v>
      </c>
      <c r="Z199">
        <v>24834980</v>
      </c>
      <c r="AA199">
        <v>11880594</v>
      </c>
      <c r="AB199">
        <v>0</v>
      </c>
      <c r="AC199">
        <v>621142</v>
      </c>
      <c r="AD199">
        <v>361382</v>
      </c>
      <c r="AE199">
        <v>721304</v>
      </c>
      <c r="AF199">
        <v>12675</v>
      </c>
      <c r="AG199">
        <v>0</v>
      </c>
      <c r="AH199">
        <v>1493794</v>
      </c>
      <c r="AI199">
        <v>9730526</v>
      </c>
      <c r="AJ199">
        <v>0</v>
      </c>
      <c r="AK199">
        <v>0</v>
      </c>
      <c r="AL199">
        <v>-277818</v>
      </c>
      <c r="AM199">
        <v>0</v>
      </c>
      <c r="AN199">
        <v>5333122</v>
      </c>
      <c r="AO199">
        <v>0</v>
      </c>
      <c r="AP199">
        <v>40359980</v>
      </c>
      <c r="AQ199">
        <v>94871887</v>
      </c>
      <c r="AR199">
        <v>15.5</v>
      </c>
    </row>
    <row r="200" spans="1:44" hidden="1">
      <c r="A200" s="47" t="str">
        <f t="shared" si="3"/>
        <v>MO_2030</v>
      </c>
      <c r="B200" t="s">
        <v>82</v>
      </c>
      <c r="C200">
        <v>2030</v>
      </c>
      <c r="D200">
        <v>1168.5999999999999</v>
      </c>
      <c r="E200">
        <v>14.1</v>
      </c>
      <c r="F200">
        <v>3501.8</v>
      </c>
      <c r="G200">
        <v>4540.8999999999996</v>
      </c>
      <c r="H200">
        <v>0</v>
      </c>
      <c r="I200">
        <v>558.20000000000005</v>
      </c>
      <c r="J200">
        <v>55</v>
      </c>
      <c r="K200">
        <v>1809.8</v>
      </c>
      <c r="L200">
        <v>2980.8</v>
      </c>
      <c r="M200">
        <v>0</v>
      </c>
      <c r="N200">
        <v>573.5</v>
      </c>
      <c r="O200">
        <v>1247</v>
      </c>
      <c r="P200">
        <v>0</v>
      </c>
      <c r="Q200">
        <v>220.5</v>
      </c>
      <c r="R200">
        <v>657</v>
      </c>
      <c r="S200">
        <v>0</v>
      </c>
      <c r="T200">
        <v>3272</v>
      </c>
      <c r="U200">
        <v>0</v>
      </c>
      <c r="V200">
        <v>12202.4</v>
      </c>
      <c r="W200">
        <v>-276708</v>
      </c>
      <c r="X200">
        <v>48083</v>
      </c>
      <c r="Y200">
        <v>0</v>
      </c>
      <c r="Z200">
        <v>24834980</v>
      </c>
      <c r="AA200">
        <v>10275875</v>
      </c>
      <c r="AB200">
        <v>0</v>
      </c>
      <c r="AC200">
        <v>767602</v>
      </c>
      <c r="AD200">
        <v>361382</v>
      </c>
      <c r="AE200">
        <v>633829</v>
      </c>
      <c r="AF200">
        <v>0</v>
      </c>
      <c r="AG200">
        <v>0</v>
      </c>
      <c r="AH200">
        <v>1497581</v>
      </c>
      <c r="AI200">
        <v>8727394</v>
      </c>
      <c r="AJ200">
        <v>0</v>
      </c>
      <c r="AK200">
        <v>0</v>
      </c>
      <c r="AL200">
        <v>-269443</v>
      </c>
      <c r="AM200">
        <v>0</v>
      </c>
      <c r="AN200">
        <v>7629227</v>
      </c>
      <c r="AO200">
        <v>0</v>
      </c>
      <c r="AP200">
        <v>47344697</v>
      </c>
      <c r="AQ200">
        <v>101574499</v>
      </c>
      <c r="AR200">
        <v>13.9</v>
      </c>
    </row>
    <row r="201" spans="1:44" hidden="1">
      <c r="A201" s="47" t="str">
        <f t="shared" si="3"/>
        <v>MS_2022</v>
      </c>
      <c r="B201" t="s">
        <v>78</v>
      </c>
      <c r="C201">
        <v>2022</v>
      </c>
      <c r="D201">
        <v>0</v>
      </c>
      <c r="E201">
        <v>1.6</v>
      </c>
      <c r="F201">
        <v>0</v>
      </c>
      <c r="G201">
        <v>1444</v>
      </c>
      <c r="H201">
        <v>0</v>
      </c>
      <c r="I201">
        <v>10.199999999999999</v>
      </c>
      <c r="J201">
        <v>0</v>
      </c>
      <c r="K201">
        <v>7855.1</v>
      </c>
      <c r="L201">
        <v>1289.5</v>
      </c>
      <c r="M201">
        <v>0</v>
      </c>
      <c r="N201">
        <v>0</v>
      </c>
      <c r="O201">
        <v>1401</v>
      </c>
      <c r="P201">
        <v>0</v>
      </c>
      <c r="Q201">
        <v>1989.8</v>
      </c>
      <c r="R201">
        <v>0</v>
      </c>
      <c r="S201">
        <v>0</v>
      </c>
      <c r="T201">
        <v>318.10000000000002</v>
      </c>
      <c r="U201">
        <v>0</v>
      </c>
      <c r="V201">
        <v>0</v>
      </c>
      <c r="W201">
        <v>0</v>
      </c>
      <c r="X201">
        <v>7354</v>
      </c>
      <c r="Y201">
        <v>0</v>
      </c>
      <c r="Z201">
        <v>0</v>
      </c>
      <c r="AA201">
        <v>9369612</v>
      </c>
      <c r="AB201">
        <v>0</v>
      </c>
      <c r="AC201">
        <v>15294</v>
      </c>
      <c r="AD201">
        <v>0</v>
      </c>
      <c r="AE201">
        <v>16303751</v>
      </c>
      <c r="AF201">
        <v>871405</v>
      </c>
      <c r="AG201">
        <v>0</v>
      </c>
      <c r="AH201">
        <v>0</v>
      </c>
      <c r="AI201">
        <v>11258822</v>
      </c>
      <c r="AJ201">
        <v>0</v>
      </c>
      <c r="AK201">
        <v>522848</v>
      </c>
      <c r="AL201">
        <v>0</v>
      </c>
      <c r="AM201">
        <v>0</v>
      </c>
      <c r="AN201">
        <v>684860</v>
      </c>
      <c r="AO201">
        <v>0</v>
      </c>
      <c r="AP201">
        <v>0</v>
      </c>
      <c r="AQ201">
        <v>39033945</v>
      </c>
      <c r="AR201">
        <v>18.3</v>
      </c>
    </row>
    <row r="202" spans="1:44" hidden="1">
      <c r="A202" s="47" t="str">
        <f t="shared" si="3"/>
        <v>MS_2023</v>
      </c>
      <c r="B202" t="s">
        <v>78</v>
      </c>
      <c r="C202">
        <v>2023</v>
      </c>
      <c r="D202">
        <v>0</v>
      </c>
      <c r="E202">
        <v>1.6</v>
      </c>
      <c r="F202">
        <v>0</v>
      </c>
      <c r="G202">
        <v>1444</v>
      </c>
      <c r="H202">
        <v>0</v>
      </c>
      <c r="I202">
        <v>16.399999999999999</v>
      </c>
      <c r="J202">
        <v>0</v>
      </c>
      <c r="K202">
        <v>8354.4</v>
      </c>
      <c r="L202">
        <v>1289.5</v>
      </c>
      <c r="M202">
        <v>0</v>
      </c>
      <c r="N202">
        <v>0</v>
      </c>
      <c r="O202">
        <v>1401</v>
      </c>
      <c r="P202">
        <v>0</v>
      </c>
      <c r="Q202">
        <v>1495.5</v>
      </c>
      <c r="R202">
        <v>0</v>
      </c>
      <c r="S202">
        <v>0</v>
      </c>
      <c r="T202">
        <v>318.10000000000002</v>
      </c>
      <c r="U202">
        <v>0</v>
      </c>
      <c r="V202">
        <v>0</v>
      </c>
      <c r="W202">
        <v>0</v>
      </c>
      <c r="X202">
        <v>7354</v>
      </c>
      <c r="Y202">
        <v>0</v>
      </c>
      <c r="Z202">
        <v>0</v>
      </c>
      <c r="AA202">
        <v>8638170</v>
      </c>
      <c r="AB202">
        <v>0</v>
      </c>
      <c r="AC202">
        <v>24577</v>
      </c>
      <c r="AD202">
        <v>0</v>
      </c>
      <c r="AE202">
        <v>18759101</v>
      </c>
      <c r="AF202">
        <v>706681</v>
      </c>
      <c r="AG202">
        <v>0</v>
      </c>
      <c r="AH202">
        <v>0</v>
      </c>
      <c r="AI202">
        <v>11258822</v>
      </c>
      <c r="AJ202">
        <v>0</v>
      </c>
      <c r="AK202">
        <v>147967</v>
      </c>
      <c r="AL202">
        <v>0</v>
      </c>
      <c r="AM202">
        <v>0</v>
      </c>
      <c r="AN202">
        <v>680047</v>
      </c>
      <c r="AO202">
        <v>0</v>
      </c>
      <c r="AP202">
        <v>0</v>
      </c>
      <c r="AQ202">
        <v>40222719</v>
      </c>
      <c r="AR202">
        <v>17.8</v>
      </c>
    </row>
    <row r="203" spans="1:44" hidden="1">
      <c r="A203" s="47" t="str">
        <f t="shared" si="3"/>
        <v>MS_2024</v>
      </c>
      <c r="B203" t="s">
        <v>78</v>
      </c>
      <c r="C203">
        <v>2024</v>
      </c>
      <c r="D203">
        <v>0</v>
      </c>
      <c r="E203">
        <v>1.6</v>
      </c>
      <c r="F203">
        <v>0</v>
      </c>
      <c r="G203">
        <v>1436.5</v>
      </c>
      <c r="H203">
        <v>0</v>
      </c>
      <c r="I203">
        <v>22.5</v>
      </c>
      <c r="J203">
        <v>0</v>
      </c>
      <c r="K203">
        <v>8354.4</v>
      </c>
      <c r="L203">
        <v>656.3</v>
      </c>
      <c r="M203">
        <v>0</v>
      </c>
      <c r="N203">
        <v>0</v>
      </c>
      <c r="O203">
        <v>1401</v>
      </c>
      <c r="P203">
        <v>0</v>
      </c>
      <c r="Q203">
        <v>228</v>
      </c>
      <c r="R203">
        <v>0</v>
      </c>
      <c r="S203">
        <v>0</v>
      </c>
      <c r="T203">
        <v>318.10000000000002</v>
      </c>
      <c r="U203">
        <v>0</v>
      </c>
      <c r="V203">
        <v>0</v>
      </c>
      <c r="W203">
        <v>0</v>
      </c>
      <c r="X203">
        <v>7354</v>
      </c>
      <c r="Y203">
        <v>0</v>
      </c>
      <c r="Z203">
        <v>0</v>
      </c>
      <c r="AA203">
        <v>6885643</v>
      </c>
      <c r="AB203">
        <v>0</v>
      </c>
      <c r="AC203">
        <v>33859</v>
      </c>
      <c r="AD203">
        <v>0</v>
      </c>
      <c r="AE203">
        <v>20256636</v>
      </c>
      <c r="AF203">
        <v>672659</v>
      </c>
      <c r="AG203">
        <v>0</v>
      </c>
      <c r="AH203">
        <v>0</v>
      </c>
      <c r="AI203">
        <v>11258822</v>
      </c>
      <c r="AJ203">
        <v>0</v>
      </c>
      <c r="AK203">
        <v>0</v>
      </c>
      <c r="AL203">
        <v>0</v>
      </c>
      <c r="AM203">
        <v>0</v>
      </c>
      <c r="AN203">
        <v>675292</v>
      </c>
      <c r="AO203">
        <v>0</v>
      </c>
      <c r="AP203">
        <v>0</v>
      </c>
      <c r="AQ203">
        <v>39790266</v>
      </c>
      <c r="AR203">
        <v>16.2</v>
      </c>
    </row>
    <row r="204" spans="1:44" hidden="1">
      <c r="A204" s="47" t="str">
        <f t="shared" si="3"/>
        <v>MS_2025</v>
      </c>
      <c r="B204" t="s">
        <v>78</v>
      </c>
      <c r="C204">
        <v>2025</v>
      </c>
      <c r="D204">
        <v>0</v>
      </c>
      <c r="E204">
        <v>1.6</v>
      </c>
      <c r="F204">
        <v>3.1</v>
      </c>
      <c r="G204">
        <v>1426.8</v>
      </c>
      <c r="H204">
        <v>0</v>
      </c>
      <c r="I204">
        <v>38.5</v>
      </c>
      <c r="J204">
        <v>4.5999999999999996</v>
      </c>
      <c r="K204">
        <v>8230.5</v>
      </c>
      <c r="L204">
        <v>656.3</v>
      </c>
      <c r="M204">
        <v>0</v>
      </c>
      <c r="N204">
        <v>0</v>
      </c>
      <c r="O204">
        <v>1401</v>
      </c>
      <c r="P204">
        <v>0</v>
      </c>
      <c r="Q204">
        <v>169</v>
      </c>
      <c r="R204">
        <v>0</v>
      </c>
      <c r="S204">
        <v>0</v>
      </c>
      <c r="T204">
        <v>318.10000000000002</v>
      </c>
      <c r="U204">
        <v>0</v>
      </c>
      <c r="V204">
        <v>0</v>
      </c>
      <c r="W204">
        <v>0</v>
      </c>
      <c r="X204">
        <v>7354</v>
      </c>
      <c r="Y204">
        <v>0</v>
      </c>
      <c r="Z204">
        <v>20504</v>
      </c>
      <c r="AA204">
        <v>6170135</v>
      </c>
      <c r="AB204">
        <v>0</v>
      </c>
      <c r="AC204">
        <v>57818</v>
      </c>
      <c r="AD204">
        <v>30115</v>
      </c>
      <c r="AE204">
        <v>18111137</v>
      </c>
      <c r="AF204">
        <v>459574</v>
      </c>
      <c r="AG204">
        <v>0</v>
      </c>
      <c r="AH204">
        <v>0</v>
      </c>
      <c r="AI204">
        <v>11258822</v>
      </c>
      <c r="AJ204">
        <v>0</v>
      </c>
      <c r="AK204">
        <v>0</v>
      </c>
      <c r="AL204">
        <v>0</v>
      </c>
      <c r="AM204">
        <v>0</v>
      </c>
      <c r="AN204">
        <v>670594</v>
      </c>
      <c r="AO204">
        <v>0</v>
      </c>
      <c r="AP204">
        <v>0</v>
      </c>
      <c r="AQ204">
        <v>36786052</v>
      </c>
      <c r="AR204">
        <v>14.3</v>
      </c>
    </row>
    <row r="205" spans="1:44" hidden="1">
      <c r="A205" s="47" t="str">
        <f t="shared" si="3"/>
        <v>MS_2026</v>
      </c>
      <c r="B205" t="s">
        <v>78</v>
      </c>
      <c r="C205">
        <v>2026</v>
      </c>
      <c r="D205">
        <v>4.5</v>
      </c>
      <c r="E205">
        <v>1.6</v>
      </c>
      <c r="F205">
        <v>6.2</v>
      </c>
      <c r="G205">
        <v>1416.9</v>
      </c>
      <c r="H205">
        <v>0</v>
      </c>
      <c r="I205">
        <v>54.5</v>
      </c>
      <c r="J205">
        <v>9.1999999999999993</v>
      </c>
      <c r="K205">
        <v>8202.6</v>
      </c>
      <c r="L205">
        <v>624.29999999999995</v>
      </c>
      <c r="M205">
        <v>0</v>
      </c>
      <c r="N205">
        <v>0</v>
      </c>
      <c r="O205">
        <v>1401</v>
      </c>
      <c r="P205">
        <v>0</v>
      </c>
      <c r="Q205">
        <v>169</v>
      </c>
      <c r="R205">
        <v>0</v>
      </c>
      <c r="S205">
        <v>0</v>
      </c>
      <c r="T205">
        <v>1419.1</v>
      </c>
      <c r="U205">
        <v>0</v>
      </c>
      <c r="V205">
        <v>0</v>
      </c>
      <c r="W205">
        <v>-1331</v>
      </c>
      <c r="X205">
        <v>7354</v>
      </c>
      <c r="Y205">
        <v>0</v>
      </c>
      <c r="Z205">
        <v>41007</v>
      </c>
      <c r="AA205">
        <v>5125340</v>
      </c>
      <c r="AB205">
        <v>0</v>
      </c>
      <c r="AC205">
        <v>42402</v>
      </c>
      <c r="AD205">
        <v>60230</v>
      </c>
      <c r="AE205">
        <v>16921973</v>
      </c>
      <c r="AF205">
        <v>346096</v>
      </c>
      <c r="AG205">
        <v>0</v>
      </c>
      <c r="AH205">
        <v>0</v>
      </c>
      <c r="AI205">
        <v>11258822</v>
      </c>
      <c r="AJ205">
        <v>0</v>
      </c>
      <c r="AK205">
        <v>0</v>
      </c>
      <c r="AL205">
        <v>0</v>
      </c>
      <c r="AM205">
        <v>0</v>
      </c>
      <c r="AN205">
        <v>3040386</v>
      </c>
      <c r="AO205">
        <v>0</v>
      </c>
      <c r="AP205">
        <v>0</v>
      </c>
      <c r="AQ205">
        <v>36842280</v>
      </c>
      <c r="AR205">
        <v>12.6</v>
      </c>
    </row>
    <row r="206" spans="1:44" hidden="1">
      <c r="A206" s="47" t="str">
        <f t="shared" si="3"/>
        <v>MS_2027</v>
      </c>
      <c r="B206" t="s">
        <v>78</v>
      </c>
      <c r="C206">
        <v>2027</v>
      </c>
      <c r="D206">
        <v>7.8</v>
      </c>
      <c r="E206">
        <v>1.6</v>
      </c>
      <c r="F206">
        <v>9.4</v>
      </c>
      <c r="G206">
        <v>1405.3</v>
      </c>
      <c r="H206">
        <v>0</v>
      </c>
      <c r="I206">
        <v>96.7</v>
      </c>
      <c r="J206">
        <v>13.7</v>
      </c>
      <c r="K206">
        <v>8188.8</v>
      </c>
      <c r="L206">
        <v>624.29999999999995</v>
      </c>
      <c r="M206">
        <v>0</v>
      </c>
      <c r="N206">
        <v>0</v>
      </c>
      <c r="O206">
        <v>1401</v>
      </c>
      <c r="P206">
        <v>0</v>
      </c>
      <c r="Q206">
        <v>169</v>
      </c>
      <c r="R206">
        <v>0</v>
      </c>
      <c r="S206">
        <v>0</v>
      </c>
      <c r="T206">
        <v>1840.2</v>
      </c>
      <c r="U206">
        <v>0</v>
      </c>
      <c r="V206">
        <v>0</v>
      </c>
      <c r="W206">
        <v>-1871</v>
      </c>
      <c r="X206">
        <v>7354</v>
      </c>
      <c r="Y206">
        <v>0</v>
      </c>
      <c r="Z206">
        <v>61511</v>
      </c>
      <c r="AA206">
        <v>4339418</v>
      </c>
      <c r="AB206">
        <v>0</v>
      </c>
      <c r="AC206">
        <v>32956</v>
      </c>
      <c r="AD206">
        <v>90345</v>
      </c>
      <c r="AE206">
        <v>14816526</v>
      </c>
      <c r="AF206">
        <v>80967</v>
      </c>
      <c r="AG206">
        <v>0</v>
      </c>
      <c r="AH206">
        <v>0</v>
      </c>
      <c r="AI206">
        <v>11258822</v>
      </c>
      <c r="AJ206">
        <v>0</v>
      </c>
      <c r="AK206">
        <v>0</v>
      </c>
      <c r="AL206">
        <v>0</v>
      </c>
      <c r="AM206">
        <v>0</v>
      </c>
      <c r="AN206">
        <v>3900955</v>
      </c>
      <c r="AO206">
        <v>0</v>
      </c>
      <c r="AP206">
        <v>0</v>
      </c>
      <c r="AQ206">
        <v>34586982</v>
      </c>
      <c r="AR206">
        <v>10.6</v>
      </c>
    </row>
    <row r="207" spans="1:44" hidden="1">
      <c r="A207" s="47" t="str">
        <f t="shared" si="3"/>
        <v>MS_2028</v>
      </c>
      <c r="B207" t="s">
        <v>78</v>
      </c>
      <c r="C207">
        <v>2028</v>
      </c>
      <c r="D207">
        <v>37.1</v>
      </c>
      <c r="E207">
        <v>1.6</v>
      </c>
      <c r="F207">
        <v>1014.6</v>
      </c>
      <c r="G207">
        <v>0</v>
      </c>
      <c r="H207">
        <v>0</v>
      </c>
      <c r="I207">
        <v>138.9</v>
      </c>
      <c r="J207">
        <v>18.3</v>
      </c>
      <c r="K207">
        <v>8175</v>
      </c>
      <c r="L207">
        <v>624.29999999999995</v>
      </c>
      <c r="M207">
        <v>0</v>
      </c>
      <c r="N207">
        <v>0</v>
      </c>
      <c r="O207">
        <v>1401</v>
      </c>
      <c r="P207">
        <v>0</v>
      </c>
      <c r="Q207">
        <v>169</v>
      </c>
      <c r="R207">
        <v>0</v>
      </c>
      <c r="S207">
        <v>0</v>
      </c>
      <c r="T207">
        <v>1932.6</v>
      </c>
      <c r="U207">
        <v>0</v>
      </c>
      <c r="V207">
        <v>0</v>
      </c>
      <c r="W207">
        <v>-14715</v>
      </c>
      <c r="X207">
        <v>7354</v>
      </c>
      <c r="Y207">
        <v>0</v>
      </c>
      <c r="Z207">
        <v>7195785</v>
      </c>
      <c r="AA207">
        <v>0</v>
      </c>
      <c r="AB207">
        <v>0</v>
      </c>
      <c r="AC207">
        <v>155363</v>
      </c>
      <c r="AD207">
        <v>120461</v>
      </c>
      <c r="AE207">
        <v>9894395</v>
      </c>
      <c r="AF207">
        <v>93121</v>
      </c>
      <c r="AG207">
        <v>0</v>
      </c>
      <c r="AH207">
        <v>0</v>
      </c>
      <c r="AI207">
        <v>11258822</v>
      </c>
      <c r="AJ207">
        <v>0</v>
      </c>
      <c r="AK207">
        <v>0</v>
      </c>
      <c r="AL207">
        <v>0</v>
      </c>
      <c r="AM207">
        <v>0</v>
      </c>
      <c r="AN207">
        <v>4330419</v>
      </c>
      <c r="AO207">
        <v>0</v>
      </c>
      <c r="AP207">
        <v>0</v>
      </c>
      <c r="AQ207">
        <v>33041004</v>
      </c>
      <c r="AR207">
        <v>4.9000000000000004</v>
      </c>
    </row>
    <row r="208" spans="1:44" hidden="1">
      <c r="A208" s="47" t="str">
        <f t="shared" si="3"/>
        <v>MS_2029</v>
      </c>
      <c r="B208" t="s">
        <v>78</v>
      </c>
      <c r="C208">
        <v>2029</v>
      </c>
      <c r="D208">
        <v>39.299999999999997</v>
      </c>
      <c r="E208">
        <v>1.6</v>
      </c>
      <c r="F208">
        <v>1014.6</v>
      </c>
      <c r="G208">
        <v>0</v>
      </c>
      <c r="H208">
        <v>0</v>
      </c>
      <c r="I208">
        <v>227</v>
      </c>
      <c r="J208">
        <v>18.3</v>
      </c>
      <c r="K208">
        <v>8166.8</v>
      </c>
      <c r="L208">
        <v>624.29999999999995</v>
      </c>
      <c r="M208">
        <v>0</v>
      </c>
      <c r="N208">
        <v>0</v>
      </c>
      <c r="O208">
        <v>1401</v>
      </c>
      <c r="P208">
        <v>0</v>
      </c>
      <c r="Q208">
        <v>169</v>
      </c>
      <c r="R208">
        <v>0</v>
      </c>
      <c r="S208">
        <v>0</v>
      </c>
      <c r="T208">
        <v>3191.9</v>
      </c>
      <c r="U208">
        <v>0</v>
      </c>
      <c r="V208">
        <v>0</v>
      </c>
      <c r="W208">
        <v>-10092</v>
      </c>
      <c r="X208">
        <v>7354</v>
      </c>
      <c r="Y208">
        <v>0</v>
      </c>
      <c r="Z208">
        <v>7195785</v>
      </c>
      <c r="AA208">
        <v>0</v>
      </c>
      <c r="AB208">
        <v>0</v>
      </c>
      <c r="AC208">
        <v>273874</v>
      </c>
      <c r="AD208">
        <v>120461</v>
      </c>
      <c r="AE208">
        <v>8784734</v>
      </c>
      <c r="AF208">
        <v>153567</v>
      </c>
      <c r="AG208">
        <v>0</v>
      </c>
      <c r="AH208">
        <v>0</v>
      </c>
      <c r="AI208">
        <v>11258822</v>
      </c>
      <c r="AJ208">
        <v>0</v>
      </c>
      <c r="AK208">
        <v>0</v>
      </c>
      <c r="AL208">
        <v>0</v>
      </c>
      <c r="AM208">
        <v>0</v>
      </c>
      <c r="AN208">
        <v>7107704</v>
      </c>
      <c r="AO208">
        <v>0</v>
      </c>
      <c r="AP208">
        <v>0</v>
      </c>
      <c r="AQ208">
        <v>34892208</v>
      </c>
      <c r="AR208">
        <v>4.4000000000000004</v>
      </c>
    </row>
    <row r="209" spans="1:44" hidden="1">
      <c r="A209" s="47" t="str">
        <f t="shared" si="3"/>
        <v>MS_2030</v>
      </c>
      <c r="B209" t="s">
        <v>78</v>
      </c>
      <c r="C209">
        <v>2030</v>
      </c>
      <c r="D209">
        <v>288.89999999999998</v>
      </c>
      <c r="E209">
        <v>1.6</v>
      </c>
      <c r="F209">
        <v>1014.6</v>
      </c>
      <c r="G209">
        <v>0</v>
      </c>
      <c r="H209">
        <v>0</v>
      </c>
      <c r="I209">
        <v>315.2</v>
      </c>
      <c r="J209">
        <v>18.3</v>
      </c>
      <c r="K209">
        <v>8119.3</v>
      </c>
      <c r="L209">
        <v>624.29999999999995</v>
      </c>
      <c r="M209">
        <v>0</v>
      </c>
      <c r="N209">
        <v>0</v>
      </c>
      <c r="O209">
        <v>1401</v>
      </c>
      <c r="P209">
        <v>0</v>
      </c>
      <c r="Q209">
        <v>169</v>
      </c>
      <c r="R209">
        <v>0</v>
      </c>
      <c r="S209">
        <v>0</v>
      </c>
      <c r="T209">
        <v>5283.4</v>
      </c>
      <c r="U209">
        <v>0</v>
      </c>
      <c r="V209">
        <v>0</v>
      </c>
      <c r="W209">
        <v>-122653</v>
      </c>
      <c r="X209">
        <v>7354</v>
      </c>
      <c r="Y209">
        <v>0</v>
      </c>
      <c r="Z209">
        <v>7195785</v>
      </c>
      <c r="AA209">
        <v>0</v>
      </c>
      <c r="AB209">
        <v>0</v>
      </c>
      <c r="AC209">
        <v>403285</v>
      </c>
      <c r="AD209">
        <v>120461</v>
      </c>
      <c r="AE209">
        <v>7518058</v>
      </c>
      <c r="AF209">
        <v>165278</v>
      </c>
      <c r="AG209">
        <v>0</v>
      </c>
      <c r="AH209">
        <v>0</v>
      </c>
      <c r="AI209">
        <v>11258822</v>
      </c>
      <c r="AJ209">
        <v>0</v>
      </c>
      <c r="AK209">
        <v>0</v>
      </c>
      <c r="AL209">
        <v>0</v>
      </c>
      <c r="AM209">
        <v>0</v>
      </c>
      <c r="AN209">
        <v>11969220</v>
      </c>
      <c r="AO209">
        <v>0</v>
      </c>
      <c r="AP209">
        <v>0</v>
      </c>
      <c r="AQ209">
        <v>38515609</v>
      </c>
      <c r="AR209">
        <v>4</v>
      </c>
    </row>
    <row r="210" spans="1:44" hidden="1">
      <c r="A210" s="47" t="str">
        <f t="shared" si="3"/>
        <v>MT_2022</v>
      </c>
      <c r="B210" t="s">
        <v>85</v>
      </c>
      <c r="C210">
        <v>2022</v>
      </c>
      <c r="D210">
        <v>200</v>
      </c>
      <c r="E210">
        <v>3.2</v>
      </c>
      <c r="F210">
        <v>0</v>
      </c>
      <c r="G210">
        <v>1625</v>
      </c>
      <c r="H210">
        <v>0</v>
      </c>
      <c r="I210">
        <v>16.600000000000001</v>
      </c>
      <c r="J210">
        <v>0</v>
      </c>
      <c r="K210">
        <v>40</v>
      </c>
      <c r="L210">
        <v>428.5</v>
      </c>
      <c r="M210">
        <v>0</v>
      </c>
      <c r="N210">
        <v>2845.4</v>
      </c>
      <c r="O210">
        <v>0</v>
      </c>
      <c r="P210">
        <v>0</v>
      </c>
      <c r="Q210">
        <v>52</v>
      </c>
      <c r="R210">
        <v>0</v>
      </c>
      <c r="S210">
        <v>0</v>
      </c>
      <c r="T210">
        <v>177</v>
      </c>
      <c r="U210">
        <v>0</v>
      </c>
      <c r="V210">
        <v>1112.9000000000001</v>
      </c>
      <c r="W210">
        <v>-8929</v>
      </c>
      <c r="X210">
        <v>14677</v>
      </c>
      <c r="Y210">
        <v>70080</v>
      </c>
      <c r="Z210">
        <v>0</v>
      </c>
      <c r="AA210">
        <v>10639074</v>
      </c>
      <c r="AB210">
        <v>0</v>
      </c>
      <c r="AC210">
        <v>17037</v>
      </c>
      <c r="AD210">
        <v>0</v>
      </c>
      <c r="AE210">
        <v>2160</v>
      </c>
      <c r="AF210">
        <v>621020</v>
      </c>
      <c r="AG210">
        <v>0</v>
      </c>
      <c r="AH210">
        <v>11699290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186398</v>
      </c>
      <c r="AO210">
        <v>0</v>
      </c>
      <c r="AP210">
        <v>3406987</v>
      </c>
      <c r="AQ210">
        <v>26647794</v>
      </c>
      <c r="AR210">
        <v>12.3</v>
      </c>
    </row>
    <row r="211" spans="1:44" hidden="1">
      <c r="A211" s="47" t="str">
        <f t="shared" si="3"/>
        <v>MT_2023</v>
      </c>
      <c r="B211" t="s">
        <v>85</v>
      </c>
      <c r="C211">
        <v>2023</v>
      </c>
      <c r="D211">
        <v>200</v>
      </c>
      <c r="E211">
        <v>3.2</v>
      </c>
      <c r="F211">
        <v>0</v>
      </c>
      <c r="G211">
        <v>1625</v>
      </c>
      <c r="H211">
        <v>0</v>
      </c>
      <c r="I211">
        <v>21.2</v>
      </c>
      <c r="J211">
        <v>0</v>
      </c>
      <c r="K211">
        <v>40</v>
      </c>
      <c r="L211">
        <v>428.5</v>
      </c>
      <c r="M211">
        <v>0</v>
      </c>
      <c r="N211">
        <v>2850.2</v>
      </c>
      <c r="O211">
        <v>0</v>
      </c>
      <c r="P211">
        <v>0</v>
      </c>
      <c r="Q211">
        <v>52</v>
      </c>
      <c r="R211">
        <v>0</v>
      </c>
      <c r="S211">
        <v>0</v>
      </c>
      <c r="T211">
        <v>327</v>
      </c>
      <c r="U211">
        <v>0</v>
      </c>
      <c r="V211">
        <v>2533.1</v>
      </c>
      <c r="W211">
        <v>-8927</v>
      </c>
      <c r="X211">
        <v>14677</v>
      </c>
      <c r="Y211">
        <v>70080</v>
      </c>
      <c r="Z211">
        <v>0</v>
      </c>
      <c r="AA211">
        <v>5537120</v>
      </c>
      <c r="AB211">
        <v>0</v>
      </c>
      <c r="AC211">
        <v>16954</v>
      </c>
      <c r="AD211">
        <v>0</v>
      </c>
      <c r="AE211">
        <v>0</v>
      </c>
      <c r="AF211">
        <v>411997</v>
      </c>
      <c r="AG211">
        <v>0</v>
      </c>
      <c r="AH211">
        <v>12628201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530624</v>
      </c>
      <c r="AO211">
        <v>0</v>
      </c>
      <c r="AP211">
        <v>8467132</v>
      </c>
      <c r="AQ211">
        <v>27667857</v>
      </c>
      <c r="AR211">
        <v>6.4</v>
      </c>
    </row>
    <row r="212" spans="1:44" hidden="1">
      <c r="A212" s="47" t="str">
        <f t="shared" si="3"/>
        <v>MT_2024</v>
      </c>
      <c r="B212" t="s">
        <v>85</v>
      </c>
      <c r="C212">
        <v>2024</v>
      </c>
      <c r="D212">
        <v>200</v>
      </c>
      <c r="E212">
        <v>3.2</v>
      </c>
      <c r="F212">
        <v>0</v>
      </c>
      <c r="G212">
        <v>1613.7</v>
      </c>
      <c r="H212">
        <v>0</v>
      </c>
      <c r="I212">
        <v>25.8</v>
      </c>
      <c r="J212">
        <v>0</v>
      </c>
      <c r="K212">
        <v>40</v>
      </c>
      <c r="L212">
        <v>54</v>
      </c>
      <c r="M212">
        <v>0</v>
      </c>
      <c r="N212">
        <v>2851.1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333.7</v>
      </c>
      <c r="U212">
        <v>0</v>
      </c>
      <c r="V212">
        <v>2609.8000000000002</v>
      </c>
      <c r="W212">
        <v>-10093</v>
      </c>
      <c r="X212">
        <v>14677</v>
      </c>
      <c r="Y212">
        <v>70080</v>
      </c>
      <c r="Z212">
        <v>0</v>
      </c>
      <c r="AA212">
        <v>4965789</v>
      </c>
      <c r="AB212">
        <v>0</v>
      </c>
      <c r="AC212">
        <v>37871</v>
      </c>
      <c r="AD212">
        <v>0</v>
      </c>
      <c r="AE212">
        <v>4860</v>
      </c>
      <c r="AF212">
        <v>0</v>
      </c>
      <c r="AG212">
        <v>0</v>
      </c>
      <c r="AH212">
        <v>12633822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671016</v>
      </c>
      <c r="AO212">
        <v>0</v>
      </c>
      <c r="AP212">
        <v>9745383</v>
      </c>
      <c r="AQ212">
        <v>28133404</v>
      </c>
      <c r="AR212">
        <v>5.5</v>
      </c>
    </row>
    <row r="213" spans="1:44" hidden="1">
      <c r="A213" s="47" t="str">
        <f t="shared" si="3"/>
        <v>MT_2025</v>
      </c>
      <c r="B213" t="s">
        <v>85</v>
      </c>
      <c r="C213">
        <v>2025</v>
      </c>
      <c r="D213">
        <v>200</v>
      </c>
      <c r="E213">
        <v>3.2</v>
      </c>
      <c r="F213">
        <v>7.8</v>
      </c>
      <c r="G213">
        <v>135.5</v>
      </c>
      <c r="H213">
        <v>0</v>
      </c>
      <c r="I213">
        <v>34.1</v>
      </c>
      <c r="J213">
        <v>11.5</v>
      </c>
      <c r="K213">
        <v>40</v>
      </c>
      <c r="L213">
        <v>54</v>
      </c>
      <c r="M213">
        <v>0</v>
      </c>
      <c r="N213">
        <v>2928.1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335.3</v>
      </c>
      <c r="U213">
        <v>0</v>
      </c>
      <c r="V213">
        <v>2652.8</v>
      </c>
      <c r="W213">
        <v>-9274</v>
      </c>
      <c r="X213">
        <v>14677</v>
      </c>
      <c r="Y213">
        <v>70080</v>
      </c>
      <c r="Z213">
        <v>51259</v>
      </c>
      <c r="AA213">
        <v>101620</v>
      </c>
      <c r="AB213">
        <v>0</v>
      </c>
      <c r="AC213">
        <v>49575</v>
      </c>
      <c r="AD213">
        <v>75288</v>
      </c>
      <c r="AE213">
        <v>19605</v>
      </c>
      <c r="AF213">
        <v>0</v>
      </c>
      <c r="AG213">
        <v>0</v>
      </c>
      <c r="AH213">
        <v>12971740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651540</v>
      </c>
      <c r="AO213">
        <v>0</v>
      </c>
      <c r="AP213">
        <v>9820138</v>
      </c>
      <c r="AQ213">
        <v>23816248</v>
      </c>
      <c r="AR213">
        <v>0.1</v>
      </c>
    </row>
    <row r="214" spans="1:44" hidden="1">
      <c r="A214" s="47" t="str">
        <f t="shared" si="3"/>
        <v>MT_2026</v>
      </c>
      <c r="B214" t="s">
        <v>85</v>
      </c>
      <c r="C214">
        <v>2026</v>
      </c>
      <c r="D214">
        <v>200</v>
      </c>
      <c r="E214">
        <v>3.2</v>
      </c>
      <c r="F214">
        <v>15.6</v>
      </c>
      <c r="G214">
        <v>135.19999999999999</v>
      </c>
      <c r="H214">
        <v>0</v>
      </c>
      <c r="I214">
        <v>42.4</v>
      </c>
      <c r="J214">
        <v>22.9</v>
      </c>
      <c r="K214">
        <v>39.9</v>
      </c>
      <c r="L214">
        <v>54</v>
      </c>
      <c r="M214">
        <v>0</v>
      </c>
      <c r="N214">
        <v>2929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334.5</v>
      </c>
      <c r="U214">
        <v>0</v>
      </c>
      <c r="V214">
        <v>3027.7</v>
      </c>
      <c r="W214">
        <v>-10856</v>
      </c>
      <c r="X214">
        <v>14677</v>
      </c>
      <c r="Y214">
        <v>70080</v>
      </c>
      <c r="Z214">
        <v>102518</v>
      </c>
      <c r="AA214">
        <v>44142</v>
      </c>
      <c r="AB214">
        <v>0</v>
      </c>
      <c r="AC214">
        <v>58714</v>
      </c>
      <c r="AD214">
        <v>150576</v>
      </c>
      <c r="AE214">
        <v>28983</v>
      </c>
      <c r="AF214">
        <v>0</v>
      </c>
      <c r="AG214">
        <v>0</v>
      </c>
      <c r="AH214">
        <v>12976196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618344</v>
      </c>
      <c r="AO214">
        <v>0</v>
      </c>
      <c r="AP214">
        <v>11325605</v>
      </c>
      <c r="AQ214">
        <v>25378979</v>
      </c>
      <c r="AR214">
        <v>0.1</v>
      </c>
    </row>
    <row r="215" spans="1:44" hidden="1">
      <c r="A215" s="47" t="str">
        <f t="shared" si="3"/>
        <v>MT_2027</v>
      </c>
      <c r="B215" t="s">
        <v>85</v>
      </c>
      <c r="C215">
        <v>2027</v>
      </c>
      <c r="D215">
        <v>200</v>
      </c>
      <c r="E215">
        <v>3.2</v>
      </c>
      <c r="F215">
        <v>23.4</v>
      </c>
      <c r="G215">
        <v>134.9</v>
      </c>
      <c r="H215">
        <v>0</v>
      </c>
      <c r="I215">
        <v>58.6</v>
      </c>
      <c r="J215">
        <v>34.4</v>
      </c>
      <c r="K215">
        <v>39.9</v>
      </c>
      <c r="L215">
        <v>54</v>
      </c>
      <c r="M215">
        <v>0</v>
      </c>
      <c r="N215">
        <v>2979.8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333.3</v>
      </c>
      <c r="U215">
        <v>0</v>
      </c>
      <c r="V215">
        <v>3071.7</v>
      </c>
      <c r="W215">
        <v>-11480</v>
      </c>
      <c r="X215">
        <v>14677</v>
      </c>
      <c r="Y215">
        <v>70080</v>
      </c>
      <c r="Z215">
        <v>153777</v>
      </c>
      <c r="AA215">
        <v>27221</v>
      </c>
      <c r="AB215">
        <v>0</v>
      </c>
      <c r="AC215">
        <v>81440</v>
      </c>
      <c r="AD215">
        <v>225864</v>
      </c>
      <c r="AE215">
        <v>26073</v>
      </c>
      <c r="AF215">
        <v>0</v>
      </c>
      <c r="AG215">
        <v>0</v>
      </c>
      <c r="AH215">
        <v>13269334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554410</v>
      </c>
      <c r="AO215">
        <v>0</v>
      </c>
      <c r="AP215">
        <v>11482150</v>
      </c>
      <c r="AQ215">
        <v>25893546</v>
      </c>
      <c r="AR215">
        <v>0.1</v>
      </c>
    </row>
    <row r="216" spans="1:44" hidden="1">
      <c r="A216" s="47" t="str">
        <f t="shared" si="3"/>
        <v>MT_2028</v>
      </c>
      <c r="B216" t="s">
        <v>85</v>
      </c>
      <c r="C216">
        <v>2028</v>
      </c>
      <c r="D216">
        <v>200</v>
      </c>
      <c r="E216">
        <v>3.2</v>
      </c>
      <c r="F216">
        <v>0</v>
      </c>
      <c r="G216">
        <v>133.80000000000001</v>
      </c>
      <c r="H216">
        <v>0</v>
      </c>
      <c r="I216">
        <v>74.900000000000006</v>
      </c>
      <c r="J216">
        <v>45.8</v>
      </c>
      <c r="K216">
        <v>39.799999999999997</v>
      </c>
      <c r="L216">
        <v>54</v>
      </c>
      <c r="M216">
        <v>0</v>
      </c>
      <c r="N216">
        <v>2981.6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332.3</v>
      </c>
      <c r="U216">
        <v>0</v>
      </c>
      <c r="V216">
        <v>3854.7</v>
      </c>
      <c r="W216">
        <v>-22097</v>
      </c>
      <c r="X216">
        <v>13816</v>
      </c>
      <c r="Y216">
        <v>70080</v>
      </c>
      <c r="Z216">
        <v>0</v>
      </c>
      <c r="AA216">
        <v>0</v>
      </c>
      <c r="AB216">
        <v>0</v>
      </c>
      <c r="AC216">
        <v>106459</v>
      </c>
      <c r="AD216">
        <v>301151</v>
      </c>
      <c r="AE216">
        <v>674</v>
      </c>
      <c r="AF216">
        <v>0</v>
      </c>
      <c r="AG216">
        <v>0</v>
      </c>
      <c r="AH216">
        <v>13276966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652090</v>
      </c>
      <c r="AO216">
        <v>0</v>
      </c>
      <c r="AP216">
        <v>14943009</v>
      </c>
      <c r="AQ216">
        <v>29342148</v>
      </c>
      <c r="AR216">
        <v>0</v>
      </c>
    </row>
    <row r="217" spans="1:44" hidden="1">
      <c r="A217" s="47" t="str">
        <f t="shared" si="3"/>
        <v>MT_2029</v>
      </c>
      <c r="B217" t="s">
        <v>85</v>
      </c>
      <c r="C217">
        <v>2029</v>
      </c>
      <c r="D217">
        <v>200</v>
      </c>
      <c r="E217">
        <v>3.2</v>
      </c>
      <c r="F217">
        <v>0</v>
      </c>
      <c r="G217">
        <v>130.80000000000001</v>
      </c>
      <c r="H217">
        <v>0</v>
      </c>
      <c r="I217">
        <v>100.1</v>
      </c>
      <c r="J217">
        <v>45.8</v>
      </c>
      <c r="K217">
        <v>39.799999999999997</v>
      </c>
      <c r="L217">
        <v>54</v>
      </c>
      <c r="M217">
        <v>0</v>
      </c>
      <c r="N217">
        <v>2982.5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332.6</v>
      </c>
      <c r="U217">
        <v>0</v>
      </c>
      <c r="V217">
        <v>4824.3</v>
      </c>
      <c r="W217">
        <v>-22694</v>
      </c>
      <c r="X217">
        <v>12410</v>
      </c>
      <c r="Y217">
        <v>70080</v>
      </c>
      <c r="Z217">
        <v>0</v>
      </c>
      <c r="AA217">
        <v>0</v>
      </c>
      <c r="AB217">
        <v>0</v>
      </c>
      <c r="AC217">
        <v>131214</v>
      </c>
      <c r="AD217">
        <v>301151</v>
      </c>
      <c r="AE217">
        <v>709</v>
      </c>
      <c r="AF217">
        <v>0</v>
      </c>
      <c r="AG217">
        <v>0</v>
      </c>
      <c r="AH217">
        <v>13278927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644904</v>
      </c>
      <c r="AO217">
        <v>0</v>
      </c>
      <c r="AP217">
        <v>18161742</v>
      </c>
      <c r="AQ217">
        <v>32578443</v>
      </c>
      <c r="AR217">
        <v>0</v>
      </c>
    </row>
    <row r="218" spans="1:44" hidden="1">
      <c r="A218" s="47" t="str">
        <f t="shared" si="3"/>
        <v>MT_2030</v>
      </c>
      <c r="B218" t="s">
        <v>85</v>
      </c>
      <c r="C218">
        <v>2030</v>
      </c>
      <c r="D218">
        <v>200</v>
      </c>
      <c r="E218">
        <v>3.2</v>
      </c>
      <c r="F218">
        <v>0</v>
      </c>
      <c r="G218">
        <v>25.8</v>
      </c>
      <c r="H218">
        <v>0</v>
      </c>
      <c r="I218">
        <v>125.4</v>
      </c>
      <c r="J218">
        <v>45.8</v>
      </c>
      <c r="K218">
        <v>39.700000000000003</v>
      </c>
      <c r="L218">
        <v>54</v>
      </c>
      <c r="M218">
        <v>0</v>
      </c>
      <c r="N218">
        <v>2983.4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332.4</v>
      </c>
      <c r="U218">
        <v>0</v>
      </c>
      <c r="V218">
        <v>6267.7</v>
      </c>
      <c r="W218">
        <v>-24827</v>
      </c>
      <c r="X218">
        <v>11611</v>
      </c>
      <c r="Y218">
        <v>70080</v>
      </c>
      <c r="Z218">
        <v>0</v>
      </c>
      <c r="AA218">
        <v>0</v>
      </c>
      <c r="AB218">
        <v>0</v>
      </c>
      <c r="AC218">
        <v>162852</v>
      </c>
      <c r="AD218">
        <v>301151</v>
      </c>
      <c r="AE218">
        <v>0</v>
      </c>
      <c r="AF218">
        <v>0</v>
      </c>
      <c r="AG218">
        <v>0</v>
      </c>
      <c r="AH218">
        <v>13277702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616403</v>
      </c>
      <c r="AO218">
        <v>0</v>
      </c>
      <c r="AP218">
        <v>24679319</v>
      </c>
      <c r="AQ218">
        <v>39094291</v>
      </c>
      <c r="AR218">
        <v>0</v>
      </c>
    </row>
    <row r="219" spans="1:44" hidden="1">
      <c r="A219" s="47" t="str">
        <f t="shared" si="3"/>
        <v>NC_2022</v>
      </c>
      <c r="B219" t="s">
        <v>104</v>
      </c>
      <c r="C219">
        <v>2022</v>
      </c>
      <c r="D219">
        <v>9.8000000000000007</v>
      </c>
      <c r="E219">
        <v>135.80000000000001</v>
      </c>
      <c r="F219">
        <v>0</v>
      </c>
      <c r="G219">
        <v>10096</v>
      </c>
      <c r="H219">
        <v>0</v>
      </c>
      <c r="I219">
        <v>582.70000000000005</v>
      </c>
      <c r="J219">
        <v>0</v>
      </c>
      <c r="K219">
        <v>5719</v>
      </c>
      <c r="L219">
        <v>5939.3</v>
      </c>
      <c r="M219">
        <v>0</v>
      </c>
      <c r="N219">
        <v>2088.3000000000002</v>
      </c>
      <c r="O219">
        <v>5149.6000000000004</v>
      </c>
      <c r="P219">
        <v>0</v>
      </c>
      <c r="Q219">
        <v>273.7</v>
      </c>
      <c r="R219">
        <v>86</v>
      </c>
      <c r="S219">
        <v>0</v>
      </c>
      <c r="T219">
        <v>6581.5</v>
      </c>
      <c r="U219">
        <v>0</v>
      </c>
      <c r="V219">
        <v>208</v>
      </c>
      <c r="W219">
        <v>-505</v>
      </c>
      <c r="X219">
        <v>382740</v>
      </c>
      <c r="Y219">
        <v>0</v>
      </c>
      <c r="Z219">
        <v>0</v>
      </c>
      <c r="AA219">
        <v>53102218</v>
      </c>
      <c r="AB219">
        <v>0</v>
      </c>
      <c r="AC219">
        <v>876702</v>
      </c>
      <c r="AD219">
        <v>0</v>
      </c>
      <c r="AE219">
        <v>35630215</v>
      </c>
      <c r="AF219">
        <v>4692213</v>
      </c>
      <c r="AG219">
        <v>0</v>
      </c>
      <c r="AH219">
        <v>5517084</v>
      </c>
      <c r="AI219">
        <v>41572850</v>
      </c>
      <c r="AJ219">
        <v>0</v>
      </c>
      <c r="AK219">
        <v>21463</v>
      </c>
      <c r="AL219">
        <v>-26088</v>
      </c>
      <c r="AM219">
        <v>0</v>
      </c>
      <c r="AN219">
        <v>12797817</v>
      </c>
      <c r="AO219">
        <v>0</v>
      </c>
      <c r="AP219">
        <v>496349</v>
      </c>
      <c r="AQ219">
        <v>155063058</v>
      </c>
      <c r="AR219">
        <v>68.8</v>
      </c>
    </row>
    <row r="220" spans="1:44" hidden="1">
      <c r="A220" s="47" t="str">
        <f t="shared" si="3"/>
        <v>NC_2023</v>
      </c>
      <c r="B220" t="s">
        <v>104</v>
      </c>
      <c r="C220">
        <v>2023</v>
      </c>
      <c r="D220">
        <v>9.8000000000000007</v>
      </c>
      <c r="E220">
        <v>135.80000000000001</v>
      </c>
      <c r="F220">
        <v>0</v>
      </c>
      <c r="G220">
        <v>9514</v>
      </c>
      <c r="H220">
        <v>0</v>
      </c>
      <c r="I220">
        <v>722.9</v>
      </c>
      <c r="J220">
        <v>0</v>
      </c>
      <c r="K220">
        <v>5719</v>
      </c>
      <c r="L220">
        <v>5939.3</v>
      </c>
      <c r="M220">
        <v>0</v>
      </c>
      <c r="N220">
        <v>2088.3000000000002</v>
      </c>
      <c r="O220">
        <v>5149.6000000000004</v>
      </c>
      <c r="P220">
        <v>0</v>
      </c>
      <c r="Q220">
        <v>273.7</v>
      </c>
      <c r="R220">
        <v>86</v>
      </c>
      <c r="S220">
        <v>0</v>
      </c>
      <c r="T220">
        <v>6681.5</v>
      </c>
      <c r="U220">
        <v>0</v>
      </c>
      <c r="V220">
        <v>208</v>
      </c>
      <c r="W220">
        <v>-484</v>
      </c>
      <c r="X220">
        <v>395197</v>
      </c>
      <c r="Y220">
        <v>0</v>
      </c>
      <c r="Z220">
        <v>0</v>
      </c>
      <c r="AA220">
        <v>40984056</v>
      </c>
      <c r="AB220">
        <v>0</v>
      </c>
      <c r="AC220">
        <v>1087652</v>
      </c>
      <c r="AD220">
        <v>0</v>
      </c>
      <c r="AE220">
        <v>38331915</v>
      </c>
      <c r="AF220">
        <v>3894005</v>
      </c>
      <c r="AG220">
        <v>0</v>
      </c>
      <c r="AH220">
        <v>5516779</v>
      </c>
      <c r="AI220">
        <v>41572850</v>
      </c>
      <c r="AJ220">
        <v>0</v>
      </c>
      <c r="AK220">
        <v>6859</v>
      </c>
      <c r="AL220">
        <v>-22497</v>
      </c>
      <c r="AM220">
        <v>0</v>
      </c>
      <c r="AN220">
        <v>13638680</v>
      </c>
      <c r="AO220">
        <v>0</v>
      </c>
      <c r="AP220">
        <v>505266</v>
      </c>
      <c r="AQ220">
        <v>145910277</v>
      </c>
      <c r="AR220">
        <v>56.3</v>
      </c>
    </row>
    <row r="221" spans="1:44" hidden="1">
      <c r="A221" s="47" t="str">
        <f t="shared" si="3"/>
        <v>NC_2024</v>
      </c>
      <c r="B221" t="s">
        <v>104</v>
      </c>
      <c r="C221">
        <v>2024</v>
      </c>
      <c r="D221">
        <v>9.8000000000000007</v>
      </c>
      <c r="E221">
        <v>135.80000000000001</v>
      </c>
      <c r="F221">
        <v>0</v>
      </c>
      <c r="G221">
        <v>9449.2999999999993</v>
      </c>
      <c r="H221">
        <v>0</v>
      </c>
      <c r="I221">
        <v>863.1</v>
      </c>
      <c r="J221">
        <v>0</v>
      </c>
      <c r="K221">
        <v>5719</v>
      </c>
      <c r="L221">
        <v>6456.3</v>
      </c>
      <c r="M221">
        <v>0</v>
      </c>
      <c r="N221">
        <v>2089.4</v>
      </c>
      <c r="O221">
        <v>5149.6000000000004</v>
      </c>
      <c r="P221">
        <v>0</v>
      </c>
      <c r="Q221">
        <v>273.7</v>
      </c>
      <c r="R221">
        <v>86</v>
      </c>
      <c r="S221">
        <v>0</v>
      </c>
      <c r="T221">
        <v>6686</v>
      </c>
      <c r="U221">
        <v>0</v>
      </c>
      <c r="V221">
        <v>208</v>
      </c>
      <c r="W221">
        <v>-501</v>
      </c>
      <c r="X221">
        <v>386630</v>
      </c>
      <c r="Y221">
        <v>0</v>
      </c>
      <c r="Z221">
        <v>0</v>
      </c>
      <c r="AA221">
        <v>35641506</v>
      </c>
      <c r="AB221">
        <v>0</v>
      </c>
      <c r="AC221">
        <v>1298602</v>
      </c>
      <c r="AD221">
        <v>0</v>
      </c>
      <c r="AE221">
        <v>38455856</v>
      </c>
      <c r="AF221">
        <v>3656731</v>
      </c>
      <c r="AG221">
        <v>0</v>
      </c>
      <c r="AH221">
        <v>5518489</v>
      </c>
      <c r="AI221">
        <v>41572850</v>
      </c>
      <c r="AJ221">
        <v>0</v>
      </c>
      <c r="AK221">
        <v>427</v>
      </c>
      <c r="AL221">
        <v>-27518</v>
      </c>
      <c r="AM221">
        <v>0</v>
      </c>
      <c r="AN221">
        <v>13657540</v>
      </c>
      <c r="AO221">
        <v>0</v>
      </c>
      <c r="AP221">
        <v>505347</v>
      </c>
      <c r="AQ221">
        <v>140665959</v>
      </c>
      <c r="AR221">
        <v>50.9</v>
      </c>
    </row>
    <row r="222" spans="1:44" hidden="1">
      <c r="A222" s="47" t="str">
        <f t="shared" si="3"/>
        <v>NC_2025</v>
      </c>
      <c r="B222" t="s">
        <v>104</v>
      </c>
      <c r="C222">
        <v>2025</v>
      </c>
      <c r="D222">
        <v>9.8000000000000007</v>
      </c>
      <c r="E222">
        <v>135.80000000000001</v>
      </c>
      <c r="F222">
        <v>3.1</v>
      </c>
      <c r="G222">
        <v>9365.4</v>
      </c>
      <c r="H222">
        <v>0</v>
      </c>
      <c r="I222">
        <v>1026</v>
      </c>
      <c r="J222">
        <v>4.5999999999999996</v>
      </c>
      <c r="K222">
        <v>5714.9</v>
      </c>
      <c r="L222">
        <v>6456.3</v>
      </c>
      <c r="M222">
        <v>0</v>
      </c>
      <c r="N222">
        <v>2090.5</v>
      </c>
      <c r="O222">
        <v>5149.6000000000004</v>
      </c>
      <c r="P222">
        <v>0</v>
      </c>
      <c r="Q222">
        <v>273.7</v>
      </c>
      <c r="R222">
        <v>86</v>
      </c>
      <c r="S222">
        <v>0</v>
      </c>
      <c r="T222">
        <v>6687</v>
      </c>
      <c r="U222">
        <v>0</v>
      </c>
      <c r="V222">
        <v>208</v>
      </c>
      <c r="W222">
        <v>-507</v>
      </c>
      <c r="X222">
        <v>382585</v>
      </c>
      <c r="Y222">
        <v>0</v>
      </c>
      <c r="Z222">
        <v>20504</v>
      </c>
      <c r="AA222">
        <v>33882944</v>
      </c>
      <c r="AB222">
        <v>0</v>
      </c>
      <c r="AC222">
        <v>1543747</v>
      </c>
      <c r="AD222">
        <v>30115</v>
      </c>
      <c r="AE222">
        <v>37754870</v>
      </c>
      <c r="AF222">
        <v>3708622</v>
      </c>
      <c r="AG222">
        <v>0</v>
      </c>
      <c r="AH222">
        <v>5519628</v>
      </c>
      <c r="AI222">
        <v>41572850</v>
      </c>
      <c r="AJ222">
        <v>0</v>
      </c>
      <c r="AK222">
        <v>3081</v>
      </c>
      <c r="AL222">
        <v>-29181</v>
      </c>
      <c r="AM222">
        <v>0</v>
      </c>
      <c r="AN222">
        <v>13561813</v>
      </c>
      <c r="AO222">
        <v>0</v>
      </c>
      <c r="AP222">
        <v>504005</v>
      </c>
      <c r="AQ222">
        <v>138455076</v>
      </c>
      <c r="AR222">
        <v>48.9</v>
      </c>
    </row>
    <row r="223" spans="1:44" hidden="1">
      <c r="A223" s="47" t="str">
        <f t="shared" si="3"/>
        <v>NC_2026</v>
      </c>
      <c r="B223" t="s">
        <v>104</v>
      </c>
      <c r="C223">
        <v>2026</v>
      </c>
      <c r="D223">
        <v>14</v>
      </c>
      <c r="E223">
        <v>135.80000000000001</v>
      </c>
      <c r="F223">
        <v>6.2</v>
      </c>
      <c r="G223">
        <v>8750.2999999999993</v>
      </c>
      <c r="H223">
        <v>0</v>
      </c>
      <c r="I223">
        <v>1188.9000000000001</v>
      </c>
      <c r="J223">
        <v>9.1999999999999993</v>
      </c>
      <c r="K223">
        <v>5710.8</v>
      </c>
      <c r="L223">
        <v>6456.3</v>
      </c>
      <c r="M223">
        <v>0</v>
      </c>
      <c r="N223">
        <v>2091.5</v>
      </c>
      <c r="O223">
        <v>5149.6000000000004</v>
      </c>
      <c r="P223">
        <v>0</v>
      </c>
      <c r="Q223">
        <v>273.7</v>
      </c>
      <c r="R223">
        <v>86</v>
      </c>
      <c r="S223">
        <v>0</v>
      </c>
      <c r="T223">
        <v>7176.6</v>
      </c>
      <c r="U223">
        <v>800</v>
      </c>
      <c r="V223">
        <v>208</v>
      </c>
      <c r="W223">
        <v>-2106</v>
      </c>
      <c r="X223">
        <v>382585</v>
      </c>
      <c r="Y223">
        <v>0</v>
      </c>
      <c r="Z223">
        <v>41007</v>
      </c>
      <c r="AA223">
        <v>30423050</v>
      </c>
      <c r="AB223">
        <v>0</v>
      </c>
      <c r="AC223">
        <v>1753413</v>
      </c>
      <c r="AD223">
        <v>60230</v>
      </c>
      <c r="AE223">
        <v>37090891</v>
      </c>
      <c r="AF223">
        <v>3477759</v>
      </c>
      <c r="AG223">
        <v>0</v>
      </c>
      <c r="AH223">
        <v>5521299</v>
      </c>
      <c r="AI223">
        <v>41572850</v>
      </c>
      <c r="AJ223">
        <v>0</v>
      </c>
      <c r="AK223">
        <v>0</v>
      </c>
      <c r="AL223">
        <v>-25692</v>
      </c>
      <c r="AM223">
        <v>0</v>
      </c>
      <c r="AN223">
        <v>14036537</v>
      </c>
      <c r="AO223">
        <v>1467217</v>
      </c>
      <c r="AP223">
        <v>502610</v>
      </c>
      <c r="AQ223">
        <v>136301651</v>
      </c>
      <c r="AR223">
        <v>45</v>
      </c>
    </row>
    <row r="224" spans="1:44" hidden="1">
      <c r="A224" s="47" t="str">
        <f t="shared" si="3"/>
        <v>NC_2027</v>
      </c>
      <c r="B224" t="s">
        <v>104</v>
      </c>
      <c r="C224">
        <v>2027</v>
      </c>
      <c r="D224">
        <v>793.8</v>
      </c>
      <c r="E224">
        <v>135.80000000000001</v>
      </c>
      <c r="F224">
        <v>9.4</v>
      </c>
      <c r="G224">
        <v>8160.6</v>
      </c>
      <c r="H224">
        <v>0</v>
      </c>
      <c r="I224">
        <v>1404.1</v>
      </c>
      <c r="J224">
        <v>13.7</v>
      </c>
      <c r="K224">
        <v>5701.2</v>
      </c>
      <c r="L224">
        <v>6456.3</v>
      </c>
      <c r="M224">
        <v>0</v>
      </c>
      <c r="N224">
        <v>2122.6999999999998</v>
      </c>
      <c r="O224">
        <v>5149.6000000000004</v>
      </c>
      <c r="P224">
        <v>0</v>
      </c>
      <c r="Q224">
        <v>273.7</v>
      </c>
      <c r="R224">
        <v>86</v>
      </c>
      <c r="S224">
        <v>0</v>
      </c>
      <c r="T224">
        <v>11608.4</v>
      </c>
      <c r="U224">
        <v>1600</v>
      </c>
      <c r="V224">
        <v>208</v>
      </c>
      <c r="W224">
        <v>-304390</v>
      </c>
      <c r="X224">
        <v>382585</v>
      </c>
      <c r="Y224">
        <v>0</v>
      </c>
      <c r="Z224">
        <v>61511</v>
      </c>
      <c r="AA224">
        <v>23293008</v>
      </c>
      <c r="AB224">
        <v>0</v>
      </c>
      <c r="AC224">
        <v>1005804</v>
      </c>
      <c r="AD224">
        <v>90345</v>
      </c>
      <c r="AE224">
        <v>36174782</v>
      </c>
      <c r="AF224">
        <v>4772467</v>
      </c>
      <c r="AG224">
        <v>0</v>
      </c>
      <c r="AH224">
        <v>5613099</v>
      </c>
      <c r="AI224">
        <v>41572850</v>
      </c>
      <c r="AJ224">
        <v>0</v>
      </c>
      <c r="AK224">
        <v>0</v>
      </c>
      <c r="AL224">
        <v>-19462</v>
      </c>
      <c r="AM224">
        <v>0</v>
      </c>
      <c r="AN224">
        <v>21658841</v>
      </c>
      <c r="AO224">
        <v>4363416</v>
      </c>
      <c r="AP224">
        <v>501268</v>
      </c>
      <c r="AQ224">
        <v>139166127</v>
      </c>
      <c r="AR224">
        <v>38.6</v>
      </c>
    </row>
    <row r="225" spans="1:44" hidden="1">
      <c r="A225" s="47" t="str">
        <f t="shared" si="3"/>
        <v>NC_2028</v>
      </c>
      <c r="B225" t="s">
        <v>104</v>
      </c>
      <c r="C225">
        <v>2028</v>
      </c>
      <c r="D225">
        <v>797</v>
      </c>
      <c r="E225">
        <v>135.80000000000001</v>
      </c>
      <c r="F225">
        <v>1836.1</v>
      </c>
      <c r="G225">
        <v>5817.9</v>
      </c>
      <c r="H225">
        <v>0</v>
      </c>
      <c r="I225">
        <v>1619.4</v>
      </c>
      <c r="J225">
        <v>18.3</v>
      </c>
      <c r="K225">
        <v>5691.5</v>
      </c>
      <c r="L225">
        <v>6456.3</v>
      </c>
      <c r="M225">
        <v>0</v>
      </c>
      <c r="N225">
        <v>2128.3000000000002</v>
      </c>
      <c r="O225">
        <v>5149.6000000000004</v>
      </c>
      <c r="P225">
        <v>0</v>
      </c>
      <c r="Q225">
        <v>273.7</v>
      </c>
      <c r="R225">
        <v>86</v>
      </c>
      <c r="S225">
        <v>0</v>
      </c>
      <c r="T225">
        <v>11576.3</v>
      </c>
      <c r="U225">
        <v>1600</v>
      </c>
      <c r="V225">
        <v>208</v>
      </c>
      <c r="W225">
        <v>-185259</v>
      </c>
      <c r="X225">
        <v>377086</v>
      </c>
      <c r="Y225">
        <v>0</v>
      </c>
      <c r="Z225">
        <v>12423463</v>
      </c>
      <c r="AA225">
        <v>3827797</v>
      </c>
      <c r="AB225">
        <v>0</v>
      </c>
      <c r="AC225">
        <v>2436691</v>
      </c>
      <c r="AD225">
        <v>120461</v>
      </c>
      <c r="AE225">
        <v>30489869</v>
      </c>
      <c r="AF225">
        <v>4067326</v>
      </c>
      <c r="AG225">
        <v>0</v>
      </c>
      <c r="AH225">
        <v>5630329</v>
      </c>
      <c r="AI225">
        <v>41572850</v>
      </c>
      <c r="AJ225">
        <v>0</v>
      </c>
      <c r="AK225">
        <v>0</v>
      </c>
      <c r="AL225">
        <v>-38003</v>
      </c>
      <c r="AM225">
        <v>0</v>
      </c>
      <c r="AN225">
        <v>24052458</v>
      </c>
      <c r="AO225">
        <v>5793160</v>
      </c>
      <c r="AP225">
        <v>499901</v>
      </c>
      <c r="AQ225">
        <v>131068130</v>
      </c>
      <c r="AR225">
        <v>18.7</v>
      </c>
    </row>
    <row r="226" spans="1:44" hidden="1">
      <c r="A226" s="47" t="str">
        <f t="shared" si="3"/>
        <v>NC_2029</v>
      </c>
      <c r="B226" t="s">
        <v>104</v>
      </c>
      <c r="C226">
        <v>2029</v>
      </c>
      <c r="D226">
        <v>1328</v>
      </c>
      <c r="E226">
        <v>135.80000000000001</v>
      </c>
      <c r="F226">
        <v>1836.1</v>
      </c>
      <c r="G226">
        <v>5735.4</v>
      </c>
      <c r="H226">
        <v>0</v>
      </c>
      <c r="I226">
        <v>1938.7</v>
      </c>
      <c r="J226">
        <v>18.3</v>
      </c>
      <c r="K226">
        <v>5685.8</v>
      </c>
      <c r="L226">
        <v>6456.3</v>
      </c>
      <c r="M226">
        <v>0</v>
      </c>
      <c r="N226">
        <v>2133.9</v>
      </c>
      <c r="O226">
        <v>5149.6000000000004</v>
      </c>
      <c r="P226">
        <v>0</v>
      </c>
      <c r="Q226">
        <v>273.7</v>
      </c>
      <c r="R226">
        <v>86</v>
      </c>
      <c r="S226">
        <v>0</v>
      </c>
      <c r="T226">
        <v>11717.5</v>
      </c>
      <c r="U226">
        <v>3170</v>
      </c>
      <c r="V226">
        <v>208</v>
      </c>
      <c r="W226">
        <v>-451508</v>
      </c>
      <c r="X226">
        <v>377019</v>
      </c>
      <c r="Y226">
        <v>0</v>
      </c>
      <c r="Z226">
        <v>12423463</v>
      </c>
      <c r="AA226">
        <v>3961303</v>
      </c>
      <c r="AB226">
        <v>0</v>
      </c>
      <c r="AC226">
        <v>2917040</v>
      </c>
      <c r="AD226">
        <v>120461</v>
      </c>
      <c r="AE226">
        <v>28394992</v>
      </c>
      <c r="AF226">
        <v>3241870</v>
      </c>
      <c r="AG226">
        <v>0</v>
      </c>
      <c r="AH226">
        <v>5646697</v>
      </c>
      <c r="AI226">
        <v>41572850</v>
      </c>
      <c r="AJ226">
        <v>0</v>
      </c>
      <c r="AK226">
        <v>0</v>
      </c>
      <c r="AL226">
        <v>-35228</v>
      </c>
      <c r="AM226">
        <v>0</v>
      </c>
      <c r="AN226">
        <v>24126062</v>
      </c>
      <c r="AO226">
        <v>9357028</v>
      </c>
      <c r="AP226">
        <v>430376</v>
      </c>
      <c r="AQ226">
        <v>132082425</v>
      </c>
      <c r="AR226">
        <v>17.5</v>
      </c>
    </row>
    <row r="227" spans="1:44" hidden="1">
      <c r="A227" s="47" t="str">
        <f t="shared" si="3"/>
        <v>NC_2030</v>
      </c>
      <c r="B227" t="s">
        <v>104</v>
      </c>
      <c r="C227">
        <v>2030</v>
      </c>
      <c r="D227">
        <v>3033</v>
      </c>
      <c r="E227">
        <v>135.80000000000001</v>
      </c>
      <c r="F227">
        <v>1836.1</v>
      </c>
      <c r="G227">
        <v>5632.5</v>
      </c>
      <c r="H227">
        <v>0</v>
      </c>
      <c r="I227">
        <v>2258</v>
      </c>
      <c r="J227">
        <v>18.3</v>
      </c>
      <c r="K227">
        <v>5680</v>
      </c>
      <c r="L227">
        <v>6456.3</v>
      </c>
      <c r="M227">
        <v>0</v>
      </c>
      <c r="N227">
        <v>2139.4</v>
      </c>
      <c r="O227">
        <v>5149.6000000000004</v>
      </c>
      <c r="P227">
        <v>0</v>
      </c>
      <c r="Q227">
        <v>97.7</v>
      </c>
      <c r="R227">
        <v>86</v>
      </c>
      <c r="S227">
        <v>0</v>
      </c>
      <c r="T227">
        <v>15811.6</v>
      </c>
      <c r="U227">
        <v>3837</v>
      </c>
      <c r="V227">
        <v>5147.6000000000004</v>
      </c>
      <c r="W227">
        <v>-1069489</v>
      </c>
      <c r="X227">
        <v>373277</v>
      </c>
      <c r="Y227">
        <v>0</v>
      </c>
      <c r="Z227">
        <v>12423463</v>
      </c>
      <c r="AA227">
        <v>3610591</v>
      </c>
      <c r="AB227">
        <v>0</v>
      </c>
      <c r="AC227">
        <v>3178606</v>
      </c>
      <c r="AD227">
        <v>120461</v>
      </c>
      <c r="AE227">
        <v>22208489</v>
      </c>
      <c r="AF227">
        <v>1851998</v>
      </c>
      <c r="AG227">
        <v>0</v>
      </c>
      <c r="AH227">
        <v>5664190</v>
      </c>
      <c r="AI227">
        <v>41572850</v>
      </c>
      <c r="AJ227">
        <v>0</v>
      </c>
      <c r="AK227">
        <v>0</v>
      </c>
      <c r="AL227">
        <v>-40124</v>
      </c>
      <c r="AM227">
        <v>0</v>
      </c>
      <c r="AN227">
        <v>32616357</v>
      </c>
      <c r="AO227">
        <v>10232525</v>
      </c>
      <c r="AP227">
        <v>16036090</v>
      </c>
      <c r="AQ227">
        <v>148779284</v>
      </c>
      <c r="AR227">
        <v>14</v>
      </c>
    </row>
    <row r="228" spans="1:44" hidden="1">
      <c r="A228" s="47" t="str">
        <f t="shared" si="3"/>
        <v>ND_2022</v>
      </c>
      <c r="B228" t="s">
        <v>107</v>
      </c>
      <c r="C228">
        <v>2022</v>
      </c>
      <c r="D228">
        <v>0</v>
      </c>
      <c r="E228">
        <v>0</v>
      </c>
      <c r="F228">
        <v>0</v>
      </c>
      <c r="G228">
        <v>2679</v>
      </c>
      <c r="H228">
        <v>0</v>
      </c>
      <c r="I228">
        <v>64.8</v>
      </c>
      <c r="J228">
        <v>0</v>
      </c>
      <c r="K228">
        <v>5.3</v>
      </c>
      <c r="L228">
        <v>560.79999999999995</v>
      </c>
      <c r="M228">
        <v>0</v>
      </c>
      <c r="N228">
        <v>510</v>
      </c>
      <c r="O228">
        <v>0</v>
      </c>
      <c r="P228">
        <v>0</v>
      </c>
      <c r="Q228">
        <v>152.80000000000001</v>
      </c>
      <c r="R228">
        <v>0</v>
      </c>
      <c r="S228">
        <v>0</v>
      </c>
      <c r="T228">
        <v>0</v>
      </c>
      <c r="U228">
        <v>0</v>
      </c>
      <c r="V228">
        <v>4577.8999999999996</v>
      </c>
      <c r="W228">
        <v>0</v>
      </c>
      <c r="X228">
        <v>0</v>
      </c>
      <c r="Y228">
        <v>7345155</v>
      </c>
      <c r="Z228">
        <v>0</v>
      </c>
      <c r="AA228">
        <v>18661446</v>
      </c>
      <c r="AB228">
        <v>0</v>
      </c>
      <c r="AC228">
        <v>90494</v>
      </c>
      <c r="AD228">
        <v>0</v>
      </c>
      <c r="AE228">
        <v>5659</v>
      </c>
      <c r="AF228">
        <v>927567</v>
      </c>
      <c r="AG228">
        <v>0</v>
      </c>
      <c r="AH228">
        <v>1960193</v>
      </c>
      <c r="AI228">
        <v>0</v>
      </c>
      <c r="AJ228">
        <v>0</v>
      </c>
      <c r="AK228">
        <v>112226</v>
      </c>
      <c r="AL228">
        <v>0</v>
      </c>
      <c r="AM228">
        <v>0</v>
      </c>
      <c r="AN228">
        <v>0</v>
      </c>
      <c r="AO228">
        <v>0</v>
      </c>
      <c r="AP228">
        <v>15916959</v>
      </c>
      <c r="AQ228">
        <v>45019699</v>
      </c>
      <c r="AR228">
        <v>22.6</v>
      </c>
    </row>
    <row r="229" spans="1:44" hidden="1">
      <c r="A229" s="47" t="str">
        <f t="shared" si="3"/>
        <v>ND_2023</v>
      </c>
      <c r="B229" t="s">
        <v>107</v>
      </c>
      <c r="C229">
        <v>2023</v>
      </c>
      <c r="D229">
        <v>0</v>
      </c>
      <c r="E229">
        <v>0</v>
      </c>
      <c r="F229">
        <v>0</v>
      </c>
      <c r="G229">
        <v>2679</v>
      </c>
      <c r="H229">
        <v>0</v>
      </c>
      <c r="I229">
        <v>72.900000000000006</v>
      </c>
      <c r="J229">
        <v>0</v>
      </c>
      <c r="K229">
        <v>5.3</v>
      </c>
      <c r="L229">
        <v>648.79999999999995</v>
      </c>
      <c r="M229">
        <v>0</v>
      </c>
      <c r="N229">
        <v>510</v>
      </c>
      <c r="O229">
        <v>0</v>
      </c>
      <c r="P229">
        <v>0</v>
      </c>
      <c r="Q229">
        <v>152.80000000000001</v>
      </c>
      <c r="R229">
        <v>0</v>
      </c>
      <c r="S229">
        <v>0</v>
      </c>
      <c r="T229">
        <v>0</v>
      </c>
      <c r="U229">
        <v>0</v>
      </c>
      <c r="V229">
        <v>5513.8</v>
      </c>
      <c r="W229">
        <v>0</v>
      </c>
      <c r="X229">
        <v>0</v>
      </c>
      <c r="Y229">
        <v>7317975</v>
      </c>
      <c r="Z229">
        <v>0</v>
      </c>
      <c r="AA229">
        <v>13615297</v>
      </c>
      <c r="AB229">
        <v>0</v>
      </c>
      <c r="AC229">
        <v>101772</v>
      </c>
      <c r="AD229">
        <v>0</v>
      </c>
      <c r="AE229">
        <v>3773</v>
      </c>
      <c r="AF229">
        <v>609020</v>
      </c>
      <c r="AG229">
        <v>0</v>
      </c>
      <c r="AH229">
        <v>1960193</v>
      </c>
      <c r="AI229">
        <v>0</v>
      </c>
      <c r="AJ229">
        <v>0</v>
      </c>
      <c r="AK229">
        <v>1708</v>
      </c>
      <c r="AL229">
        <v>0</v>
      </c>
      <c r="AM229">
        <v>0</v>
      </c>
      <c r="AN229">
        <v>0</v>
      </c>
      <c r="AO229">
        <v>0</v>
      </c>
      <c r="AP229">
        <v>20441471</v>
      </c>
      <c r="AQ229">
        <v>44051209</v>
      </c>
      <c r="AR229">
        <v>16.399999999999999</v>
      </c>
    </row>
    <row r="230" spans="1:44" hidden="1">
      <c r="A230" s="47" t="str">
        <f t="shared" si="3"/>
        <v>ND_2024</v>
      </c>
      <c r="B230" t="s">
        <v>107</v>
      </c>
      <c r="C230">
        <v>2024</v>
      </c>
      <c r="D230">
        <v>0</v>
      </c>
      <c r="E230">
        <v>0</v>
      </c>
      <c r="F230">
        <v>0</v>
      </c>
      <c r="G230">
        <v>2659</v>
      </c>
      <c r="H230">
        <v>0</v>
      </c>
      <c r="I230">
        <v>81</v>
      </c>
      <c r="J230">
        <v>0</v>
      </c>
      <c r="K230">
        <v>5.3</v>
      </c>
      <c r="L230">
        <v>380.2</v>
      </c>
      <c r="M230">
        <v>0</v>
      </c>
      <c r="N230">
        <v>510</v>
      </c>
      <c r="O230">
        <v>0</v>
      </c>
      <c r="P230">
        <v>0</v>
      </c>
      <c r="Q230">
        <v>148.80000000000001</v>
      </c>
      <c r="R230">
        <v>0</v>
      </c>
      <c r="S230">
        <v>0</v>
      </c>
      <c r="T230">
        <v>0</v>
      </c>
      <c r="U230">
        <v>0</v>
      </c>
      <c r="V230">
        <v>6628.5</v>
      </c>
      <c r="W230">
        <v>0</v>
      </c>
      <c r="X230">
        <v>0</v>
      </c>
      <c r="Y230">
        <v>7329720</v>
      </c>
      <c r="Z230">
        <v>0</v>
      </c>
      <c r="AA230">
        <v>10172791</v>
      </c>
      <c r="AB230">
        <v>0</v>
      </c>
      <c r="AC230">
        <v>113049</v>
      </c>
      <c r="AD230">
        <v>0</v>
      </c>
      <c r="AE230">
        <v>1609</v>
      </c>
      <c r="AF230">
        <v>343305</v>
      </c>
      <c r="AG230">
        <v>0</v>
      </c>
      <c r="AH230">
        <v>1960193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24696578</v>
      </c>
      <c r="AQ230">
        <v>44617245</v>
      </c>
      <c r="AR230">
        <v>12.2</v>
      </c>
    </row>
    <row r="231" spans="1:44" hidden="1">
      <c r="A231" s="47" t="str">
        <f t="shared" si="3"/>
        <v>ND_2025</v>
      </c>
      <c r="B231" t="s">
        <v>107</v>
      </c>
      <c r="C231">
        <v>2025</v>
      </c>
      <c r="D231">
        <v>0</v>
      </c>
      <c r="E231">
        <v>0</v>
      </c>
      <c r="F231">
        <v>3.1</v>
      </c>
      <c r="G231">
        <v>2633.1</v>
      </c>
      <c r="H231">
        <v>0</v>
      </c>
      <c r="I231">
        <v>91.9</v>
      </c>
      <c r="J231">
        <v>4.5999999999999996</v>
      </c>
      <c r="K231">
        <v>5.3</v>
      </c>
      <c r="L231">
        <v>380.2</v>
      </c>
      <c r="M231">
        <v>0</v>
      </c>
      <c r="N231">
        <v>559</v>
      </c>
      <c r="O231">
        <v>0</v>
      </c>
      <c r="P231">
        <v>0</v>
      </c>
      <c r="Q231">
        <v>148.80000000000001</v>
      </c>
      <c r="R231">
        <v>0</v>
      </c>
      <c r="S231">
        <v>0</v>
      </c>
      <c r="T231">
        <v>55.8</v>
      </c>
      <c r="U231">
        <v>0</v>
      </c>
      <c r="V231">
        <v>8518.4</v>
      </c>
      <c r="W231">
        <v>0</v>
      </c>
      <c r="X231">
        <v>0</v>
      </c>
      <c r="Y231">
        <v>6753475</v>
      </c>
      <c r="Z231">
        <v>20504</v>
      </c>
      <c r="AA231">
        <v>7728262</v>
      </c>
      <c r="AB231">
        <v>0</v>
      </c>
      <c r="AC231">
        <v>128202</v>
      </c>
      <c r="AD231">
        <v>30115</v>
      </c>
      <c r="AE231">
        <v>0</v>
      </c>
      <c r="AF231">
        <v>230427</v>
      </c>
      <c r="AG231">
        <v>0</v>
      </c>
      <c r="AH231">
        <v>2148525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106991</v>
      </c>
      <c r="AO231">
        <v>0</v>
      </c>
      <c r="AP231">
        <v>32277167</v>
      </c>
      <c r="AQ231">
        <v>49423668</v>
      </c>
      <c r="AR231">
        <v>9.1999999999999993</v>
      </c>
    </row>
    <row r="232" spans="1:44" hidden="1">
      <c r="A232" s="47" t="str">
        <f t="shared" si="3"/>
        <v>ND_2026</v>
      </c>
      <c r="B232" t="s">
        <v>107</v>
      </c>
      <c r="C232">
        <v>2026</v>
      </c>
      <c r="D232">
        <v>0</v>
      </c>
      <c r="E232">
        <v>0</v>
      </c>
      <c r="F232">
        <v>6.2</v>
      </c>
      <c r="G232">
        <v>2606.6</v>
      </c>
      <c r="H232">
        <v>0</v>
      </c>
      <c r="I232">
        <v>102.8</v>
      </c>
      <c r="J232">
        <v>9.1999999999999993</v>
      </c>
      <c r="K232">
        <v>5.3</v>
      </c>
      <c r="L232">
        <v>380.2</v>
      </c>
      <c r="M232">
        <v>0</v>
      </c>
      <c r="N232">
        <v>559</v>
      </c>
      <c r="O232">
        <v>0</v>
      </c>
      <c r="P232">
        <v>0</v>
      </c>
      <c r="Q232">
        <v>128.30000000000001</v>
      </c>
      <c r="R232">
        <v>0</v>
      </c>
      <c r="S232">
        <v>0</v>
      </c>
      <c r="T232">
        <v>55.5</v>
      </c>
      <c r="U232">
        <v>0</v>
      </c>
      <c r="V232">
        <v>9445.4</v>
      </c>
      <c r="W232">
        <v>0</v>
      </c>
      <c r="X232">
        <v>0</v>
      </c>
      <c r="Y232">
        <v>6816700</v>
      </c>
      <c r="Z232">
        <v>41007</v>
      </c>
      <c r="AA232">
        <v>2972483</v>
      </c>
      <c r="AB232">
        <v>0</v>
      </c>
      <c r="AC232">
        <v>143442</v>
      </c>
      <c r="AD232">
        <v>60230</v>
      </c>
      <c r="AE232">
        <v>0</v>
      </c>
      <c r="AF232">
        <v>124773</v>
      </c>
      <c r="AG232">
        <v>0</v>
      </c>
      <c r="AH232">
        <v>2148525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106242</v>
      </c>
      <c r="AO232">
        <v>0</v>
      </c>
      <c r="AP232">
        <v>36569230</v>
      </c>
      <c r="AQ232">
        <v>48982632</v>
      </c>
      <c r="AR232">
        <v>3.6</v>
      </c>
    </row>
    <row r="233" spans="1:44" hidden="1">
      <c r="A233" s="47" t="str">
        <f t="shared" si="3"/>
        <v>ND_2027</v>
      </c>
      <c r="B233" t="s">
        <v>107</v>
      </c>
      <c r="C233">
        <v>2027</v>
      </c>
      <c r="D233">
        <v>0</v>
      </c>
      <c r="E233">
        <v>0</v>
      </c>
      <c r="F233">
        <v>9.4</v>
      </c>
      <c r="G233">
        <v>2168.6999999999998</v>
      </c>
      <c r="H233">
        <v>0</v>
      </c>
      <c r="I233">
        <v>118.3</v>
      </c>
      <c r="J233">
        <v>13.7</v>
      </c>
      <c r="K233">
        <v>5.3</v>
      </c>
      <c r="L233">
        <v>380.2</v>
      </c>
      <c r="M233">
        <v>0</v>
      </c>
      <c r="N233">
        <v>559</v>
      </c>
      <c r="O233">
        <v>0</v>
      </c>
      <c r="P233">
        <v>0</v>
      </c>
      <c r="Q233">
        <v>128.30000000000001</v>
      </c>
      <c r="R233">
        <v>0</v>
      </c>
      <c r="S233">
        <v>0</v>
      </c>
      <c r="T233">
        <v>55.1</v>
      </c>
      <c r="U233">
        <v>0</v>
      </c>
      <c r="V233">
        <v>9834.4</v>
      </c>
      <c r="W233">
        <v>0</v>
      </c>
      <c r="X233">
        <v>0</v>
      </c>
      <c r="Y233">
        <v>7986575</v>
      </c>
      <c r="Z233">
        <v>61511</v>
      </c>
      <c r="AA233">
        <v>1841386</v>
      </c>
      <c r="AB233">
        <v>0</v>
      </c>
      <c r="AC233">
        <v>164965</v>
      </c>
      <c r="AD233">
        <v>90345</v>
      </c>
      <c r="AE233">
        <v>0</v>
      </c>
      <c r="AF233">
        <v>141279</v>
      </c>
      <c r="AG233">
        <v>0</v>
      </c>
      <c r="AH233">
        <v>2147040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105493</v>
      </c>
      <c r="AO233">
        <v>0</v>
      </c>
      <c r="AP233">
        <v>38202634</v>
      </c>
      <c r="AQ233">
        <v>50741229</v>
      </c>
      <c r="AR233">
        <v>2.2999999999999998</v>
      </c>
    </row>
    <row r="234" spans="1:44" hidden="1">
      <c r="A234" s="47" t="str">
        <f t="shared" si="3"/>
        <v>ND_2028</v>
      </c>
      <c r="B234" t="s">
        <v>107</v>
      </c>
      <c r="C234">
        <v>2028</v>
      </c>
      <c r="D234">
        <v>0</v>
      </c>
      <c r="E234">
        <v>0</v>
      </c>
      <c r="F234">
        <v>0</v>
      </c>
      <c r="G234">
        <v>2081.5</v>
      </c>
      <c r="H234">
        <v>0</v>
      </c>
      <c r="I234">
        <v>133.69999999999999</v>
      </c>
      <c r="J234">
        <v>18.3</v>
      </c>
      <c r="K234">
        <v>5.3</v>
      </c>
      <c r="L234">
        <v>380.2</v>
      </c>
      <c r="M234">
        <v>0</v>
      </c>
      <c r="N234">
        <v>559</v>
      </c>
      <c r="O234">
        <v>0</v>
      </c>
      <c r="P234">
        <v>0</v>
      </c>
      <c r="Q234">
        <v>107.1</v>
      </c>
      <c r="R234">
        <v>0</v>
      </c>
      <c r="S234">
        <v>0</v>
      </c>
      <c r="T234">
        <v>54.7</v>
      </c>
      <c r="U234">
        <v>0</v>
      </c>
      <c r="V234">
        <v>10667.1</v>
      </c>
      <c r="W234">
        <v>0</v>
      </c>
      <c r="X234">
        <v>0</v>
      </c>
      <c r="Y234">
        <v>8546105</v>
      </c>
      <c r="Z234">
        <v>0</v>
      </c>
      <c r="AA234">
        <v>1057895</v>
      </c>
      <c r="AB234">
        <v>0</v>
      </c>
      <c r="AC234">
        <v>186489</v>
      </c>
      <c r="AD234">
        <v>120461</v>
      </c>
      <c r="AE234">
        <v>0</v>
      </c>
      <c r="AF234">
        <v>153319</v>
      </c>
      <c r="AG234">
        <v>0</v>
      </c>
      <c r="AH234">
        <v>2145309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104755</v>
      </c>
      <c r="AO234">
        <v>0</v>
      </c>
      <c r="AP234">
        <v>41063024</v>
      </c>
      <c r="AQ234">
        <v>53377357</v>
      </c>
      <c r="AR234">
        <v>1.3</v>
      </c>
    </row>
    <row r="235" spans="1:44" hidden="1">
      <c r="A235" s="47" t="str">
        <f t="shared" si="3"/>
        <v>ND_2029</v>
      </c>
      <c r="B235" t="s">
        <v>107</v>
      </c>
      <c r="C235">
        <v>2029</v>
      </c>
      <c r="D235">
        <v>0</v>
      </c>
      <c r="E235">
        <v>0</v>
      </c>
      <c r="F235">
        <v>0</v>
      </c>
      <c r="G235">
        <v>2047</v>
      </c>
      <c r="H235">
        <v>0</v>
      </c>
      <c r="I235">
        <v>157.30000000000001</v>
      </c>
      <c r="J235">
        <v>18.3</v>
      </c>
      <c r="K235">
        <v>5.3</v>
      </c>
      <c r="L235">
        <v>380.2</v>
      </c>
      <c r="M235">
        <v>0</v>
      </c>
      <c r="N235">
        <v>559</v>
      </c>
      <c r="O235">
        <v>0</v>
      </c>
      <c r="P235">
        <v>0</v>
      </c>
      <c r="Q235">
        <v>107.1</v>
      </c>
      <c r="R235">
        <v>0</v>
      </c>
      <c r="S235">
        <v>0</v>
      </c>
      <c r="T235">
        <v>54.8</v>
      </c>
      <c r="U235">
        <v>0</v>
      </c>
      <c r="V235">
        <v>10997.1</v>
      </c>
      <c r="W235">
        <v>0</v>
      </c>
      <c r="X235">
        <v>0</v>
      </c>
      <c r="Y235">
        <v>9659520</v>
      </c>
      <c r="Z235">
        <v>0</v>
      </c>
      <c r="AA235">
        <v>657593</v>
      </c>
      <c r="AB235">
        <v>0</v>
      </c>
      <c r="AC235">
        <v>219268</v>
      </c>
      <c r="AD235">
        <v>120461</v>
      </c>
      <c r="AE235">
        <v>0</v>
      </c>
      <c r="AF235">
        <v>128874</v>
      </c>
      <c r="AG235">
        <v>0</v>
      </c>
      <c r="AH235">
        <v>2136179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104027</v>
      </c>
      <c r="AO235">
        <v>0</v>
      </c>
      <c r="AP235">
        <v>42468340</v>
      </c>
      <c r="AQ235">
        <v>55494262</v>
      </c>
      <c r="AR235">
        <v>0.9</v>
      </c>
    </row>
    <row r="236" spans="1:44" hidden="1">
      <c r="A236" s="47" t="str">
        <f t="shared" si="3"/>
        <v>ND_2030</v>
      </c>
      <c r="B236" t="s">
        <v>107</v>
      </c>
      <c r="C236">
        <v>2030</v>
      </c>
      <c r="D236">
        <v>0</v>
      </c>
      <c r="E236">
        <v>0</v>
      </c>
      <c r="F236">
        <v>0</v>
      </c>
      <c r="G236">
        <v>2003.9</v>
      </c>
      <c r="H236">
        <v>0</v>
      </c>
      <c r="I236">
        <v>180.8</v>
      </c>
      <c r="J236">
        <v>18.3</v>
      </c>
      <c r="K236">
        <v>5.3</v>
      </c>
      <c r="L236">
        <v>380.2</v>
      </c>
      <c r="M236">
        <v>0</v>
      </c>
      <c r="N236">
        <v>559</v>
      </c>
      <c r="O236">
        <v>0</v>
      </c>
      <c r="P236">
        <v>0</v>
      </c>
      <c r="Q236">
        <v>103.1</v>
      </c>
      <c r="R236">
        <v>0</v>
      </c>
      <c r="S236">
        <v>0</v>
      </c>
      <c r="T236">
        <v>54.8</v>
      </c>
      <c r="U236">
        <v>0</v>
      </c>
      <c r="V236">
        <v>11437.4</v>
      </c>
      <c r="W236">
        <v>0</v>
      </c>
      <c r="X236">
        <v>0</v>
      </c>
      <c r="Y236">
        <v>10187965</v>
      </c>
      <c r="Z236">
        <v>0</v>
      </c>
      <c r="AA236">
        <v>553363</v>
      </c>
      <c r="AB236">
        <v>0</v>
      </c>
      <c r="AC236">
        <v>252047</v>
      </c>
      <c r="AD236">
        <v>120461</v>
      </c>
      <c r="AE236">
        <v>0</v>
      </c>
      <c r="AF236">
        <v>57055</v>
      </c>
      <c r="AG236">
        <v>0</v>
      </c>
      <c r="AH236">
        <v>2122837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103300</v>
      </c>
      <c r="AO236">
        <v>0</v>
      </c>
      <c r="AP236">
        <v>44033198</v>
      </c>
      <c r="AQ236">
        <v>57430224</v>
      </c>
      <c r="AR236">
        <v>0.7</v>
      </c>
    </row>
    <row r="237" spans="1:44" hidden="1">
      <c r="A237" s="47" t="str">
        <f t="shared" si="3"/>
        <v>NE_2022</v>
      </c>
      <c r="B237" t="s">
        <v>88</v>
      </c>
      <c r="C237">
        <v>2022</v>
      </c>
      <c r="D237">
        <v>0</v>
      </c>
      <c r="E237">
        <v>11</v>
      </c>
      <c r="F237">
        <v>0</v>
      </c>
      <c r="G237">
        <v>3777.6</v>
      </c>
      <c r="H237">
        <v>0</v>
      </c>
      <c r="I237">
        <v>61.3</v>
      </c>
      <c r="J237">
        <v>0</v>
      </c>
      <c r="K237">
        <v>391.5</v>
      </c>
      <c r="L237">
        <v>1259.8</v>
      </c>
      <c r="M237">
        <v>0</v>
      </c>
      <c r="N237">
        <v>280.89999999999998</v>
      </c>
      <c r="O237">
        <v>770</v>
      </c>
      <c r="P237">
        <v>0</v>
      </c>
      <c r="Q237">
        <v>707.8</v>
      </c>
      <c r="R237">
        <v>0</v>
      </c>
      <c r="S237">
        <v>0</v>
      </c>
      <c r="T237">
        <v>27.7</v>
      </c>
      <c r="U237">
        <v>0</v>
      </c>
      <c r="V237">
        <v>3707.9</v>
      </c>
      <c r="W237">
        <v>0</v>
      </c>
      <c r="X237">
        <v>50438</v>
      </c>
      <c r="Y237">
        <v>0</v>
      </c>
      <c r="Z237">
        <v>0</v>
      </c>
      <c r="AA237">
        <v>20777033</v>
      </c>
      <c r="AB237">
        <v>0</v>
      </c>
      <c r="AC237">
        <v>30493</v>
      </c>
      <c r="AD237">
        <v>0</v>
      </c>
      <c r="AE237">
        <v>779285</v>
      </c>
      <c r="AF237">
        <v>753601</v>
      </c>
      <c r="AG237">
        <v>0</v>
      </c>
      <c r="AH237">
        <v>1186917</v>
      </c>
      <c r="AI237">
        <v>6150340</v>
      </c>
      <c r="AJ237">
        <v>0</v>
      </c>
      <c r="AK237">
        <v>528329</v>
      </c>
      <c r="AL237">
        <v>0</v>
      </c>
      <c r="AM237">
        <v>0</v>
      </c>
      <c r="AN237">
        <v>10606</v>
      </c>
      <c r="AO237">
        <v>0</v>
      </c>
      <c r="AP237">
        <v>13583436</v>
      </c>
      <c r="AQ237">
        <v>43850478</v>
      </c>
      <c r="AR237">
        <v>22.7</v>
      </c>
    </row>
    <row r="238" spans="1:44" hidden="1">
      <c r="A238" s="47" t="str">
        <f t="shared" si="3"/>
        <v>NE_2023</v>
      </c>
      <c r="B238" t="s">
        <v>88</v>
      </c>
      <c r="C238">
        <v>2023</v>
      </c>
      <c r="D238">
        <v>0</v>
      </c>
      <c r="E238">
        <v>11</v>
      </c>
      <c r="F238">
        <v>0</v>
      </c>
      <c r="G238">
        <v>3777.6</v>
      </c>
      <c r="H238">
        <v>0</v>
      </c>
      <c r="I238">
        <v>67.599999999999994</v>
      </c>
      <c r="J238">
        <v>0</v>
      </c>
      <c r="K238">
        <v>391.5</v>
      </c>
      <c r="L238">
        <v>1842.8</v>
      </c>
      <c r="M238">
        <v>0</v>
      </c>
      <c r="N238">
        <v>280.89999999999998</v>
      </c>
      <c r="O238">
        <v>770</v>
      </c>
      <c r="P238">
        <v>0</v>
      </c>
      <c r="Q238">
        <v>235.7</v>
      </c>
      <c r="R238">
        <v>0</v>
      </c>
      <c r="S238">
        <v>0</v>
      </c>
      <c r="T238">
        <v>998.1</v>
      </c>
      <c r="U238">
        <v>0</v>
      </c>
      <c r="V238">
        <v>5979.8</v>
      </c>
      <c r="W238">
        <v>0</v>
      </c>
      <c r="X238">
        <v>50438</v>
      </c>
      <c r="Y238">
        <v>0</v>
      </c>
      <c r="Z238">
        <v>0</v>
      </c>
      <c r="AA238">
        <v>10781586</v>
      </c>
      <c r="AB238">
        <v>0</v>
      </c>
      <c r="AC238">
        <v>97368</v>
      </c>
      <c r="AD238">
        <v>0</v>
      </c>
      <c r="AE238">
        <v>539903</v>
      </c>
      <c r="AF238">
        <v>1618658</v>
      </c>
      <c r="AG238">
        <v>0</v>
      </c>
      <c r="AH238">
        <v>1186917</v>
      </c>
      <c r="AI238">
        <v>6150340</v>
      </c>
      <c r="AJ238">
        <v>0</v>
      </c>
      <c r="AK238">
        <v>55812</v>
      </c>
      <c r="AL238">
        <v>0</v>
      </c>
      <c r="AM238">
        <v>0</v>
      </c>
      <c r="AN238">
        <v>2430100</v>
      </c>
      <c r="AO238">
        <v>0</v>
      </c>
      <c r="AP238">
        <v>23813740</v>
      </c>
      <c r="AQ238">
        <v>46724862</v>
      </c>
      <c r="AR238">
        <v>12.2</v>
      </c>
    </row>
    <row r="239" spans="1:44" hidden="1">
      <c r="A239" s="47" t="str">
        <f t="shared" si="3"/>
        <v>NE_2024</v>
      </c>
      <c r="B239" t="s">
        <v>88</v>
      </c>
      <c r="C239">
        <v>2024</v>
      </c>
      <c r="D239">
        <v>0</v>
      </c>
      <c r="E239">
        <v>11</v>
      </c>
      <c r="F239">
        <v>0</v>
      </c>
      <c r="G239">
        <v>3777.6</v>
      </c>
      <c r="H239">
        <v>0</v>
      </c>
      <c r="I239">
        <v>74</v>
      </c>
      <c r="J239">
        <v>0</v>
      </c>
      <c r="K239">
        <v>391.5</v>
      </c>
      <c r="L239">
        <v>1724.5</v>
      </c>
      <c r="M239">
        <v>0</v>
      </c>
      <c r="N239">
        <v>281.39999999999998</v>
      </c>
      <c r="O239">
        <v>770</v>
      </c>
      <c r="P239">
        <v>0</v>
      </c>
      <c r="Q239">
        <v>226.5</v>
      </c>
      <c r="R239">
        <v>0</v>
      </c>
      <c r="S239">
        <v>0</v>
      </c>
      <c r="T239">
        <v>1203.9000000000001</v>
      </c>
      <c r="U239">
        <v>0</v>
      </c>
      <c r="V239">
        <v>6688.8</v>
      </c>
      <c r="W239">
        <v>0</v>
      </c>
      <c r="X239">
        <v>50438</v>
      </c>
      <c r="Y239">
        <v>0</v>
      </c>
      <c r="Z239">
        <v>0</v>
      </c>
      <c r="AA239">
        <v>8390375</v>
      </c>
      <c r="AB239">
        <v>0</v>
      </c>
      <c r="AC239">
        <v>92400</v>
      </c>
      <c r="AD239">
        <v>0</v>
      </c>
      <c r="AE239">
        <v>347626</v>
      </c>
      <c r="AF239">
        <v>1016167</v>
      </c>
      <c r="AG239">
        <v>0</v>
      </c>
      <c r="AH239">
        <v>1189044</v>
      </c>
      <c r="AI239">
        <v>6150340</v>
      </c>
      <c r="AJ239">
        <v>0</v>
      </c>
      <c r="AK239">
        <v>3783</v>
      </c>
      <c r="AL239">
        <v>0</v>
      </c>
      <c r="AM239">
        <v>0</v>
      </c>
      <c r="AN239">
        <v>2773811</v>
      </c>
      <c r="AO239">
        <v>0</v>
      </c>
      <c r="AP239">
        <v>26324435</v>
      </c>
      <c r="AQ239">
        <v>46338421</v>
      </c>
      <c r="AR239">
        <v>9.3000000000000007</v>
      </c>
    </row>
    <row r="240" spans="1:44" hidden="1">
      <c r="A240" s="47" t="str">
        <f t="shared" si="3"/>
        <v>NE_2025</v>
      </c>
      <c r="B240" t="s">
        <v>88</v>
      </c>
      <c r="C240">
        <v>2025</v>
      </c>
      <c r="D240">
        <v>3</v>
      </c>
      <c r="E240">
        <v>11</v>
      </c>
      <c r="F240">
        <v>4.7</v>
      </c>
      <c r="G240">
        <v>3777.6</v>
      </c>
      <c r="H240">
        <v>0</v>
      </c>
      <c r="I240">
        <v>83.4</v>
      </c>
      <c r="J240">
        <v>6.9</v>
      </c>
      <c r="K240">
        <v>391.2</v>
      </c>
      <c r="L240">
        <v>1722.9</v>
      </c>
      <c r="M240">
        <v>0</v>
      </c>
      <c r="N240">
        <v>282</v>
      </c>
      <c r="O240">
        <v>770</v>
      </c>
      <c r="P240">
        <v>0</v>
      </c>
      <c r="Q240">
        <v>225.2</v>
      </c>
      <c r="R240">
        <v>0</v>
      </c>
      <c r="S240">
        <v>0</v>
      </c>
      <c r="T240">
        <v>2402.8000000000002</v>
      </c>
      <c r="U240">
        <v>0</v>
      </c>
      <c r="V240">
        <v>8100.6</v>
      </c>
      <c r="W240">
        <v>-451</v>
      </c>
      <c r="X240">
        <v>48932</v>
      </c>
      <c r="Y240">
        <v>0</v>
      </c>
      <c r="Z240">
        <v>30755</v>
      </c>
      <c r="AA240">
        <v>8732374</v>
      </c>
      <c r="AB240">
        <v>0</v>
      </c>
      <c r="AC240">
        <v>81572</v>
      </c>
      <c r="AD240">
        <v>45173</v>
      </c>
      <c r="AE240">
        <v>249999</v>
      </c>
      <c r="AF240">
        <v>1056360</v>
      </c>
      <c r="AG240">
        <v>0</v>
      </c>
      <c r="AH240">
        <v>1191000</v>
      </c>
      <c r="AI240">
        <v>6150340</v>
      </c>
      <c r="AJ240">
        <v>0</v>
      </c>
      <c r="AK240">
        <v>0</v>
      </c>
      <c r="AL240">
        <v>0</v>
      </c>
      <c r="AM240">
        <v>0</v>
      </c>
      <c r="AN240">
        <v>5441120</v>
      </c>
      <c r="AO240">
        <v>0</v>
      </c>
      <c r="AP240">
        <v>31925978</v>
      </c>
      <c r="AQ240">
        <v>54953151</v>
      </c>
      <c r="AR240">
        <v>9.6</v>
      </c>
    </row>
    <row r="241" spans="1:44" hidden="1">
      <c r="A241" s="47" t="str">
        <f t="shared" si="3"/>
        <v>NE_2026</v>
      </c>
      <c r="B241" t="s">
        <v>88</v>
      </c>
      <c r="C241">
        <v>2026</v>
      </c>
      <c r="D241">
        <v>16.8</v>
      </c>
      <c r="E241">
        <v>11</v>
      </c>
      <c r="F241">
        <v>9.4</v>
      </c>
      <c r="G241">
        <v>3777.6</v>
      </c>
      <c r="H241">
        <v>0</v>
      </c>
      <c r="I241">
        <v>92.7</v>
      </c>
      <c r="J241">
        <v>13.7</v>
      </c>
      <c r="K241">
        <v>391</v>
      </c>
      <c r="L241">
        <v>1718.2</v>
      </c>
      <c r="M241">
        <v>0</v>
      </c>
      <c r="N241">
        <v>282.5</v>
      </c>
      <c r="O241">
        <v>770</v>
      </c>
      <c r="P241">
        <v>0</v>
      </c>
      <c r="Q241">
        <v>225.2</v>
      </c>
      <c r="R241">
        <v>0</v>
      </c>
      <c r="S241">
        <v>0</v>
      </c>
      <c r="T241">
        <v>2390.8000000000002</v>
      </c>
      <c r="U241">
        <v>0</v>
      </c>
      <c r="V241">
        <v>8137.1</v>
      </c>
      <c r="W241">
        <v>-2402</v>
      </c>
      <c r="X241">
        <v>47527</v>
      </c>
      <c r="Y241">
        <v>0</v>
      </c>
      <c r="Z241">
        <v>61511</v>
      </c>
      <c r="AA241">
        <v>7885511</v>
      </c>
      <c r="AB241">
        <v>0</v>
      </c>
      <c r="AC241">
        <v>63261</v>
      </c>
      <c r="AD241">
        <v>90345</v>
      </c>
      <c r="AE241">
        <v>139290</v>
      </c>
      <c r="AF241">
        <v>1041867</v>
      </c>
      <c r="AG241">
        <v>0</v>
      </c>
      <c r="AH241">
        <v>1193260</v>
      </c>
      <c r="AI241">
        <v>6150340</v>
      </c>
      <c r="AJ241">
        <v>0</v>
      </c>
      <c r="AK241">
        <v>0</v>
      </c>
      <c r="AL241">
        <v>0</v>
      </c>
      <c r="AM241">
        <v>0</v>
      </c>
      <c r="AN241">
        <v>5394847</v>
      </c>
      <c r="AO241">
        <v>0</v>
      </c>
      <c r="AP241">
        <v>31571540</v>
      </c>
      <c r="AQ241">
        <v>53636897</v>
      </c>
      <c r="AR241">
        <v>8.6999999999999993</v>
      </c>
    </row>
    <row r="242" spans="1:44" hidden="1">
      <c r="A242" s="47" t="str">
        <f t="shared" si="3"/>
        <v>NE_2027</v>
      </c>
      <c r="B242" t="s">
        <v>88</v>
      </c>
      <c r="C242">
        <v>2027</v>
      </c>
      <c r="D242">
        <v>169.4</v>
      </c>
      <c r="E242">
        <v>11</v>
      </c>
      <c r="F242">
        <v>14</v>
      </c>
      <c r="G242">
        <v>3777.6</v>
      </c>
      <c r="H242">
        <v>0</v>
      </c>
      <c r="I242">
        <v>110</v>
      </c>
      <c r="J242">
        <v>20.6</v>
      </c>
      <c r="K242">
        <v>390.3</v>
      </c>
      <c r="L242">
        <v>1570.8</v>
      </c>
      <c r="M242">
        <v>0</v>
      </c>
      <c r="N242">
        <v>294</v>
      </c>
      <c r="O242">
        <v>770</v>
      </c>
      <c r="P242">
        <v>0</v>
      </c>
      <c r="Q242">
        <v>225.2</v>
      </c>
      <c r="R242">
        <v>0</v>
      </c>
      <c r="S242">
        <v>0</v>
      </c>
      <c r="T242">
        <v>2373.4</v>
      </c>
      <c r="U242">
        <v>0</v>
      </c>
      <c r="V242">
        <v>8130.9</v>
      </c>
      <c r="W242">
        <v>-31065</v>
      </c>
      <c r="X242">
        <v>46690</v>
      </c>
      <c r="Y242">
        <v>0</v>
      </c>
      <c r="Z242">
        <v>92266</v>
      </c>
      <c r="AA242">
        <v>6537577</v>
      </c>
      <c r="AB242">
        <v>0</v>
      </c>
      <c r="AC242">
        <v>50167</v>
      </c>
      <c r="AD242">
        <v>135518</v>
      </c>
      <c r="AE242">
        <v>93446</v>
      </c>
      <c r="AF242">
        <v>861921</v>
      </c>
      <c r="AG242">
        <v>0</v>
      </c>
      <c r="AH242">
        <v>1245902</v>
      </c>
      <c r="AI242">
        <v>5998652</v>
      </c>
      <c r="AJ242">
        <v>0</v>
      </c>
      <c r="AK242">
        <v>0</v>
      </c>
      <c r="AL242">
        <v>0</v>
      </c>
      <c r="AM242">
        <v>0</v>
      </c>
      <c r="AN242">
        <v>5342407</v>
      </c>
      <c r="AO242">
        <v>0</v>
      </c>
      <c r="AP242">
        <v>30993368</v>
      </c>
      <c r="AQ242">
        <v>51366849</v>
      </c>
      <c r="AR242">
        <v>7.2</v>
      </c>
    </row>
    <row r="243" spans="1:44" hidden="1">
      <c r="A243" s="47" t="str">
        <f t="shared" si="3"/>
        <v>NE_2028</v>
      </c>
      <c r="B243" t="s">
        <v>88</v>
      </c>
      <c r="C243">
        <v>2028</v>
      </c>
      <c r="D243">
        <v>204.1</v>
      </c>
      <c r="E243">
        <v>11</v>
      </c>
      <c r="F243">
        <v>0</v>
      </c>
      <c r="G243">
        <v>3756.6</v>
      </c>
      <c r="H243">
        <v>0</v>
      </c>
      <c r="I243">
        <v>127.4</v>
      </c>
      <c r="J243">
        <v>27.5</v>
      </c>
      <c r="K243">
        <v>389.7</v>
      </c>
      <c r="L243">
        <v>1557.6</v>
      </c>
      <c r="M243">
        <v>0</v>
      </c>
      <c r="N243">
        <v>294.5</v>
      </c>
      <c r="O243">
        <v>770</v>
      </c>
      <c r="P243">
        <v>0</v>
      </c>
      <c r="Q243">
        <v>225.2</v>
      </c>
      <c r="R243">
        <v>0</v>
      </c>
      <c r="S243">
        <v>0</v>
      </c>
      <c r="T243">
        <v>2357.5</v>
      </c>
      <c r="U243">
        <v>0</v>
      </c>
      <c r="V243">
        <v>8119.9</v>
      </c>
      <c r="W243">
        <v>-47834</v>
      </c>
      <c r="X243">
        <v>40803</v>
      </c>
      <c r="Y243">
        <v>0</v>
      </c>
      <c r="Z243">
        <v>0</v>
      </c>
      <c r="AA243">
        <v>5029965</v>
      </c>
      <c r="AB243">
        <v>0</v>
      </c>
      <c r="AC243">
        <v>159147</v>
      </c>
      <c r="AD243">
        <v>180691</v>
      </c>
      <c r="AE243">
        <v>60534</v>
      </c>
      <c r="AF243">
        <v>1097354</v>
      </c>
      <c r="AG243">
        <v>0</v>
      </c>
      <c r="AH243">
        <v>1248296</v>
      </c>
      <c r="AI243">
        <v>5287309</v>
      </c>
      <c r="AJ243">
        <v>0</v>
      </c>
      <c r="AK243">
        <v>0</v>
      </c>
      <c r="AL243">
        <v>0</v>
      </c>
      <c r="AM243">
        <v>0</v>
      </c>
      <c r="AN243">
        <v>5338782</v>
      </c>
      <c r="AO243">
        <v>0</v>
      </c>
      <c r="AP243">
        <v>31944445</v>
      </c>
      <c r="AQ243">
        <v>50339492</v>
      </c>
      <c r="AR243">
        <v>5.8</v>
      </c>
    </row>
    <row r="244" spans="1:44" hidden="1">
      <c r="A244" s="47" t="str">
        <f t="shared" si="3"/>
        <v>NE_2029</v>
      </c>
      <c r="B244" t="s">
        <v>88</v>
      </c>
      <c r="C244">
        <v>2029</v>
      </c>
      <c r="D244">
        <v>393.9</v>
      </c>
      <c r="E244">
        <v>11</v>
      </c>
      <c r="F244">
        <v>0</v>
      </c>
      <c r="G244">
        <v>3756.6</v>
      </c>
      <c r="H244">
        <v>0</v>
      </c>
      <c r="I244">
        <v>156.9</v>
      </c>
      <c r="J244">
        <v>27.5</v>
      </c>
      <c r="K244">
        <v>389.3</v>
      </c>
      <c r="L244">
        <v>1549.8</v>
      </c>
      <c r="M244">
        <v>0</v>
      </c>
      <c r="N244">
        <v>295.10000000000002</v>
      </c>
      <c r="O244">
        <v>770</v>
      </c>
      <c r="P244">
        <v>0</v>
      </c>
      <c r="Q244">
        <v>225.2</v>
      </c>
      <c r="R244">
        <v>0</v>
      </c>
      <c r="S244">
        <v>0</v>
      </c>
      <c r="T244">
        <v>2362.6</v>
      </c>
      <c r="U244">
        <v>0</v>
      </c>
      <c r="V244">
        <v>8251</v>
      </c>
      <c r="W244">
        <v>-64420</v>
      </c>
      <c r="X244">
        <v>38706</v>
      </c>
      <c r="Y244">
        <v>0</v>
      </c>
      <c r="Z244">
        <v>0</v>
      </c>
      <c r="AA244">
        <v>4459427</v>
      </c>
      <c r="AB244">
        <v>0</v>
      </c>
      <c r="AC244">
        <v>183862</v>
      </c>
      <c r="AD244">
        <v>180691</v>
      </c>
      <c r="AE244">
        <v>56789</v>
      </c>
      <c r="AF244">
        <v>913371</v>
      </c>
      <c r="AG244">
        <v>0</v>
      </c>
      <c r="AH244">
        <v>1250385</v>
      </c>
      <c r="AI244">
        <v>4994086</v>
      </c>
      <c r="AJ244">
        <v>0</v>
      </c>
      <c r="AK244">
        <v>0</v>
      </c>
      <c r="AL244">
        <v>0</v>
      </c>
      <c r="AM244">
        <v>0</v>
      </c>
      <c r="AN244">
        <v>5299670</v>
      </c>
      <c r="AO244">
        <v>0</v>
      </c>
      <c r="AP244">
        <v>31797576</v>
      </c>
      <c r="AQ244">
        <v>49110142</v>
      </c>
      <c r="AR244">
        <v>5.0999999999999996</v>
      </c>
    </row>
    <row r="245" spans="1:44" hidden="1">
      <c r="A245" s="47" t="str">
        <f t="shared" si="3"/>
        <v>NE_2030</v>
      </c>
      <c r="B245" t="s">
        <v>88</v>
      </c>
      <c r="C245">
        <v>2030</v>
      </c>
      <c r="D245">
        <v>393.9</v>
      </c>
      <c r="E245">
        <v>11</v>
      </c>
      <c r="F245">
        <v>0</v>
      </c>
      <c r="G245">
        <v>3756.6</v>
      </c>
      <c r="H245">
        <v>0</v>
      </c>
      <c r="I245">
        <v>186.4</v>
      </c>
      <c r="J245">
        <v>27.5</v>
      </c>
      <c r="K245">
        <v>388.9</v>
      </c>
      <c r="L245">
        <v>1439.9</v>
      </c>
      <c r="M245">
        <v>0</v>
      </c>
      <c r="N245">
        <v>295.60000000000002</v>
      </c>
      <c r="O245">
        <v>770</v>
      </c>
      <c r="P245">
        <v>0</v>
      </c>
      <c r="Q245">
        <v>46.4</v>
      </c>
      <c r="R245">
        <v>0</v>
      </c>
      <c r="S245">
        <v>0</v>
      </c>
      <c r="T245">
        <v>2984.2</v>
      </c>
      <c r="U245">
        <v>0</v>
      </c>
      <c r="V245">
        <v>9645.9</v>
      </c>
      <c r="W245">
        <v>-91133</v>
      </c>
      <c r="X245">
        <v>36520</v>
      </c>
      <c r="Y245">
        <v>0</v>
      </c>
      <c r="Z245">
        <v>0</v>
      </c>
      <c r="AA245">
        <v>4180480</v>
      </c>
      <c r="AB245">
        <v>0</v>
      </c>
      <c r="AC245">
        <v>216820</v>
      </c>
      <c r="AD245">
        <v>180691</v>
      </c>
      <c r="AE245">
        <v>56176</v>
      </c>
      <c r="AF245">
        <v>881549</v>
      </c>
      <c r="AG245">
        <v>0</v>
      </c>
      <c r="AH245">
        <v>1252563</v>
      </c>
      <c r="AI245">
        <v>4981157</v>
      </c>
      <c r="AJ245">
        <v>0</v>
      </c>
      <c r="AK245">
        <v>0</v>
      </c>
      <c r="AL245">
        <v>0</v>
      </c>
      <c r="AM245">
        <v>0</v>
      </c>
      <c r="AN245">
        <v>6833245</v>
      </c>
      <c r="AO245">
        <v>0</v>
      </c>
      <c r="AP245">
        <v>36221050</v>
      </c>
      <c r="AQ245">
        <v>54749117</v>
      </c>
      <c r="AR245">
        <v>4.8</v>
      </c>
    </row>
    <row r="246" spans="1:44" hidden="1">
      <c r="A246" s="47" t="str">
        <f t="shared" si="3"/>
        <v>NH_2022</v>
      </c>
      <c r="B246" t="s">
        <v>93</v>
      </c>
      <c r="C246">
        <v>2022</v>
      </c>
      <c r="D246">
        <v>0.6</v>
      </c>
      <c r="E246">
        <v>233.1</v>
      </c>
      <c r="F246">
        <v>0</v>
      </c>
      <c r="G246">
        <v>486</v>
      </c>
      <c r="H246">
        <v>0</v>
      </c>
      <c r="I246">
        <v>146.69999999999999</v>
      </c>
      <c r="J246">
        <v>0</v>
      </c>
      <c r="K246">
        <v>1238.5</v>
      </c>
      <c r="L246">
        <v>0</v>
      </c>
      <c r="M246">
        <v>0</v>
      </c>
      <c r="N246">
        <v>506.5</v>
      </c>
      <c r="O246">
        <v>1247.8</v>
      </c>
      <c r="P246">
        <v>0</v>
      </c>
      <c r="Q246">
        <v>482.3</v>
      </c>
      <c r="R246">
        <v>0</v>
      </c>
      <c r="S246">
        <v>0</v>
      </c>
      <c r="T246">
        <v>112.4</v>
      </c>
      <c r="U246">
        <v>0</v>
      </c>
      <c r="V246">
        <v>211.9</v>
      </c>
      <c r="W246">
        <v>-214</v>
      </c>
      <c r="X246">
        <v>568095</v>
      </c>
      <c r="Y246">
        <v>0</v>
      </c>
      <c r="Z246">
        <v>0</v>
      </c>
      <c r="AA246">
        <v>1060325</v>
      </c>
      <c r="AB246">
        <v>0</v>
      </c>
      <c r="AC246">
        <v>198659</v>
      </c>
      <c r="AD246">
        <v>0</v>
      </c>
      <c r="AE246">
        <v>1322470</v>
      </c>
      <c r="AF246">
        <v>0</v>
      </c>
      <c r="AG246">
        <v>0</v>
      </c>
      <c r="AH246">
        <v>1428061</v>
      </c>
      <c r="AI246">
        <v>9976364</v>
      </c>
      <c r="AJ246">
        <v>0</v>
      </c>
      <c r="AK246">
        <v>0</v>
      </c>
      <c r="AL246">
        <v>0</v>
      </c>
      <c r="AM246">
        <v>0</v>
      </c>
      <c r="AN246">
        <v>116267</v>
      </c>
      <c r="AO246">
        <v>0</v>
      </c>
      <c r="AP246">
        <v>592916</v>
      </c>
      <c r="AQ246">
        <v>15262943</v>
      </c>
      <c r="AR246">
        <v>1.8</v>
      </c>
    </row>
    <row r="247" spans="1:44" hidden="1">
      <c r="A247" s="47" t="str">
        <f t="shared" si="3"/>
        <v>NH_2023</v>
      </c>
      <c r="B247" t="s">
        <v>93</v>
      </c>
      <c r="C247">
        <v>2023</v>
      </c>
      <c r="D247">
        <v>0.6</v>
      </c>
      <c r="E247">
        <v>233.1</v>
      </c>
      <c r="F247">
        <v>0</v>
      </c>
      <c r="G247">
        <v>486</v>
      </c>
      <c r="H247">
        <v>0</v>
      </c>
      <c r="I247">
        <v>173</v>
      </c>
      <c r="J247">
        <v>0</v>
      </c>
      <c r="K247">
        <v>1238.5</v>
      </c>
      <c r="L247">
        <v>0</v>
      </c>
      <c r="M247">
        <v>0</v>
      </c>
      <c r="N247">
        <v>506.5</v>
      </c>
      <c r="O247">
        <v>1247.8</v>
      </c>
      <c r="P247">
        <v>0</v>
      </c>
      <c r="Q247">
        <v>482.3</v>
      </c>
      <c r="R247">
        <v>0</v>
      </c>
      <c r="S247">
        <v>0</v>
      </c>
      <c r="T247">
        <v>132.4</v>
      </c>
      <c r="U247">
        <v>0</v>
      </c>
      <c r="V247">
        <v>1517.6</v>
      </c>
      <c r="W247">
        <v>-26</v>
      </c>
      <c r="X247">
        <v>163120</v>
      </c>
      <c r="Y247">
        <v>0</v>
      </c>
      <c r="Z247">
        <v>0</v>
      </c>
      <c r="AA247">
        <v>390949</v>
      </c>
      <c r="AB247">
        <v>0</v>
      </c>
      <c r="AC247">
        <v>232496</v>
      </c>
      <c r="AD247">
        <v>0</v>
      </c>
      <c r="AE247">
        <v>624599</v>
      </c>
      <c r="AF247">
        <v>0</v>
      </c>
      <c r="AG247">
        <v>0</v>
      </c>
      <c r="AH247">
        <v>1428061</v>
      </c>
      <c r="AI247">
        <v>9976364</v>
      </c>
      <c r="AJ247">
        <v>0</v>
      </c>
      <c r="AK247">
        <v>0</v>
      </c>
      <c r="AL247">
        <v>0</v>
      </c>
      <c r="AM247">
        <v>0</v>
      </c>
      <c r="AN247">
        <v>249655</v>
      </c>
      <c r="AO247">
        <v>0</v>
      </c>
      <c r="AP247">
        <v>5533581</v>
      </c>
      <c r="AQ247">
        <v>18598799</v>
      </c>
      <c r="AR247">
        <v>0.7</v>
      </c>
    </row>
    <row r="248" spans="1:44" hidden="1">
      <c r="A248" s="47" t="str">
        <f t="shared" si="3"/>
        <v>NH_2024</v>
      </c>
      <c r="B248" t="s">
        <v>93</v>
      </c>
      <c r="C248">
        <v>2024</v>
      </c>
      <c r="D248">
        <v>0.6</v>
      </c>
      <c r="E248">
        <v>233.1</v>
      </c>
      <c r="F248">
        <v>0</v>
      </c>
      <c r="G248">
        <v>435.2</v>
      </c>
      <c r="H248">
        <v>0</v>
      </c>
      <c r="I248">
        <v>199.2</v>
      </c>
      <c r="J248">
        <v>0</v>
      </c>
      <c r="K248">
        <v>1238.5</v>
      </c>
      <c r="L248">
        <v>0</v>
      </c>
      <c r="M248">
        <v>0</v>
      </c>
      <c r="N248">
        <v>507.4</v>
      </c>
      <c r="O248">
        <v>1247.8</v>
      </c>
      <c r="P248">
        <v>0</v>
      </c>
      <c r="Q248">
        <v>278.8</v>
      </c>
      <c r="R248">
        <v>0</v>
      </c>
      <c r="S248">
        <v>0</v>
      </c>
      <c r="T248">
        <v>133.30000000000001</v>
      </c>
      <c r="U248">
        <v>0</v>
      </c>
      <c r="V248">
        <v>1797.6</v>
      </c>
      <c r="W248">
        <v>-26</v>
      </c>
      <c r="X248">
        <v>130614</v>
      </c>
      <c r="Y248">
        <v>0</v>
      </c>
      <c r="Z248">
        <v>0</v>
      </c>
      <c r="AA248">
        <v>364336</v>
      </c>
      <c r="AB248">
        <v>0</v>
      </c>
      <c r="AC248">
        <v>267752</v>
      </c>
      <c r="AD248">
        <v>0</v>
      </c>
      <c r="AE248">
        <v>1316370</v>
      </c>
      <c r="AF248">
        <v>0</v>
      </c>
      <c r="AG248">
        <v>0</v>
      </c>
      <c r="AH248">
        <v>1430540</v>
      </c>
      <c r="AI248">
        <v>9976364</v>
      </c>
      <c r="AJ248">
        <v>0</v>
      </c>
      <c r="AK248">
        <v>0</v>
      </c>
      <c r="AL248">
        <v>0</v>
      </c>
      <c r="AM248">
        <v>0</v>
      </c>
      <c r="AN248">
        <v>247897</v>
      </c>
      <c r="AO248">
        <v>0</v>
      </c>
      <c r="AP248">
        <v>6582512</v>
      </c>
      <c r="AQ248">
        <v>20316361</v>
      </c>
      <c r="AR248">
        <v>1</v>
      </c>
    </row>
    <row r="249" spans="1:44" hidden="1">
      <c r="A249" s="47" t="str">
        <f t="shared" si="3"/>
        <v>NH_2025</v>
      </c>
      <c r="B249" t="s">
        <v>93</v>
      </c>
      <c r="C249">
        <v>2025</v>
      </c>
      <c r="D249">
        <v>0.6</v>
      </c>
      <c r="E249">
        <v>233.1</v>
      </c>
      <c r="F249">
        <v>1.6</v>
      </c>
      <c r="G249">
        <v>403.6</v>
      </c>
      <c r="H249">
        <v>0</v>
      </c>
      <c r="I249">
        <v>229.3</v>
      </c>
      <c r="J249">
        <v>2.2999999999999998</v>
      </c>
      <c r="K249">
        <v>1237.5999999999999</v>
      </c>
      <c r="L249">
        <v>0</v>
      </c>
      <c r="M249">
        <v>0</v>
      </c>
      <c r="N249">
        <v>508.4</v>
      </c>
      <c r="O249">
        <v>1247.8</v>
      </c>
      <c r="P249">
        <v>0</v>
      </c>
      <c r="Q249">
        <v>278.8</v>
      </c>
      <c r="R249">
        <v>0</v>
      </c>
      <c r="S249">
        <v>0</v>
      </c>
      <c r="T249">
        <v>133.5</v>
      </c>
      <c r="U249">
        <v>0</v>
      </c>
      <c r="V249">
        <v>1806.1</v>
      </c>
      <c r="W249">
        <v>-18</v>
      </c>
      <c r="X249">
        <v>297530</v>
      </c>
      <c r="Y249">
        <v>0</v>
      </c>
      <c r="Z249">
        <v>10252</v>
      </c>
      <c r="AA249">
        <v>213315</v>
      </c>
      <c r="AB249">
        <v>0</v>
      </c>
      <c r="AC249">
        <v>311377</v>
      </c>
      <c r="AD249">
        <v>15058</v>
      </c>
      <c r="AE249">
        <v>900522</v>
      </c>
      <c r="AF249">
        <v>0</v>
      </c>
      <c r="AG249">
        <v>0</v>
      </c>
      <c r="AH249">
        <v>1433019</v>
      </c>
      <c r="AI249">
        <v>9976364</v>
      </c>
      <c r="AJ249">
        <v>0</v>
      </c>
      <c r="AK249">
        <v>0</v>
      </c>
      <c r="AL249">
        <v>0</v>
      </c>
      <c r="AM249">
        <v>0</v>
      </c>
      <c r="AN249">
        <v>248600</v>
      </c>
      <c r="AO249">
        <v>0</v>
      </c>
      <c r="AP249">
        <v>6591695</v>
      </c>
      <c r="AQ249">
        <v>19997715</v>
      </c>
      <c r="AR249">
        <v>0.6</v>
      </c>
    </row>
    <row r="250" spans="1:44" hidden="1">
      <c r="A250" s="47" t="str">
        <f t="shared" si="3"/>
        <v>NH_2026</v>
      </c>
      <c r="B250" t="s">
        <v>93</v>
      </c>
      <c r="C250">
        <v>2026</v>
      </c>
      <c r="D250">
        <v>0.6</v>
      </c>
      <c r="E250">
        <v>233.1</v>
      </c>
      <c r="F250">
        <v>3.1</v>
      </c>
      <c r="G250">
        <v>321.60000000000002</v>
      </c>
      <c r="H250">
        <v>0</v>
      </c>
      <c r="I250">
        <v>259.39999999999998</v>
      </c>
      <c r="J250">
        <v>4.5999999999999996</v>
      </c>
      <c r="K250">
        <v>1236.7</v>
      </c>
      <c r="L250">
        <v>0</v>
      </c>
      <c r="M250">
        <v>0</v>
      </c>
      <c r="N250">
        <v>509.3</v>
      </c>
      <c r="O250">
        <v>1247.8</v>
      </c>
      <c r="P250">
        <v>0</v>
      </c>
      <c r="Q250">
        <v>278.8</v>
      </c>
      <c r="R250">
        <v>0</v>
      </c>
      <c r="S250">
        <v>0</v>
      </c>
      <c r="T250">
        <v>133.4</v>
      </c>
      <c r="U250">
        <v>0</v>
      </c>
      <c r="V250">
        <v>2657.4</v>
      </c>
      <c r="W250">
        <v>-19</v>
      </c>
      <c r="X250">
        <v>297530</v>
      </c>
      <c r="Y250">
        <v>0</v>
      </c>
      <c r="Z250">
        <v>20504</v>
      </c>
      <c r="AA250">
        <v>170134</v>
      </c>
      <c r="AB250">
        <v>0</v>
      </c>
      <c r="AC250">
        <v>352244</v>
      </c>
      <c r="AD250">
        <v>30115</v>
      </c>
      <c r="AE250">
        <v>791717</v>
      </c>
      <c r="AF250">
        <v>0</v>
      </c>
      <c r="AG250">
        <v>0</v>
      </c>
      <c r="AH250">
        <v>1435499</v>
      </c>
      <c r="AI250">
        <v>9976364</v>
      </c>
      <c r="AJ250">
        <v>0</v>
      </c>
      <c r="AK250">
        <v>0</v>
      </c>
      <c r="AL250">
        <v>0</v>
      </c>
      <c r="AM250">
        <v>0</v>
      </c>
      <c r="AN250">
        <v>246872</v>
      </c>
      <c r="AO250">
        <v>0</v>
      </c>
      <c r="AP250">
        <v>9908860</v>
      </c>
      <c r="AQ250">
        <v>23229818</v>
      </c>
      <c r="AR250">
        <v>0.5</v>
      </c>
    </row>
    <row r="251" spans="1:44" hidden="1">
      <c r="A251" s="47" t="str">
        <f t="shared" si="3"/>
        <v>NH_2027</v>
      </c>
      <c r="B251" t="s">
        <v>93</v>
      </c>
      <c r="C251">
        <v>2027</v>
      </c>
      <c r="D251">
        <v>0.6</v>
      </c>
      <c r="E251">
        <v>233.1</v>
      </c>
      <c r="F251">
        <v>4.7</v>
      </c>
      <c r="G251">
        <v>317.8</v>
      </c>
      <c r="H251">
        <v>0</v>
      </c>
      <c r="I251">
        <v>294.7</v>
      </c>
      <c r="J251">
        <v>6.9</v>
      </c>
      <c r="K251">
        <v>1234.5999999999999</v>
      </c>
      <c r="L251">
        <v>0</v>
      </c>
      <c r="M251">
        <v>0</v>
      </c>
      <c r="N251">
        <v>510.2</v>
      </c>
      <c r="O251">
        <v>1247.8</v>
      </c>
      <c r="P251">
        <v>0</v>
      </c>
      <c r="Q251">
        <v>278.8</v>
      </c>
      <c r="R251">
        <v>0</v>
      </c>
      <c r="S251">
        <v>0</v>
      </c>
      <c r="T251">
        <v>133.19999999999999</v>
      </c>
      <c r="U251">
        <v>0</v>
      </c>
      <c r="V251">
        <v>2660.1</v>
      </c>
      <c r="W251">
        <v>-19</v>
      </c>
      <c r="X251">
        <v>256864</v>
      </c>
      <c r="Y251">
        <v>0</v>
      </c>
      <c r="Z251">
        <v>30755</v>
      </c>
      <c r="AA251">
        <v>168505</v>
      </c>
      <c r="AB251">
        <v>0</v>
      </c>
      <c r="AC251">
        <v>400210</v>
      </c>
      <c r="AD251">
        <v>45173</v>
      </c>
      <c r="AE251">
        <v>617259</v>
      </c>
      <c r="AF251">
        <v>0</v>
      </c>
      <c r="AG251">
        <v>0</v>
      </c>
      <c r="AH251">
        <v>1437978</v>
      </c>
      <c r="AI251">
        <v>9976364</v>
      </c>
      <c r="AJ251">
        <v>0</v>
      </c>
      <c r="AK251">
        <v>0</v>
      </c>
      <c r="AL251">
        <v>0</v>
      </c>
      <c r="AM251">
        <v>0</v>
      </c>
      <c r="AN251">
        <v>245147</v>
      </c>
      <c r="AO251">
        <v>0</v>
      </c>
      <c r="AP251">
        <v>9916832</v>
      </c>
      <c r="AQ251">
        <v>23095069</v>
      </c>
      <c r="AR251">
        <v>0.5</v>
      </c>
    </row>
    <row r="252" spans="1:44" hidden="1">
      <c r="A252" s="47" t="str">
        <f t="shared" si="3"/>
        <v>NH_2028</v>
      </c>
      <c r="B252" t="s">
        <v>93</v>
      </c>
      <c r="C252">
        <v>2028</v>
      </c>
      <c r="D252">
        <v>7.5</v>
      </c>
      <c r="E252">
        <v>233.1</v>
      </c>
      <c r="F252">
        <v>0</v>
      </c>
      <c r="G252">
        <v>305</v>
      </c>
      <c r="H252">
        <v>0</v>
      </c>
      <c r="I252">
        <v>330</v>
      </c>
      <c r="J252">
        <v>9.1999999999999993</v>
      </c>
      <c r="K252">
        <v>1232.5999999999999</v>
      </c>
      <c r="L252">
        <v>0</v>
      </c>
      <c r="M252">
        <v>0</v>
      </c>
      <c r="N252">
        <v>511.2</v>
      </c>
      <c r="O252">
        <v>1247.8</v>
      </c>
      <c r="P252">
        <v>0</v>
      </c>
      <c r="Q252">
        <v>278.8</v>
      </c>
      <c r="R252">
        <v>0</v>
      </c>
      <c r="S252">
        <v>0</v>
      </c>
      <c r="T252">
        <v>133.1</v>
      </c>
      <c r="U252">
        <v>0</v>
      </c>
      <c r="V252">
        <v>2648.2</v>
      </c>
      <c r="W252">
        <v>-1226</v>
      </c>
      <c r="X252">
        <v>153103</v>
      </c>
      <c r="Y252">
        <v>0</v>
      </c>
      <c r="Z252">
        <v>0</v>
      </c>
      <c r="AA252">
        <v>160328</v>
      </c>
      <c r="AB252">
        <v>0</v>
      </c>
      <c r="AC252">
        <v>448176</v>
      </c>
      <c r="AD252">
        <v>60230</v>
      </c>
      <c r="AE252">
        <v>575753</v>
      </c>
      <c r="AF252">
        <v>0</v>
      </c>
      <c r="AG252">
        <v>0</v>
      </c>
      <c r="AH252">
        <v>1440457</v>
      </c>
      <c r="AI252">
        <v>9976364</v>
      </c>
      <c r="AJ252">
        <v>0</v>
      </c>
      <c r="AK252">
        <v>0</v>
      </c>
      <c r="AL252">
        <v>0</v>
      </c>
      <c r="AM252">
        <v>0</v>
      </c>
      <c r="AN252">
        <v>243422</v>
      </c>
      <c r="AO252">
        <v>0</v>
      </c>
      <c r="AP252">
        <v>9905983</v>
      </c>
      <c r="AQ252">
        <v>22962591</v>
      </c>
      <c r="AR252">
        <v>0.4</v>
      </c>
    </row>
    <row r="253" spans="1:44" hidden="1">
      <c r="A253" s="47" t="str">
        <f t="shared" si="3"/>
        <v>NH_2029</v>
      </c>
      <c r="B253" t="s">
        <v>93</v>
      </c>
      <c r="C253">
        <v>2029</v>
      </c>
      <c r="D253">
        <v>81.400000000000006</v>
      </c>
      <c r="E253">
        <v>233.1</v>
      </c>
      <c r="F253">
        <v>0</v>
      </c>
      <c r="G253">
        <v>299.89999999999998</v>
      </c>
      <c r="H253">
        <v>0</v>
      </c>
      <c r="I253">
        <v>376.4</v>
      </c>
      <c r="J253">
        <v>9.1999999999999993</v>
      </c>
      <c r="K253">
        <v>1231.3</v>
      </c>
      <c r="L253">
        <v>0</v>
      </c>
      <c r="M253">
        <v>0</v>
      </c>
      <c r="N253">
        <v>512.1</v>
      </c>
      <c r="O253">
        <v>1247.8</v>
      </c>
      <c r="P253">
        <v>0</v>
      </c>
      <c r="Q253">
        <v>278.8</v>
      </c>
      <c r="R253">
        <v>0</v>
      </c>
      <c r="S253">
        <v>0</v>
      </c>
      <c r="T253">
        <v>133.1</v>
      </c>
      <c r="U253">
        <v>0</v>
      </c>
      <c r="V253">
        <v>2653.4</v>
      </c>
      <c r="W253">
        <v>-14353</v>
      </c>
      <c r="X253">
        <v>107396</v>
      </c>
      <c r="Y253">
        <v>0</v>
      </c>
      <c r="Z253">
        <v>0</v>
      </c>
      <c r="AA253">
        <v>154162</v>
      </c>
      <c r="AB253">
        <v>0</v>
      </c>
      <c r="AC253">
        <v>511204</v>
      </c>
      <c r="AD253">
        <v>60230</v>
      </c>
      <c r="AE253">
        <v>227736</v>
      </c>
      <c r="AF253">
        <v>0</v>
      </c>
      <c r="AG253">
        <v>0</v>
      </c>
      <c r="AH253">
        <v>1442936</v>
      </c>
      <c r="AI253">
        <v>9976364</v>
      </c>
      <c r="AJ253">
        <v>0</v>
      </c>
      <c r="AK253">
        <v>0</v>
      </c>
      <c r="AL253">
        <v>0</v>
      </c>
      <c r="AM253">
        <v>0</v>
      </c>
      <c r="AN253">
        <v>241719</v>
      </c>
      <c r="AO253">
        <v>0</v>
      </c>
      <c r="AP253">
        <v>9898397</v>
      </c>
      <c r="AQ253">
        <v>22605792</v>
      </c>
      <c r="AR253">
        <v>0.3</v>
      </c>
    </row>
    <row r="254" spans="1:44" hidden="1">
      <c r="A254" s="47" t="str">
        <f t="shared" si="3"/>
        <v>NH_2030</v>
      </c>
      <c r="B254" t="s">
        <v>93</v>
      </c>
      <c r="C254">
        <v>2030</v>
      </c>
      <c r="D254">
        <v>171</v>
      </c>
      <c r="E254">
        <v>190</v>
      </c>
      <c r="F254">
        <v>0</v>
      </c>
      <c r="G254">
        <v>293.60000000000002</v>
      </c>
      <c r="H254">
        <v>0</v>
      </c>
      <c r="I254">
        <v>422.8</v>
      </c>
      <c r="J254">
        <v>9.1999999999999993</v>
      </c>
      <c r="K254">
        <v>1230.0999999999999</v>
      </c>
      <c r="L254">
        <v>0</v>
      </c>
      <c r="M254">
        <v>0</v>
      </c>
      <c r="N254">
        <v>513</v>
      </c>
      <c r="O254">
        <v>1247.8</v>
      </c>
      <c r="P254">
        <v>0</v>
      </c>
      <c r="Q254">
        <v>210.7</v>
      </c>
      <c r="R254">
        <v>0</v>
      </c>
      <c r="S254">
        <v>0</v>
      </c>
      <c r="T254">
        <v>133.1</v>
      </c>
      <c r="U254">
        <v>0</v>
      </c>
      <c r="V254">
        <v>2745.4</v>
      </c>
      <c r="W254">
        <v>-33979</v>
      </c>
      <c r="X254">
        <v>106180</v>
      </c>
      <c r="Y254">
        <v>0</v>
      </c>
      <c r="Z254">
        <v>0</v>
      </c>
      <c r="AA254">
        <v>145358</v>
      </c>
      <c r="AB254">
        <v>0</v>
      </c>
      <c r="AC254">
        <v>574233</v>
      </c>
      <c r="AD254">
        <v>60230</v>
      </c>
      <c r="AE254">
        <v>0</v>
      </c>
      <c r="AF254">
        <v>0</v>
      </c>
      <c r="AG254">
        <v>0</v>
      </c>
      <c r="AH254">
        <v>1445415</v>
      </c>
      <c r="AI254">
        <v>9976364</v>
      </c>
      <c r="AJ254">
        <v>0</v>
      </c>
      <c r="AK254">
        <v>0</v>
      </c>
      <c r="AL254">
        <v>0</v>
      </c>
      <c r="AM254">
        <v>0</v>
      </c>
      <c r="AN254">
        <v>240041</v>
      </c>
      <c r="AO254">
        <v>0</v>
      </c>
      <c r="AP254">
        <v>10282117</v>
      </c>
      <c r="AQ254">
        <v>22795959</v>
      </c>
      <c r="AR254">
        <v>0.2</v>
      </c>
    </row>
    <row r="255" spans="1:44" hidden="1">
      <c r="A255" s="47" t="str">
        <f t="shared" si="3"/>
        <v>NJ_2022</v>
      </c>
      <c r="B255" t="s">
        <v>96</v>
      </c>
      <c r="C255">
        <v>2022</v>
      </c>
      <c r="D255">
        <v>911.1</v>
      </c>
      <c r="E255">
        <v>156.30000000000001</v>
      </c>
      <c r="F255">
        <v>0</v>
      </c>
      <c r="G255">
        <v>463</v>
      </c>
      <c r="H255">
        <v>0</v>
      </c>
      <c r="I255">
        <v>2377.8000000000002</v>
      </c>
      <c r="J255">
        <v>0</v>
      </c>
      <c r="K255">
        <v>8571.4</v>
      </c>
      <c r="L255">
        <v>2865.6</v>
      </c>
      <c r="M255">
        <v>0</v>
      </c>
      <c r="N255">
        <v>12.3</v>
      </c>
      <c r="O255">
        <v>3456.7</v>
      </c>
      <c r="P255">
        <v>0</v>
      </c>
      <c r="Q255">
        <v>23.3</v>
      </c>
      <c r="R255">
        <v>420</v>
      </c>
      <c r="S255">
        <v>0</v>
      </c>
      <c r="T255">
        <v>1852</v>
      </c>
      <c r="U255">
        <v>0</v>
      </c>
      <c r="V255">
        <v>90.1</v>
      </c>
      <c r="W255">
        <v>-193927</v>
      </c>
      <c r="X255">
        <v>717338</v>
      </c>
      <c r="Y255">
        <v>0</v>
      </c>
      <c r="Z255">
        <v>0</v>
      </c>
      <c r="AA255">
        <v>0</v>
      </c>
      <c r="AB255">
        <v>0</v>
      </c>
      <c r="AC255">
        <v>3327673</v>
      </c>
      <c r="AD255">
        <v>0</v>
      </c>
      <c r="AE255">
        <v>40566835</v>
      </c>
      <c r="AF255">
        <v>2373953</v>
      </c>
      <c r="AG255">
        <v>0</v>
      </c>
      <c r="AH255">
        <v>16563</v>
      </c>
      <c r="AI255">
        <v>27672408</v>
      </c>
      <c r="AJ255">
        <v>0</v>
      </c>
      <c r="AK255">
        <v>35921</v>
      </c>
      <c r="AL255">
        <v>-97580</v>
      </c>
      <c r="AM255">
        <v>0</v>
      </c>
      <c r="AN255">
        <v>2836078</v>
      </c>
      <c r="AO255">
        <v>0</v>
      </c>
      <c r="AP255">
        <v>239240</v>
      </c>
      <c r="AQ255">
        <v>77494503</v>
      </c>
      <c r="AR255">
        <v>17.5</v>
      </c>
    </row>
    <row r="256" spans="1:44" hidden="1">
      <c r="A256" s="47" t="str">
        <f t="shared" si="3"/>
        <v>NJ_2023</v>
      </c>
      <c r="B256" t="s">
        <v>96</v>
      </c>
      <c r="C256">
        <v>2023</v>
      </c>
      <c r="D256">
        <v>1066.7</v>
      </c>
      <c r="E256">
        <v>156.30000000000001</v>
      </c>
      <c r="F256">
        <v>0</v>
      </c>
      <c r="G256">
        <v>463</v>
      </c>
      <c r="H256">
        <v>0</v>
      </c>
      <c r="I256">
        <v>2577.1</v>
      </c>
      <c r="J256">
        <v>0</v>
      </c>
      <c r="K256">
        <v>8571.4</v>
      </c>
      <c r="L256">
        <v>2865.6</v>
      </c>
      <c r="M256">
        <v>0</v>
      </c>
      <c r="N256">
        <v>12.3</v>
      </c>
      <c r="O256">
        <v>3456.7</v>
      </c>
      <c r="P256">
        <v>0</v>
      </c>
      <c r="Q256">
        <v>23.3</v>
      </c>
      <c r="R256">
        <v>420</v>
      </c>
      <c r="S256">
        <v>0</v>
      </c>
      <c r="T256">
        <v>1852</v>
      </c>
      <c r="U256">
        <v>0</v>
      </c>
      <c r="V256">
        <v>90.1</v>
      </c>
      <c r="W256">
        <v>-46871</v>
      </c>
      <c r="X256">
        <v>717338</v>
      </c>
      <c r="Y256">
        <v>0</v>
      </c>
      <c r="Z256">
        <v>0</v>
      </c>
      <c r="AA256">
        <v>0</v>
      </c>
      <c r="AB256">
        <v>0</v>
      </c>
      <c r="AC256">
        <v>3610025</v>
      </c>
      <c r="AD256">
        <v>0</v>
      </c>
      <c r="AE256">
        <v>39208450</v>
      </c>
      <c r="AF256">
        <v>1098028</v>
      </c>
      <c r="AG256">
        <v>0</v>
      </c>
      <c r="AH256">
        <v>16563</v>
      </c>
      <c r="AI256">
        <v>27672408</v>
      </c>
      <c r="AJ256">
        <v>0</v>
      </c>
      <c r="AK256">
        <v>26042</v>
      </c>
      <c r="AL256">
        <v>-137632</v>
      </c>
      <c r="AM256">
        <v>0</v>
      </c>
      <c r="AN256">
        <v>3673974</v>
      </c>
      <c r="AO256">
        <v>0</v>
      </c>
      <c r="AP256">
        <v>286069</v>
      </c>
      <c r="AQ256">
        <v>76124395</v>
      </c>
      <c r="AR256">
        <v>16.100000000000001</v>
      </c>
    </row>
    <row r="257" spans="1:44" hidden="1">
      <c r="A257" s="47" t="str">
        <f t="shared" si="3"/>
        <v>NJ_2024</v>
      </c>
      <c r="B257" t="s">
        <v>96</v>
      </c>
      <c r="C257">
        <v>2024</v>
      </c>
      <c r="D257">
        <v>1222.2</v>
      </c>
      <c r="E257">
        <v>156.30000000000001</v>
      </c>
      <c r="F257">
        <v>0</v>
      </c>
      <c r="G257">
        <v>217.4</v>
      </c>
      <c r="H257">
        <v>0</v>
      </c>
      <c r="I257">
        <v>2776.4</v>
      </c>
      <c r="J257">
        <v>0</v>
      </c>
      <c r="K257">
        <v>8571.4</v>
      </c>
      <c r="L257">
        <v>1691</v>
      </c>
      <c r="M257">
        <v>0</v>
      </c>
      <c r="N257">
        <v>12.3</v>
      </c>
      <c r="O257">
        <v>3456.7</v>
      </c>
      <c r="P257">
        <v>0</v>
      </c>
      <c r="Q257">
        <v>0</v>
      </c>
      <c r="R257">
        <v>420</v>
      </c>
      <c r="S257">
        <v>0</v>
      </c>
      <c r="T257">
        <v>1852</v>
      </c>
      <c r="U257">
        <v>1100</v>
      </c>
      <c r="V257">
        <v>90.1</v>
      </c>
      <c r="W257">
        <v>-83364</v>
      </c>
      <c r="X257">
        <v>717338</v>
      </c>
      <c r="Y257">
        <v>0</v>
      </c>
      <c r="Z257">
        <v>0</v>
      </c>
      <c r="AA257">
        <v>0</v>
      </c>
      <c r="AB257">
        <v>0</v>
      </c>
      <c r="AC257">
        <v>3889169</v>
      </c>
      <c r="AD257">
        <v>0</v>
      </c>
      <c r="AE257">
        <v>40466893</v>
      </c>
      <c r="AF257">
        <v>488808</v>
      </c>
      <c r="AG257">
        <v>0</v>
      </c>
      <c r="AH257">
        <v>16593</v>
      </c>
      <c r="AI257">
        <v>27672408</v>
      </c>
      <c r="AJ257">
        <v>0</v>
      </c>
      <c r="AK257">
        <v>0</v>
      </c>
      <c r="AL257">
        <v>-164793</v>
      </c>
      <c r="AM257">
        <v>0</v>
      </c>
      <c r="AN257">
        <v>3106126</v>
      </c>
      <c r="AO257">
        <v>2371704</v>
      </c>
      <c r="AP257">
        <v>285339</v>
      </c>
      <c r="AQ257">
        <v>78766221</v>
      </c>
      <c r="AR257">
        <v>16.2</v>
      </c>
    </row>
    <row r="258" spans="1:44" hidden="1">
      <c r="A258" s="47" t="str">
        <f t="shared" si="3"/>
        <v>NJ_2025</v>
      </c>
      <c r="B258" t="s">
        <v>96</v>
      </c>
      <c r="C258">
        <v>2025</v>
      </c>
      <c r="D258">
        <v>1377.8</v>
      </c>
      <c r="E258">
        <v>156.30000000000001</v>
      </c>
      <c r="F258">
        <v>1.6</v>
      </c>
      <c r="G258">
        <v>215.2</v>
      </c>
      <c r="H258">
        <v>0</v>
      </c>
      <c r="I258">
        <v>3005.4</v>
      </c>
      <c r="J258">
        <v>2.2999999999999998</v>
      </c>
      <c r="K258">
        <v>8565.2000000000007</v>
      </c>
      <c r="L258">
        <v>1691</v>
      </c>
      <c r="M258">
        <v>0</v>
      </c>
      <c r="N258">
        <v>12.3</v>
      </c>
      <c r="O258">
        <v>3456.7</v>
      </c>
      <c r="P258">
        <v>0</v>
      </c>
      <c r="Q258">
        <v>0</v>
      </c>
      <c r="R258">
        <v>420</v>
      </c>
      <c r="S258">
        <v>0</v>
      </c>
      <c r="T258">
        <v>1852</v>
      </c>
      <c r="U258">
        <v>1100</v>
      </c>
      <c r="V258">
        <v>90.1</v>
      </c>
      <c r="W258">
        <v>-60207</v>
      </c>
      <c r="X258">
        <v>717338</v>
      </c>
      <c r="Y258">
        <v>0</v>
      </c>
      <c r="Z258">
        <v>10252</v>
      </c>
      <c r="AA258">
        <v>0</v>
      </c>
      <c r="AB258">
        <v>0</v>
      </c>
      <c r="AC258">
        <v>4210019</v>
      </c>
      <c r="AD258">
        <v>15058</v>
      </c>
      <c r="AE258">
        <v>37829098</v>
      </c>
      <c r="AF258">
        <v>547384</v>
      </c>
      <c r="AG258">
        <v>0</v>
      </c>
      <c r="AH258">
        <v>16623</v>
      </c>
      <c r="AI258">
        <v>27672408</v>
      </c>
      <c r="AJ258">
        <v>0</v>
      </c>
      <c r="AK258">
        <v>0</v>
      </c>
      <c r="AL258">
        <v>-175567</v>
      </c>
      <c r="AM258">
        <v>0</v>
      </c>
      <c r="AN258">
        <v>3622608</v>
      </c>
      <c r="AO258">
        <v>3865034</v>
      </c>
      <c r="AP258">
        <v>284610</v>
      </c>
      <c r="AQ258">
        <v>78554657</v>
      </c>
      <c r="AR258">
        <v>15.1</v>
      </c>
    </row>
    <row r="259" spans="1:44" hidden="1">
      <c r="A259" s="47" t="str">
        <f t="shared" ref="A259:A322" si="4">B259&amp;"_"&amp;C259</f>
        <v>NJ_2026</v>
      </c>
      <c r="B259" t="s">
        <v>96</v>
      </c>
      <c r="C259">
        <v>2026</v>
      </c>
      <c r="D259">
        <v>1533.3</v>
      </c>
      <c r="E259">
        <v>156.30000000000001</v>
      </c>
      <c r="F259">
        <v>3.1</v>
      </c>
      <c r="G259">
        <v>213.1</v>
      </c>
      <c r="H259">
        <v>0</v>
      </c>
      <c r="I259">
        <v>3234.5</v>
      </c>
      <c r="J259">
        <v>4.5999999999999996</v>
      </c>
      <c r="K259">
        <v>8559.1</v>
      </c>
      <c r="L259">
        <v>1691</v>
      </c>
      <c r="M259">
        <v>0</v>
      </c>
      <c r="N259">
        <v>12.4</v>
      </c>
      <c r="O259">
        <v>3456.7</v>
      </c>
      <c r="P259">
        <v>0</v>
      </c>
      <c r="Q259">
        <v>0</v>
      </c>
      <c r="R259">
        <v>420</v>
      </c>
      <c r="S259">
        <v>0</v>
      </c>
      <c r="T259">
        <v>1852</v>
      </c>
      <c r="U259">
        <v>1100</v>
      </c>
      <c r="V259">
        <v>90.1</v>
      </c>
      <c r="W259">
        <v>-66251</v>
      </c>
      <c r="X259">
        <v>717338</v>
      </c>
      <c r="Y259">
        <v>0</v>
      </c>
      <c r="Z259">
        <v>20504</v>
      </c>
      <c r="AA259">
        <v>0</v>
      </c>
      <c r="AB259">
        <v>0</v>
      </c>
      <c r="AC259">
        <v>4530869</v>
      </c>
      <c r="AD259">
        <v>30115</v>
      </c>
      <c r="AE259">
        <v>37937777</v>
      </c>
      <c r="AF259">
        <v>898658</v>
      </c>
      <c r="AG259">
        <v>0</v>
      </c>
      <c r="AH259">
        <v>16653</v>
      </c>
      <c r="AI259">
        <v>27672408</v>
      </c>
      <c r="AJ259">
        <v>0</v>
      </c>
      <c r="AK259">
        <v>0</v>
      </c>
      <c r="AL259">
        <v>-183159</v>
      </c>
      <c r="AM259">
        <v>0</v>
      </c>
      <c r="AN259">
        <v>3597374</v>
      </c>
      <c r="AO259">
        <v>3854570</v>
      </c>
      <c r="AP259">
        <v>283880</v>
      </c>
      <c r="AQ259">
        <v>79310736</v>
      </c>
      <c r="AR259">
        <v>15.3</v>
      </c>
    </row>
    <row r="260" spans="1:44" hidden="1">
      <c r="A260" s="47" t="str">
        <f t="shared" si="4"/>
        <v>NJ_2027</v>
      </c>
      <c r="B260" t="s">
        <v>96</v>
      </c>
      <c r="C260">
        <v>2027</v>
      </c>
      <c r="D260">
        <v>1688.9</v>
      </c>
      <c r="E260">
        <v>156.30000000000001</v>
      </c>
      <c r="F260">
        <v>4.7</v>
      </c>
      <c r="G260">
        <v>210.6</v>
      </c>
      <c r="H260">
        <v>0</v>
      </c>
      <c r="I260">
        <v>3509.8</v>
      </c>
      <c r="J260">
        <v>6.9</v>
      </c>
      <c r="K260">
        <v>8544.7000000000007</v>
      </c>
      <c r="L260">
        <v>1541</v>
      </c>
      <c r="M260">
        <v>0</v>
      </c>
      <c r="N260">
        <v>12.4</v>
      </c>
      <c r="O260">
        <v>3456.7</v>
      </c>
      <c r="P260">
        <v>0</v>
      </c>
      <c r="Q260">
        <v>0</v>
      </c>
      <c r="R260">
        <v>420</v>
      </c>
      <c r="S260">
        <v>0</v>
      </c>
      <c r="T260">
        <v>1852</v>
      </c>
      <c r="U260">
        <v>2610</v>
      </c>
      <c r="V260">
        <v>90.1</v>
      </c>
      <c r="W260">
        <v>-129101</v>
      </c>
      <c r="X260">
        <v>717338</v>
      </c>
      <c r="Y260">
        <v>0</v>
      </c>
      <c r="Z260">
        <v>30755</v>
      </c>
      <c r="AA260">
        <v>0</v>
      </c>
      <c r="AB260">
        <v>0</v>
      </c>
      <c r="AC260">
        <v>4916602</v>
      </c>
      <c r="AD260">
        <v>45173</v>
      </c>
      <c r="AE260">
        <v>38877363</v>
      </c>
      <c r="AF260">
        <v>1029155</v>
      </c>
      <c r="AG260">
        <v>0</v>
      </c>
      <c r="AH260">
        <v>16683</v>
      </c>
      <c r="AI260">
        <v>27672408</v>
      </c>
      <c r="AJ260">
        <v>0</v>
      </c>
      <c r="AK260">
        <v>0</v>
      </c>
      <c r="AL260">
        <v>-205526</v>
      </c>
      <c r="AM260">
        <v>0</v>
      </c>
      <c r="AN260">
        <v>2972625</v>
      </c>
      <c r="AO260">
        <v>7074742</v>
      </c>
      <c r="AP260">
        <v>279853</v>
      </c>
      <c r="AQ260">
        <v>83298071</v>
      </c>
      <c r="AR260">
        <v>15.8</v>
      </c>
    </row>
    <row r="261" spans="1:44" hidden="1">
      <c r="A261" s="47" t="str">
        <f t="shared" si="4"/>
        <v>NJ_2028</v>
      </c>
      <c r="B261" t="s">
        <v>96</v>
      </c>
      <c r="C261">
        <v>2028</v>
      </c>
      <c r="D261">
        <v>2106</v>
      </c>
      <c r="E261">
        <v>156.30000000000001</v>
      </c>
      <c r="F261">
        <v>0</v>
      </c>
      <c r="G261">
        <v>202.1</v>
      </c>
      <c r="H261">
        <v>0</v>
      </c>
      <c r="I261">
        <v>3785.2</v>
      </c>
      <c r="J261">
        <v>9.1999999999999993</v>
      </c>
      <c r="K261">
        <v>8530.2000000000007</v>
      </c>
      <c r="L261">
        <v>1414.2</v>
      </c>
      <c r="M261">
        <v>0</v>
      </c>
      <c r="N261">
        <v>12.4</v>
      </c>
      <c r="O261">
        <v>3456.7</v>
      </c>
      <c r="P261">
        <v>0</v>
      </c>
      <c r="Q261">
        <v>0</v>
      </c>
      <c r="R261">
        <v>420</v>
      </c>
      <c r="S261">
        <v>0</v>
      </c>
      <c r="T261">
        <v>1852</v>
      </c>
      <c r="U261">
        <v>3758</v>
      </c>
      <c r="V261">
        <v>90.1</v>
      </c>
      <c r="W261">
        <v>-333493</v>
      </c>
      <c r="X261">
        <v>717338</v>
      </c>
      <c r="Y261">
        <v>0</v>
      </c>
      <c r="Z261">
        <v>0</v>
      </c>
      <c r="AA261">
        <v>0</v>
      </c>
      <c r="AB261">
        <v>0</v>
      </c>
      <c r="AC261">
        <v>5302335</v>
      </c>
      <c r="AD261">
        <v>60230</v>
      </c>
      <c r="AE261">
        <v>35515993</v>
      </c>
      <c r="AF261">
        <v>1693819</v>
      </c>
      <c r="AG261">
        <v>0</v>
      </c>
      <c r="AH261">
        <v>16713</v>
      </c>
      <c r="AI261">
        <v>27672408</v>
      </c>
      <c r="AJ261">
        <v>0</v>
      </c>
      <c r="AK261">
        <v>0</v>
      </c>
      <c r="AL261">
        <v>-146140</v>
      </c>
      <c r="AM261">
        <v>0</v>
      </c>
      <c r="AN261">
        <v>3258853</v>
      </c>
      <c r="AO261">
        <v>12231651</v>
      </c>
      <c r="AP261">
        <v>278986</v>
      </c>
      <c r="AQ261">
        <v>86268694</v>
      </c>
      <c r="AR261">
        <v>14.8</v>
      </c>
    </row>
    <row r="262" spans="1:44" hidden="1">
      <c r="A262" s="47" t="str">
        <f t="shared" si="4"/>
        <v>NJ_2029</v>
      </c>
      <c r="B262" t="s">
        <v>96</v>
      </c>
      <c r="C262">
        <v>2029</v>
      </c>
      <c r="D262">
        <v>2106</v>
      </c>
      <c r="E262">
        <v>156.30000000000001</v>
      </c>
      <c r="F262">
        <v>0</v>
      </c>
      <c r="G262">
        <v>198.7</v>
      </c>
      <c r="H262">
        <v>0</v>
      </c>
      <c r="I262">
        <v>4106.8</v>
      </c>
      <c r="J262">
        <v>9.1999999999999993</v>
      </c>
      <c r="K262">
        <v>8332.7999999999993</v>
      </c>
      <c r="L262">
        <v>1350.5</v>
      </c>
      <c r="M262">
        <v>0</v>
      </c>
      <c r="N262">
        <v>12.4</v>
      </c>
      <c r="O262">
        <v>3456.7</v>
      </c>
      <c r="P262">
        <v>0</v>
      </c>
      <c r="Q262">
        <v>0</v>
      </c>
      <c r="R262">
        <v>420</v>
      </c>
      <c r="S262">
        <v>0</v>
      </c>
      <c r="T262">
        <v>1852</v>
      </c>
      <c r="U262">
        <v>3758</v>
      </c>
      <c r="V262">
        <v>90.1</v>
      </c>
      <c r="W262">
        <v>-255658</v>
      </c>
      <c r="X262">
        <v>717338</v>
      </c>
      <c r="Y262">
        <v>0</v>
      </c>
      <c r="Z262">
        <v>0</v>
      </c>
      <c r="AA262">
        <v>0</v>
      </c>
      <c r="AB262">
        <v>0</v>
      </c>
      <c r="AC262">
        <v>5752824</v>
      </c>
      <c r="AD262">
        <v>60230</v>
      </c>
      <c r="AE262">
        <v>34020606</v>
      </c>
      <c r="AF262">
        <v>1826304</v>
      </c>
      <c r="AG262">
        <v>0</v>
      </c>
      <c r="AH262">
        <v>16743</v>
      </c>
      <c r="AI262">
        <v>27672408</v>
      </c>
      <c r="AJ262">
        <v>0</v>
      </c>
      <c r="AK262">
        <v>0</v>
      </c>
      <c r="AL262">
        <v>-140773</v>
      </c>
      <c r="AM262">
        <v>0</v>
      </c>
      <c r="AN262">
        <v>3522288</v>
      </c>
      <c r="AO262">
        <v>13433174</v>
      </c>
      <c r="AP262">
        <v>281699</v>
      </c>
      <c r="AQ262">
        <v>86907185</v>
      </c>
      <c r="AR262">
        <v>14.2</v>
      </c>
    </row>
    <row r="263" spans="1:44" hidden="1">
      <c r="A263" s="47" t="str">
        <f t="shared" si="4"/>
        <v>NJ_2030</v>
      </c>
      <c r="B263" t="s">
        <v>96</v>
      </c>
      <c r="C263">
        <v>2030</v>
      </c>
      <c r="D263">
        <v>2106</v>
      </c>
      <c r="E263">
        <v>156.30000000000001</v>
      </c>
      <c r="F263">
        <v>0</v>
      </c>
      <c r="G263">
        <v>194.6</v>
      </c>
      <c r="H263">
        <v>0</v>
      </c>
      <c r="I263">
        <v>4428.3999999999996</v>
      </c>
      <c r="J263">
        <v>9.1999999999999993</v>
      </c>
      <c r="K263">
        <v>8121.6</v>
      </c>
      <c r="L263">
        <v>1350.5</v>
      </c>
      <c r="M263">
        <v>0</v>
      </c>
      <c r="N263">
        <v>12.5</v>
      </c>
      <c r="O263">
        <v>3456.7</v>
      </c>
      <c r="P263">
        <v>0</v>
      </c>
      <c r="Q263">
        <v>0</v>
      </c>
      <c r="R263">
        <v>420</v>
      </c>
      <c r="S263">
        <v>0</v>
      </c>
      <c r="T263">
        <v>1852</v>
      </c>
      <c r="U263">
        <v>3758</v>
      </c>
      <c r="V263">
        <v>90.1</v>
      </c>
      <c r="W263">
        <v>-288715</v>
      </c>
      <c r="X263">
        <v>714611</v>
      </c>
      <c r="Y263">
        <v>0</v>
      </c>
      <c r="Z263">
        <v>0</v>
      </c>
      <c r="AA263">
        <v>0</v>
      </c>
      <c r="AB263">
        <v>0</v>
      </c>
      <c r="AC263">
        <v>6203313</v>
      </c>
      <c r="AD263">
        <v>60230</v>
      </c>
      <c r="AE263">
        <v>28922146</v>
      </c>
      <c r="AF263">
        <v>2241664</v>
      </c>
      <c r="AG263">
        <v>0</v>
      </c>
      <c r="AH263">
        <v>16773</v>
      </c>
      <c r="AI263">
        <v>27672408</v>
      </c>
      <c r="AJ263">
        <v>0</v>
      </c>
      <c r="AK263">
        <v>0</v>
      </c>
      <c r="AL263">
        <v>-120832</v>
      </c>
      <c r="AM263">
        <v>0</v>
      </c>
      <c r="AN263">
        <v>3497787</v>
      </c>
      <c r="AO263">
        <v>13396655</v>
      </c>
      <c r="AP263">
        <v>281016</v>
      </c>
      <c r="AQ263">
        <v>82597056</v>
      </c>
      <c r="AR263">
        <v>12.3</v>
      </c>
    </row>
    <row r="264" spans="1:44" hidden="1">
      <c r="A264" s="47" t="str">
        <f t="shared" si="4"/>
        <v>NM_2022</v>
      </c>
      <c r="B264" t="s">
        <v>99</v>
      </c>
      <c r="C264">
        <v>2022</v>
      </c>
      <c r="D264">
        <v>2.8</v>
      </c>
      <c r="E264">
        <v>5.4</v>
      </c>
      <c r="F264">
        <v>0</v>
      </c>
      <c r="G264">
        <v>1540</v>
      </c>
      <c r="H264">
        <v>0</v>
      </c>
      <c r="I264">
        <v>253.4</v>
      </c>
      <c r="J264">
        <v>0</v>
      </c>
      <c r="K264">
        <v>1433.7</v>
      </c>
      <c r="L264">
        <v>981.3</v>
      </c>
      <c r="M264">
        <v>8.6</v>
      </c>
      <c r="N264">
        <v>82.7</v>
      </c>
      <c r="O264">
        <v>0</v>
      </c>
      <c r="P264">
        <v>0</v>
      </c>
      <c r="Q264">
        <v>647</v>
      </c>
      <c r="R264">
        <v>0</v>
      </c>
      <c r="S264">
        <v>0</v>
      </c>
      <c r="T264">
        <v>955.3</v>
      </c>
      <c r="U264">
        <v>0</v>
      </c>
      <c r="V264">
        <v>4409.3999999999996</v>
      </c>
      <c r="W264">
        <v>-303</v>
      </c>
      <c r="X264">
        <v>14646</v>
      </c>
      <c r="Y264">
        <v>0</v>
      </c>
      <c r="Z264">
        <v>0</v>
      </c>
      <c r="AA264">
        <v>10921872</v>
      </c>
      <c r="AB264">
        <v>0</v>
      </c>
      <c r="AC264">
        <v>477181</v>
      </c>
      <c r="AD264">
        <v>0</v>
      </c>
      <c r="AE264">
        <v>4518359</v>
      </c>
      <c r="AF264">
        <v>203558</v>
      </c>
      <c r="AG264">
        <v>64046</v>
      </c>
      <c r="AH264">
        <v>160099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1935682</v>
      </c>
      <c r="AO264">
        <v>0</v>
      </c>
      <c r="AP264">
        <v>14340503</v>
      </c>
      <c r="AQ264">
        <v>32635643</v>
      </c>
      <c r="AR264">
        <v>13</v>
      </c>
    </row>
    <row r="265" spans="1:44" hidden="1">
      <c r="A265" s="47" t="str">
        <f t="shared" si="4"/>
        <v>NM_2023</v>
      </c>
      <c r="B265" t="s">
        <v>99</v>
      </c>
      <c r="C265">
        <v>2023</v>
      </c>
      <c r="D265">
        <v>2.8</v>
      </c>
      <c r="E265">
        <v>5.4</v>
      </c>
      <c r="F265">
        <v>0</v>
      </c>
      <c r="G265">
        <v>1540</v>
      </c>
      <c r="H265">
        <v>0</v>
      </c>
      <c r="I265">
        <v>313.2</v>
      </c>
      <c r="J265">
        <v>0</v>
      </c>
      <c r="K265">
        <v>1433.7</v>
      </c>
      <c r="L265">
        <v>981.3</v>
      </c>
      <c r="M265">
        <v>8.6</v>
      </c>
      <c r="N265">
        <v>82.7</v>
      </c>
      <c r="O265">
        <v>0</v>
      </c>
      <c r="P265">
        <v>0</v>
      </c>
      <c r="Q265">
        <v>647</v>
      </c>
      <c r="R265">
        <v>0</v>
      </c>
      <c r="S265">
        <v>0</v>
      </c>
      <c r="T265">
        <v>1917.6</v>
      </c>
      <c r="U265">
        <v>0</v>
      </c>
      <c r="V265">
        <v>4409.3999999999996</v>
      </c>
      <c r="W265">
        <v>-324</v>
      </c>
      <c r="X265">
        <v>14646</v>
      </c>
      <c r="Y265">
        <v>0</v>
      </c>
      <c r="Z265">
        <v>0</v>
      </c>
      <c r="AA265">
        <v>10104821</v>
      </c>
      <c r="AB265">
        <v>0</v>
      </c>
      <c r="AC265">
        <v>604118</v>
      </c>
      <c r="AD265">
        <v>0</v>
      </c>
      <c r="AE265">
        <v>3873429</v>
      </c>
      <c r="AF265">
        <v>193159</v>
      </c>
      <c r="AG265">
        <v>64046</v>
      </c>
      <c r="AH265">
        <v>160099</v>
      </c>
      <c r="AI265">
        <v>0</v>
      </c>
      <c r="AJ265">
        <v>0</v>
      </c>
      <c r="AK265">
        <v>48252</v>
      </c>
      <c r="AL265">
        <v>0</v>
      </c>
      <c r="AM265">
        <v>0</v>
      </c>
      <c r="AN265">
        <v>5279449</v>
      </c>
      <c r="AO265">
        <v>0</v>
      </c>
      <c r="AP265">
        <v>15721374</v>
      </c>
      <c r="AQ265">
        <v>36063068</v>
      </c>
      <c r="AR265">
        <v>11.9</v>
      </c>
    </row>
    <row r="266" spans="1:44" hidden="1">
      <c r="A266" s="47" t="str">
        <f t="shared" si="4"/>
        <v>NM_2024</v>
      </c>
      <c r="B266" t="s">
        <v>99</v>
      </c>
      <c r="C266">
        <v>2024</v>
      </c>
      <c r="D266">
        <v>2.8</v>
      </c>
      <c r="E266">
        <v>5.4</v>
      </c>
      <c r="F266">
        <v>0</v>
      </c>
      <c r="G266">
        <v>1528.5</v>
      </c>
      <c r="H266">
        <v>0</v>
      </c>
      <c r="I266">
        <v>373</v>
      </c>
      <c r="J266">
        <v>0</v>
      </c>
      <c r="K266">
        <v>1433.7</v>
      </c>
      <c r="L266">
        <v>510.5</v>
      </c>
      <c r="M266">
        <v>8.6</v>
      </c>
      <c r="N266">
        <v>82.9</v>
      </c>
      <c r="O266">
        <v>0</v>
      </c>
      <c r="P266">
        <v>0</v>
      </c>
      <c r="Q266">
        <v>312</v>
      </c>
      <c r="R266">
        <v>0</v>
      </c>
      <c r="S266">
        <v>0</v>
      </c>
      <c r="T266">
        <v>1960.8</v>
      </c>
      <c r="U266">
        <v>0</v>
      </c>
      <c r="V266">
        <v>4842.2</v>
      </c>
      <c r="W266">
        <v>-330</v>
      </c>
      <c r="X266">
        <v>14646</v>
      </c>
      <c r="Y266">
        <v>0</v>
      </c>
      <c r="Z266">
        <v>0</v>
      </c>
      <c r="AA266">
        <v>9070061</v>
      </c>
      <c r="AB266">
        <v>0</v>
      </c>
      <c r="AC266">
        <v>680797</v>
      </c>
      <c r="AD266">
        <v>0</v>
      </c>
      <c r="AE266">
        <v>2905428</v>
      </c>
      <c r="AF266">
        <v>64973</v>
      </c>
      <c r="AG266">
        <v>64046</v>
      </c>
      <c r="AH266">
        <v>160378</v>
      </c>
      <c r="AI266">
        <v>0</v>
      </c>
      <c r="AJ266">
        <v>0</v>
      </c>
      <c r="AK266">
        <v>30783</v>
      </c>
      <c r="AL266">
        <v>0</v>
      </c>
      <c r="AM266">
        <v>0</v>
      </c>
      <c r="AN266">
        <v>4840782</v>
      </c>
      <c r="AO266">
        <v>0</v>
      </c>
      <c r="AP266">
        <v>17133764</v>
      </c>
      <c r="AQ266">
        <v>34965327</v>
      </c>
      <c r="AR266">
        <v>10.4</v>
      </c>
    </row>
    <row r="267" spans="1:44" hidden="1">
      <c r="A267" s="47" t="str">
        <f t="shared" si="4"/>
        <v>NM_2025</v>
      </c>
      <c r="B267" t="s">
        <v>99</v>
      </c>
      <c r="C267">
        <v>2025</v>
      </c>
      <c r="D267">
        <v>2.8</v>
      </c>
      <c r="E267">
        <v>5.4</v>
      </c>
      <c r="F267">
        <v>3.1</v>
      </c>
      <c r="G267">
        <v>1513.6</v>
      </c>
      <c r="H267">
        <v>0</v>
      </c>
      <c r="I267">
        <v>454.1</v>
      </c>
      <c r="J267">
        <v>4.5999999999999996</v>
      </c>
      <c r="K267">
        <v>1432.7</v>
      </c>
      <c r="L267">
        <v>500.5</v>
      </c>
      <c r="M267">
        <v>8.6</v>
      </c>
      <c r="N267">
        <v>83</v>
      </c>
      <c r="O267">
        <v>0</v>
      </c>
      <c r="P267">
        <v>0</v>
      </c>
      <c r="Q267">
        <v>129</v>
      </c>
      <c r="R267">
        <v>0</v>
      </c>
      <c r="S267">
        <v>0</v>
      </c>
      <c r="T267">
        <v>2648.4</v>
      </c>
      <c r="U267">
        <v>0</v>
      </c>
      <c r="V267">
        <v>6675.3</v>
      </c>
      <c r="W267">
        <v>-329</v>
      </c>
      <c r="X267">
        <v>14646</v>
      </c>
      <c r="Y267">
        <v>0</v>
      </c>
      <c r="Z267">
        <v>20504</v>
      </c>
      <c r="AA267">
        <v>7276211</v>
      </c>
      <c r="AB267">
        <v>0</v>
      </c>
      <c r="AC267">
        <v>839935</v>
      </c>
      <c r="AD267">
        <v>30115</v>
      </c>
      <c r="AE267">
        <v>1583361</v>
      </c>
      <c r="AF267">
        <v>166745</v>
      </c>
      <c r="AG267">
        <v>64046</v>
      </c>
      <c r="AH267">
        <v>160657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6556850</v>
      </c>
      <c r="AO267">
        <v>0</v>
      </c>
      <c r="AP267">
        <v>23878497</v>
      </c>
      <c r="AQ267">
        <v>40591238</v>
      </c>
      <c r="AR267">
        <v>8</v>
      </c>
    </row>
    <row r="268" spans="1:44" hidden="1">
      <c r="A268" s="47" t="str">
        <f t="shared" si="4"/>
        <v>NM_2026</v>
      </c>
      <c r="B268" t="s">
        <v>99</v>
      </c>
      <c r="C268">
        <v>2026</v>
      </c>
      <c r="D268">
        <v>2.8</v>
      </c>
      <c r="E268">
        <v>5.4</v>
      </c>
      <c r="F268">
        <v>6.2</v>
      </c>
      <c r="G268">
        <v>1498.4</v>
      </c>
      <c r="H268">
        <v>0</v>
      </c>
      <c r="I268">
        <v>535.29999999999995</v>
      </c>
      <c r="J268">
        <v>9.1999999999999993</v>
      </c>
      <c r="K268">
        <v>1431.6</v>
      </c>
      <c r="L268">
        <v>500.5</v>
      </c>
      <c r="M268">
        <v>8.6</v>
      </c>
      <c r="N268">
        <v>83.2</v>
      </c>
      <c r="O268">
        <v>0</v>
      </c>
      <c r="P268">
        <v>0</v>
      </c>
      <c r="Q268">
        <v>129</v>
      </c>
      <c r="R268">
        <v>0</v>
      </c>
      <c r="S268">
        <v>0</v>
      </c>
      <c r="T268">
        <v>2995.3</v>
      </c>
      <c r="U268">
        <v>0</v>
      </c>
      <c r="V268">
        <v>7612.9</v>
      </c>
      <c r="W268">
        <v>-388</v>
      </c>
      <c r="X268">
        <v>14646</v>
      </c>
      <c r="Y268">
        <v>0</v>
      </c>
      <c r="Z268">
        <v>41007</v>
      </c>
      <c r="AA268">
        <v>6551514</v>
      </c>
      <c r="AB268">
        <v>0</v>
      </c>
      <c r="AC268">
        <v>912895</v>
      </c>
      <c r="AD268">
        <v>60230</v>
      </c>
      <c r="AE268">
        <v>1410963</v>
      </c>
      <c r="AF268">
        <v>200318</v>
      </c>
      <c r="AG268">
        <v>64046</v>
      </c>
      <c r="AH268">
        <v>160936</v>
      </c>
      <c r="AI268">
        <v>0</v>
      </c>
      <c r="AJ268">
        <v>0</v>
      </c>
      <c r="AK268">
        <v>8143</v>
      </c>
      <c r="AL268">
        <v>0</v>
      </c>
      <c r="AM268">
        <v>0</v>
      </c>
      <c r="AN268">
        <v>7442255</v>
      </c>
      <c r="AO268">
        <v>0</v>
      </c>
      <c r="AP268">
        <v>27575905</v>
      </c>
      <c r="AQ268">
        <v>44442468</v>
      </c>
      <c r="AR268">
        <v>7.3</v>
      </c>
    </row>
    <row r="269" spans="1:44" hidden="1">
      <c r="A269" s="47" t="str">
        <f t="shared" si="4"/>
        <v>NM_2027</v>
      </c>
      <c r="B269" t="s">
        <v>99</v>
      </c>
      <c r="C269">
        <v>2027</v>
      </c>
      <c r="D269">
        <v>12.8</v>
      </c>
      <c r="E269">
        <v>5.4</v>
      </c>
      <c r="F269">
        <v>9.4</v>
      </c>
      <c r="G269">
        <v>1480.6</v>
      </c>
      <c r="H269">
        <v>0</v>
      </c>
      <c r="I269">
        <v>640.5</v>
      </c>
      <c r="J269">
        <v>13.7</v>
      </c>
      <c r="K269">
        <v>1429.2</v>
      </c>
      <c r="L269">
        <v>500.5</v>
      </c>
      <c r="M269">
        <v>8.6</v>
      </c>
      <c r="N269">
        <v>83.3</v>
      </c>
      <c r="O269">
        <v>0</v>
      </c>
      <c r="P269">
        <v>0</v>
      </c>
      <c r="Q269">
        <v>129</v>
      </c>
      <c r="R269">
        <v>0</v>
      </c>
      <c r="S269">
        <v>0</v>
      </c>
      <c r="T269">
        <v>2988</v>
      </c>
      <c r="U269">
        <v>0</v>
      </c>
      <c r="V269">
        <v>7678</v>
      </c>
      <c r="W269">
        <v>-3192</v>
      </c>
      <c r="X269">
        <v>14646</v>
      </c>
      <c r="Y269">
        <v>0</v>
      </c>
      <c r="Z269">
        <v>61511</v>
      </c>
      <c r="AA269">
        <v>5642106</v>
      </c>
      <c r="AB269">
        <v>0</v>
      </c>
      <c r="AC269">
        <v>1195350</v>
      </c>
      <c r="AD269">
        <v>90345</v>
      </c>
      <c r="AE269">
        <v>1036264</v>
      </c>
      <c r="AF269">
        <v>213906</v>
      </c>
      <c r="AG269">
        <v>64046</v>
      </c>
      <c r="AH269">
        <v>161215</v>
      </c>
      <c r="AI269">
        <v>0</v>
      </c>
      <c r="AJ269">
        <v>0</v>
      </c>
      <c r="AK269">
        <v>38993</v>
      </c>
      <c r="AL269">
        <v>0</v>
      </c>
      <c r="AM269">
        <v>0</v>
      </c>
      <c r="AN269">
        <v>7719863</v>
      </c>
      <c r="AO269">
        <v>0</v>
      </c>
      <c r="AP269">
        <v>27852710</v>
      </c>
      <c r="AQ269">
        <v>44087763</v>
      </c>
      <c r="AR269">
        <v>6.2</v>
      </c>
    </row>
    <row r="270" spans="1:44" hidden="1">
      <c r="A270" s="47" t="str">
        <f t="shared" si="4"/>
        <v>NM_2028</v>
      </c>
      <c r="B270" t="s">
        <v>99</v>
      </c>
      <c r="C270">
        <v>2028</v>
      </c>
      <c r="D270">
        <v>19.3</v>
      </c>
      <c r="E270">
        <v>5.4</v>
      </c>
      <c r="F270">
        <v>0</v>
      </c>
      <c r="G270">
        <v>1421.1</v>
      </c>
      <c r="H270">
        <v>0</v>
      </c>
      <c r="I270">
        <v>745.6</v>
      </c>
      <c r="J270">
        <v>18.3</v>
      </c>
      <c r="K270">
        <v>1426.8</v>
      </c>
      <c r="L270">
        <v>500.5</v>
      </c>
      <c r="M270">
        <v>8.6</v>
      </c>
      <c r="N270">
        <v>83.5</v>
      </c>
      <c r="O270">
        <v>0</v>
      </c>
      <c r="P270">
        <v>0</v>
      </c>
      <c r="Q270">
        <v>17</v>
      </c>
      <c r="R270">
        <v>0</v>
      </c>
      <c r="S270">
        <v>0</v>
      </c>
      <c r="T270">
        <v>2974.3</v>
      </c>
      <c r="U270">
        <v>0</v>
      </c>
      <c r="V270">
        <v>10740.7</v>
      </c>
      <c r="W270">
        <v>-5077</v>
      </c>
      <c r="X270">
        <v>12639</v>
      </c>
      <c r="Y270">
        <v>0</v>
      </c>
      <c r="Z270">
        <v>0</v>
      </c>
      <c r="AA270">
        <v>236703</v>
      </c>
      <c r="AB270">
        <v>0</v>
      </c>
      <c r="AC270">
        <v>1073930</v>
      </c>
      <c r="AD270">
        <v>120461</v>
      </c>
      <c r="AE270">
        <v>857919</v>
      </c>
      <c r="AF270">
        <v>150728</v>
      </c>
      <c r="AG270">
        <v>64046</v>
      </c>
      <c r="AH270">
        <v>161494</v>
      </c>
      <c r="AI270">
        <v>0</v>
      </c>
      <c r="AJ270">
        <v>0</v>
      </c>
      <c r="AK270">
        <v>10606</v>
      </c>
      <c r="AL270">
        <v>0</v>
      </c>
      <c r="AM270">
        <v>0</v>
      </c>
      <c r="AN270">
        <v>7546155</v>
      </c>
      <c r="AO270">
        <v>0</v>
      </c>
      <c r="AP270">
        <v>39678438</v>
      </c>
      <c r="AQ270">
        <v>49908039</v>
      </c>
      <c r="AR270">
        <v>0.7</v>
      </c>
    </row>
    <row r="271" spans="1:44" hidden="1">
      <c r="A271" s="47" t="str">
        <f t="shared" si="4"/>
        <v>NM_2029</v>
      </c>
      <c r="B271" t="s">
        <v>99</v>
      </c>
      <c r="C271">
        <v>2029</v>
      </c>
      <c r="D271">
        <v>344.2</v>
      </c>
      <c r="E271">
        <v>5.4</v>
      </c>
      <c r="F271">
        <v>0</v>
      </c>
      <c r="G271">
        <v>1397.5</v>
      </c>
      <c r="H271">
        <v>0</v>
      </c>
      <c r="I271">
        <v>831.1</v>
      </c>
      <c r="J271">
        <v>18.3</v>
      </c>
      <c r="K271">
        <v>1425.4</v>
      </c>
      <c r="L271">
        <v>500.5</v>
      </c>
      <c r="M271">
        <v>8.6</v>
      </c>
      <c r="N271">
        <v>83.6</v>
      </c>
      <c r="O271">
        <v>0</v>
      </c>
      <c r="P271">
        <v>0</v>
      </c>
      <c r="Q271">
        <v>17</v>
      </c>
      <c r="R271">
        <v>0</v>
      </c>
      <c r="S271">
        <v>0</v>
      </c>
      <c r="T271">
        <v>3317.7</v>
      </c>
      <c r="U271">
        <v>0</v>
      </c>
      <c r="V271">
        <v>11196.1</v>
      </c>
      <c r="W271">
        <v>-128926</v>
      </c>
      <c r="X271">
        <v>12639</v>
      </c>
      <c r="Y271">
        <v>0</v>
      </c>
      <c r="Z271">
        <v>0</v>
      </c>
      <c r="AA271">
        <v>0</v>
      </c>
      <c r="AB271">
        <v>0</v>
      </c>
      <c r="AC271">
        <v>1131787</v>
      </c>
      <c r="AD271">
        <v>120461</v>
      </c>
      <c r="AE271">
        <v>486004</v>
      </c>
      <c r="AF271">
        <v>150664</v>
      </c>
      <c r="AG271">
        <v>64046</v>
      </c>
      <c r="AH271">
        <v>161773</v>
      </c>
      <c r="AI271">
        <v>0</v>
      </c>
      <c r="AJ271">
        <v>0</v>
      </c>
      <c r="AK271">
        <v>11410</v>
      </c>
      <c r="AL271">
        <v>0</v>
      </c>
      <c r="AM271">
        <v>0</v>
      </c>
      <c r="AN271">
        <v>8407914</v>
      </c>
      <c r="AO271">
        <v>0</v>
      </c>
      <c r="AP271">
        <v>40623249</v>
      </c>
      <c r="AQ271">
        <v>51041020</v>
      </c>
      <c r="AR271">
        <v>0.3</v>
      </c>
    </row>
    <row r="272" spans="1:44" hidden="1">
      <c r="A272" s="47" t="str">
        <f t="shared" si="4"/>
        <v>NM_2030</v>
      </c>
      <c r="B272" t="s">
        <v>99</v>
      </c>
      <c r="C272">
        <v>2030</v>
      </c>
      <c r="D272">
        <v>344.2</v>
      </c>
      <c r="E272">
        <v>5.4</v>
      </c>
      <c r="F272">
        <v>0</v>
      </c>
      <c r="G272">
        <v>1368.1</v>
      </c>
      <c r="H272">
        <v>0</v>
      </c>
      <c r="I272">
        <v>916.5</v>
      </c>
      <c r="J272">
        <v>18.3</v>
      </c>
      <c r="K272">
        <v>1423.9</v>
      </c>
      <c r="L272">
        <v>500.5</v>
      </c>
      <c r="M272">
        <v>8.6</v>
      </c>
      <c r="N272">
        <v>83.8</v>
      </c>
      <c r="O272">
        <v>0</v>
      </c>
      <c r="P272">
        <v>0</v>
      </c>
      <c r="Q272">
        <v>17</v>
      </c>
      <c r="R272">
        <v>0</v>
      </c>
      <c r="S272">
        <v>0</v>
      </c>
      <c r="T272">
        <v>3314.9</v>
      </c>
      <c r="U272">
        <v>0</v>
      </c>
      <c r="V272">
        <v>11320</v>
      </c>
      <c r="W272">
        <v>-113141</v>
      </c>
      <c r="X272">
        <v>12050</v>
      </c>
      <c r="Y272">
        <v>0</v>
      </c>
      <c r="Z272">
        <v>0</v>
      </c>
      <c r="AA272">
        <v>0</v>
      </c>
      <c r="AB272">
        <v>0</v>
      </c>
      <c r="AC272">
        <v>1329848</v>
      </c>
      <c r="AD272">
        <v>120461</v>
      </c>
      <c r="AE272">
        <v>361052</v>
      </c>
      <c r="AF272">
        <v>138366</v>
      </c>
      <c r="AG272">
        <v>64046</v>
      </c>
      <c r="AH272">
        <v>162052</v>
      </c>
      <c r="AI272">
        <v>0</v>
      </c>
      <c r="AJ272">
        <v>0</v>
      </c>
      <c r="AK272">
        <v>14654</v>
      </c>
      <c r="AL272">
        <v>0</v>
      </c>
      <c r="AM272">
        <v>0</v>
      </c>
      <c r="AN272">
        <v>8400054</v>
      </c>
      <c r="AO272">
        <v>0</v>
      </c>
      <c r="AP272">
        <v>39948006</v>
      </c>
      <c r="AQ272">
        <v>50437448</v>
      </c>
      <c r="AR272">
        <v>0.3</v>
      </c>
    </row>
    <row r="273" spans="1:44" hidden="1">
      <c r="A273" s="47" t="str">
        <f t="shared" si="4"/>
        <v>NV_2022</v>
      </c>
      <c r="B273" t="s">
        <v>91</v>
      </c>
      <c r="C273">
        <v>2022</v>
      </c>
      <c r="D273">
        <v>200</v>
      </c>
      <c r="E273">
        <v>9.8000000000000007</v>
      </c>
      <c r="F273">
        <v>0</v>
      </c>
      <c r="G273">
        <v>740.4</v>
      </c>
      <c r="H273">
        <v>110</v>
      </c>
      <c r="I273">
        <v>439.6</v>
      </c>
      <c r="J273">
        <v>0</v>
      </c>
      <c r="K273">
        <v>5451.5</v>
      </c>
      <c r="L273">
        <v>1177.5999999999999</v>
      </c>
      <c r="M273">
        <v>672.9</v>
      </c>
      <c r="N273">
        <v>1051.7</v>
      </c>
      <c r="O273">
        <v>0</v>
      </c>
      <c r="P273">
        <v>0</v>
      </c>
      <c r="Q273">
        <v>340</v>
      </c>
      <c r="R273">
        <v>0</v>
      </c>
      <c r="S273">
        <v>0</v>
      </c>
      <c r="T273">
        <v>2917.6</v>
      </c>
      <c r="U273">
        <v>0</v>
      </c>
      <c r="V273">
        <v>150</v>
      </c>
      <c r="W273">
        <v>-9011</v>
      </c>
      <c r="X273">
        <v>45042</v>
      </c>
      <c r="Y273">
        <v>0</v>
      </c>
      <c r="Z273">
        <v>0</v>
      </c>
      <c r="AA273">
        <v>4768915</v>
      </c>
      <c r="AB273">
        <v>303340</v>
      </c>
      <c r="AC273">
        <v>847942</v>
      </c>
      <c r="AD273">
        <v>0</v>
      </c>
      <c r="AE273">
        <v>23907039</v>
      </c>
      <c r="AF273">
        <v>188224</v>
      </c>
      <c r="AG273">
        <v>2106801</v>
      </c>
      <c r="AH273">
        <v>2154841</v>
      </c>
      <c r="AI273">
        <v>0</v>
      </c>
      <c r="AJ273">
        <v>0</v>
      </c>
      <c r="AK273">
        <v>454748</v>
      </c>
      <c r="AL273">
        <v>0</v>
      </c>
      <c r="AM273">
        <v>0</v>
      </c>
      <c r="AN273">
        <v>7528369</v>
      </c>
      <c r="AO273">
        <v>0</v>
      </c>
      <c r="AP273">
        <v>403346</v>
      </c>
      <c r="AQ273">
        <v>42699598</v>
      </c>
      <c r="AR273">
        <v>15.7</v>
      </c>
    </row>
    <row r="274" spans="1:44" hidden="1">
      <c r="A274" s="47" t="str">
        <f t="shared" si="4"/>
        <v>NV_2023</v>
      </c>
      <c r="B274" t="s">
        <v>91</v>
      </c>
      <c r="C274">
        <v>2023</v>
      </c>
      <c r="D274">
        <v>200</v>
      </c>
      <c r="E274">
        <v>9.8000000000000007</v>
      </c>
      <c r="F274">
        <v>0</v>
      </c>
      <c r="G274">
        <v>740.4</v>
      </c>
      <c r="H274">
        <v>110</v>
      </c>
      <c r="I274">
        <v>489.9</v>
      </c>
      <c r="J274">
        <v>0</v>
      </c>
      <c r="K274">
        <v>5272.9</v>
      </c>
      <c r="L274">
        <v>1177.5999999999999</v>
      </c>
      <c r="M274">
        <v>672.9</v>
      </c>
      <c r="N274">
        <v>1051.7</v>
      </c>
      <c r="O274">
        <v>0</v>
      </c>
      <c r="P274">
        <v>0</v>
      </c>
      <c r="Q274">
        <v>334</v>
      </c>
      <c r="R274">
        <v>0</v>
      </c>
      <c r="S274">
        <v>0</v>
      </c>
      <c r="T274">
        <v>3726.6</v>
      </c>
      <c r="U274">
        <v>0</v>
      </c>
      <c r="V274">
        <v>150</v>
      </c>
      <c r="W274">
        <v>-21020</v>
      </c>
      <c r="X274">
        <v>45042</v>
      </c>
      <c r="Y274">
        <v>0</v>
      </c>
      <c r="Z274">
        <v>0</v>
      </c>
      <c r="AA274">
        <v>2481645</v>
      </c>
      <c r="AB274">
        <v>279124</v>
      </c>
      <c r="AC274">
        <v>869627</v>
      </c>
      <c r="AD274">
        <v>0</v>
      </c>
      <c r="AE274">
        <v>20226572</v>
      </c>
      <c r="AF274">
        <v>477213</v>
      </c>
      <c r="AG274">
        <v>2106801</v>
      </c>
      <c r="AH274">
        <v>2154704</v>
      </c>
      <c r="AI274">
        <v>0</v>
      </c>
      <c r="AJ274">
        <v>0</v>
      </c>
      <c r="AK274">
        <v>469974</v>
      </c>
      <c r="AL274">
        <v>0</v>
      </c>
      <c r="AM274">
        <v>0</v>
      </c>
      <c r="AN274">
        <v>8740847</v>
      </c>
      <c r="AO274">
        <v>0</v>
      </c>
      <c r="AP274">
        <v>402269</v>
      </c>
      <c r="AQ274">
        <v>38232799</v>
      </c>
      <c r="AR274">
        <v>11.7</v>
      </c>
    </row>
    <row r="275" spans="1:44" hidden="1">
      <c r="A275" s="47" t="str">
        <f t="shared" si="4"/>
        <v>NV_2024</v>
      </c>
      <c r="B275" t="s">
        <v>91</v>
      </c>
      <c r="C275">
        <v>2024</v>
      </c>
      <c r="D275">
        <v>400</v>
      </c>
      <c r="E275">
        <v>9.8000000000000007</v>
      </c>
      <c r="F275">
        <v>0</v>
      </c>
      <c r="G275">
        <v>472.4</v>
      </c>
      <c r="H275">
        <v>110</v>
      </c>
      <c r="I275">
        <v>540.20000000000005</v>
      </c>
      <c r="J275">
        <v>0</v>
      </c>
      <c r="K275">
        <v>6933.8</v>
      </c>
      <c r="L275">
        <v>1177.5999999999999</v>
      </c>
      <c r="M275">
        <v>672.9</v>
      </c>
      <c r="N275">
        <v>1051.7</v>
      </c>
      <c r="O275">
        <v>0</v>
      </c>
      <c r="P275">
        <v>0</v>
      </c>
      <c r="Q275">
        <v>334</v>
      </c>
      <c r="R275">
        <v>0</v>
      </c>
      <c r="S275">
        <v>0</v>
      </c>
      <c r="T275">
        <v>3771.8</v>
      </c>
      <c r="U275">
        <v>0</v>
      </c>
      <c r="V275">
        <v>150</v>
      </c>
      <c r="W275">
        <v>-37855</v>
      </c>
      <c r="X275">
        <v>45042</v>
      </c>
      <c r="Y275">
        <v>0</v>
      </c>
      <c r="Z275">
        <v>0</v>
      </c>
      <c r="AA275">
        <v>1210708</v>
      </c>
      <c r="AB275">
        <v>303340</v>
      </c>
      <c r="AC275">
        <v>1044614</v>
      </c>
      <c r="AD275">
        <v>0</v>
      </c>
      <c r="AE275">
        <v>27595874</v>
      </c>
      <c r="AF275">
        <v>58159</v>
      </c>
      <c r="AG275">
        <v>2106801</v>
      </c>
      <c r="AH275">
        <v>2154938</v>
      </c>
      <c r="AI275">
        <v>0</v>
      </c>
      <c r="AJ275">
        <v>0</v>
      </c>
      <c r="AK275">
        <v>307880</v>
      </c>
      <c r="AL275">
        <v>0</v>
      </c>
      <c r="AM275">
        <v>0</v>
      </c>
      <c r="AN275">
        <v>9697046</v>
      </c>
      <c r="AO275">
        <v>0</v>
      </c>
      <c r="AP275">
        <v>401191</v>
      </c>
      <c r="AQ275">
        <v>44887740</v>
      </c>
      <c r="AR275">
        <v>12.1</v>
      </c>
    </row>
    <row r="276" spans="1:44" hidden="1">
      <c r="A276" s="47" t="str">
        <f t="shared" si="4"/>
        <v>NV_2025</v>
      </c>
      <c r="B276" t="s">
        <v>91</v>
      </c>
      <c r="C276">
        <v>2025</v>
      </c>
      <c r="D276">
        <v>418.7</v>
      </c>
      <c r="E276">
        <v>9.8000000000000007</v>
      </c>
      <c r="F276">
        <v>3.1</v>
      </c>
      <c r="G276">
        <v>218.4</v>
      </c>
      <c r="H276">
        <v>110</v>
      </c>
      <c r="I276">
        <v>603.6</v>
      </c>
      <c r="J276">
        <v>4.5999999999999996</v>
      </c>
      <c r="K276">
        <v>7268.6</v>
      </c>
      <c r="L276">
        <v>1177.5999999999999</v>
      </c>
      <c r="M276">
        <v>672.9</v>
      </c>
      <c r="N276">
        <v>1051.7</v>
      </c>
      <c r="O276">
        <v>0</v>
      </c>
      <c r="P276">
        <v>0</v>
      </c>
      <c r="Q276">
        <v>334</v>
      </c>
      <c r="R276">
        <v>0</v>
      </c>
      <c r="S276">
        <v>0</v>
      </c>
      <c r="T276">
        <v>3787.1</v>
      </c>
      <c r="U276">
        <v>0</v>
      </c>
      <c r="V276">
        <v>150</v>
      </c>
      <c r="W276">
        <v>-77244</v>
      </c>
      <c r="X276">
        <v>45042</v>
      </c>
      <c r="Y276">
        <v>0</v>
      </c>
      <c r="Z276">
        <v>20504</v>
      </c>
      <c r="AA276">
        <v>1122716</v>
      </c>
      <c r="AB276">
        <v>295052</v>
      </c>
      <c r="AC276">
        <v>1167599</v>
      </c>
      <c r="AD276">
        <v>30115</v>
      </c>
      <c r="AE276">
        <v>27459272</v>
      </c>
      <c r="AF276">
        <v>0</v>
      </c>
      <c r="AG276">
        <v>2106801</v>
      </c>
      <c r="AH276">
        <v>2155034</v>
      </c>
      <c r="AI276">
        <v>0</v>
      </c>
      <c r="AJ276">
        <v>0</v>
      </c>
      <c r="AK276">
        <v>318699</v>
      </c>
      <c r="AL276">
        <v>0</v>
      </c>
      <c r="AM276">
        <v>0</v>
      </c>
      <c r="AN276">
        <v>9646833</v>
      </c>
      <c r="AO276">
        <v>0</v>
      </c>
      <c r="AP276">
        <v>400114</v>
      </c>
      <c r="AQ276">
        <v>44690537</v>
      </c>
      <c r="AR276">
        <v>11.8</v>
      </c>
    </row>
    <row r="277" spans="1:44" hidden="1">
      <c r="A277" s="47" t="str">
        <f t="shared" si="4"/>
        <v>NV_2026</v>
      </c>
      <c r="B277" t="s">
        <v>91</v>
      </c>
      <c r="C277">
        <v>2026</v>
      </c>
      <c r="D277">
        <v>600</v>
      </c>
      <c r="E277">
        <v>9.8000000000000007</v>
      </c>
      <c r="F277">
        <v>6.2</v>
      </c>
      <c r="G277">
        <v>218.4</v>
      </c>
      <c r="H277">
        <v>110</v>
      </c>
      <c r="I277">
        <v>667.1</v>
      </c>
      <c r="J277">
        <v>9.1999999999999993</v>
      </c>
      <c r="K277">
        <v>7263.3</v>
      </c>
      <c r="L277">
        <v>1177.5999999999999</v>
      </c>
      <c r="M277">
        <v>672.9</v>
      </c>
      <c r="N277">
        <v>1051.8</v>
      </c>
      <c r="O277">
        <v>0</v>
      </c>
      <c r="P277">
        <v>0</v>
      </c>
      <c r="Q277">
        <v>334</v>
      </c>
      <c r="R277">
        <v>0</v>
      </c>
      <c r="S277">
        <v>0</v>
      </c>
      <c r="T277">
        <v>4052.3</v>
      </c>
      <c r="U277">
        <v>0</v>
      </c>
      <c r="V277">
        <v>150</v>
      </c>
      <c r="W277">
        <v>-135457</v>
      </c>
      <c r="X277">
        <v>45042</v>
      </c>
      <c r="Y277">
        <v>0</v>
      </c>
      <c r="Z277">
        <v>41007</v>
      </c>
      <c r="AA277">
        <v>994444</v>
      </c>
      <c r="AB277">
        <v>303340</v>
      </c>
      <c r="AC277">
        <v>1277769</v>
      </c>
      <c r="AD277">
        <v>60230</v>
      </c>
      <c r="AE277">
        <v>25975996</v>
      </c>
      <c r="AF277">
        <v>309645</v>
      </c>
      <c r="AG277">
        <v>2106801</v>
      </c>
      <c r="AH277">
        <v>2155131</v>
      </c>
      <c r="AI277">
        <v>0</v>
      </c>
      <c r="AJ277">
        <v>0</v>
      </c>
      <c r="AK277">
        <v>324295</v>
      </c>
      <c r="AL277">
        <v>0</v>
      </c>
      <c r="AM277">
        <v>0</v>
      </c>
      <c r="AN277">
        <v>10129004</v>
      </c>
      <c r="AO277">
        <v>0</v>
      </c>
      <c r="AP277">
        <v>398893</v>
      </c>
      <c r="AQ277">
        <v>43986142</v>
      </c>
      <c r="AR277">
        <v>11.3</v>
      </c>
    </row>
    <row r="278" spans="1:44" hidden="1">
      <c r="A278" s="47" t="str">
        <f t="shared" si="4"/>
        <v>NV_2027</v>
      </c>
      <c r="B278" t="s">
        <v>91</v>
      </c>
      <c r="C278">
        <v>2027</v>
      </c>
      <c r="D278">
        <v>636.70000000000005</v>
      </c>
      <c r="E278">
        <v>9.8000000000000007</v>
      </c>
      <c r="F278">
        <v>9.4</v>
      </c>
      <c r="G278">
        <v>218.4</v>
      </c>
      <c r="H278">
        <v>110</v>
      </c>
      <c r="I278">
        <v>740.9</v>
      </c>
      <c r="J278">
        <v>13.7</v>
      </c>
      <c r="K278">
        <v>6802.5</v>
      </c>
      <c r="L278">
        <v>1177.5999999999999</v>
      </c>
      <c r="M278">
        <v>672.9</v>
      </c>
      <c r="N278">
        <v>1051.8</v>
      </c>
      <c r="O278">
        <v>0</v>
      </c>
      <c r="P278">
        <v>0</v>
      </c>
      <c r="Q278">
        <v>334</v>
      </c>
      <c r="R278">
        <v>0</v>
      </c>
      <c r="S278">
        <v>0</v>
      </c>
      <c r="T278">
        <v>4121.1000000000004</v>
      </c>
      <c r="U278">
        <v>0</v>
      </c>
      <c r="V278">
        <v>150</v>
      </c>
      <c r="W278">
        <v>-135820</v>
      </c>
      <c r="X278">
        <v>45042</v>
      </c>
      <c r="Y278">
        <v>0</v>
      </c>
      <c r="Z278">
        <v>61511</v>
      </c>
      <c r="AA278">
        <v>779758</v>
      </c>
      <c r="AB278">
        <v>302773</v>
      </c>
      <c r="AC278">
        <v>1433258</v>
      </c>
      <c r="AD278">
        <v>90345</v>
      </c>
      <c r="AE278">
        <v>24510289</v>
      </c>
      <c r="AF278">
        <v>124810</v>
      </c>
      <c r="AG278">
        <v>2106801</v>
      </c>
      <c r="AH278">
        <v>2155227</v>
      </c>
      <c r="AI278">
        <v>0</v>
      </c>
      <c r="AJ278">
        <v>0</v>
      </c>
      <c r="AK278">
        <v>307811</v>
      </c>
      <c r="AL278">
        <v>0</v>
      </c>
      <c r="AM278">
        <v>0</v>
      </c>
      <c r="AN278">
        <v>10408016</v>
      </c>
      <c r="AO278">
        <v>0</v>
      </c>
      <c r="AP278">
        <v>397959</v>
      </c>
      <c r="AQ278">
        <v>42587780</v>
      </c>
      <c r="AR278">
        <v>10.3</v>
      </c>
    </row>
    <row r="279" spans="1:44" hidden="1">
      <c r="A279" s="47" t="str">
        <f t="shared" si="4"/>
        <v>NV_2028</v>
      </c>
      <c r="B279" t="s">
        <v>91</v>
      </c>
      <c r="C279">
        <v>2028</v>
      </c>
      <c r="D279">
        <v>874.5</v>
      </c>
      <c r="E279">
        <v>9.8000000000000007</v>
      </c>
      <c r="F279">
        <v>0</v>
      </c>
      <c r="G279">
        <v>218.4</v>
      </c>
      <c r="H279">
        <v>110</v>
      </c>
      <c r="I279">
        <v>814.7</v>
      </c>
      <c r="J279">
        <v>18.3</v>
      </c>
      <c r="K279">
        <v>6791</v>
      </c>
      <c r="L279">
        <v>1122.5999999999999</v>
      </c>
      <c r="M279">
        <v>672.9</v>
      </c>
      <c r="N279">
        <v>1051.8</v>
      </c>
      <c r="O279">
        <v>0</v>
      </c>
      <c r="P279">
        <v>0</v>
      </c>
      <c r="Q279">
        <v>108</v>
      </c>
      <c r="R279">
        <v>0</v>
      </c>
      <c r="S279">
        <v>0</v>
      </c>
      <c r="T279">
        <v>4559.7</v>
      </c>
      <c r="U279">
        <v>0</v>
      </c>
      <c r="V279">
        <v>150</v>
      </c>
      <c r="W279">
        <v>-215204</v>
      </c>
      <c r="X279">
        <v>45042</v>
      </c>
      <c r="Y279">
        <v>0</v>
      </c>
      <c r="Z279">
        <v>0</v>
      </c>
      <c r="AA279">
        <v>227321</v>
      </c>
      <c r="AB279">
        <v>303340</v>
      </c>
      <c r="AC279">
        <v>1575932</v>
      </c>
      <c r="AD279">
        <v>120461</v>
      </c>
      <c r="AE279">
        <v>18719839</v>
      </c>
      <c r="AF279">
        <v>0</v>
      </c>
      <c r="AG279">
        <v>2106801</v>
      </c>
      <c r="AH279">
        <v>2152865</v>
      </c>
      <c r="AI279">
        <v>0</v>
      </c>
      <c r="AJ279">
        <v>0</v>
      </c>
      <c r="AK279">
        <v>98931</v>
      </c>
      <c r="AL279">
        <v>0</v>
      </c>
      <c r="AM279">
        <v>0</v>
      </c>
      <c r="AN279">
        <v>11557619</v>
      </c>
      <c r="AO279">
        <v>0</v>
      </c>
      <c r="AP279">
        <v>374842</v>
      </c>
      <c r="AQ279">
        <v>37067788</v>
      </c>
      <c r="AR279">
        <v>7.3</v>
      </c>
    </row>
    <row r="280" spans="1:44" hidden="1">
      <c r="A280" s="47" t="str">
        <f t="shared" si="4"/>
        <v>NV_2029</v>
      </c>
      <c r="B280" t="s">
        <v>91</v>
      </c>
      <c r="C280">
        <v>2029</v>
      </c>
      <c r="D280">
        <v>2080.3000000000002</v>
      </c>
      <c r="E280">
        <v>9.8000000000000007</v>
      </c>
      <c r="F280">
        <v>0</v>
      </c>
      <c r="G280">
        <v>218.4</v>
      </c>
      <c r="H280">
        <v>110</v>
      </c>
      <c r="I280">
        <v>909.7</v>
      </c>
      <c r="J280">
        <v>18.3</v>
      </c>
      <c r="K280">
        <v>6784.2</v>
      </c>
      <c r="L280">
        <v>1122.5999999999999</v>
      </c>
      <c r="M280">
        <v>672.9</v>
      </c>
      <c r="N280">
        <v>1051.8</v>
      </c>
      <c r="O280">
        <v>0</v>
      </c>
      <c r="P280">
        <v>0</v>
      </c>
      <c r="Q280">
        <v>108</v>
      </c>
      <c r="R280">
        <v>0</v>
      </c>
      <c r="S280">
        <v>0</v>
      </c>
      <c r="T280">
        <v>6038.2</v>
      </c>
      <c r="U280">
        <v>0</v>
      </c>
      <c r="V280">
        <v>150</v>
      </c>
      <c r="W280">
        <v>-554897</v>
      </c>
      <c r="X280">
        <v>41988</v>
      </c>
      <c r="Y280">
        <v>0</v>
      </c>
      <c r="Z280">
        <v>0</v>
      </c>
      <c r="AA280">
        <v>554550</v>
      </c>
      <c r="AB280">
        <v>236539</v>
      </c>
      <c r="AC280">
        <v>1690508</v>
      </c>
      <c r="AD280">
        <v>120461</v>
      </c>
      <c r="AE280">
        <v>17444998</v>
      </c>
      <c r="AF280">
        <v>0</v>
      </c>
      <c r="AG280">
        <v>2106801</v>
      </c>
      <c r="AH280">
        <v>2152961</v>
      </c>
      <c r="AI280">
        <v>0</v>
      </c>
      <c r="AJ280">
        <v>0</v>
      </c>
      <c r="AK280">
        <v>94094</v>
      </c>
      <c r="AL280">
        <v>0</v>
      </c>
      <c r="AM280">
        <v>0</v>
      </c>
      <c r="AN280">
        <v>14993307</v>
      </c>
      <c r="AO280">
        <v>0</v>
      </c>
      <c r="AP280">
        <v>302028</v>
      </c>
      <c r="AQ280">
        <v>39183337</v>
      </c>
      <c r="AR280">
        <v>7.1</v>
      </c>
    </row>
    <row r="281" spans="1:44" hidden="1">
      <c r="A281" s="47" t="str">
        <f t="shared" si="4"/>
        <v>NV_2030</v>
      </c>
      <c r="B281" t="s">
        <v>91</v>
      </c>
      <c r="C281">
        <v>2030</v>
      </c>
      <c r="D281">
        <v>2231.6</v>
      </c>
      <c r="E281">
        <v>9.8000000000000007</v>
      </c>
      <c r="F281">
        <v>0</v>
      </c>
      <c r="G281">
        <v>218.4</v>
      </c>
      <c r="H281">
        <v>110</v>
      </c>
      <c r="I281">
        <v>1004.6</v>
      </c>
      <c r="J281">
        <v>18.3</v>
      </c>
      <c r="K281">
        <v>6777.3</v>
      </c>
      <c r="L281">
        <v>1122.5999999999999</v>
      </c>
      <c r="M281">
        <v>672.9</v>
      </c>
      <c r="N281">
        <v>1051.9000000000001</v>
      </c>
      <c r="O281">
        <v>0</v>
      </c>
      <c r="P281">
        <v>0</v>
      </c>
      <c r="Q281">
        <v>108</v>
      </c>
      <c r="R281">
        <v>0</v>
      </c>
      <c r="S281">
        <v>0</v>
      </c>
      <c r="T281">
        <v>6300.7</v>
      </c>
      <c r="U281">
        <v>0</v>
      </c>
      <c r="V281">
        <v>150</v>
      </c>
      <c r="W281">
        <v>-576276</v>
      </c>
      <c r="X281">
        <v>41988</v>
      </c>
      <c r="Y281">
        <v>0</v>
      </c>
      <c r="Z281">
        <v>0</v>
      </c>
      <c r="AA281">
        <v>367683</v>
      </c>
      <c r="AB281">
        <v>303340</v>
      </c>
      <c r="AC281">
        <v>1823929</v>
      </c>
      <c r="AD281">
        <v>120461</v>
      </c>
      <c r="AE281">
        <v>12714411</v>
      </c>
      <c r="AF281">
        <v>0</v>
      </c>
      <c r="AG281">
        <v>2106801</v>
      </c>
      <c r="AH281">
        <v>2147912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16398727</v>
      </c>
      <c r="AO281">
        <v>0</v>
      </c>
      <c r="AP281">
        <v>325459</v>
      </c>
      <c r="AQ281">
        <v>35774435</v>
      </c>
      <c r="AR281">
        <v>5</v>
      </c>
    </row>
    <row r="282" spans="1:44" hidden="1">
      <c r="A282" s="47" t="str">
        <f t="shared" si="4"/>
        <v>NY_2022</v>
      </c>
      <c r="B282" t="s">
        <v>102</v>
      </c>
      <c r="C282">
        <v>2022</v>
      </c>
      <c r="D282">
        <v>1000</v>
      </c>
      <c r="E282">
        <v>375.6</v>
      </c>
      <c r="F282">
        <v>0</v>
      </c>
      <c r="G282">
        <v>445</v>
      </c>
      <c r="H282">
        <v>0</v>
      </c>
      <c r="I282">
        <v>1646.5</v>
      </c>
      <c r="J282">
        <v>0</v>
      </c>
      <c r="K282">
        <v>10392.9</v>
      </c>
      <c r="L282">
        <v>2996.2</v>
      </c>
      <c r="M282">
        <v>0</v>
      </c>
      <c r="N282">
        <v>4550.6000000000004</v>
      </c>
      <c r="O282">
        <v>3203</v>
      </c>
      <c r="P282">
        <v>0</v>
      </c>
      <c r="Q282">
        <v>12192.4</v>
      </c>
      <c r="R282">
        <v>1427.1</v>
      </c>
      <c r="S282">
        <v>0</v>
      </c>
      <c r="T282">
        <v>1358.9</v>
      </c>
      <c r="U282">
        <v>0</v>
      </c>
      <c r="V282">
        <v>2325.6999999999998</v>
      </c>
      <c r="W282">
        <v>-167552</v>
      </c>
      <c r="X282">
        <v>1499949</v>
      </c>
      <c r="Y282">
        <v>13224535</v>
      </c>
      <c r="Z282">
        <v>0</v>
      </c>
      <c r="AA282">
        <v>1047367</v>
      </c>
      <c r="AB282">
        <v>0</v>
      </c>
      <c r="AC282">
        <v>2200933</v>
      </c>
      <c r="AD282">
        <v>0</v>
      </c>
      <c r="AE282">
        <v>38081833</v>
      </c>
      <c r="AF282">
        <v>1574803</v>
      </c>
      <c r="AG282">
        <v>0</v>
      </c>
      <c r="AH282">
        <v>26833708</v>
      </c>
      <c r="AI282">
        <v>26308076</v>
      </c>
      <c r="AJ282">
        <v>0</v>
      </c>
      <c r="AK282">
        <v>6408325</v>
      </c>
      <c r="AL282">
        <v>-474657</v>
      </c>
      <c r="AM282">
        <v>0</v>
      </c>
      <c r="AN282">
        <v>2011985</v>
      </c>
      <c r="AO282">
        <v>0</v>
      </c>
      <c r="AP282">
        <v>6908504</v>
      </c>
      <c r="AQ282">
        <v>125457807</v>
      </c>
      <c r="AR282">
        <v>21.5</v>
      </c>
    </row>
    <row r="283" spans="1:44" hidden="1">
      <c r="A283" s="47" t="str">
        <f t="shared" si="4"/>
        <v>NY_2023</v>
      </c>
      <c r="B283" t="s">
        <v>102</v>
      </c>
      <c r="C283">
        <v>2023</v>
      </c>
      <c r="D283">
        <v>1807.5</v>
      </c>
      <c r="E283">
        <v>394.6</v>
      </c>
      <c r="F283">
        <v>0</v>
      </c>
      <c r="G283">
        <v>445</v>
      </c>
      <c r="H283">
        <v>0</v>
      </c>
      <c r="I283">
        <v>1773.1</v>
      </c>
      <c r="J283">
        <v>0</v>
      </c>
      <c r="K283">
        <v>10392.9</v>
      </c>
      <c r="L283">
        <v>3010.8</v>
      </c>
      <c r="M283">
        <v>0</v>
      </c>
      <c r="N283">
        <v>4550.6000000000004</v>
      </c>
      <c r="O283">
        <v>3203</v>
      </c>
      <c r="P283">
        <v>0</v>
      </c>
      <c r="Q283">
        <v>12175.6</v>
      </c>
      <c r="R283">
        <v>1427.1</v>
      </c>
      <c r="S283">
        <v>0</v>
      </c>
      <c r="T283">
        <v>2298.9</v>
      </c>
      <c r="U283">
        <v>130</v>
      </c>
      <c r="V283">
        <v>3056.4</v>
      </c>
      <c r="W283">
        <v>-386025</v>
      </c>
      <c r="X283">
        <v>1603396</v>
      </c>
      <c r="Y283">
        <v>12282627</v>
      </c>
      <c r="Z283">
        <v>0</v>
      </c>
      <c r="AA283">
        <v>910660</v>
      </c>
      <c r="AB283">
        <v>0</v>
      </c>
      <c r="AC283">
        <v>2370679</v>
      </c>
      <c r="AD283">
        <v>0</v>
      </c>
      <c r="AE283">
        <v>35410939</v>
      </c>
      <c r="AF283">
        <v>1582476</v>
      </c>
      <c r="AG283">
        <v>0</v>
      </c>
      <c r="AH283">
        <v>26833708</v>
      </c>
      <c r="AI283">
        <v>26308076</v>
      </c>
      <c r="AJ283">
        <v>0</v>
      </c>
      <c r="AK283">
        <v>6399495</v>
      </c>
      <c r="AL283">
        <v>-304126</v>
      </c>
      <c r="AM283">
        <v>0</v>
      </c>
      <c r="AN283">
        <v>3415966</v>
      </c>
      <c r="AO283">
        <v>329410</v>
      </c>
      <c r="AP283">
        <v>8425223</v>
      </c>
      <c r="AQ283">
        <v>125182504</v>
      </c>
      <c r="AR283">
        <v>20</v>
      </c>
    </row>
    <row r="284" spans="1:44" hidden="1">
      <c r="A284" s="47" t="str">
        <f t="shared" si="4"/>
        <v>NY_2024</v>
      </c>
      <c r="B284" t="s">
        <v>102</v>
      </c>
      <c r="C284">
        <v>2024</v>
      </c>
      <c r="D284">
        <v>1857.5</v>
      </c>
      <c r="E284">
        <v>394.6</v>
      </c>
      <c r="F284">
        <v>0</v>
      </c>
      <c r="G284">
        <v>441.7</v>
      </c>
      <c r="H284">
        <v>0</v>
      </c>
      <c r="I284">
        <v>1899.7</v>
      </c>
      <c r="J284">
        <v>0</v>
      </c>
      <c r="K284">
        <v>10392.9</v>
      </c>
      <c r="L284">
        <v>2727.7</v>
      </c>
      <c r="M284">
        <v>0</v>
      </c>
      <c r="N284">
        <v>4556.7</v>
      </c>
      <c r="O284">
        <v>3203</v>
      </c>
      <c r="P284">
        <v>0</v>
      </c>
      <c r="Q284">
        <v>11337.5</v>
      </c>
      <c r="R284">
        <v>1427.1</v>
      </c>
      <c r="S284">
        <v>0</v>
      </c>
      <c r="T284">
        <v>2341.6</v>
      </c>
      <c r="U284">
        <v>130</v>
      </c>
      <c r="V284">
        <v>3500</v>
      </c>
      <c r="W284">
        <v>-195229</v>
      </c>
      <c r="X284">
        <v>1585308</v>
      </c>
      <c r="Y284">
        <v>13743268</v>
      </c>
      <c r="Z284">
        <v>0</v>
      </c>
      <c r="AA284">
        <v>853042</v>
      </c>
      <c r="AB284">
        <v>0</v>
      </c>
      <c r="AC284">
        <v>2540425</v>
      </c>
      <c r="AD284">
        <v>0</v>
      </c>
      <c r="AE284">
        <v>35363575</v>
      </c>
      <c r="AF284">
        <v>1433679</v>
      </c>
      <c r="AG284">
        <v>0</v>
      </c>
      <c r="AH284">
        <v>26866100</v>
      </c>
      <c r="AI284">
        <v>26308076</v>
      </c>
      <c r="AJ284">
        <v>0</v>
      </c>
      <c r="AK284">
        <v>5958978</v>
      </c>
      <c r="AL284">
        <v>-447839</v>
      </c>
      <c r="AM284">
        <v>0</v>
      </c>
      <c r="AN284">
        <v>3903867</v>
      </c>
      <c r="AO284">
        <v>475910</v>
      </c>
      <c r="AP284">
        <v>10861461</v>
      </c>
      <c r="AQ284">
        <v>129250621</v>
      </c>
      <c r="AR284">
        <v>19.5</v>
      </c>
    </row>
    <row r="285" spans="1:44" hidden="1">
      <c r="A285" s="47" t="str">
        <f t="shared" si="4"/>
        <v>NY_2025</v>
      </c>
      <c r="B285" t="s">
        <v>102</v>
      </c>
      <c r="C285">
        <v>2025</v>
      </c>
      <c r="D285">
        <v>1899.5</v>
      </c>
      <c r="E285">
        <v>394.6</v>
      </c>
      <c r="F285">
        <v>3.1</v>
      </c>
      <c r="G285">
        <v>437.4</v>
      </c>
      <c r="H285">
        <v>0</v>
      </c>
      <c r="I285">
        <v>2050.5</v>
      </c>
      <c r="J285">
        <v>4.5999999999999996</v>
      </c>
      <c r="K285">
        <v>10385.4</v>
      </c>
      <c r="L285">
        <v>2426.9</v>
      </c>
      <c r="M285">
        <v>0</v>
      </c>
      <c r="N285">
        <v>4683.2</v>
      </c>
      <c r="O285">
        <v>3203</v>
      </c>
      <c r="P285">
        <v>0</v>
      </c>
      <c r="Q285">
        <v>10414.799999999999</v>
      </c>
      <c r="R285">
        <v>1427.1</v>
      </c>
      <c r="S285">
        <v>0</v>
      </c>
      <c r="T285">
        <v>2351.3000000000002</v>
      </c>
      <c r="U285">
        <v>1056</v>
      </c>
      <c r="V285">
        <v>4112.8999999999996</v>
      </c>
      <c r="W285">
        <v>-181882</v>
      </c>
      <c r="X285">
        <v>1509935</v>
      </c>
      <c r="Y285">
        <v>21295567</v>
      </c>
      <c r="Z285">
        <v>20504</v>
      </c>
      <c r="AA285">
        <v>813454</v>
      </c>
      <c r="AB285">
        <v>0</v>
      </c>
      <c r="AC285">
        <v>2742651</v>
      </c>
      <c r="AD285">
        <v>30115</v>
      </c>
      <c r="AE285">
        <v>33826121</v>
      </c>
      <c r="AF285">
        <v>1275570</v>
      </c>
      <c r="AG285">
        <v>0</v>
      </c>
      <c r="AH285">
        <v>27698237</v>
      </c>
      <c r="AI285">
        <v>26308076</v>
      </c>
      <c r="AJ285">
        <v>0</v>
      </c>
      <c r="AK285">
        <v>5474028</v>
      </c>
      <c r="AL285">
        <v>-376784</v>
      </c>
      <c r="AM285">
        <v>0</v>
      </c>
      <c r="AN285">
        <v>4073674</v>
      </c>
      <c r="AO285">
        <v>3553065</v>
      </c>
      <c r="AP285">
        <v>13775816</v>
      </c>
      <c r="AQ285">
        <v>141838148</v>
      </c>
      <c r="AR285">
        <v>18.100000000000001</v>
      </c>
    </row>
    <row r="286" spans="1:44" hidden="1">
      <c r="A286" s="47" t="str">
        <f t="shared" si="4"/>
        <v>NY_2026</v>
      </c>
      <c r="B286" t="s">
        <v>102</v>
      </c>
      <c r="C286">
        <v>2026</v>
      </c>
      <c r="D286">
        <v>2000</v>
      </c>
      <c r="E286">
        <v>394.6</v>
      </c>
      <c r="F286">
        <v>6.2</v>
      </c>
      <c r="G286">
        <v>433</v>
      </c>
      <c r="H286">
        <v>0</v>
      </c>
      <c r="I286">
        <v>2201.3000000000002</v>
      </c>
      <c r="J286">
        <v>9.1999999999999993</v>
      </c>
      <c r="K286">
        <v>10377.9</v>
      </c>
      <c r="L286">
        <v>1986.3</v>
      </c>
      <c r="M286">
        <v>0</v>
      </c>
      <c r="N286">
        <v>4689.3</v>
      </c>
      <c r="O286">
        <v>3203</v>
      </c>
      <c r="P286">
        <v>0</v>
      </c>
      <c r="Q286">
        <v>10250.6</v>
      </c>
      <c r="R286">
        <v>1427.1</v>
      </c>
      <c r="S286">
        <v>0</v>
      </c>
      <c r="T286">
        <v>2346.3000000000002</v>
      </c>
      <c r="U286">
        <v>3088</v>
      </c>
      <c r="V286">
        <v>4117</v>
      </c>
      <c r="W286">
        <v>-230674</v>
      </c>
      <c r="X286">
        <v>1509935</v>
      </c>
      <c r="Y286">
        <v>22649173</v>
      </c>
      <c r="Z286">
        <v>41007</v>
      </c>
      <c r="AA286">
        <v>629848</v>
      </c>
      <c r="AB286">
        <v>0</v>
      </c>
      <c r="AC286">
        <v>2944878</v>
      </c>
      <c r="AD286">
        <v>60230</v>
      </c>
      <c r="AE286">
        <v>33229411</v>
      </c>
      <c r="AF286">
        <v>1043991</v>
      </c>
      <c r="AG286">
        <v>0</v>
      </c>
      <c r="AH286">
        <v>27730629</v>
      </c>
      <c r="AI286">
        <v>26308076</v>
      </c>
      <c r="AJ286">
        <v>0</v>
      </c>
      <c r="AK286">
        <v>5387741</v>
      </c>
      <c r="AL286">
        <v>-349400</v>
      </c>
      <c r="AM286">
        <v>0</v>
      </c>
      <c r="AN286">
        <v>4219460</v>
      </c>
      <c r="AO286">
        <v>8238007</v>
      </c>
      <c r="AP286">
        <v>13835222</v>
      </c>
      <c r="AQ286">
        <v>147247535</v>
      </c>
      <c r="AR286">
        <v>17.7</v>
      </c>
    </row>
    <row r="287" spans="1:44" hidden="1">
      <c r="A287" s="47" t="str">
        <f t="shared" si="4"/>
        <v>NY_2027</v>
      </c>
      <c r="B287" t="s">
        <v>102</v>
      </c>
      <c r="C287">
        <v>2027</v>
      </c>
      <c r="D287">
        <v>2250</v>
      </c>
      <c r="E287">
        <v>394.6</v>
      </c>
      <c r="F287">
        <v>9.4</v>
      </c>
      <c r="G287">
        <v>427.8</v>
      </c>
      <c r="H287">
        <v>0</v>
      </c>
      <c r="I287">
        <v>2421</v>
      </c>
      <c r="J287">
        <v>13.7</v>
      </c>
      <c r="K287">
        <v>10360.4</v>
      </c>
      <c r="L287">
        <v>1666.7</v>
      </c>
      <c r="M287">
        <v>0</v>
      </c>
      <c r="N287">
        <v>4765.1000000000004</v>
      </c>
      <c r="O287">
        <v>3203</v>
      </c>
      <c r="P287">
        <v>0</v>
      </c>
      <c r="Q287">
        <v>10250.6</v>
      </c>
      <c r="R287">
        <v>1427.1</v>
      </c>
      <c r="S287">
        <v>0</v>
      </c>
      <c r="T287">
        <v>2492.1999999999998</v>
      </c>
      <c r="U287">
        <v>3088</v>
      </c>
      <c r="V287">
        <v>4462.7</v>
      </c>
      <c r="W287">
        <v>-319784</v>
      </c>
      <c r="X287">
        <v>1509935</v>
      </c>
      <c r="Y287">
        <v>23317633</v>
      </c>
      <c r="Z287">
        <v>61511</v>
      </c>
      <c r="AA287">
        <v>718720</v>
      </c>
      <c r="AB287">
        <v>0</v>
      </c>
      <c r="AC287">
        <v>3239659</v>
      </c>
      <c r="AD287">
        <v>90345</v>
      </c>
      <c r="AE287">
        <v>32489525</v>
      </c>
      <c r="AF287">
        <v>876009</v>
      </c>
      <c r="AG287">
        <v>0</v>
      </c>
      <c r="AH287">
        <v>28170399</v>
      </c>
      <c r="AI287">
        <v>26308076</v>
      </c>
      <c r="AJ287">
        <v>0</v>
      </c>
      <c r="AK287">
        <v>5387741</v>
      </c>
      <c r="AL287">
        <v>-272925</v>
      </c>
      <c r="AM287">
        <v>0</v>
      </c>
      <c r="AN287">
        <v>4301749</v>
      </c>
      <c r="AO287">
        <v>11051803</v>
      </c>
      <c r="AP287">
        <v>15178026</v>
      </c>
      <c r="AQ287">
        <v>152108424</v>
      </c>
      <c r="AR287">
        <v>17.399999999999999</v>
      </c>
    </row>
    <row r="288" spans="1:44" hidden="1">
      <c r="A288" s="47" t="str">
        <f t="shared" si="4"/>
        <v>NY_2028</v>
      </c>
      <c r="B288" t="s">
        <v>102</v>
      </c>
      <c r="C288">
        <v>2028</v>
      </c>
      <c r="D288">
        <v>2571.5</v>
      </c>
      <c r="E288">
        <v>394.6</v>
      </c>
      <c r="F288">
        <v>0</v>
      </c>
      <c r="G288">
        <v>410.6</v>
      </c>
      <c r="H288">
        <v>0</v>
      </c>
      <c r="I288">
        <v>2640.6</v>
      </c>
      <c r="J288">
        <v>18.3</v>
      </c>
      <c r="K288">
        <v>10343</v>
      </c>
      <c r="L288">
        <v>1666.7</v>
      </c>
      <c r="M288">
        <v>0</v>
      </c>
      <c r="N288">
        <v>4777.3</v>
      </c>
      <c r="O288">
        <v>3203</v>
      </c>
      <c r="P288">
        <v>0</v>
      </c>
      <c r="Q288">
        <v>10250.6</v>
      </c>
      <c r="R288">
        <v>1427.1</v>
      </c>
      <c r="S288">
        <v>0</v>
      </c>
      <c r="T288">
        <v>2484.6</v>
      </c>
      <c r="U288">
        <v>4318</v>
      </c>
      <c r="V288">
        <v>4452.3</v>
      </c>
      <c r="W288">
        <v>-351828</v>
      </c>
      <c r="X288">
        <v>1509935</v>
      </c>
      <c r="Y288">
        <v>25208100</v>
      </c>
      <c r="Z288">
        <v>0</v>
      </c>
      <c r="AA288">
        <v>215873</v>
      </c>
      <c r="AB288">
        <v>0</v>
      </c>
      <c r="AC288">
        <v>3534441</v>
      </c>
      <c r="AD288">
        <v>120461</v>
      </c>
      <c r="AE288">
        <v>29037477</v>
      </c>
      <c r="AF288">
        <v>876009</v>
      </c>
      <c r="AG288">
        <v>0</v>
      </c>
      <c r="AH288">
        <v>28237164</v>
      </c>
      <c r="AI288">
        <v>26308076</v>
      </c>
      <c r="AJ288">
        <v>0</v>
      </c>
      <c r="AK288">
        <v>5387741</v>
      </c>
      <c r="AL288">
        <v>-431919</v>
      </c>
      <c r="AM288">
        <v>0</v>
      </c>
      <c r="AN288">
        <v>4480354</v>
      </c>
      <c r="AO288">
        <v>15581499</v>
      </c>
      <c r="AP288">
        <v>15254668</v>
      </c>
      <c r="AQ288">
        <v>154968051</v>
      </c>
      <c r="AR288">
        <v>15.4</v>
      </c>
    </row>
    <row r="289" spans="1:44" hidden="1">
      <c r="A289" s="47" t="str">
        <f t="shared" si="4"/>
        <v>NY_2029</v>
      </c>
      <c r="B289" t="s">
        <v>102</v>
      </c>
      <c r="C289">
        <v>2029</v>
      </c>
      <c r="D289">
        <v>3214.9</v>
      </c>
      <c r="E289">
        <v>394.6</v>
      </c>
      <c r="F289">
        <v>0</v>
      </c>
      <c r="G289">
        <v>403.8</v>
      </c>
      <c r="H289">
        <v>0</v>
      </c>
      <c r="I289">
        <v>2976.3</v>
      </c>
      <c r="J289">
        <v>18.3</v>
      </c>
      <c r="K289">
        <v>10332.6</v>
      </c>
      <c r="L289">
        <v>1661.2</v>
      </c>
      <c r="M289">
        <v>0</v>
      </c>
      <c r="N289">
        <v>4795.2</v>
      </c>
      <c r="O289">
        <v>3203</v>
      </c>
      <c r="P289">
        <v>0</v>
      </c>
      <c r="Q289">
        <v>10250.6</v>
      </c>
      <c r="R289">
        <v>1427.1</v>
      </c>
      <c r="S289">
        <v>0</v>
      </c>
      <c r="T289">
        <v>4572.1000000000004</v>
      </c>
      <c r="U289">
        <v>4318</v>
      </c>
      <c r="V289">
        <v>5753.2</v>
      </c>
      <c r="W289">
        <v>-752024</v>
      </c>
      <c r="X289">
        <v>1532704</v>
      </c>
      <c r="Y289">
        <v>23515845</v>
      </c>
      <c r="Z289">
        <v>0</v>
      </c>
      <c r="AA289">
        <v>207570</v>
      </c>
      <c r="AB289">
        <v>0</v>
      </c>
      <c r="AC289">
        <v>3984316</v>
      </c>
      <c r="AD289">
        <v>120461</v>
      </c>
      <c r="AE289">
        <v>25237112</v>
      </c>
      <c r="AF289">
        <v>873119</v>
      </c>
      <c r="AG289">
        <v>0</v>
      </c>
      <c r="AH289">
        <v>28335995</v>
      </c>
      <c r="AI289">
        <v>26308076</v>
      </c>
      <c r="AJ289">
        <v>0</v>
      </c>
      <c r="AK289">
        <v>5387741</v>
      </c>
      <c r="AL289">
        <v>-369823</v>
      </c>
      <c r="AM289">
        <v>0</v>
      </c>
      <c r="AN289">
        <v>7866748</v>
      </c>
      <c r="AO289">
        <v>15198370</v>
      </c>
      <c r="AP289">
        <v>19061181</v>
      </c>
      <c r="AQ289">
        <v>156507389</v>
      </c>
      <c r="AR289">
        <v>13.9</v>
      </c>
    </row>
    <row r="290" spans="1:44" hidden="1">
      <c r="A290" s="47" t="str">
        <f t="shared" si="4"/>
        <v>NY_2030</v>
      </c>
      <c r="B290" t="s">
        <v>102</v>
      </c>
      <c r="C290">
        <v>2030</v>
      </c>
      <c r="D290">
        <v>3928.5</v>
      </c>
      <c r="E290">
        <v>394.6</v>
      </c>
      <c r="F290">
        <v>0</v>
      </c>
      <c r="G290">
        <v>328.7</v>
      </c>
      <c r="H290">
        <v>0</v>
      </c>
      <c r="I290">
        <v>3311.9</v>
      </c>
      <c r="J290">
        <v>18.3</v>
      </c>
      <c r="K290">
        <v>10322</v>
      </c>
      <c r="L290">
        <v>1649.6</v>
      </c>
      <c r="M290">
        <v>0</v>
      </c>
      <c r="N290">
        <v>4813.2</v>
      </c>
      <c r="O290">
        <v>3203</v>
      </c>
      <c r="P290">
        <v>0</v>
      </c>
      <c r="Q290">
        <v>9634.7999999999993</v>
      </c>
      <c r="R290">
        <v>1427.1</v>
      </c>
      <c r="S290">
        <v>0</v>
      </c>
      <c r="T290">
        <v>6529.6</v>
      </c>
      <c r="U290">
        <v>4318</v>
      </c>
      <c r="V290">
        <v>7053.6</v>
      </c>
      <c r="W290">
        <v>-1013110</v>
      </c>
      <c r="X290">
        <v>1552743</v>
      </c>
      <c r="Y290">
        <v>24763703</v>
      </c>
      <c r="Z290">
        <v>0</v>
      </c>
      <c r="AA290">
        <v>162730</v>
      </c>
      <c r="AB290">
        <v>0</v>
      </c>
      <c r="AC290">
        <v>4434190</v>
      </c>
      <c r="AD290">
        <v>120461</v>
      </c>
      <c r="AE290">
        <v>23335952</v>
      </c>
      <c r="AF290">
        <v>867022</v>
      </c>
      <c r="AG290">
        <v>0</v>
      </c>
      <c r="AH290">
        <v>28434834</v>
      </c>
      <c r="AI290">
        <v>26308076</v>
      </c>
      <c r="AJ290">
        <v>0</v>
      </c>
      <c r="AK290">
        <v>5064033</v>
      </c>
      <c r="AL290">
        <v>-324688</v>
      </c>
      <c r="AM290">
        <v>0</v>
      </c>
      <c r="AN290">
        <v>11679344</v>
      </c>
      <c r="AO290">
        <v>15254045</v>
      </c>
      <c r="AP290">
        <v>23523155</v>
      </c>
      <c r="AQ290">
        <v>164162490</v>
      </c>
      <c r="AR290">
        <v>13.3</v>
      </c>
    </row>
    <row r="291" spans="1:44" hidden="1">
      <c r="A291" s="47" t="str">
        <f t="shared" si="4"/>
        <v>OH_2022</v>
      </c>
      <c r="B291" t="s">
        <v>110</v>
      </c>
      <c r="C291">
        <v>2022</v>
      </c>
      <c r="D291">
        <v>53</v>
      </c>
      <c r="E291">
        <v>96.9</v>
      </c>
      <c r="F291">
        <v>0</v>
      </c>
      <c r="G291">
        <v>10093.5</v>
      </c>
      <c r="H291">
        <v>0</v>
      </c>
      <c r="I291">
        <v>181.3</v>
      </c>
      <c r="J291">
        <v>0</v>
      </c>
      <c r="K291">
        <v>11076.2</v>
      </c>
      <c r="L291">
        <v>5610.7</v>
      </c>
      <c r="M291">
        <v>0</v>
      </c>
      <c r="N291">
        <v>101.9</v>
      </c>
      <c r="O291">
        <v>2134</v>
      </c>
      <c r="P291">
        <v>0</v>
      </c>
      <c r="Q291">
        <v>527.79999999999995</v>
      </c>
      <c r="R291">
        <v>0</v>
      </c>
      <c r="S291">
        <v>0</v>
      </c>
      <c r="T291">
        <v>1280.5</v>
      </c>
      <c r="U291">
        <v>0</v>
      </c>
      <c r="V291">
        <v>1063.8</v>
      </c>
      <c r="W291">
        <v>-5015</v>
      </c>
      <c r="X291">
        <v>414687</v>
      </c>
      <c r="Y291">
        <v>0</v>
      </c>
      <c r="Z291">
        <v>0</v>
      </c>
      <c r="AA291">
        <v>34498671</v>
      </c>
      <c r="AB291">
        <v>0</v>
      </c>
      <c r="AC291">
        <v>239397</v>
      </c>
      <c r="AD291">
        <v>0</v>
      </c>
      <c r="AE291">
        <v>73443216</v>
      </c>
      <c r="AF291">
        <v>1199534</v>
      </c>
      <c r="AG291">
        <v>0</v>
      </c>
      <c r="AH291">
        <v>328149</v>
      </c>
      <c r="AI291">
        <v>17154895</v>
      </c>
      <c r="AJ291">
        <v>0</v>
      </c>
      <c r="AK291">
        <v>352459</v>
      </c>
      <c r="AL291">
        <v>0</v>
      </c>
      <c r="AM291">
        <v>0</v>
      </c>
      <c r="AN291">
        <v>1873017</v>
      </c>
      <c r="AO291">
        <v>0</v>
      </c>
      <c r="AP291">
        <v>2994784</v>
      </c>
      <c r="AQ291">
        <v>132493794</v>
      </c>
      <c r="AR291">
        <v>63.4</v>
      </c>
    </row>
    <row r="292" spans="1:44" hidden="1">
      <c r="A292" s="47" t="str">
        <f t="shared" si="4"/>
        <v>OH_2023</v>
      </c>
      <c r="B292" t="s">
        <v>110</v>
      </c>
      <c r="C292">
        <v>2023</v>
      </c>
      <c r="D292">
        <v>55</v>
      </c>
      <c r="E292">
        <v>96.9</v>
      </c>
      <c r="F292">
        <v>0</v>
      </c>
      <c r="G292">
        <v>10093.5</v>
      </c>
      <c r="H292">
        <v>0</v>
      </c>
      <c r="I292">
        <v>223.2</v>
      </c>
      <c r="J292">
        <v>0</v>
      </c>
      <c r="K292">
        <v>11076.2</v>
      </c>
      <c r="L292">
        <v>5585.4</v>
      </c>
      <c r="M292">
        <v>0</v>
      </c>
      <c r="N292">
        <v>101.9</v>
      </c>
      <c r="O292">
        <v>2134</v>
      </c>
      <c r="P292">
        <v>0</v>
      </c>
      <c r="Q292">
        <v>426.9</v>
      </c>
      <c r="R292">
        <v>0</v>
      </c>
      <c r="S292">
        <v>0</v>
      </c>
      <c r="T292">
        <v>2217.5</v>
      </c>
      <c r="U292">
        <v>0</v>
      </c>
      <c r="V292">
        <v>1063.8</v>
      </c>
      <c r="W292">
        <v>-5800</v>
      </c>
      <c r="X292">
        <v>402593</v>
      </c>
      <c r="Y292">
        <v>0</v>
      </c>
      <c r="Z292">
        <v>0</v>
      </c>
      <c r="AA292">
        <v>33301772</v>
      </c>
      <c r="AB292">
        <v>0</v>
      </c>
      <c r="AC292">
        <v>272966</v>
      </c>
      <c r="AD292">
        <v>0</v>
      </c>
      <c r="AE292">
        <v>80015902</v>
      </c>
      <c r="AF292">
        <v>1826114</v>
      </c>
      <c r="AG292">
        <v>0</v>
      </c>
      <c r="AH292">
        <v>328149</v>
      </c>
      <c r="AI292">
        <v>17154895</v>
      </c>
      <c r="AJ292">
        <v>0</v>
      </c>
      <c r="AK292">
        <v>307767</v>
      </c>
      <c r="AL292">
        <v>0</v>
      </c>
      <c r="AM292">
        <v>0</v>
      </c>
      <c r="AN292">
        <v>3712287</v>
      </c>
      <c r="AO292">
        <v>0</v>
      </c>
      <c r="AP292">
        <v>2887124</v>
      </c>
      <c r="AQ292">
        <v>140203770</v>
      </c>
      <c r="AR292">
        <v>65</v>
      </c>
    </row>
    <row r="293" spans="1:44" hidden="1">
      <c r="A293" s="47" t="str">
        <f t="shared" si="4"/>
        <v>OH_2024</v>
      </c>
      <c r="B293" t="s">
        <v>110</v>
      </c>
      <c r="C293">
        <v>2024</v>
      </c>
      <c r="D293">
        <v>55</v>
      </c>
      <c r="E293">
        <v>96.9</v>
      </c>
      <c r="F293">
        <v>0</v>
      </c>
      <c r="G293">
        <v>10019.1</v>
      </c>
      <c r="H293">
        <v>0</v>
      </c>
      <c r="I293">
        <v>265.2</v>
      </c>
      <c r="J293">
        <v>0</v>
      </c>
      <c r="K293">
        <v>11076.2</v>
      </c>
      <c r="L293">
        <v>5480.5</v>
      </c>
      <c r="M293">
        <v>0</v>
      </c>
      <c r="N293">
        <v>102.1</v>
      </c>
      <c r="O293">
        <v>2134</v>
      </c>
      <c r="P293">
        <v>0</v>
      </c>
      <c r="Q293">
        <v>426.9</v>
      </c>
      <c r="R293">
        <v>0</v>
      </c>
      <c r="S293">
        <v>0</v>
      </c>
      <c r="T293">
        <v>2259.6</v>
      </c>
      <c r="U293">
        <v>21</v>
      </c>
      <c r="V293">
        <v>1063.8</v>
      </c>
      <c r="W293">
        <v>-4995</v>
      </c>
      <c r="X293">
        <v>402593</v>
      </c>
      <c r="Y293">
        <v>0</v>
      </c>
      <c r="Z293">
        <v>0</v>
      </c>
      <c r="AA293">
        <v>31331783</v>
      </c>
      <c r="AB293">
        <v>0</v>
      </c>
      <c r="AC293">
        <v>350157</v>
      </c>
      <c r="AD293">
        <v>0</v>
      </c>
      <c r="AE293">
        <v>81752780</v>
      </c>
      <c r="AF293">
        <v>1418337</v>
      </c>
      <c r="AG293">
        <v>0</v>
      </c>
      <c r="AH293">
        <v>328742</v>
      </c>
      <c r="AI293">
        <v>17154895</v>
      </c>
      <c r="AJ293">
        <v>0</v>
      </c>
      <c r="AK293">
        <v>133711</v>
      </c>
      <c r="AL293">
        <v>0</v>
      </c>
      <c r="AM293">
        <v>0</v>
      </c>
      <c r="AN293">
        <v>4590389</v>
      </c>
      <c r="AO293">
        <v>31562</v>
      </c>
      <c r="AP293">
        <v>2978735</v>
      </c>
      <c r="AQ293">
        <v>140468689</v>
      </c>
      <c r="AR293">
        <v>63.2</v>
      </c>
    </row>
    <row r="294" spans="1:44" hidden="1">
      <c r="A294" s="47" t="str">
        <f t="shared" si="4"/>
        <v>OH_2025</v>
      </c>
      <c r="B294" t="s">
        <v>110</v>
      </c>
      <c r="C294">
        <v>2025</v>
      </c>
      <c r="D294">
        <v>134.9</v>
      </c>
      <c r="E294">
        <v>96.9</v>
      </c>
      <c r="F294">
        <v>6.2</v>
      </c>
      <c r="G294">
        <v>9922.6</v>
      </c>
      <c r="H294">
        <v>0</v>
      </c>
      <c r="I294">
        <v>333.6</v>
      </c>
      <c r="J294">
        <v>9.1999999999999993</v>
      </c>
      <c r="K294">
        <v>11068.2</v>
      </c>
      <c r="L294">
        <v>5380.8</v>
      </c>
      <c r="M294">
        <v>0</v>
      </c>
      <c r="N294">
        <v>102.3</v>
      </c>
      <c r="O294">
        <v>2134</v>
      </c>
      <c r="P294">
        <v>0</v>
      </c>
      <c r="Q294">
        <v>426.9</v>
      </c>
      <c r="R294">
        <v>0</v>
      </c>
      <c r="S294">
        <v>0</v>
      </c>
      <c r="T294">
        <v>2269.3000000000002</v>
      </c>
      <c r="U294">
        <v>21</v>
      </c>
      <c r="V294">
        <v>1063.8</v>
      </c>
      <c r="W294">
        <v>-8388</v>
      </c>
      <c r="X294">
        <v>402522</v>
      </c>
      <c r="Y294">
        <v>0</v>
      </c>
      <c r="Z294">
        <v>41007</v>
      </c>
      <c r="AA294">
        <v>30463061</v>
      </c>
      <c r="AB294">
        <v>0</v>
      </c>
      <c r="AC294">
        <v>440530</v>
      </c>
      <c r="AD294">
        <v>60230</v>
      </c>
      <c r="AE294">
        <v>78563927</v>
      </c>
      <c r="AF294">
        <v>1378101</v>
      </c>
      <c r="AG294">
        <v>0</v>
      </c>
      <c r="AH294">
        <v>329336</v>
      </c>
      <c r="AI294">
        <v>17154895</v>
      </c>
      <c r="AJ294">
        <v>0</v>
      </c>
      <c r="AK294">
        <v>94635</v>
      </c>
      <c r="AL294">
        <v>0</v>
      </c>
      <c r="AM294">
        <v>0</v>
      </c>
      <c r="AN294">
        <v>4558213</v>
      </c>
      <c r="AO294">
        <v>68816</v>
      </c>
      <c r="AP294">
        <v>2970771</v>
      </c>
      <c r="AQ294">
        <v>136517657</v>
      </c>
      <c r="AR294">
        <v>61</v>
      </c>
    </row>
    <row r="295" spans="1:44" hidden="1">
      <c r="A295" s="47" t="str">
        <f t="shared" si="4"/>
        <v>OH_2026</v>
      </c>
      <c r="B295" t="s">
        <v>110</v>
      </c>
      <c r="C295">
        <v>2026</v>
      </c>
      <c r="D295">
        <v>134.9</v>
      </c>
      <c r="E295">
        <v>96.9</v>
      </c>
      <c r="F295">
        <v>12.5</v>
      </c>
      <c r="G295">
        <v>9804</v>
      </c>
      <c r="H295">
        <v>0</v>
      </c>
      <c r="I295">
        <v>402.1</v>
      </c>
      <c r="J295">
        <v>18.3</v>
      </c>
      <c r="K295">
        <v>11060.3</v>
      </c>
      <c r="L295">
        <v>5352.8</v>
      </c>
      <c r="M295">
        <v>0</v>
      </c>
      <c r="N295">
        <v>102.5</v>
      </c>
      <c r="O295">
        <v>2134</v>
      </c>
      <c r="P295">
        <v>0</v>
      </c>
      <c r="Q295">
        <v>426.9</v>
      </c>
      <c r="R295">
        <v>0</v>
      </c>
      <c r="S295">
        <v>0</v>
      </c>
      <c r="T295">
        <v>2264.3000000000002</v>
      </c>
      <c r="U295">
        <v>21</v>
      </c>
      <c r="V295">
        <v>1063.8</v>
      </c>
      <c r="W295">
        <v>-11319</v>
      </c>
      <c r="X295">
        <v>402522</v>
      </c>
      <c r="Y295">
        <v>0</v>
      </c>
      <c r="Z295">
        <v>82014</v>
      </c>
      <c r="AA295">
        <v>29593612</v>
      </c>
      <c r="AB295">
        <v>0</v>
      </c>
      <c r="AC295">
        <v>530903</v>
      </c>
      <c r="AD295">
        <v>120461</v>
      </c>
      <c r="AE295">
        <v>78842484</v>
      </c>
      <c r="AF295">
        <v>1688408</v>
      </c>
      <c r="AG295">
        <v>0</v>
      </c>
      <c r="AH295">
        <v>329929</v>
      </c>
      <c r="AI295">
        <v>17154895</v>
      </c>
      <c r="AJ295">
        <v>0</v>
      </c>
      <c r="AK295">
        <v>78199</v>
      </c>
      <c r="AL295">
        <v>0</v>
      </c>
      <c r="AM295">
        <v>0</v>
      </c>
      <c r="AN295">
        <v>4526395</v>
      </c>
      <c r="AO295">
        <v>68630</v>
      </c>
      <c r="AP295">
        <v>2962802</v>
      </c>
      <c r="AQ295">
        <v>136369935</v>
      </c>
      <c r="AR295">
        <v>60.3</v>
      </c>
    </row>
    <row r="296" spans="1:44" hidden="1">
      <c r="A296" s="47" t="str">
        <f t="shared" si="4"/>
        <v>OH_2027</v>
      </c>
      <c r="B296" t="s">
        <v>110</v>
      </c>
      <c r="C296">
        <v>2027</v>
      </c>
      <c r="D296">
        <v>213.9</v>
      </c>
      <c r="E296">
        <v>96.9</v>
      </c>
      <c r="F296">
        <v>18.7</v>
      </c>
      <c r="G296">
        <v>7453.9</v>
      </c>
      <c r="H296">
        <v>0</v>
      </c>
      <c r="I296">
        <v>510.5</v>
      </c>
      <c r="J296">
        <v>27.5</v>
      </c>
      <c r="K296">
        <v>11242.9</v>
      </c>
      <c r="L296">
        <v>5352.8</v>
      </c>
      <c r="M296">
        <v>0</v>
      </c>
      <c r="N296">
        <v>102.7</v>
      </c>
      <c r="O296">
        <v>2134</v>
      </c>
      <c r="P296">
        <v>0</v>
      </c>
      <c r="Q296">
        <v>426.9</v>
      </c>
      <c r="R296">
        <v>0</v>
      </c>
      <c r="S296">
        <v>0</v>
      </c>
      <c r="T296">
        <v>2258.4</v>
      </c>
      <c r="U296">
        <v>21</v>
      </c>
      <c r="V296">
        <v>1063.8</v>
      </c>
      <c r="W296">
        <v>-15409</v>
      </c>
      <c r="X296">
        <v>402522</v>
      </c>
      <c r="Y296">
        <v>0</v>
      </c>
      <c r="Z296">
        <v>123022</v>
      </c>
      <c r="AA296">
        <v>20552485</v>
      </c>
      <c r="AB296">
        <v>0</v>
      </c>
      <c r="AC296">
        <v>673996</v>
      </c>
      <c r="AD296">
        <v>180691</v>
      </c>
      <c r="AE296">
        <v>79839084</v>
      </c>
      <c r="AF296">
        <v>2954690</v>
      </c>
      <c r="AG296">
        <v>0</v>
      </c>
      <c r="AH296">
        <v>330522</v>
      </c>
      <c r="AI296">
        <v>17154895</v>
      </c>
      <c r="AJ296">
        <v>0</v>
      </c>
      <c r="AK296">
        <v>19190</v>
      </c>
      <c r="AL296">
        <v>0</v>
      </c>
      <c r="AM296">
        <v>0</v>
      </c>
      <c r="AN296">
        <v>4496649</v>
      </c>
      <c r="AO296">
        <v>68444</v>
      </c>
      <c r="AP296">
        <v>2954841</v>
      </c>
      <c r="AQ296">
        <v>129735620</v>
      </c>
      <c r="AR296">
        <v>52.4</v>
      </c>
    </row>
    <row r="297" spans="1:44" hidden="1">
      <c r="A297" s="47" t="str">
        <f t="shared" si="4"/>
        <v>OH_2028</v>
      </c>
      <c r="B297" t="s">
        <v>110</v>
      </c>
      <c r="C297">
        <v>2028</v>
      </c>
      <c r="D297">
        <v>2712</v>
      </c>
      <c r="E297">
        <v>96.9</v>
      </c>
      <c r="F297">
        <v>0</v>
      </c>
      <c r="G297">
        <v>7158.5</v>
      </c>
      <c r="H297">
        <v>0</v>
      </c>
      <c r="I297">
        <v>618.79999999999995</v>
      </c>
      <c r="J297">
        <v>36.6</v>
      </c>
      <c r="K297">
        <v>11223.9</v>
      </c>
      <c r="L297">
        <v>5352.8</v>
      </c>
      <c r="M297">
        <v>0</v>
      </c>
      <c r="N297">
        <v>102.9</v>
      </c>
      <c r="O297">
        <v>2134</v>
      </c>
      <c r="P297">
        <v>0</v>
      </c>
      <c r="Q297">
        <v>426.9</v>
      </c>
      <c r="R297">
        <v>0</v>
      </c>
      <c r="S297">
        <v>0</v>
      </c>
      <c r="T297">
        <v>3832.2</v>
      </c>
      <c r="U297">
        <v>21</v>
      </c>
      <c r="V297">
        <v>1063.8</v>
      </c>
      <c r="W297">
        <v>-591895</v>
      </c>
      <c r="X297">
        <v>405404</v>
      </c>
      <c r="Y297">
        <v>0</v>
      </c>
      <c r="Z297">
        <v>0</v>
      </c>
      <c r="AA297">
        <v>12029402</v>
      </c>
      <c r="AB297">
        <v>0</v>
      </c>
      <c r="AC297">
        <v>547708</v>
      </c>
      <c r="AD297">
        <v>240921</v>
      </c>
      <c r="AE297">
        <v>72974551</v>
      </c>
      <c r="AF297">
        <v>4367848</v>
      </c>
      <c r="AG297">
        <v>0</v>
      </c>
      <c r="AH297">
        <v>331116</v>
      </c>
      <c r="AI297">
        <v>17154895</v>
      </c>
      <c r="AJ297">
        <v>0</v>
      </c>
      <c r="AK297">
        <v>19190</v>
      </c>
      <c r="AL297">
        <v>0</v>
      </c>
      <c r="AM297">
        <v>0</v>
      </c>
      <c r="AN297">
        <v>7376170</v>
      </c>
      <c r="AO297">
        <v>31527</v>
      </c>
      <c r="AP297">
        <v>2822357</v>
      </c>
      <c r="AQ297">
        <v>117709196</v>
      </c>
      <c r="AR297">
        <v>41.9</v>
      </c>
    </row>
    <row r="298" spans="1:44" hidden="1">
      <c r="A298" s="47" t="str">
        <f t="shared" si="4"/>
        <v>OH_2029</v>
      </c>
      <c r="B298" t="s">
        <v>110</v>
      </c>
      <c r="C298">
        <v>2029</v>
      </c>
      <c r="D298">
        <v>2745.4</v>
      </c>
      <c r="E298">
        <v>96.9</v>
      </c>
      <c r="F298">
        <v>0</v>
      </c>
      <c r="G298">
        <v>7041.5</v>
      </c>
      <c r="H298">
        <v>0</v>
      </c>
      <c r="I298">
        <v>792</v>
      </c>
      <c r="J298">
        <v>36.6</v>
      </c>
      <c r="K298">
        <v>11212.7</v>
      </c>
      <c r="L298">
        <v>5352.8</v>
      </c>
      <c r="M298">
        <v>0</v>
      </c>
      <c r="N298">
        <v>103.1</v>
      </c>
      <c r="O298">
        <v>2134</v>
      </c>
      <c r="P298">
        <v>0</v>
      </c>
      <c r="Q298">
        <v>426.9</v>
      </c>
      <c r="R298">
        <v>0</v>
      </c>
      <c r="S298">
        <v>0</v>
      </c>
      <c r="T298">
        <v>3890.7</v>
      </c>
      <c r="U298">
        <v>21</v>
      </c>
      <c r="V298">
        <v>1063.8</v>
      </c>
      <c r="W298">
        <v>-630587</v>
      </c>
      <c r="X298">
        <v>406485</v>
      </c>
      <c r="Y298">
        <v>0</v>
      </c>
      <c r="Z298">
        <v>0</v>
      </c>
      <c r="AA298">
        <v>8165131</v>
      </c>
      <c r="AB298">
        <v>0</v>
      </c>
      <c r="AC298">
        <v>1045740</v>
      </c>
      <c r="AD298">
        <v>240921</v>
      </c>
      <c r="AE298">
        <v>71245172</v>
      </c>
      <c r="AF298">
        <v>4291495</v>
      </c>
      <c r="AG298">
        <v>0</v>
      </c>
      <c r="AH298">
        <v>331709</v>
      </c>
      <c r="AI298">
        <v>17154895</v>
      </c>
      <c r="AJ298">
        <v>0</v>
      </c>
      <c r="AK298">
        <v>0</v>
      </c>
      <c r="AL298">
        <v>0</v>
      </c>
      <c r="AM298">
        <v>0</v>
      </c>
      <c r="AN298">
        <v>7910649</v>
      </c>
      <c r="AO298">
        <v>68078</v>
      </c>
      <c r="AP298">
        <v>2938969</v>
      </c>
      <c r="AQ298">
        <v>113168658</v>
      </c>
      <c r="AR298">
        <v>37.200000000000003</v>
      </c>
    </row>
    <row r="299" spans="1:44" hidden="1">
      <c r="A299" s="47" t="str">
        <f t="shared" si="4"/>
        <v>OH_2030</v>
      </c>
      <c r="B299" t="s">
        <v>110</v>
      </c>
      <c r="C299">
        <v>2030</v>
      </c>
      <c r="D299">
        <v>3455.4</v>
      </c>
      <c r="E299">
        <v>96.9</v>
      </c>
      <c r="F299">
        <v>0</v>
      </c>
      <c r="G299">
        <v>5470.6</v>
      </c>
      <c r="H299">
        <v>0</v>
      </c>
      <c r="I299">
        <v>965.1</v>
      </c>
      <c r="J299">
        <v>36.6</v>
      </c>
      <c r="K299">
        <v>11201.1</v>
      </c>
      <c r="L299">
        <v>5553.4</v>
      </c>
      <c r="M299">
        <v>0</v>
      </c>
      <c r="N299">
        <v>103.3</v>
      </c>
      <c r="O299">
        <v>2134</v>
      </c>
      <c r="P299">
        <v>0</v>
      </c>
      <c r="Q299">
        <v>253.7</v>
      </c>
      <c r="R299">
        <v>0</v>
      </c>
      <c r="S299">
        <v>0</v>
      </c>
      <c r="T299">
        <v>5140.8999999999996</v>
      </c>
      <c r="U299">
        <v>21</v>
      </c>
      <c r="V299">
        <v>1063.8</v>
      </c>
      <c r="W299">
        <v>-841643</v>
      </c>
      <c r="X299">
        <v>402257</v>
      </c>
      <c r="Y299">
        <v>0</v>
      </c>
      <c r="Z299">
        <v>0</v>
      </c>
      <c r="AA299">
        <v>3547943</v>
      </c>
      <c r="AB299">
        <v>0</v>
      </c>
      <c r="AC299">
        <v>1242317</v>
      </c>
      <c r="AD299">
        <v>240921</v>
      </c>
      <c r="AE299">
        <v>64956555</v>
      </c>
      <c r="AF299">
        <v>5603828</v>
      </c>
      <c r="AG299">
        <v>0</v>
      </c>
      <c r="AH299">
        <v>332302</v>
      </c>
      <c r="AI299">
        <v>17154895</v>
      </c>
      <c r="AJ299">
        <v>0</v>
      </c>
      <c r="AK299">
        <v>0</v>
      </c>
      <c r="AL299">
        <v>0</v>
      </c>
      <c r="AM299">
        <v>0</v>
      </c>
      <c r="AN299">
        <v>10406085</v>
      </c>
      <c r="AO299">
        <v>67892</v>
      </c>
      <c r="AP299">
        <v>2485035</v>
      </c>
      <c r="AQ299">
        <v>105598388</v>
      </c>
      <c r="AR299">
        <v>30.7</v>
      </c>
    </row>
    <row r="300" spans="1:44" hidden="1">
      <c r="A300" s="47" t="str">
        <f t="shared" si="4"/>
        <v>OK_2022</v>
      </c>
      <c r="B300" t="s">
        <v>112</v>
      </c>
      <c r="C300">
        <v>2022</v>
      </c>
      <c r="D300">
        <v>10</v>
      </c>
      <c r="E300">
        <v>5.6</v>
      </c>
      <c r="F300">
        <v>0</v>
      </c>
      <c r="G300">
        <v>3255</v>
      </c>
      <c r="H300">
        <v>0</v>
      </c>
      <c r="I300">
        <v>40.5</v>
      </c>
      <c r="J300">
        <v>0</v>
      </c>
      <c r="K300">
        <v>7334.8</v>
      </c>
      <c r="L300">
        <v>1687.4</v>
      </c>
      <c r="M300">
        <v>0</v>
      </c>
      <c r="N300">
        <v>849.8</v>
      </c>
      <c r="O300">
        <v>0</v>
      </c>
      <c r="P300">
        <v>0</v>
      </c>
      <c r="Q300">
        <v>5702.3</v>
      </c>
      <c r="R300">
        <v>258</v>
      </c>
      <c r="S300">
        <v>0</v>
      </c>
      <c r="T300">
        <v>45.5</v>
      </c>
      <c r="U300">
        <v>0</v>
      </c>
      <c r="V300">
        <v>11917.9</v>
      </c>
      <c r="W300">
        <v>-1437</v>
      </c>
      <c r="X300">
        <v>25738</v>
      </c>
      <c r="Y300">
        <v>0</v>
      </c>
      <c r="Z300">
        <v>0</v>
      </c>
      <c r="AA300">
        <v>12170665</v>
      </c>
      <c r="AB300">
        <v>0</v>
      </c>
      <c r="AC300">
        <v>46592</v>
      </c>
      <c r="AD300">
        <v>0</v>
      </c>
      <c r="AE300">
        <v>19553475</v>
      </c>
      <c r="AF300">
        <v>2237381</v>
      </c>
      <c r="AG300">
        <v>0</v>
      </c>
      <c r="AH300">
        <v>2174456</v>
      </c>
      <c r="AI300">
        <v>0</v>
      </c>
      <c r="AJ300">
        <v>0</v>
      </c>
      <c r="AK300">
        <v>5300379</v>
      </c>
      <c r="AL300">
        <v>-122835</v>
      </c>
      <c r="AM300">
        <v>0</v>
      </c>
      <c r="AN300">
        <v>107676</v>
      </c>
      <c r="AO300">
        <v>0</v>
      </c>
      <c r="AP300">
        <v>41772960</v>
      </c>
      <c r="AQ300">
        <v>83265050</v>
      </c>
      <c r="AR300">
        <v>27.2</v>
      </c>
    </row>
    <row r="301" spans="1:44" hidden="1">
      <c r="A301" s="47" t="str">
        <f t="shared" si="4"/>
        <v>OK_2023</v>
      </c>
      <c r="B301" t="s">
        <v>112</v>
      </c>
      <c r="C301">
        <v>2023</v>
      </c>
      <c r="D301">
        <v>10</v>
      </c>
      <c r="E301">
        <v>5.6</v>
      </c>
      <c r="F301">
        <v>0</v>
      </c>
      <c r="G301">
        <v>3255</v>
      </c>
      <c r="H301">
        <v>0</v>
      </c>
      <c r="I301">
        <v>74.7</v>
      </c>
      <c r="J301">
        <v>0</v>
      </c>
      <c r="K301">
        <v>7334.8</v>
      </c>
      <c r="L301">
        <v>1687.4</v>
      </c>
      <c r="M301">
        <v>0</v>
      </c>
      <c r="N301">
        <v>849.8</v>
      </c>
      <c r="O301">
        <v>0</v>
      </c>
      <c r="P301">
        <v>0</v>
      </c>
      <c r="Q301">
        <v>5534.3</v>
      </c>
      <c r="R301">
        <v>258</v>
      </c>
      <c r="S301">
        <v>0</v>
      </c>
      <c r="T301">
        <v>596.5</v>
      </c>
      <c r="U301">
        <v>0</v>
      </c>
      <c r="V301">
        <v>14025.2</v>
      </c>
      <c r="W301">
        <v>-1475</v>
      </c>
      <c r="X301">
        <v>25738</v>
      </c>
      <c r="Y301">
        <v>0</v>
      </c>
      <c r="Z301">
        <v>0</v>
      </c>
      <c r="AA301">
        <v>7396313</v>
      </c>
      <c r="AB301">
        <v>0</v>
      </c>
      <c r="AC301">
        <v>114279</v>
      </c>
      <c r="AD301">
        <v>0</v>
      </c>
      <c r="AE301">
        <v>18026916</v>
      </c>
      <c r="AF301">
        <v>2451830</v>
      </c>
      <c r="AG301">
        <v>0</v>
      </c>
      <c r="AH301">
        <v>2174456</v>
      </c>
      <c r="AI301">
        <v>0</v>
      </c>
      <c r="AJ301">
        <v>0</v>
      </c>
      <c r="AK301">
        <v>4794670</v>
      </c>
      <c r="AL301">
        <v>-125630</v>
      </c>
      <c r="AM301">
        <v>0</v>
      </c>
      <c r="AN301">
        <v>1520694</v>
      </c>
      <c r="AO301">
        <v>0</v>
      </c>
      <c r="AP301">
        <v>53804153</v>
      </c>
      <c r="AQ301">
        <v>90181943</v>
      </c>
      <c r="AR301">
        <v>20.7</v>
      </c>
    </row>
    <row r="302" spans="1:44" hidden="1">
      <c r="A302" s="47" t="str">
        <f t="shared" si="4"/>
        <v>OK_2024</v>
      </c>
      <c r="B302" t="s">
        <v>112</v>
      </c>
      <c r="C302">
        <v>2024</v>
      </c>
      <c r="D302">
        <v>10</v>
      </c>
      <c r="E302">
        <v>5.6</v>
      </c>
      <c r="F302">
        <v>0</v>
      </c>
      <c r="G302">
        <v>3237.8</v>
      </c>
      <c r="H302">
        <v>0</v>
      </c>
      <c r="I302">
        <v>108.8</v>
      </c>
      <c r="J302">
        <v>0</v>
      </c>
      <c r="K302">
        <v>7334.8</v>
      </c>
      <c r="L302">
        <v>1093.7</v>
      </c>
      <c r="M302">
        <v>0</v>
      </c>
      <c r="N302">
        <v>850.5</v>
      </c>
      <c r="O302">
        <v>0</v>
      </c>
      <c r="P302">
        <v>0</v>
      </c>
      <c r="Q302">
        <v>2892.2</v>
      </c>
      <c r="R302">
        <v>258</v>
      </c>
      <c r="S302">
        <v>0</v>
      </c>
      <c r="T302">
        <v>1775.8</v>
      </c>
      <c r="U302">
        <v>0</v>
      </c>
      <c r="V302">
        <v>16350.1</v>
      </c>
      <c r="W302">
        <v>-1475</v>
      </c>
      <c r="X302">
        <v>25738</v>
      </c>
      <c r="Y302">
        <v>0</v>
      </c>
      <c r="Z302">
        <v>0</v>
      </c>
      <c r="AA302">
        <v>3734703</v>
      </c>
      <c r="AB302">
        <v>0</v>
      </c>
      <c r="AC302">
        <v>169002</v>
      </c>
      <c r="AD302">
        <v>0</v>
      </c>
      <c r="AE302">
        <v>17815257</v>
      </c>
      <c r="AF302">
        <v>1881393</v>
      </c>
      <c r="AG302">
        <v>0</v>
      </c>
      <c r="AH302">
        <v>2176421</v>
      </c>
      <c r="AI302">
        <v>0</v>
      </c>
      <c r="AJ302">
        <v>0</v>
      </c>
      <c r="AK302">
        <v>3051328</v>
      </c>
      <c r="AL302">
        <v>-122215</v>
      </c>
      <c r="AM302">
        <v>0</v>
      </c>
      <c r="AN302">
        <v>4260819</v>
      </c>
      <c r="AO302">
        <v>0</v>
      </c>
      <c r="AP302">
        <v>63298613</v>
      </c>
      <c r="AQ302">
        <v>96289584</v>
      </c>
      <c r="AR302">
        <v>14.8</v>
      </c>
    </row>
    <row r="303" spans="1:44" hidden="1">
      <c r="A303" s="47" t="str">
        <f t="shared" si="4"/>
        <v>OK_2025</v>
      </c>
      <c r="B303" t="s">
        <v>112</v>
      </c>
      <c r="C303">
        <v>2025</v>
      </c>
      <c r="D303">
        <v>13.2</v>
      </c>
      <c r="E303">
        <v>5.6</v>
      </c>
      <c r="F303">
        <v>4.7</v>
      </c>
      <c r="G303">
        <v>3215.4</v>
      </c>
      <c r="H303">
        <v>0</v>
      </c>
      <c r="I303">
        <v>174.8</v>
      </c>
      <c r="J303">
        <v>6.9</v>
      </c>
      <c r="K303">
        <v>7329.5</v>
      </c>
      <c r="L303">
        <v>1093.7</v>
      </c>
      <c r="M303">
        <v>0</v>
      </c>
      <c r="N303">
        <v>851.1</v>
      </c>
      <c r="O303">
        <v>0</v>
      </c>
      <c r="P303">
        <v>0</v>
      </c>
      <c r="Q303">
        <v>2892.2</v>
      </c>
      <c r="R303">
        <v>258</v>
      </c>
      <c r="S303">
        <v>0</v>
      </c>
      <c r="T303">
        <v>1793</v>
      </c>
      <c r="U303">
        <v>0</v>
      </c>
      <c r="V303">
        <v>17529.400000000001</v>
      </c>
      <c r="W303">
        <v>-2581</v>
      </c>
      <c r="X303">
        <v>25738</v>
      </c>
      <c r="Y303">
        <v>0</v>
      </c>
      <c r="Z303">
        <v>30755</v>
      </c>
      <c r="AA303">
        <v>2016352</v>
      </c>
      <c r="AB303">
        <v>0</v>
      </c>
      <c r="AC303">
        <v>244368</v>
      </c>
      <c r="AD303">
        <v>45173</v>
      </c>
      <c r="AE303">
        <v>13535840</v>
      </c>
      <c r="AF303">
        <v>1789333</v>
      </c>
      <c r="AG303">
        <v>0</v>
      </c>
      <c r="AH303">
        <v>2176520</v>
      </c>
      <c r="AI303">
        <v>0</v>
      </c>
      <c r="AJ303">
        <v>0</v>
      </c>
      <c r="AK303">
        <v>2917732</v>
      </c>
      <c r="AL303">
        <v>-120928</v>
      </c>
      <c r="AM303">
        <v>0</v>
      </c>
      <c r="AN303">
        <v>4266040</v>
      </c>
      <c r="AO303">
        <v>0</v>
      </c>
      <c r="AP303">
        <v>67605696</v>
      </c>
      <c r="AQ303">
        <v>94530039</v>
      </c>
      <c r="AR303">
        <v>10.9</v>
      </c>
    </row>
    <row r="304" spans="1:44" hidden="1">
      <c r="A304" s="47" t="str">
        <f t="shared" si="4"/>
        <v>OK_2026</v>
      </c>
      <c r="B304" t="s">
        <v>112</v>
      </c>
      <c r="C304">
        <v>2026</v>
      </c>
      <c r="D304">
        <v>65.099999999999994</v>
      </c>
      <c r="E304">
        <v>5.6</v>
      </c>
      <c r="F304">
        <v>9.4</v>
      </c>
      <c r="G304">
        <v>2736.2</v>
      </c>
      <c r="H304">
        <v>0</v>
      </c>
      <c r="I304">
        <v>240.8</v>
      </c>
      <c r="J304">
        <v>13.7</v>
      </c>
      <c r="K304">
        <v>7324.2</v>
      </c>
      <c r="L304">
        <v>1245.7</v>
      </c>
      <c r="M304">
        <v>0</v>
      </c>
      <c r="N304">
        <v>851.8</v>
      </c>
      <c r="O304">
        <v>0</v>
      </c>
      <c r="P304">
        <v>0</v>
      </c>
      <c r="Q304">
        <v>2892.2</v>
      </c>
      <c r="R304">
        <v>258</v>
      </c>
      <c r="S304">
        <v>0</v>
      </c>
      <c r="T304">
        <v>1784.1</v>
      </c>
      <c r="U304">
        <v>0</v>
      </c>
      <c r="V304">
        <v>17927.7</v>
      </c>
      <c r="W304">
        <v>-17930</v>
      </c>
      <c r="X304">
        <v>25738</v>
      </c>
      <c r="Y304">
        <v>0</v>
      </c>
      <c r="Z304">
        <v>61511</v>
      </c>
      <c r="AA304">
        <v>1104359</v>
      </c>
      <c r="AB304">
        <v>0</v>
      </c>
      <c r="AC304">
        <v>306294</v>
      </c>
      <c r="AD304">
        <v>90345</v>
      </c>
      <c r="AE304">
        <v>11120773</v>
      </c>
      <c r="AF304">
        <v>1620890</v>
      </c>
      <c r="AG304">
        <v>0</v>
      </c>
      <c r="AH304">
        <v>2168027</v>
      </c>
      <c r="AI304">
        <v>0</v>
      </c>
      <c r="AJ304">
        <v>0</v>
      </c>
      <c r="AK304">
        <v>2733889</v>
      </c>
      <c r="AL304">
        <v>-127096</v>
      </c>
      <c r="AM304">
        <v>0</v>
      </c>
      <c r="AN304">
        <v>4232775</v>
      </c>
      <c r="AO304">
        <v>0</v>
      </c>
      <c r="AP304">
        <v>69133838</v>
      </c>
      <c r="AQ304">
        <v>92453413</v>
      </c>
      <c r="AR304">
        <v>8.6999999999999993</v>
      </c>
    </row>
    <row r="305" spans="1:44" hidden="1">
      <c r="A305" s="47" t="str">
        <f t="shared" si="4"/>
        <v>OK_2027</v>
      </c>
      <c r="B305" t="s">
        <v>112</v>
      </c>
      <c r="C305">
        <v>2027</v>
      </c>
      <c r="D305">
        <v>251.3</v>
      </c>
      <c r="E305">
        <v>5.6</v>
      </c>
      <c r="F305">
        <v>14</v>
      </c>
      <c r="G305">
        <v>2715</v>
      </c>
      <c r="H305">
        <v>0</v>
      </c>
      <c r="I305">
        <v>354.5</v>
      </c>
      <c r="J305">
        <v>20.6</v>
      </c>
      <c r="K305">
        <v>7311.9</v>
      </c>
      <c r="L305">
        <v>1245.7</v>
      </c>
      <c r="M305">
        <v>0</v>
      </c>
      <c r="N305">
        <v>852.5</v>
      </c>
      <c r="O305">
        <v>0</v>
      </c>
      <c r="P305">
        <v>0</v>
      </c>
      <c r="Q305">
        <v>2892.2</v>
      </c>
      <c r="R305">
        <v>258</v>
      </c>
      <c r="S305">
        <v>0</v>
      </c>
      <c r="T305">
        <v>1773.5</v>
      </c>
      <c r="U305">
        <v>0</v>
      </c>
      <c r="V305">
        <v>18143.3</v>
      </c>
      <c r="W305">
        <v>-72508</v>
      </c>
      <c r="X305">
        <v>24469</v>
      </c>
      <c r="Y305">
        <v>0</v>
      </c>
      <c r="Z305">
        <v>92266</v>
      </c>
      <c r="AA305">
        <v>453293</v>
      </c>
      <c r="AB305">
        <v>0</v>
      </c>
      <c r="AC305">
        <v>429431</v>
      </c>
      <c r="AD305">
        <v>135518</v>
      </c>
      <c r="AE305">
        <v>8035403</v>
      </c>
      <c r="AF305">
        <v>1751611</v>
      </c>
      <c r="AG305">
        <v>0</v>
      </c>
      <c r="AH305">
        <v>2174134</v>
      </c>
      <c r="AI305">
        <v>0</v>
      </c>
      <c r="AJ305">
        <v>0</v>
      </c>
      <c r="AK305">
        <v>2534280</v>
      </c>
      <c r="AL305">
        <v>-131804</v>
      </c>
      <c r="AM305">
        <v>0</v>
      </c>
      <c r="AN305">
        <v>4181652</v>
      </c>
      <c r="AO305">
        <v>0</v>
      </c>
      <c r="AP305">
        <v>69792380</v>
      </c>
      <c r="AQ305">
        <v>89400125</v>
      </c>
      <c r="AR305">
        <v>6.6</v>
      </c>
    </row>
    <row r="306" spans="1:44" hidden="1">
      <c r="A306" s="47" t="str">
        <f t="shared" si="4"/>
        <v>OK_2028</v>
      </c>
      <c r="B306" t="s">
        <v>112</v>
      </c>
      <c r="C306">
        <v>2028</v>
      </c>
      <c r="D306">
        <v>429.9</v>
      </c>
      <c r="E306">
        <v>5.6</v>
      </c>
      <c r="F306">
        <v>0</v>
      </c>
      <c r="G306">
        <v>2643.7</v>
      </c>
      <c r="H306">
        <v>0</v>
      </c>
      <c r="I306">
        <v>468.3</v>
      </c>
      <c r="J306">
        <v>27.5</v>
      </c>
      <c r="K306">
        <v>7144.3</v>
      </c>
      <c r="L306">
        <v>1245.7</v>
      </c>
      <c r="M306">
        <v>0</v>
      </c>
      <c r="N306">
        <v>865.1</v>
      </c>
      <c r="O306">
        <v>0</v>
      </c>
      <c r="P306">
        <v>0</v>
      </c>
      <c r="Q306">
        <v>2892.2</v>
      </c>
      <c r="R306">
        <v>258</v>
      </c>
      <c r="S306">
        <v>0</v>
      </c>
      <c r="T306">
        <v>2878.4</v>
      </c>
      <c r="U306">
        <v>0</v>
      </c>
      <c r="V306">
        <v>22806.5</v>
      </c>
      <c r="W306">
        <v>-125934</v>
      </c>
      <c r="X306">
        <v>23019</v>
      </c>
      <c r="Y306">
        <v>0</v>
      </c>
      <c r="Z306">
        <v>0</v>
      </c>
      <c r="AA306">
        <v>0</v>
      </c>
      <c r="AB306">
        <v>0</v>
      </c>
      <c r="AC306">
        <v>630377</v>
      </c>
      <c r="AD306">
        <v>180691</v>
      </c>
      <c r="AE306">
        <v>5358649</v>
      </c>
      <c r="AF306">
        <v>1654669</v>
      </c>
      <c r="AG306">
        <v>0</v>
      </c>
      <c r="AH306">
        <v>2202615</v>
      </c>
      <c r="AI306">
        <v>0</v>
      </c>
      <c r="AJ306">
        <v>0</v>
      </c>
      <c r="AK306">
        <v>2369253</v>
      </c>
      <c r="AL306">
        <v>-116010</v>
      </c>
      <c r="AM306">
        <v>0</v>
      </c>
      <c r="AN306">
        <v>7315649</v>
      </c>
      <c r="AO306">
        <v>0</v>
      </c>
      <c r="AP306">
        <v>85608945</v>
      </c>
      <c r="AQ306">
        <v>105101923</v>
      </c>
      <c r="AR306">
        <v>4.9000000000000004</v>
      </c>
    </row>
    <row r="307" spans="1:44" hidden="1">
      <c r="A307" s="47" t="str">
        <f t="shared" si="4"/>
        <v>OK_2029</v>
      </c>
      <c r="B307" t="s">
        <v>112</v>
      </c>
      <c r="C307">
        <v>2029</v>
      </c>
      <c r="D307">
        <v>709.1</v>
      </c>
      <c r="E307">
        <v>5.6</v>
      </c>
      <c r="F307">
        <v>0</v>
      </c>
      <c r="G307">
        <v>2615.5</v>
      </c>
      <c r="H307">
        <v>0</v>
      </c>
      <c r="I307">
        <v>637.9</v>
      </c>
      <c r="J307">
        <v>27.5</v>
      </c>
      <c r="K307">
        <v>7033.8</v>
      </c>
      <c r="L307">
        <v>1245.7</v>
      </c>
      <c r="M307">
        <v>0</v>
      </c>
      <c r="N307">
        <v>865.8</v>
      </c>
      <c r="O307">
        <v>0</v>
      </c>
      <c r="P307">
        <v>0</v>
      </c>
      <c r="Q307">
        <v>2892.2</v>
      </c>
      <c r="R307">
        <v>258</v>
      </c>
      <c r="S307">
        <v>0</v>
      </c>
      <c r="T307">
        <v>2884.5</v>
      </c>
      <c r="U307">
        <v>0</v>
      </c>
      <c r="V307">
        <v>25901.8</v>
      </c>
      <c r="W307">
        <v>-202262</v>
      </c>
      <c r="X307">
        <v>21659</v>
      </c>
      <c r="Y307">
        <v>0</v>
      </c>
      <c r="Z307">
        <v>0</v>
      </c>
      <c r="AA307">
        <v>0</v>
      </c>
      <c r="AB307">
        <v>0</v>
      </c>
      <c r="AC307">
        <v>918019</v>
      </c>
      <c r="AD307">
        <v>180691</v>
      </c>
      <c r="AE307">
        <v>3848171</v>
      </c>
      <c r="AF307">
        <v>1610804</v>
      </c>
      <c r="AG307">
        <v>0</v>
      </c>
      <c r="AH307">
        <v>2206647</v>
      </c>
      <c r="AI307">
        <v>0</v>
      </c>
      <c r="AJ307">
        <v>0</v>
      </c>
      <c r="AK307">
        <v>2030853</v>
      </c>
      <c r="AL307">
        <v>-121699</v>
      </c>
      <c r="AM307">
        <v>0</v>
      </c>
      <c r="AN307">
        <v>7332365</v>
      </c>
      <c r="AO307">
        <v>0</v>
      </c>
      <c r="AP307">
        <v>98193294</v>
      </c>
      <c r="AQ307">
        <v>116018541</v>
      </c>
      <c r="AR307">
        <v>4</v>
      </c>
    </row>
    <row r="308" spans="1:44" hidden="1">
      <c r="A308" s="47" t="str">
        <f t="shared" si="4"/>
        <v>OK_2030</v>
      </c>
      <c r="B308" t="s">
        <v>112</v>
      </c>
      <c r="C308">
        <v>2030</v>
      </c>
      <c r="D308">
        <v>709.1</v>
      </c>
      <c r="E308">
        <v>5.6</v>
      </c>
      <c r="F308">
        <v>0</v>
      </c>
      <c r="G308">
        <v>2580.3000000000002</v>
      </c>
      <c r="H308">
        <v>0</v>
      </c>
      <c r="I308">
        <v>807.5</v>
      </c>
      <c r="J308">
        <v>27.5</v>
      </c>
      <c r="K308">
        <v>6862.9</v>
      </c>
      <c r="L308">
        <v>1245.7</v>
      </c>
      <c r="M308">
        <v>0</v>
      </c>
      <c r="N308">
        <v>866.4</v>
      </c>
      <c r="O308">
        <v>0</v>
      </c>
      <c r="P308">
        <v>0</v>
      </c>
      <c r="Q308">
        <v>2821.3</v>
      </c>
      <c r="R308">
        <v>258</v>
      </c>
      <c r="S308">
        <v>0</v>
      </c>
      <c r="T308">
        <v>2881.2</v>
      </c>
      <c r="U308">
        <v>0</v>
      </c>
      <c r="V308">
        <v>27740.2</v>
      </c>
      <c r="W308">
        <v>-166901</v>
      </c>
      <c r="X308">
        <v>19109</v>
      </c>
      <c r="Y308">
        <v>0</v>
      </c>
      <c r="Z308">
        <v>0</v>
      </c>
      <c r="AA308">
        <v>0</v>
      </c>
      <c r="AB308">
        <v>0</v>
      </c>
      <c r="AC308">
        <v>1185479</v>
      </c>
      <c r="AD308">
        <v>180691</v>
      </c>
      <c r="AE308">
        <v>3017547</v>
      </c>
      <c r="AF308">
        <v>1612903</v>
      </c>
      <c r="AG308">
        <v>0</v>
      </c>
      <c r="AH308">
        <v>2207662</v>
      </c>
      <c r="AI308">
        <v>0</v>
      </c>
      <c r="AJ308">
        <v>0</v>
      </c>
      <c r="AK308">
        <v>1353918</v>
      </c>
      <c r="AL308">
        <v>-104707</v>
      </c>
      <c r="AM308">
        <v>0</v>
      </c>
      <c r="AN308">
        <v>7326130</v>
      </c>
      <c r="AO308">
        <v>0</v>
      </c>
      <c r="AP308">
        <v>105574063</v>
      </c>
      <c r="AQ308">
        <v>122205894</v>
      </c>
      <c r="AR308">
        <v>3.1</v>
      </c>
    </row>
    <row r="309" spans="1:44" hidden="1">
      <c r="A309" s="47" t="str">
        <f t="shared" si="4"/>
        <v>OR_2022</v>
      </c>
      <c r="B309" t="s">
        <v>115</v>
      </c>
      <c r="C309">
        <v>2022</v>
      </c>
      <c r="D309">
        <v>6.2</v>
      </c>
      <c r="E309">
        <v>103.5</v>
      </c>
      <c r="F309">
        <v>0</v>
      </c>
      <c r="G309">
        <v>0</v>
      </c>
      <c r="H309">
        <v>0</v>
      </c>
      <c r="I309">
        <v>206.6</v>
      </c>
      <c r="J309">
        <v>0</v>
      </c>
      <c r="K309">
        <v>3380.5</v>
      </c>
      <c r="L309">
        <v>753</v>
      </c>
      <c r="M309">
        <v>19.5</v>
      </c>
      <c r="N309">
        <v>8366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1137.4000000000001</v>
      </c>
      <c r="U309">
        <v>0</v>
      </c>
      <c r="V309">
        <v>3954.8</v>
      </c>
      <c r="W309">
        <v>-320</v>
      </c>
      <c r="X309">
        <v>255576</v>
      </c>
      <c r="Y309">
        <v>0</v>
      </c>
      <c r="Z309">
        <v>0</v>
      </c>
      <c r="AA309">
        <v>0</v>
      </c>
      <c r="AB309">
        <v>0</v>
      </c>
      <c r="AC309">
        <v>277770</v>
      </c>
      <c r="AD309">
        <v>0</v>
      </c>
      <c r="AE309">
        <v>15869063</v>
      </c>
      <c r="AF309">
        <v>1289715</v>
      </c>
      <c r="AG309">
        <v>145220</v>
      </c>
      <c r="AH309">
        <v>35336896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2344566</v>
      </c>
      <c r="AO309">
        <v>0</v>
      </c>
      <c r="AP309">
        <v>10572695</v>
      </c>
      <c r="AQ309">
        <v>66091181</v>
      </c>
      <c r="AR309">
        <v>7</v>
      </c>
    </row>
    <row r="310" spans="1:44" hidden="1">
      <c r="A310" s="47" t="str">
        <f t="shared" si="4"/>
        <v>OR_2023</v>
      </c>
      <c r="B310" t="s">
        <v>115</v>
      </c>
      <c r="C310">
        <v>2023</v>
      </c>
      <c r="D310">
        <v>6.2</v>
      </c>
      <c r="E310">
        <v>103.5</v>
      </c>
      <c r="F310">
        <v>0</v>
      </c>
      <c r="G310">
        <v>0</v>
      </c>
      <c r="H310">
        <v>0</v>
      </c>
      <c r="I310">
        <v>244.5</v>
      </c>
      <c r="J310">
        <v>0</v>
      </c>
      <c r="K310">
        <v>3380.5</v>
      </c>
      <c r="L310">
        <v>753</v>
      </c>
      <c r="M310">
        <v>19.5</v>
      </c>
      <c r="N310">
        <v>8366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1137.4000000000001</v>
      </c>
      <c r="U310">
        <v>0</v>
      </c>
      <c r="V310">
        <v>3954.8</v>
      </c>
      <c r="W310">
        <v>-279</v>
      </c>
      <c r="X310">
        <v>231844</v>
      </c>
      <c r="Y310">
        <v>0</v>
      </c>
      <c r="Z310">
        <v>0</v>
      </c>
      <c r="AA310">
        <v>0</v>
      </c>
      <c r="AB310">
        <v>0</v>
      </c>
      <c r="AC310">
        <v>328370</v>
      </c>
      <c r="AD310">
        <v>0</v>
      </c>
      <c r="AE310">
        <v>12122510</v>
      </c>
      <c r="AF310">
        <v>862099</v>
      </c>
      <c r="AG310">
        <v>145220</v>
      </c>
      <c r="AH310">
        <v>35336604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2336150</v>
      </c>
      <c r="AO310">
        <v>0</v>
      </c>
      <c r="AP310">
        <v>10886158</v>
      </c>
      <c r="AQ310">
        <v>62248676</v>
      </c>
      <c r="AR310">
        <v>5.3</v>
      </c>
    </row>
    <row r="311" spans="1:44" hidden="1">
      <c r="A311" s="47" t="str">
        <f t="shared" si="4"/>
        <v>OR_2024</v>
      </c>
      <c r="B311" t="s">
        <v>115</v>
      </c>
      <c r="C311">
        <v>2024</v>
      </c>
      <c r="D311">
        <v>6.6</v>
      </c>
      <c r="E311">
        <v>103.5</v>
      </c>
      <c r="F311">
        <v>0</v>
      </c>
      <c r="G311">
        <v>0</v>
      </c>
      <c r="H311">
        <v>0</v>
      </c>
      <c r="I311">
        <v>282.5</v>
      </c>
      <c r="J311">
        <v>0</v>
      </c>
      <c r="K311">
        <v>3380.5</v>
      </c>
      <c r="L311">
        <v>753</v>
      </c>
      <c r="M311">
        <v>19.5</v>
      </c>
      <c r="N311">
        <v>8378.9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1137.4000000000001</v>
      </c>
      <c r="U311">
        <v>0</v>
      </c>
      <c r="V311">
        <v>3956.1</v>
      </c>
      <c r="W311">
        <v>-523</v>
      </c>
      <c r="X311">
        <v>230645</v>
      </c>
      <c r="Y311">
        <v>0</v>
      </c>
      <c r="Z311">
        <v>0</v>
      </c>
      <c r="AA311">
        <v>0</v>
      </c>
      <c r="AB311">
        <v>0</v>
      </c>
      <c r="AC311">
        <v>378971</v>
      </c>
      <c r="AD311">
        <v>0</v>
      </c>
      <c r="AE311">
        <v>11626860</v>
      </c>
      <c r="AF311">
        <v>1466455</v>
      </c>
      <c r="AG311">
        <v>145220</v>
      </c>
      <c r="AH311">
        <v>35388910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2320198</v>
      </c>
      <c r="AO311">
        <v>0</v>
      </c>
      <c r="AP311">
        <v>10922107</v>
      </c>
      <c r="AQ311">
        <v>62478842</v>
      </c>
      <c r="AR311">
        <v>5.4</v>
      </c>
    </row>
    <row r="312" spans="1:44" hidden="1">
      <c r="A312" s="47" t="str">
        <f t="shared" si="4"/>
        <v>OR_2025</v>
      </c>
      <c r="B312" t="s">
        <v>115</v>
      </c>
      <c r="C312">
        <v>2025</v>
      </c>
      <c r="D312">
        <v>25.8</v>
      </c>
      <c r="E312">
        <v>103.5</v>
      </c>
      <c r="F312">
        <v>4.7</v>
      </c>
      <c r="G312">
        <v>0</v>
      </c>
      <c r="H312">
        <v>0</v>
      </c>
      <c r="I312">
        <v>335.4</v>
      </c>
      <c r="J312">
        <v>6.9</v>
      </c>
      <c r="K312">
        <v>3378.1</v>
      </c>
      <c r="L312">
        <v>753</v>
      </c>
      <c r="M312">
        <v>19.5</v>
      </c>
      <c r="N312">
        <v>8629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1137.4000000000001</v>
      </c>
      <c r="U312">
        <v>0</v>
      </c>
      <c r="V312">
        <v>4024.4</v>
      </c>
      <c r="W312">
        <v>-10991</v>
      </c>
      <c r="X312">
        <v>228370</v>
      </c>
      <c r="Y312">
        <v>0</v>
      </c>
      <c r="Z312">
        <v>30755</v>
      </c>
      <c r="AA312">
        <v>0</v>
      </c>
      <c r="AB312">
        <v>0</v>
      </c>
      <c r="AC312">
        <v>449638</v>
      </c>
      <c r="AD312">
        <v>45173</v>
      </c>
      <c r="AE312">
        <v>10530322</v>
      </c>
      <c r="AF312">
        <v>1670822</v>
      </c>
      <c r="AG312">
        <v>145220</v>
      </c>
      <c r="AH312">
        <v>36461736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2303858</v>
      </c>
      <c r="AO312">
        <v>0</v>
      </c>
      <c r="AP312">
        <v>11137688</v>
      </c>
      <c r="AQ312">
        <v>62992592</v>
      </c>
      <c r="AR312">
        <v>5.0999999999999996</v>
      </c>
    </row>
    <row r="313" spans="1:44" hidden="1">
      <c r="A313" s="47" t="str">
        <f t="shared" si="4"/>
        <v>OR_2026</v>
      </c>
      <c r="B313" t="s">
        <v>115</v>
      </c>
      <c r="C313">
        <v>2026</v>
      </c>
      <c r="D313">
        <v>27.4</v>
      </c>
      <c r="E313">
        <v>103.5</v>
      </c>
      <c r="F313">
        <v>9.4</v>
      </c>
      <c r="G313">
        <v>0</v>
      </c>
      <c r="H313">
        <v>0</v>
      </c>
      <c r="I313">
        <v>388.3</v>
      </c>
      <c r="J313">
        <v>13.7</v>
      </c>
      <c r="K313">
        <v>3375.6</v>
      </c>
      <c r="L313">
        <v>753</v>
      </c>
      <c r="M313">
        <v>19.5</v>
      </c>
      <c r="N313">
        <v>8641.9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1138.3</v>
      </c>
      <c r="U313">
        <v>0</v>
      </c>
      <c r="V313">
        <v>4028.1</v>
      </c>
      <c r="W313">
        <v>-2467</v>
      </c>
      <c r="X313">
        <v>229920</v>
      </c>
      <c r="Y313">
        <v>0</v>
      </c>
      <c r="Z313">
        <v>61511</v>
      </c>
      <c r="AA313">
        <v>0</v>
      </c>
      <c r="AB313">
        <v>0</v>
      </c>
      <c r="AC313">
        <v>520306</v>
      </c>
      <c r="AD313">
        <v>90345</v>
      </c>
      <c r="AE313">
        <v>9849631</v>
      </c>
      <c r="AF313">
        <v>1115701</v>
      </c>
      <c r="AG313">
        <v>145220</v>
      </c>
      <c r="AH313">
        <v>36513750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2289584</v>
      </c>
      <c r="AO313">
        <v>0</v>
      </c>
      <c r="AP313">
        <v>11246101</v>
      </c>
      <c r="AQ313">
        <v>62059600</v>
      </c>
      <c r="AR313">
        <v>4.5</v>
      </c>
    </row>
    <row r="314" spans="1:44" hidden="1">
      <c r="A314" s="47" t="str">
        <f t="shared" si="4"/>
        <v>OR_2027</v>
      </c>
      <c r="B314" t="s">
        <v>115</v>
      </c>
      <c r="C314">
        <v>2027</v>
      </c>
      <c r="D314">
        <v>27.7</v>
      </c>
      <c r="E314">
        <v>103.5</v>
      </c>
      <c r="F314">
        <v>14</v>
      </c>
      <c r="G314">
        <v>0</v>
      </c>
      <c r="H314">
        <v>0</v>
      </c>
      <c r="I314">
        <v>461.8</v>
      </c>
      <c r="J314">
        <v>20.6</v>
      </c>
      <c r="K314">
        <v>3370</v>
      </c>
      <c r="L314">
        <v>753</v>
      </c>
      <c r="M314">
        <v>158.9</v>
      </c>
      <c r="N314">
        <v>8698.2999999999993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1138.3</v>
      </c>
      <c r="U314">
        <v>0</v>
      </c>
      <c r="V314">
        <v>4155.7</v>
      </c>
      <c r="W314">
        <v>-1915</v>
      </c>
      <c r="X314">
        <v>228236</v>
      </c>
      <c r="Y314">
        <v>0</v>
      </c>
      <c r="Z314">
        <v>92266</v>
      </c>
      <c r="AA314">
        <v>0</v>
      </c>
      <c r="AB314">
        <v>0</v>
      </c>
      <c r="AC314">
        <v>618553</v>
      </c>
      <c r="AD314">
        <v>135518</v>
      </c>
      <c r="AE314">
        <v>7862771</v>
      </c>
      <c r="AF314">
        <v>1234054</v>
      </c>
      <c r="AG314">
        <v>1183695</v>
      </c>
      <c r="AH314">
        <v>36748711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2273421</v>
      </c>
      <c r="AO314">
        <v>0</v>
      </c>
      <c r="AP314">
        <v>11588622</v>
      </c>
      <c r="AQ314">
        <v>61963932</v>
      </c>
      <c r="AR314">
        <v>3.8</v>
      </c>
    </row>
    <row r="315" spans="1:44" hidden="1">
      <c r="A315" s="47" t="str">
        <f t="shared" si="4"/>
        <v>OR_2028</v>
      </c>
      <c r="B315" t="s">
        <v>115</v>
      </c>
      <c r="C315">
        <v>2028</v>
      </c>
      <c r="D315">
        <v>23</v>
      </c>
      <c r="E315">
        <v>103.5</v>
      </c>
      <c r="F315">
        <v>0</v>
      </c>
      <c r="G315">
        <v>0</v>
      </c>
      <c r="H315">
        <v>0</v>
      </c>
      <c r="I315">
        <v>535.4</v>
      </c>
      <c r="J315">
        <v>27.5</v>
      </c>
      <c r="K315">
        <v>3364.3</v>
      </c>
      <c r="L315">
        <v>753</v>
      </c>
      <c r="M315">
        <v>161.5</v>
      </c>
      <c r="N315">
        <v>8717.6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1138.3</v>
      </c>
      <c r="U315">
        <v>0</v>
      </c>
      <c r="V315">
        <v>4155.1000000000004</v>
      </c>
      <c r="W315">
        <v>-2954</v>
      </c>
      <c r="X315">
        <v>208023</v>
      </c>
      <c r="Y315">
        <v>0</v>
      </c>
      <c r="Z315">
        <v>0</v>
      </c>
      <c r="AA315">
        <v>0</v>
      </c>
      <c r="AB315">
        <v>0</v>
      </c>
      <c r="AC315">
        <v>716800</v>
      </c>
      <c r="AD315">
        <v>180691</v>
      </c>
      <c r="AE315">
        <v>3425037</v>
      </c>
      <c r="AF315">
        <v>1590316</v>
      </c>
      <c r="AG315">
        <v>1202668</v>
      </c>
      <c r="AH315">
        <v>36816646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2257816</v>
      </c>
      <c r="AO315">
        <v>0</v>
      </c>
      <c r="AP315">
        <v>11740033</v>
      </c>
      <c r="AQ315">
        <v>58135075</v>
      </c>
      <c r="AR315">
        <v>2.2000000000000002</v>
      </c>
    </row>
    <row r="316" spans="1:44" hidden="1">
      <c r="A316" s="47" t="str">
        <f t="shared" si="4"/>
        <v>OR_2029</v>
      </c>
      <c r="B316" t="s">
        <v>115</v>
      </c>
      <c r="C316">
        <v>2029</v>
      </c>
      <c r="D316">
        <v>87.7</v>
      </c>
      <c r="E316">
        <v>103.5</v>
      </c>
      <c r="F316">
        <v>0</v>
      </c>
      <c r="G316">
        <v>0</v>
      </c>
      <c r="H316">
        <v>0</v>
      </c>
      <c r="I316">
        <v>640.9</v>
      </c>
      <c r="J316">
        <v>27.5</v>
      </c>
      <c r="K316">
        <v>3031</v>
      </c>
      <c r="L316">
        <v>753</v>
      </c>
      <c r="M316">
        <v>161.5</v>
      </c>
      <c r="N316">
        <v>8738.1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1223.7</v>
      </c>
      <c r="U316">
        <v>0</v>
      </c>
      <c r="V316">
        <v>4346.8</v>
      </c>
      <c r="W316">
        <v>-38912</v>
      </c>
      <c r="X316">
        <v>189588</v>
      </c>
      <c r="Y316">
        <v>0</v>
      </c>
      <c r="Z316">
        <v>0</v>
      </c>
      <c r="AA316">
        <v>0</v>
      </c>
      <c r="AB316">
        <v>0</v>
      </c>
      <c r="AC316">
        <v>857538</v>
      </c>
      <c r="AD316">
        <v>180691</v>
      </c>
      <c r="AE316">
        <v>2687658</v>
      </c>
      <c r="AF316">
        <v>1644036</v>
      </c>
      <c r="AG316">
        <v>1202668</v>
      </c>
      <c r="AH316">
        <v>36898379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2439549</v>
      </c>
      <c r="AO316">
        <v>0</v>
      </c>
      <c r="AP316">
        <v>12386515</v>
      </c>
      <c r="AQ316">
        <v>58447711</v>
      </c>
      <c r="AR316">
        <v>2</v>
      </c>
    </row>
    <row r="317" spans="1:44" hidden="1">
      <c r="A317" s="47" t="str">
        <f t="shared" si="4"/>
        <v>OR_2030</v>
      </c>
      <c r="B317" t="s">
        <v>115</v>
      </c>
      <c r="C317">
        <v>2030</v>
      </c>
      <c r="D317">
        <v>101.9</v>
      </c>
      <c r="E317">
        <v>81</v>
      </c>
      <c r="F317">
        <v>0</v>
      </c>
      <c r="G317">
        <v>0</v>
      </c>
      <c r="H317">
        <v>0</v>
      </c>
      <c r="I317">
        <v>746.4</v>
      </c>
      <c r="J317">
        <v>27.5</v>
      </c>
      <c r="K317">
        <v>3027.9</v>
      </c>
      <c r="L317">
        <v>753</v>
      </c>
      <c r="M317">
        <v>161.5</v>
      </c>
      <c r="N317">
        <v>8759.7999999999993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1229.5</v>
      </c>
      <c r="U317">
        <v>0</v>
      </c>
      <c r="V317">
        <v>4385</v>
      </c>
      <c r="W317">
        <v>-18002</v>
      </c>
      <c r="X317">
        <v>180417</v>
      </c>
      <c r="Y317">
        <v>0</v>
      </c>
      <c r="Z317">
        <v>0</v>
      </c>
      <c r="AA317">
        <v>0</v>
      </c>
      <c r="AB317">
        <v>0</v>
      </c>
      <c r="AC317">
        <v>998060</v>
      </c>
      <c r="AD317">
        <v>180691</v>
      </c>
      <c r="AE317">
        <v>1247615</v>
      </c>
      <c r="AF317">
        <v>1657946</v>
      </c>
      <c r="AG317">
        <v>1202668</v>
      </c>
      <c r="AH317">
        <v>36987829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2432360</v>
      </c>
      <c r="AO317">
        <v>0</v>
      </c>
      <c r="AP317">
        <v>12012509</v>
      </c>
      <c r="AQ317">
        <v>56882092</v>
      </c>
      <c r="AR317">
        <v>1.4</v>
      </c>
    </row>
    <row r="318" spans="1:44" hidden="1">
      <c r="A318" s="47" t="str">
        <f t="shared" si="4"/>
        <v>PA_2022</v>
      </c>
      <c r="B318" t="s">
        <v>118</v>
      </c>
      <c r="C318">
        <v>2022</v>
      </c>
      <c r="D318">
        <v>30.4</v>
      </c>
      <c r="E318">
        <v>319.10000000000002</v>
      </c>
      <c r="F318">
        <v>0</v>
      </c>
      <c r="G318">
        <v>9051.9</v>
      </c>
      <c r="H318">
        <v>0</v>
      </c>
      <c r="I318">
        <v>965.5</v>
      </c>
      <c r="J318">
        <v>0</v>
      </c>
      <c r="K318">
        <v>18536</v>
      </c>
      <c r="L318">
        <v>1974.2</v>
      </c>
      <c r="M318">
        <v>0</v>
      </c>
      <c r="N318">
        <v>900.9</v>
      </c>
      <c r="O318">
        <v>9093.2000000000007</v>
      </c>
      <c r="P318">
        <v>0</v>
      </c>
      <c r="Q318">
        <v>5553.7</v>
      </c>
      <c r="R318">
        <v>1572</v>
      </c>
      <c r="S318">
        <v>0</v>
      </c>
      <c r="T318">
        <v>389.6</v>
      </c>
      <c r="U318">
        <v>0</v>
      </c>
      <c r="V318">
        <v>2598.5</v>
      </c>
      <c r="W318">
        <v>-1335</v>
      </c>
      <c r="X318">
        <v>1441905</v>
      </c>
      <c r="Y318">
        <v>0</v>
      </c>
      <c r="Z318">
        <v>0</v>
      </c>
      <c r="AA318">
        <v>30086334</v>
      </c>
      <c r="AB318">
        <v>0</v>
      </c>
      <c r="AC318">
        <v>1305177</v>
      </c>
      <c r="AD318">
        <v>0</v>
      </c>
      <c r="AE318">
        <v>116844844</v>
      </c>
      <c r="AF318">
        <v>659802</v>
      </c>
      <c r="AG318">
        <v>0</v>
      </c>
      <c r="AH318">
        <v>2891547</v>
      </c>
      <c r="AI318">
        <v>73430586</v>
      </c>
      <c r="AJ318">
        <v>0</v>
      </c>
      <c r="AK318">
        <v>5044598</v>
      </c>
      <c r="AL318">
        <v>-264672</v>
      </c>
      <c r="AM318">
        <v>0</v>
      </c>
      <c r="AN318">
        <v>557868</v>
      </c>
      <c r="AO318">
        <v>0</v>
      </c>
      <c r="AP318">
        <v>6793745</v>
      </c>
      <c r="AQ318">
        <v>238790398</v>
      </c>
      <c r="AR318">
        <v>79.599999999999994</v>
      </c>
    </row>
    <row r="319" spans="1:44" hidden="1">
      <c r="A319" s="47" t="str">
        <f t="shared" si="4"/>
        <v>PA_2023</v>
      </c>
      <c r="B319" t="s">
        <v>118</v>
      </c>
      <c r="C319">
        <v>2023</v>
      </c>
      <c r="D319">
        <v>42.5</v>
      </c>
      <c r="E319">
        <v>319.10000000000002</v>
      </c>
      <c r="F319">
        <v>0</v>
      </c>
      <c r="G319">
        <v>9051.9</v>
      </c>
      <c r="H319">
        <v>0</v>
      </c>
      <c r="I319">
        <v>1261</v>
      </c>
      <c r="J319">
        <v>0</v>
      </c>
      <c r="K319">
        <v>18536</v>
      </c>
      <c r="L319">
        <v>1974.2</v>
      </c>
      <c r="M319">
        <v>0</v>
      </c>
      <c r="N319">
        <v>942.7</v>
      </c>
      <c r="O319">
        <v>9093.2000000000007</v>
      </c>
      <c r="P319">
        <v>0</v>
      </c>
      <c r="Q319">
        <v>5455.7</v>
      </c>
      <c r="R319">
        <v>1572</v>
      </c>
      <c r="S319">
        <v>0</v>
      </c>
      <c r="T319">
        <v>439.6</v>
      </c>
      <c r="U319">
        <v>0</v>
      </c>
      <c r="V319">
        <v>2598.5</v>
      </c>
      <c r="W319">
        <v>-1866</v>
      </c>
      <c r="X319">
        <v>1399891</v>
      </c>
      <c r="Y319">
        <v>0</v>
      </c>
      <c r="Z319">
        <v>0</v>
      </c>
      <c r="AA319">
        <v>22079134</v>
      </c>
      <c r="AB319">
        <v>0</v>
      </c>
      <c r="AC319">
        <v>1693560</v>
      </c>
      <c r="AD319">
        <v>0</v>
      </c>
      <c r="AE319">
        <v>117666824</v>
      </c>
      <c r="AF319">
        <v>677316</v>
      </c>
      <c r="AG319">
        <v>0</v>
      </c>
      <c r="AH319">
        <v>3045293</v>
      </c>
      <c r="AI319">
        <v>73430586</v>
      </c>
      <c r="AJ319">
        <v>0</v>
      </c>
      <c r="AK319">
        <v>4699339</v>
      </c>
      <c r="AL319">
        <v>-290884</v>
      </c>
      <c r="AM319">
        <v>0</v>
      </c>
      <c r="AN319">
        <v>844277</v>
      </c>
      <c r="AO319">
        <v>0</v>
      </c>
      <c r="AP319">
        <v>8955947</v>
      </c>
      <c r="AQ319">
        <v>234199418</v>
      </c>
      <c r="AR319">
        <v>71</v>
      </c>
    </row>
    <row r="320" spans="1:44" hidden="1">
      <c r="A320" s="47" t="str">
        <f t="shared" si="4"/>
        <v>PA_2024</v>
      </c>
      <c r="B320" t="s">
        <v>118</v>
      </c>
      <c r="C320">
        <v>2024</v>
      </c>
      <c r="D320">
        <v>47.9</v>
      </c>
      <c r="E320">
        <v>319.10000000000002</v>
      </c>
      <c r="F320">
        <v>0</v>
      </c>
      <c r="G320">
        <v>8989.9</v>
      </c>
      <c r="H320">
        <v>0</v>
      </c>
      <c r="I320">
        <v>1556.5</v>
      </c>
      <c r="J320">
        <v>0</v>
      </c>
      <c r="K320">
        <v>18536</v>
      </c>
      <c r="L320">
        <v>1974.2</v>
      </c>
      <c r="M320">
        <v>0</v>
      </c>
      <c r="N320">
        <v>944.1</v>
      </c>
      <c r="O320">
        <v>9093.2000000000007</v>
      </c>
      <c r="P320">
        <v>0</v>
      </c>
      <c r="Q320">
        <v>4734.7</v>
      </c>
      <c r="R320">
        <v>1572</v>
      </c>
      <c r="S320">
        <v>0</v>
      </c>
      <c r="T320">
        <v>441.8</v>
      </c>
      <c r="U320">
        <v>0</v>
      </c>
      <c r="V320">
        <v>2598.5</v>
      </c>
      <c r="W320">
        <v>-2807</v>
      </c>
      <c r="X320">
        <v>1398687</v>
      </c>
      <c r="Y320">
        <v>0</v>
      </c>
      <c r="Z320">
        <v>0</v>
      </c>
      <c r="AA320">
        <v>20883092</v>
      </c>
      <c r="AB320">
        <v>0</v>
      </c>
      <c r="AC320">
        <v>2112090</v>
      </c>
      <c r="AD320">
        <v>0</v>
      </c>
      <c r="AE320">
        <v>120313289</v>
      </c>
      <c r="AF320">
        <v>552832</v>
      </c>
      <c r="AG320">
        <v>0</v>
      </c>
      <c r="AH320">
        <v>3049557</v>
      </c>
      <c r="AI320">
        <v>73430586</v>
      </c>
      <c r="AJ320">
        <v>0</v>
      </c>
      <c r="AK320">
        <v>4375474</v>
      </c>
      <c r="AL320">
        <v>-285395</v>
      </c>
      <c r="AM320">
        <v>0</v>
      </c>
      <c r="AN320">
        <v>847399</v>
      </c>
      <c r="AO320">
        <v>0</v>
      </c>
      <c r="AP320">
        <v>9002212</v>
      </c>
      <c r="AQ320">
        <v>235677016</v>
      </c>
      <c r="AR320">
        <v>70.5</v>
      </c>
    </row>
    <row r="321" spans="1:44" hidden="1">
      <c r="A321" s="47" t="str">
        <f t="shared" si="4"/>
        <v>PA_2025</v>
      </c>
      <c r="B321" t="s">
        <v>118</v>
      </c>
      <c r="C321">
        <v>2025</v>
      </c>
      <c r="D321">
        <v>53.5</v>
      </c>
      <c r="E321">
        <v>319.10000000000002</v>
      </c>
      <c r="F321">
        <v>6.2</v>
      </c>
      <c r="G321">
        <v>8909.5</v>
      </c>
      <c r="H321">
        <v>0</v>
      </c>
      <c r="I321">
        <v>1993.9</v>
      </c>
      <c r="J321">
        <v>9.1999999999999993</v>
      </c>
      <c r="K321">
        <v>18522.599999999999</v>
      </c>
      <c r="L321">
        <v>1974.2</v>
      </c>
      <c r="M321">
        <v>0</v>
      </c>
      <c r="N321">
        <v>945.4</v>
      </c>
      <c r="O321">
        <v>9093.2000000000007</v>
      </c>
      <c r="P321">
        <v>0</v>
      </c>
      <c r="Q321">
        <v>4734.7</v>
      </c>
      <c r="R321">
        <v>1572</v>
      </c>
      <c r="S321">
        <v>0</v>
      </c>
      <c r="T321">
        <v>442.4</v>
      </c>
      <c r="U321">
        <v>0</v>
      </c>
      <c r="V321">
        <v>2598.5</v>
      </c>
      <c r="W321">
        <v>-3328</v>
      </c>
      <c r="X321">
        <v>1398434</v>
      </c>
      <c r="Y321">
        <v>0</v>
      </c>
      <c r="Z321">
        <v>41007</v>
      </c>
      <c r="AA321">
        <v>19002646</v>
      </c>
      <c r="AB321">
        <v>0</v>
      </c>
      <c r="AC321">
        <v>2706371</v>
      </c>
      <c r="AD321">
        <v>60230</v>
      </c>
      <c r="AE321">
        <v>115997458</v>
      </c>
      <c r="AF321">
        <v>544097</v>
      </c>
      <c r="AG321">
        <v>0</v>
      </c>
      <c r="AH321">
        <v>3053800</v>
      </c>
      <c r="AI321">
        <v>73430586</v>
      </c>
      <c r="AJ321">
        <v>0</v>
      </c>
      <c r="AK321">
        <v>4701560</v>
      </c>
      <c r="AL321">
        <v>-202933</v>
      </c>
      <c r="AM321">
        <v>0</v>
      </c>
      <c r="AN321">
        <v>841466</v>
      </c>
      <c r="AO321">
        <v>0</v>
      </c>
      <c r="AP321">
        <v>9014053</v>
      </c>
      <c r="AQ321">
        <v>230585448</v>
      </c>
      <c r="AR321">
        <v>67</v>
      </c>
    </row>
    <row r="322" spans="1:44" hidden="1">
      <c r="A322" s="47" t="str">
        <f t="shared" si="4"/>
        <v>PA_2026</v>
      </c>
      <c r="B322" t="s">
        <v>118</v>
      </c>
      <c r="C322">
        <v>2026</v>
      </c>
      <c r="D322">
        <v>59.8</v>
      </c>
      <c r="E322">
        <v>319.10000000000002</v>
      </c>
      <c r="F322">
        <v>12.5</v>
      </c>
      <c r="G322">
        <v>8827.2999999999993</v>
      </c>
      <c r="H322">
        <v>0</v>
      </c>
      <c r="I322">
        <v>2431.4</v>
      </c>
      <c r="J322">
        <v>18.3</v>
      </c>
      <c r="K322">
        <v>18509.3</v>
      </c>
      <c r="L322">
        <v>1804.6</v>
      </c>
      <c r="M322">
        <v>0</v>
      </c>
      <c r="N322">
        <v>946.8</v>
      </c>
      <c r="O322">
        <v>9093.2000000000007</v>
      </c>
      <c r="P322">
        <v>0</v>
      </c>
      <c r="Q322">
        <v>4734.7</v>
      </c>
      <c r="R322">
        <v>1572</v>
      </c>
      <c r="S322">
        <v>0</v>
      </c>
      <c r="T322">
        <v>442.1</v>
      </c>
      <c r="U322">
        <v>0</v>
      </c>
      <c r="V322">
        <v>2598.5</v>
      </c>
      <c r="W322">
        <v>-3806</v>
      </c>
      <c r="X322">
        <v>1397827</v>
      </c>
      <c r="Y322">
        <v>0</v>
      </c>
      <c r="Z322">
        <v>82014</v>
      </c>
      <c r="AA322">
        <v>17297749</v>
      </c>
      <c r="AB322">
        <v>0</v>
      </c>
      <c r="AC322">
        <v>3300584</v>
      </c>
      <c r="AD322">
        <v>120461</v>
      </c>
      <c r="AE322">
        <v>116019932</v>
      </c>
      <c r="AF322">
        <v>717251</v>
      </c>
      <c r="AG322">
        <v>0</v>
      </c>
      <c r="AH322">
        <v>3058064</v>
      </c>
      <c r="AI322">
        <v>73430586</v>
      </c>
      <c r="AJ322">
        <v>0</v>
      </c>
      <c r="AK322">
        <v>5037336</v>
      </c>
      <c r="AL322">
        <v>-276145</v>
      </c>
      <c r="AM322">
        <v>0</v>
      </c>
      <c r="AN322">
        <v>835594</v>
      </c>
      <c r="AO322">
        <v>0</v>
      </c>
      <c r="AP322">
        <v>9027717</v>
      </c>
      <c r="AQ322">
        <v>230045165</v>
      </c>
      <c r="AR322">
        <v>65.599999999999994</v>
      </c>
    </row>
    <row r="323" spans="1:44" hidden="1">
      <c r="A323" s="47" t="str">
        <f t="shared" ref="A323:A386" si="5">B323&amp;"_"&amp;C323</f>
        <v>PA_2027</v>
      </c>
      <c r="B323" t="s">
        <v>118</v>
      </c>
      <c r="C323">
        <v>2027</v>
      </c>
      <c r="D323">
        <v>66</v>
      </c>
      <c r="E323">
        <v>319.10000000000002</v>
      </c>
      <c r="F323">
        <v>18.7</v>
      </c>
      <c r="G323">
        <v>8731.6</v>
      </c>
      <c r="H323">
        <v>0</v>
      </c>
      <c r="I323">
        <v>3062.7</v>
      </c>
      <c r="J323">
        <v>27.5</v>
      </c>
      <c r="K323">
        <v>18478.099999999999</v>
      </c>
      <c r="L323">
        <v>1754.5</v>
      </c>
      <c r="M323">
        <v>0</v>
      </c>
      <c r="N323">
        <v>948.1</v>
      </c>
      <c r="O323">
        <v>9093.2000000000007</v>
      </c>
      <c r="P323">
        <v>0</v>
      </c>
      <c r="Q323">
        <v>4734.7</v>
      </c>
      <c r="R323">
        <v>1572</v>
      </c>
      <c r="S323">
        <v>0</v>
      </c>
      <c r="T323">
        <v>441.7</v>
      </c>
      <c r="U323">
        <v>0</v>
      </c>
      <c r="V323">
        <v>2598.5</v>
      </c>
      <c r="W323">
        <v>-4644</v>
      </c>
      <c r="X323">
        <v>1392755</v>
      </c>
      <c r="Y323">
        <v>0</v>
      </c>
      <c r="Z323">
        <v>123022</v>
      </c>
      <c r="AA323">
        <v>13694729</v>
      </c>
      <c r="AB323">
        <v>0</v>
      </c>
      <c r="AC323">
        <v>4158189</v>
      </c>
      <c r="AD323">
        <v>180691</v>
      </c>
      <c r="AE323">
        <v>116298824</v>
      </c>
      <c r="AF323">
        <v>829753</v>
      </c>
      <c r="AG323">
        <v>0</v>
      </c>
      <c r="AH323">
        <v>3062349</v>
      </c>
      <c r="AI323">
        <v>73430586</v>
      </c>
      <c r="AJ323">
        <v>0</v>
      </c>
      <c r="AK323">
        <v>5114438</v>
      </c>
      <c r="AL323">
        <v>-303746</v>
      </c>
      <c r="AM323">
        <v>0</v>
      </c>
      <c r="AN323">
        <v>829751</v>
      </c>
      <c r="AO323">
        <v>0</v>
      </c>
      <c r="AP323">
        <v>9018443</v>
      </c>
      <c r="AQ323">
        <v>227825140</v>
      </c>
      <c r="AR323">
        <v>62.2</v>
      </c>
    </row>
    <row r="324" spans="1:44" hidden="1">
      <c r="A324" s="47" t="str">
        <f t="shared" si="5"/>
        <v>PA_2028</v>
      </c>
      <c r="B324" t="s">
        <v>118</v>
      </c>
      <c r="C324">
        <v>2028</v>
      </c>
      <c r="D324">
        <v>78.3</v>
      </c>
      <c r="E324">
        <v>319.10000000000002</v>
      </c>
      <c r="F324">
        <v>0</v>
      </c>
      <c r="G324">
        <v>8410.4</v>
      </c>
      <c r="H324">
        <v>0</v>
      </c>
      <c r="I324">
        <v>3694</v>
      </c>
      <c r="J324">
        <v>36.6</v>
      </c>
      <c r="K324">
        <v>18304.599999999999</v>
      </c>
      <c r="L324">
        <v>1754.5</v>
      </c>
      <c r="M324">
        <v>0</v>
      </c>
      <c r="N324">
        <v>949.5</v>
      </c>
      <c r="O324">
        <v>9093.2000000000007</v>
      </c>
      <c r="P324">
        <v>0</v>
      </c>
      <c r="Q324">
        <v>4734.7</v>
      </c>
      <c r="R324">
        <v>1572</v>
      </c>
      <c r="S324">
        <v>0</v>
      </c>
      <c r="T324">
        <v>441.3</v>
      </c>
      <c r="U324">
        <v>0</v>
      </c>
      <c r="V324">
        <v>2598.5</v>
      </c>
      <c r="W324">
        <v>-8886</v>
      </c>
      <c r="X324">
        <v>1390642</v>
      </c>
      <c r="Y324">
        <v>0</v>
      </c>
      <c r="Z324">
        <v>0</v>
      </c>
      <c r="AA324">
        <v>7760933</v>
      </c>
      <c r="AB324">
        <v>0</v>
      </c>
      <c r="AC324">
        <v>5015727</v>
      </c>
      <c r="AD324">
        <v>240921</v>
      </c>
      <c r="AE324">
        <v>106996534</v>
      </c>
      <c r="AF324">
        <v>1154874</v>
      </c>
      <c r="AG324">
        <v>0</v>
      </c>
      <c r="AH324">
        <v>3066613</v>
      </c>
      <c r="AI324">
        <v>73430586</v>
      </c>
      <c r="AJ324">
        <v>0</v>
      </c>
      <c r="AK324">
        <v>5115281</v>
      </c>
      <c r="AL324">
        <v>-352139</v>
      </c>
      <c r="AM324">
        <v>0</v>
      </c>
      <c r="AN324">
        <v>823935</v>
      </c>
      <c r="AO324">
        <v>0</v>
      </c>
      <c r="AP324">
        <v>9015766</v>
      </c>
      <c r="AQ324">
        <v>213650789</v>
      </c>
      <c r="AR324">
        <v>52.7</v>
      </c>
    </row>
    <row r="325" spans="1:44" hidden="1">
      <c r="A325" s="47" t="str">
        <f t="shared" si="5"/>
        <v>PA_2029</v>
      </c>
      <c r="B325" t="s">
        <v>118</v>
      </c>
      <c r="C325">
        <v>2029</v>
      </c>
      <c r="D325">
        <v>263.10000000000002</v>
      </c>
      <c r="E325">
        <v>319.10000000000002</v>
      </c>
      <c r="F325">
        <v>0</v>
      </c>
      <c r="G325">
        <v>8283.2999999999993</v>
      </c>
      <c r="H325">
        <v>0</v>
      </c>
      <c r="I325">
        <v>4572.8</v>
      </c>
      <c r="J325">
        <v>36.6</v>
      </c>
      <c r="K325">
        <v>18185.900000000001</v>
      </c>
      <c r="L325">
        <v>1754.5</v>
      </c>
      <c r="M325">
        <v>0</v>
      </c>
      <c r="N325">
        <v>950.9</v>
      </c>
      <c r="O325">
        <v>9093.2000000000007</v>
      </c>
      <c r="P325">
        <v>0</v>
      </c>
      <c r="Q325">
        <v>4734.7</v>
      </c>
      <c r="R325">
        <v>1572</v>
      </c>
      <c r="S325">
        <v>0</v>
      </c>
      <c r="T325">
        <v>441.5</v>
      </c>
      <c r="U325">
        <v>0</v>
      </c>
      <c r="V325">
        <v>2894.2</v>
      </c>
      <c r="W325">
        <v>-84727</v>
      </c>
      <c r="X325">
        <v>1391502</v>
      </c>
      <c r="Y325">
        <v>0</v>
      </c>
      <c r="Z325">
        <v>0</v>
      </c>
      <c r="AA325">
        <v>6946598</v>
      </c>
      <c r="AB325">
        <v>0</v>
      </c>
      <c r="AC325">
        <v>6209415</v>
      </c>
      <c r="AD325">
        <v>240921</v>
      </c>
      <c r="AE325">
        <v>102321870</v>
      </c>
      <c r="AF325">
        <v>1407969</v>
      </c>
      <c r="AG325">
        <v>0</v>
      </c>
      <c r="AH325">
        <v>3070877</v>
      </c>
      <c r="AI325">
        <v>73430586</v>
      </c>
      <c r="AJ325">
        <v>0</v>
      </c>
      <c r="AK325">
        <v>5143972</v>
      </c>
      <c r="AL325">
        <v>-377593</v>
      </c>
      <c r="AM325">
        <v>0</v>
      </c>
      <c r="AN325">
        <v>818165</v>
      </c>
      <c r="AO325">
        <v>0</v>
      </c>
      <c r="AP325">
        <v>9798393</v>
      </c>
      <c r="AQ325">
        <v>210317947</v>
      </c>
      <c r="AR325">
        <v>50.1</v>
      </c>
    </row>
    <row r="326" spans="1:44" hidden="1">
      <c r="A326" s="47" t="str">
        <f t="shared" si="5"/>
        <v>PA_2030</v>
      </c>
      <c r="B326" t="s">
        <v>118</v>
      </c>
      <c r="C326">
        <v>2030</v>
      </c>
      <c r="D326">
        <v>435.9</v>
      </c>
      <c r="E326">
        <v>319.10000000000002</v>
      </c>
      <c r="F326">
        <v>0</v>
      </c>
      <c r="G326">
        <v>8124.7</v>
      </c>
      <c r="H326">
        <v>0</v>
      </c>
      <c r="I326">
        <v>5451.5</v>
      </c>
      <c r="J326">
        <v>36.6</v>
      </c>
      <c r="K326">
        <v>18167.2</v>
      </c>
      <c r="L326">
        <v>1797.4</v>
      </c>
      <c r="M326">
        <v>0</v>
      </c>
      <c r="N326">
        <v>952.2</v>
      </c>
      <c r="O326">
        <v>9093.2000000000007</v>
      </c>
      <c r="P326">
        <v>0</v>
      </c>
      <c r="Q326">
        <v>4057.6</v>
      </c>
      <c r="R326">
        <v>1572</v>
      </c>
      <c r="S326">
        <v>0</v>
      </c>
      <c r="T326">
        <v>441.4</v>
      </c>
      <c r="U326">
        <v>0</v>
      </c>
      <c r="V326">
        <v>3396.5</v>
      </c>
      <c r="W326">
        <v>-143966</v>
      </c>
      <c r="X326">
        <v>1394117</v>
      </c>
      <c r="Y326">
        <v>0</v>
      </c>
      <c r="Z326">
        <v>0</v>
      </c>
      <c r="AA326">
        <v>6536937</v>
      </c>
      <c r="AB326">
        <v>0</v>
      </c>
      <c r="AC326">
        <v>7226737</v>
      </c>
      <c r="AD326">
        <v>240921</v>
      </c>
      <c r="AE326">
        <v>92461128</v>
      </c>
      <c r="AF326">
        <v>1563381</v>
      </c>
      <c r="AG326">
        <v>0</v>
      </c>
      <c r="AH326">
        <v>3075116</v>
      </c>
      <c r="AI326">
        <v>73430586</v>
      </c>
      <c r="AJ326">
        <v>0</v>
      </c>
      <c r="AK326">
        <v>4217745</v>
      </c>
      <c r="AL326">
        <v>-389185</v>
      </c>
      <c r="AM326">
        <v>0</v>
      </c>
      <c r="AN326">
        <v>763093</v>
      </c>
      <c r="AO326">
        <v>0</v>
      </c>
      <c r="AP326">
        <v>11847859</v>
      </c>
      <c r="AQ326">
        <v>202224469</v>
      </c>
      <c r="AR326">
        <v>45</v>
      </c>
    </row>
    <row r="327" spans="1:44" hidden="1">
      <c r="A327" s="47" t="str">
        <f t="shared" si="5"/>
        <v>RI_2022</v>
      </c>
      <c r="B327" t="s">
        <v>120</v>
      </c>
      <c r="C327">
        <v>2022</v>
      </c>
      <c r="D327">
        <v>3</v>
      </c>
      <c r="E327">
        <v>40.1</v>
      </c>
      <c r="F327">
        <v>0</v>
      </c>
      <c r="G327">
        <v>0</v>
      </c>
      <c r="H327">
        <v>0</v>
      </c>
      <c r="I327">
        <v>154.30000000000001</v>
      </c>
      <c r="J327">
        <v>0</v>
      </c>
      <c r="K327">
        <v>1730.2</v>
      </c>
      <c r="L327">
        <v>0</v>
      </c>
      <c r="M327">
        <v>0</v>
      </c>
      <c r="N327">
        <v>2.7</v>
      </c>
      <c r="O327">
        <v>0</v>
      </c>
      <c r="P327">
        <v>0</v>
      </c>
      <c r="Q327">
        <v>8.9</v>
      </c>
      <c r="R327">
        <v>0</v>
      </c>
      <c r="S327">
        <v>0</v>
      </c>
      <c r="T327">
        <v>268.5</v>
      </c>
      <c r="U327">
        <v>30</v>
      </c>
      <c r="V327">
        <v>0</v>
      </c>
      <c r="W327">
        <v>-986</v>
      </c>
      <c r="X327">
        <v>189851</v>
      </c>
      <c r="Y327">
        <v>0</v>
      </c>
      <c r="Z327">
        <v>0</v>
      </c>
      <c r="AA327">
        <v>0</v>
      </c>
      <c r="AB327">
        <v>0</v>
      </c>
      <c r="AC327">
        <v>213834</v>
      </c>
      <c r="AD327">
        <v>0</v>
      </c>
      <c r="AE327">
        <v>3286674</v>
      </c>
      <c r="AF327">
        <v>0</v>
      </c>
      <c r="AG327">
        <v>0</v>
      </c>
      <c r="AH327">
        <v>6608</v>
      </c>
      <c r="AI327">
        <v>0</v>
      </c>
      <c r="AJ327">
        <v>0</v>
      </c>
      <c r="AK327">
        <v>9503</v>
      </c>
      <c r="AL327">
        <v>0</v>
      </c>
      <c r="AM327">
        <v>0</v>
      </c>
      <c r="AN327">
        <v>460981</v>
      </c>
      <c r="AO327">
        <v>98353</v>
      </c>
      <c r="AP327">
        <v>0</v>
      </c>
      <c r="AQ327">
        <v>4264818</v>
      </c>
      <c r="AR327">
        <v>1.4</v>
      </c>
    </row>
    <row r="328" spans="1:44" hidden="1">
      <c r="A328" s="47" t="str">
        <f t="shared" si="5"/>
        <v>RI_2023</v>
      </c>
      <c r="B328" t="s">
        <v>120</v>
      </c>
      <c r="C328">
        <v>2023</v>
      </c>
      <c r="D328">
        <v>3</v>
      </c>
      <c r="E328">
        <v>40.1</v>
      </c>
      <c r="F328">
        <v>0</v>
      </c>
      <c r="G328">
        <v>0</v>
      </c>
      <c r="H328">
        <v>0</v>
      </c>
      <c r="I328">
        <v>181.4</v>
      </c>
      <c r="J328">
        <v>0</v>
      </c>
      <c r="K328">
        <v>1730.2</v>
      </c>
      <c r="L328">
        <v>0</v>
      </c>
      <c r="M328">
        <v>0</v>
      </c>
      <c r="N328">
        <v>2.7</v>
      </c>
      <c r="O328">
        <v>0</v>
      </c>
      <c r="P328">
        <v>0</v>
      </c>
      <c r="Q328">
        <v>8.9</v>
      </c>
      <c r="R328">
        <v>0</v>
      </c>
      <c r="S328">
        <v>0</v>
      </c>
      <c r="T328">
        <v>273</v>
      </c>
      <c r="U328">
        <v>30</v>
      </c>
      <c r="V328">
        <v>0</v>
      </c>
      <c r="W328">
        <v>-362</v>
      </c>
      <c r="X328">
        <v>172123</v>
      </c>
      <c r="Y328">
        <v>0</v>
      </c>
      <c r="Z328">
        <v>0</v>
      </c>
      <c r="AA328">
        <v>0</v>
      </c>
      <c r="AB328">
        <v>0</v>
      </c>
      <c r="AC328">
        <v>251447</v>
      </c>
      <c r="AD328">
        <v>0</v>
      </c>
      <c r="AE328">
        <v>1369555</v>
      </c>
      <c r="AF328">
        <v>0</v>
      </c>
      <c r="AG328">
        <v>0</v>
      </c>
      <c r="AH328">
        <v>6608</v>
      </c>
      <c r="AI328">
        <v>0</v>
      </c>
      <c r="AJ328">
        <v>0</v>
      </c>
      <c r="AK328">
        <v>9503</v>
      </c>
      <c r="AL328">
        <v>0</v>
      </c>
      <c r="AM328">
        <v>0</v>
      </c>
      <c r="AN328">
        <v>529669</v>
      </c>
      <c r="AO328">
        <v>100802</v>
      </c>
      <c r="AP328">
        <v>0</v>
      </c>
      <c r="AQ328">
        <v>2439345</v>
      </c>
      <c r="AR328">
        <v>0.6</v>
      </c>
    </row>
    <row r="329" spans="1:44" hidden="1">
      <c r="A329" s="47" t="str">
        <f t="shared" si="5"/>
        <v>RI_2024</v>
      </c>
      <c r="B329" t="s">
        <v>120</v>
      </c>
      <c r="C329">
        <v>2024</v>
      </c>
      <c r="D329">
        <v>3</v>
      </c>
      <c r="E329">
        <v>40.1</v>
      </c>
      <c r="F329">
        <v>0</v>
      </c>
      <c r="G329">
        <v>0</v>
      </c>
      <c r="H329">
        <v>0</v>
      </c>
      <c r="I329">
        <v>208.5</v>
      </c>
      <c r="J329">
        <v>0</v>
      </c>
      <c r="K329">
        <v>1730.2</v>
      </c>
      <c r="L329">
        <v>0</v>
      </c>
      <c r="M329">
        <v>0</v>
      </c>
      <c r="N329">
        <v>2.7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273</v>
      </c>
      <c r="U329">
        <v>734</v>
      </c>
      <c r="V329">
        <v>0</v>
      </c>
      <c r="W329">
        <v>-426</v>
      </c>
      <c r="X329">
        <v>170582</v>
      </c>
      <c r="Y329">
        <v>0</v>
      </c>
      <c r="Z329">
        <v>0</v>
      </c>
      <c r="AA329">
        <v>0</v>
      </c>
      <c r="AB329">
        <v>0</v>
      </c>
      <c r="AC329">
        <v>289060</v>
      </c>
      <c r="AD329">
        <v>0</v>
      </c>
      <c r="AE329">
        <v>2111601</v>
      </c>
      <c r="AF329">
        <v>0</v>
      </c>
      <c r="AG329">
        <v>0</v>
      </c>
      <c r="AH329">
        <v>6620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526080</v>
      </c>
      <c r="AO329">
        <v>2271440</v>
      </c>
      <c r="AP329">
        <v>0</v>
      </c>
      <c r="AQ329">
        <v>5374956</v>
      </c>
      <c r="AR329">
        <v>0.9</v>
      </c>
    </row>
    <row r="330" spans="1:44" hidden="1">
      <c r="A330" s="47" t="str">
        <f t="shared" si="5"/>
        <v>RI_2025</v>
      </c>
      <c r="B330" t="s">
        <v>120</v>
      </c>
      <c r="C330">
        <v>2025</v>
      </c>
      <c r="D330">
        <v>3</v>
      </c>
      <c r="E330">
        <v>40.1</v>
      </c>
      <c r="F330">
        <v>1.6</v>
      </c>
      <c r="G330">
        <v>0</v>
      </c>
      <c r="H330">
        <v>0</v>
      </c>
      <c r="I330">
        <v>230.7</v>
      </c>
      <c r="J330">
        <v>2.2999999999999998</v>
      </c>
      <c r="K330">
        <v>1729</v>
      </c>
      <c r="L330">
        <v>0</v>
      </c>
      <c r="M330">
        <v>0</v>
      </c>
      <c r="N330">
        <v>2.7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273</v>
      </c>
      <c r="U330">
        <v>1538</v>
      </c>
      <c r="V330">
        <v>0</v>
      </c>
      <c r="W330">
        <v>-404</v>
      </c>
      <c r="X330">
        <v>180863</v>
      </c>
      <c r="Y330">
        <v>0</v>
      </c>
      <c r="Z330">
        <v>10252</v>
      </c>
      <c r="AA330">
        <v>0</v>
      </c>
      <c r="AB330">
        <v>0</v>
      </c>
      <c r="AC330">
        <v>319743</v>
      </c>
      <c r="AD330">
        <v>15058</v>
      </c>
      <c r="AE330">
        <v>1998911</v>
      </c>
      <c r="AF330">
        <v>0</v>
      </c>
      <c r="AG330">
        <v>0</v>
      </c>
      <c r="AH330">
        <v>6632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522398</v>
      </c>
      <c r="AO330">
        <v>5647999</v>
      </c>
      <c r="AP330">
        <v>0</v>
      </c>
      <c r="AQ330">
        <v>8701451</v>
      </c>
      <c r="AR330">
        <v>0.8</v>
      </c>
    </row>
    <row r="331" spans="1:44" hidden="1">
      <c r="A331" s="47" t="str">
        <f t="shared" si="5"/>
        <v>RI_2026</v>
      </c>
      <c r="B331" t="s">
        <v>120</v>
      </c>
      <c r="C331">
        <v>2026</v>
      </c>
      <c r="D331">
        <v>3</v>
      </c>
      <c r="E331">
        <v>40.1</v>
      </c>
      <c r="F331">
        <v>3.1</v>
      </c>
      <c r="G331">
        <v>0</v>
      </c>
      <c r="H331">
        <v>0</v>
      </c>
      <c r="I331">
        <v>252.8</v>
      </c>
      <c r="J331">
        <v>4.5999999999999996</v>
      </c>
      <c r="K331">
        <v>1727.7</v>
      </c>
      <c r="L331">
        <v>0</v>
      </c>
      <c r="M331">
        <v>0</v>
      </c>
      <c r="N331">
        <v>2.7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273</v>
      </c>
      <c r="U331">
        <v>1538</v>
      </c>
      <c r="V331">
        <v>0</v>
      </c>
      <c r="W331">
        <v>-406</v>
      </c>
      <c r="X331">
        <v>180863</v>
      </c>
      <c r="Y331">
        <v>0</v>
      </c>
      <c r="Z331">
        <v>20504</v>
      </c>
      <c r="AA331">
        <v>0</v>
      </c>
      <c r="AB331">
        <v>0</v>
      </c>
      <c r="AC331">
        <v>350426</v>
      </c>
      <c r="AD331">
        <v>30115</v>
      </c>
      <c r="AE331">
        <v>1870931</v>
      </c>
      <c r="AF331">
        <v>0</v>
      </c>
      <c r="AG331">
        <v>0</v>
      </c>
      <c r="AH331">
        <v>6644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518745</v>
      </c>
      <c r="AO331">
        <v>5808595</v>
      </c>
      <c r="AP331">
        <v>0</v>
      </c>
      <c r="AQ331">
        <v>8786416</v>
      </c>
      <c r="AR331">
        <v>0.8</v>
      </c>
    </row>
    <row r="332" spans="1:44" hidden="1">
      <c r="A332" s="47" t="str">
        <f t="shared" si="5"/>
        <v>RI_2027</v>
      </c>
      <c r="B332" t="s">
        <v>120</v>
      </c>
      <c r="C332">
        <v>2027</v>
      </c>
      <c r="D332">
        <v>3</v>
      </c>
      <c r="E332">
        <v>40.1</v>
      </c>
      <c r="F332">
        <v>4.7</v>
      </c>
      <c r="G332">
        <v>0</v>
      </c>
      <c r="H332">
        <v>0</v>
      </c>
      <c r="I332">
        <v>270.8</v>
      </c>
      <c r="J332">
        <v>6.9</v>
      </c>
      <c r="K332">
        <v>1724.8</v>
      </c>
      <c r="L332">
        <v>0</v>
      </c>
      <c r="M332">
        <v>0</v>
      </c>
      <c r="N332">
        <v>2.7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273</v>
      </c>
      <c r="U332">
        <v>1538</v>
      </c>
      <c r="V332">
        <v>0</v>
      </c>
      <c r="W332">
        <v>-409</v>
      </c>
      <c r="X332">
        <v>176628</v>
      </c>
      <c r="Y332">
        <v>0</v>
      </c>
      <c r="Z332">
        <v>30755</v>
      </c>
      <c r="AA332">
        <v>0</v>
      </c>
      <c r="AB332">
        <v>0</v>
      </c>
      <c r="AC332">
        <v>375375</v>
      </c>
      <c r="AD332">
        <v>45173</v>
      </c>
      <c r="AE332">
        <v>1752268</v>
      </c>
      <c r="AF332">
        <v>0</v>
      </c>
      <c r="AG332">
        <v>0</v>
      </c>
      <c r="AH332">
        <v>6656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515120</v>
      </c>
      <c r="AO332">
        <v>5792831</v>
      </c>
      <c r="AP332">
        <v>0</v>
      </c>
      <c r="AQ332">
        <v>8694398</v>
      </c>
      <c r="AR332">
        <v>0.7</v>
      </c>
    </row>
    <row r="333" spans="1:44" hidden="1">
      <c r="A333" s="47" t="str">
        <f t="shared" si="5"/>
        <v>RI_2028</v>
      </c>
      <c r="B333" t="s">
        <v>120</v>
      </c>
      <c r="C333">
        <v>2028</v>
      </c>
      <c r="D333">
        <v>9.8000000000000007</v>
      </c>
      <c r="E333">
        <v>40.1</v>
      </c>
      <c r="F333">
        <v>0</v>
      </c>
      <c r="G333">
        <v>0</v>
      </c>
      <c r="H333">
        <v>0</v>
      </c>
      <c r="I333">
        <v>288.8</v>
      </c>
      <c r="J333">
        <v>9.1999999999999993</v>
      </c>
      <c r="K333">
        <v>1721.9</v>
      </c>
      <c r="L333">
        <v>0</v>
      </c>
      <c r="M333">
        <v>0</v>
      </c>
      <c r="N333">
        <v>2.7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273</v>
      </c>
      <c r="U333">
        <v>1538</v>
      </c>
      <c r="V333">
        <v>0</v>
      </c>
      <c r="W333">
        <v>-2208</v>
      </c>
      <c r="X333">
        <v>172123</v>
      </c>
      <c r="Y333">
        <v>0</v>
      </c>
      <c r="Z333">
        <v>0</v>
      </c>
      <c r="AA333">
        <v>0</v>
      </c>
      <c r="AB333">
        <v>0</v>
      </c>
      <c r="AC333">
        <v>400324</v>
      </c>
      <c r="AD333">
        <v>60230</v>
      </c>
      <c r="AE333">
        <v>1588058</v>
      </c>
      <c r="AF333">
        <v>0</v>
      </c>
      <c r="AG333">
        <v>0</v>
      </c>
      <c r="AH333">
        <v>6668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511508</v>
      </c>
      <c r="AO333">
        <v>5772385</v>
      </c>
      <c r="AP333">
        <v>0</v>
      </c>
      <c r="AQ333">
        <v>8509089</v>
      </c>
      <c r="AR333">
        <v>0.7</v>
      </c>
    </row>
    <row r="334" spans="1:44" hidden="1">
      <c r="A334" s="47" t="str">
        <f t="shared" si="5"/>
        <v>RI_2029</v>
      </c>
      <c r="B334" t="s">
        <v>120</v>
      </c>
      <c r="C334">
        <v>2029</v>
      </c>
      <c r="D334">
        <v>31.9</v>
      </c>
      <c r="E334">
        <v>40.1</v>
      </c>
      <c r="F334">
        <v>0</v>
      </c>
      <c r="G334">
        <v>0</v>
      </c>
      <c r="H334">
        <v>0</v>
      </c>
      <c r="I334">
        <v>331.9</v>
      </c>
      <c r="J334">
        <v>9.1999999999999993</v>
      </c>
      <c r="K334">
        <v>1720.2</v>
      </c>
      <c r="L334">
        <v>0</v>
      </c>
      <c r="M334">
        <v>0</v>
      </c>
      <c r="N334">
        <v>2.7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273</v>
      </c>
      <c r="U334">
        <v>1538</v>
      </c>
      <c r="V334">
        <v>0</v>
      </c>
      <c r="W334">
        <v>-5763</v>
      </c>
      <c r="X334">
        <v>170258</v>
      </c>
      <c r="Y334">
        <v>0</v>
      </c>
      <c r="Z334">
        <v>0</v>
      </c>
      <c r="AA334">
        <v>0</v>
      </c>
      <c r="AB334">
        <v>0</v>
      </c>
      <c r="AC334">
        <v>460052</v>
      </c>
      <c r="AD334">
        <v>60230</v>
      </c>
      <c r="AE334">
        <v>1450928</v>
      </c>
      <c r="AF334">
        <v>0</v>
      </c>
      <c r="AG334">
        <v>0</v>
      </c>
      <c r="AH334">
        <v>6680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507932</v>
      </c>
      <c r="AO334">
        <v>5761117</v>
      </c>
      <c r="AP334">
        <v>0</v>
      </c>
      <c r="AQ334">
        <v>8411433</v>
      </c>
      <c r="AR334">
        <v>0.6</v>
      </c>
    </row>
    <row r="335" spans="1:44" hidden="1">
      <c r="A335" s="47" t="str">
        <f t="shared" si="5"/>
        <v>RI_2030</v>
      </c>
      <c r="B335" t="s">
        <v>120</v>
      </c>
      <c r="C335">
        <v>2030</v>
      </c>
      <c r="D335">
        <v>52.2</v>
      </c>
      <c r="E335">
        <v>40.1</v>
      </c>
      <c r="F335">
        <v>0</v>
      </c>
      <c r="G335">
        <v>0</v>
      </c>
      <c r="H335">
        <v>0</v>
      </c>
      <c r="I335">
        <v>375</v>
      </c>
      <c r="J335">
        <v>9.1999999999999993</v>
      </c>
      <c r="K335">
        <v>1718.4</v>
      </c>
      <c r="L335">
        <v>0</v>
      </c>
      <c r="M335">
        <v>0</v>
      </c>
      <c r="N335">
        <v>2.7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273</v>
      </c>
      <c r="U335">
        <v>1538</v>
      </c>
      <c r="V335">
        <v>0</v>
      </c>
      <c r="W335">
        <v>-11023</v>
      </c>
      <c r="X335">
        <v>169481</v>
      </c>
      <c r="Y335">
        <v>0</v>
      </c>
      <c r="Z335">
        <v>0</v>
      </c>
      <c r="AA335">
        <v>0</v>
      </c>
      <c r="AB335">
        <v>0</v>
      </c>
      <c r="AC335">
        <v>519779</v>
      </c>
      <c r="AD335">
        <v>60230</v>
      </c>
      <c r="AE335">
        <v>791300</v>
      </c>
      <c r="AF335">
        <v>0</v>
      </c>
      <c r="AG335">
        <v>0</v>
      </c>
      <c r="AH335">
        <v>6692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504377</v>
      </c>
      <c r="AO335">
        <v>5744835</v>
      </c>
      <c r="AP335">
        <v>0</v>
      </c>
      <c r="AQ335">
        <v>7785672</v>
      </c>
      <c r="AR335">
        <v>0.3</v>
      </c>
    </row>
    <row r="336" spans="1:44" hidden="1">
      <c r="A336" s="47" t="str">
        <f t="shared" si="5"/>
        <v>SC_2022</v>
      </c>
      <c r="B336" t="s">
        <v>122</v>
      </c>
      <c r="C336">
        <v>2022</v>
      </c>
      <c r="D336">
        <v>0</v>
      </c>
      <c r="E336">
        <v>180.1</v>
      </c>
      <c r="F336">
        <v>0</v>
      </c>
      <c r="G336">
        <v>4769</v>
      </c>
      <c r="H336">
        <v>0</v>
      </c>
      <c r="I336">
        <v>523.70000000000005</v>
      </c>
      <c r="J336">
        <v>0</v>
      </c>
      <c r="K336">
        <v>3185</v>
      </c>
      <c r="L336">
        <v>2620.1999999999998</v>
      </c>
      <c r="M336">
        <v>0</v>
      </c>
      <c r="N336">
        <v>1355.7</v>
      </c>
      <c r="O336">
        <v>6617.2</v>
      </c>
      <c r="P336">
        <v>0</v>
      </c>
      <c r="Q336">
        <v>1151.3</v>
      </c>
      <c r="R336">
        <v>2796</v>
      </c>
      <c r="S336">
        <v>0</v>
      </c>
      <c r="T336">
        <v>1381.7</v>
      </c>
      <c r="U336">
        <v>0</v>
      </c>
      <c r="V336">
        <v>0</v>
      </c>
      <c r="W336">
        <v>0</v>
      </c>
      <c r="X336">
        <v>541011</v>
      </c>
      <c r="Y336">
        <v>0</v>
      </c>
      <c r="Z336">
        <v>0</v>
      </c>
      <c r="AA336">
        <v>25083336</v>
      </c>
      <c r="AB336">
        <v>0</v>
      </c>
      <c r="AC336">
        <v>735048</v>
      </c>
      <c r="AD336">
        <v>0</v>
      </c>
      <c r="AE336">
        <v>12224524</v>
      </c>
      <c r="AF336">
        <v>1951806</v>
      </c>
      <c r="AG336">
        <v>0</v>
      </c>
      <c r="AH336">
        <v>2401826</v>
      </c>
      <c r="AI336">
        <v>53348313</v>
      </c>
      <c r="AJ336">
        <v>0</v>
      </c>
      <c r="AK336">
        <v>963369</v>
      </c>
      <c r="AL336">
        <v>-617278</v>
      </c>
      <c r="AM336">
        <v>0</v>
      </c>
      <c r="AN336">
        <v>2622901</v>
      </c>
      <c r="AO336">
        <v>0</v>
      </c>
      <c r="AP336">
        <v>0</v>
      </c>
      <c r="AQ336">
        <v>99254858</v>
      </c>
      <c r="AR336">
        <v>33.6</v>
      </c>
    </row>
    <row r="337" spans="1:44" hidden="1">
      <c r="A337" s="47" t="str">
        <f t="shared" si="5"/>
        <v>SC_2023</v>
      </c>
      <c r="B337" t="s">
        <v>122</v>
      </c>
      <c r="C337">
        <v>2023</v>
      </c>
      <c r="D337">
        <v>0</v>
      </c>
      <c r="E337">
        <v>180.1</v>
      </c>
      <c r="F337">
        <v>0</v>
      </c>
      <c r="G337">
        <v>4769</v>
      </c>
      <c r="H337">
        <v>0</v>
      </c>
      <c r="I337">
        <v>692.3</v>
      </c>
      <c r="J337">
        <v>0</v>
      </c>
      <c r="K337">
        <v>3185</v>
      </c>
      <c r="L337">
        <v>2620.1999999999998</v>
      </c>
      <c r="M337">
        <v>0</v>
      </c>
      <c r="N337">
        <v>1355.7</v>
      </c>
      <c r="O337">
        <v>6617.2</v>
      </c>
      <c r="P337">
        <v>0</v>
      </c>
      <c r="Q337">
        <v>1132.3</v>
      </c>
      <c r="R337">
        <v>2796</v>
      </c>
      <c r="S337">
        <v>0</v>
      </c>
      <c r="T337">
        <v>1899.6</v>
      </c>
      <c r="U337">
        <v>0</v>
      </c>
      <c r="V337">
        <v>0</v>
      </c>
      <c r="W337">
        <v>0</v>
      </c>
      <c r="X337">
        <v>435580</v>
      </c>
      <c r="Y337">
        <v>0</v>
      </c>
      <c r="Z337">
        <v>0</v>
      </c>
      <c r="AA337">
        <v>17936697</v>
      </c>
      <c r="AB337">
        <v>0</v>
      </c>
      <c r="AC337">
        <v>1036874</v>
      </c>
      <c r="AD337">
        <v>0</v>
      </c>
      <c r="AE337">
        <v>14598420</v>
      </c>
      <c r="AF337">
        <v>899258</v>
      </c>
      <c r="AG337">
        <v>0</v>
      </c>
      <c r="AH337">
        <v>2401822</v>
      </c>
      <c r="AI337">
        <v>53348313</v>
      </c>
      <c r="AJ337">
        <v>0</v>
      </c>
      <c r="AK337">
        <v>724401</v>
      </c>
      <c r="AL337">
        <v>-625292</v>
      </c>
      <c r="AM337">
        <v>0</v>
      </c>
      <c r="AN337">
        <v>3969820</v>
      </c>
      <c r="AO337">
        <v>0</v>
      </c>
      <c r="AP337">
        <v>0</v>
      </c>
      <c r="AQ337">
        <v>94725893</v>
      </c>
      <c r="AR337">
        <v>25.7</v>
      </c>
    </row>
    <row r="338" spans="1:44" hidden="1">
      <c r="A338" s="47" t="str">
        <f t="shared" si="5"/>
        <v>SC_2024</v>
      </c>
      <c r="B338" t="s">
        <v>122</v>
      </c>
      <c r="C338">
        <v>2024</v>
      </c>
      <c r="D338">
        <v>0</v>
      </c>
      <c r="E338">
        <v>180.1</v>
      </c>
      <c r="F338">
        <v>0</v>
      </c>
      <c r="G338">
        <v>4746.7</v>
      </c>
      <c r="H338">
        <v>0</v>
      </c>
      <c r="I338">
        <v>860.8</v>
      </c>
      <c r="J338">
        <v>0</v>
      </c>
      <c r="K338">
        <v>3185</v>
      </c>
      <c r="L338">
        <v>2555.1999999999998</v>
      </c>
      <c r="M338">
        <v>0</v>
      </c>
      <c r="N338">
        <v>1358.2</v>
      </c>
      <c r="O338">
        <v>6617.2</v>
      </c>
      <c r="P338">
        <v>0</v>
      </c>
      <c r="Q338">
        <v>1113.3</v>
      </c>
      <c r="R338">
        <v>2796</v>
      </c>
      <c r="S338">
        <v>0</v>
      </c>
      <c r="T338">
        <v>1992.1</v>
      </c>
      <c r="U338">
        <v>0</v>
      </c>
      <c r="V338">
        <v>0</v>
      </c>
      <c r="W338">
        <v>0</v>
      </c>
      <c r="X338">
        <v>388950</v>
      </c>
      <c r="Y338">
        <v>0</v>
      </c>
      <c r="Z338">
        <v>0</v>
      </c>
      <c r="AA338">
        <v>13220615</v>
      </c>
      <c r="AB338">
        <v>0</v>
      </c>
      <c r="AC338">
        <v>1328638</v>
      </c>
      <c r="AD338">
        <v>0</v>
      </c>
      <c r="AE338">
        <v>14904508</v>
      </c>
      <c r="AF338">
        <v>609482</v>
      </c>
      <c r="AG338">
        <v>0</v>
      </c>
      <c r="AH338">
        <v>2405828</v>
      </c>
      <c r="AI338">
        <v>53348313</v>
      </c>
      <c r="AJ338">
        <v>0</v>
      </c>
      <c r="AK338">
        <v>710087</v>
      </c>
      <c r="AL338">
        <v>-721094</v>
      </c>
      <c r="AM338">
        <v>0</v>
      </c>
      <c r="AN338">
        <v>4171280</v>
      </c>
      <c r="AO338">
        <v>0</v>
      </c>
      <c r="AP338">
        <v>0</v>
      </c>
      <c r="AQ338">
        <v>90366607</v>
      </c>
      <c r="AR338">
        <v>20.5</v>
      </c>
    </row>
    <row r="339" spans="1:44" hidden="1">
      <c r="A339" s="47" t="str">
        <f t="shared" si="5"/>
        <v>SC_2025</v>
      </c>
      <c r="B339" t="s">
        <v>122</v>
      </c>
      <c r="C339">
        <v>2025</v>
      </c>
      <c r="D339">
        <v>0.2</v>
      </c>
      <c r="E339">
        <v>180.1</v>
      </c>
      <c r="F339">
        <v>3.1</v>
      </c>
      <c r="G339">
        <v>4717.8</v>
      </c>
      <c r="H339">
        <v>0</v>
      </c>
      <c r="I339">
        <v>990</v>
      </c>
      <c r="J339">
        <v>4.5999999999999996</v>
      </c>
      <c r="K339">
        <v>3182.7</v>
      </c>
      <c r="L339">
        <v>2528.1999999999998</v>
      </c>
      <c r="M339">
        <v>0</v>
      </c>
      <c r="N339">
        <v>1360.6</v>
      </c>
      <c r="O339">
        <v>6617.2</v>
      </c>
      <c r="P339">
        <v>0</v>
      </c>
      <c r="Q339">
        <v>1113.3</v>
      </c>
      <c r="R339">
        <v>2796</v>
      </c>
      <c r="S339">
        <v>0</v>
      </c>
      <c r="T339">
        <v>2026</v>
      </c>
      <c r="U339">
        <v>0</v>
      </c>
      <c r="V339">
        <v>0</v>
      </c>
      <c r="W339">
        <v>-88</v>
      </c>
      <c r="X339">
        <v>214145</v>
      </c>
      <c r="Y339">
        <v>0</v>
      </c>
      <c r="Z339">
        <v>20504</v>
      </c>
      <c r="AA339">
        <v>12600504</v>
      </c>
      <c r="AB339">
        <v>0</v>
      </c>
      <c r="AC339">
        <v>1529347</v>
      </c>
      <c r="AD339">
        <v>30115</v>
      </c>
      <c r="AE339">
        <v>14292818</v>
      </c>
      <c r="AF339">
        <v>592765</v>
      </c>
      <c r="AG339">
        <v>0</v>
      </c>
      <c r="AH339">
        <v>2409825</v>
      </c>
      <c r="AI339">
        <v>53348313</v>
      </c>
      <c r="AJ339">
        <v>0</v>
      </c>
      <c r="AK339">
        <v>712589</v>
      </c>
      <c r="AL339">
        <v>-785446</v>
      </c>
      <c r="AM339">
        <v>0</v>
      </c>
      <c r="AN339">
        <v>4219987</v>
      </c>
      <c r="AO339">
        <v>0</v>
      </c>
      <c r="AP339">
        <v>0</v>
      </c>
      <c r="AQ339">
        <v>89185378</v>
      </c>
      <c r="AR339">
        <v>19.7</v>
      </c>
    </row>
    <row r="340" spans="1:44" hidden="1">
      <c r="A340" s="47" t="str">
        <f t="shared" si="5"/>
        <v>SC_2026</v>
      </c>
      <c r="B340" t="s">
        <v>122</v>
      </c>
      <c r="C340">
        <v>2026</v>
      </c>
      <c r="D340">
        <v>13.7</v>
      </c>
      <c r="E340">
        <v>180.1</v>
      </c>
      <c r="F340">
        <v>6.2</v>
      </c>
      <c r="G340">
        <v>4688.2</v>
      </c>
      <c r="H340">
        <v>0</v>
      </c>
      <c r="I340">
        <v>1119.3</v>
      </c>
      <c r="J340">
        <v>9.1999999999999993</v>
      </c>
      <c r="K340">
        <v>3180.4</v>
      </c>
      <c r="L340">
        <v>2495.1999999999998</v>
      </c>
      <c r="M340">
        <v>0</v>
      </c>
      <c r="N340">
        <v>1363.1</v>
      </c>
      <c r="O340">
        <v>6617.2</v>
      </c>
      <c r="P340">
        <v>0</v>
      </c>
      <c r="Q340">
        <v>1092.3</v>
      </c>
      <c r="R340">
        <v>2796</v>
      </c>
      <c r="S340">
        <v>0</v>
      </c>
      <c r="T340">
        <v>2668.9</v>
      </c>
      <c r="U340">
        <v>0</v>
      </c>
      <c r="V340">
        <v>0</v>
      </c>
      <c r="W340">
        <v>-4979</v>
      </c>
      <c r="X340">
        <v>214145</v>
      </c>
      <c r="Y340">
        <v>0</v>
      </c>
      <c r="Z340">
        <v>41007</v>
      </c>
      <c r="AA340">
        <v>11247361</v>
      </c>
      <c r="AB340">
        <v>0</v>
      </c>
      <c r="AC340">
        <v>1194721</v>
      </c>
      <c r="AD340">
        <v>60230</v>
      </c>
      <c r="AE340">
        <v>13499980</v>
      </c>
      <c r="AF340">
        <v>462434</v>
      </c>
      <c r="AG340">
        <v>0</v>
      </c>
      <c r="AH340">
        <v>2413829</v>
      </c>
      <c r="AI340">
        <v>53348313</v>
      </c>
      <c r="AJ340">
        <v>0</v>
      </c>
      <c r="AK340">
        <v>710087</v>
      </c>
      <c r="AL340">
        <v>-827295</v>
      </c>
      <c r="AM340">
        <v>0</v>
      </c>
      <c r="AN340">
        <v>5487939</v>
      </c>
      <c r="AO340">
        <v>0</v>
      </c>
      <c r="AP340">
        <v>0</v>
      </c>
      <c r="AQ340">
        <v>87847775</v>
      </c>
      <c r="AR340">
        <v>17.8</v>
      </c>
    </row>
    <row r="341" spans="1:44" hidden="1">
      <c r="A341" s="47" t="str">
        <f t="shared" si="5"/>
        <v>SC_2027</v>
      </c>
      <c r="B341" t="s">
        <v>122</v>
      </c>
      <c r="C341">
        <v>2027</v>
      </c>
      <c r="D341">
        <v>698.4</v>
      </c>
      <c r="E341">
        <v>180.1</v>
      </c>
      <c r="F341">
        <v>9.4</v>
      </c>
      <c r="G341">
        <v>4653.8</v>
      </c>
      <c r="H341">
        <v>0</v>
      </c>
      <c r="I341">
        <v>1328.5</v>
      </c>
      <c r="J341">
        <v>13.7</v>
      </c>
      <c r="K341">
        <v>3175.1</v>
      </c>
      <c r="L341">
        <v>2455.1999999999998</v>
      </c>
      <c r="M341">
        <v>0</v>
      </c>
      <c r="N341">
        <v>1365.5</v>
      </c>
      <c r="O341">
        <v>6617.2</v>
      </c>
      <c r="P341">
        <v>0</v>
      </c>
      <c r="Q341">
        <v>1092.3</v>
      </c>
      <c r="R341">
        <v>2796</v>
      </c>
      <c r="S341">
        <v>0</v>
      </c>
      <c r="T341">
        <v>5039.8</v>
      </c>
      <c r="U341">
        <v>0</v>
      </c>
      <c r="V341">
        <v>0</v>
      </c>
      <c r="W341">
        <v>-259033</v>
      </c>
      <c r="X341">
        <v>214145</v>
      </c>
      <c r="Y341">
        <v>0</v>
      </c>
      <c r="Z341">
        <v>61511</v>
      </c>
      <c r="AA341">
        <v>8573018</v>
      </c>
      <c r="AB341">
        <v>0</v>
      </c>
      <c r="AC341">
        <v>1433517</v>
      </c>
      <c r="AD341">
        <v>90345</v>
      </c>
      <c r="AE341">
        <v>12617701</v>
      </c>
      <c r="AF341">
        <v>302926</v>
      </c>
      <c r="AG341">
        <v>0</v>
      </c>
      <c r="AH341">
        <v>2417834</v>
      </c>
      <c r="AI341">
        <v>53348313</v>
      </c>
      <c r="AJ341">
        <v>0</v>
      </c>
      <c r="AK341">
        <v>710087</v>
      </c>
      <c r="AL341">
        <v>-784198</v>
      </c>
      <c r="AM341">
        <v>0</v>
      </c>
      <c r="AN341">
        <v>9881861</v>
      </c>
      <c r="AO341">
        <v>0</v>
      </c>
      <c r="AP341">
        <v>0</v>
      </c>
      <c r="AQ341">
        <v>88608027</v>
      </c>
      <c r="AR341">
        <v>14.6</v>
      </c>
    </row>
    <row r="342" spans="1:44" hidden="1">
      <c r="A342" s="47" t="str">
        <f t="shared" si="5"/>
        <v>SC_2028</v>
      </c>
      <c r="B342" t="s">
        <v>122</v>
      </c>
      <c r="C342">
        <v>2028</v>
      </c>
      <c r="D342">
        <v>1135.8</v>
      </c>
      <c r="E342">
        <v>180.1</v>
      </c>
      <c r="F342">
        <v>0</v>
      </c>
      <c r="G342">
        <v>3495.5</v>
      </c>
      <c r="H342">
        <v>0</v>
      </c>
      <c r="I342">
        <v>1537.8</v>
      </c>
      <c r="J342">
        <v>18.3</v>
      </c>
      <c r="K342">
        <v>3169.7</v>
      </c>
      <c r="L342">
        <v>2455.1999999999998</v>
      </c>
      <c r="M342">
        <v>0</v>
      </c>
      <c r="N342">
        <v>1379</v>
      </c>
      <c r="O342">
        <v>6617.2</v>
      </c>
      <c r="P342">
        <v>0</v>
      </c>
      <c r="Q342">
        <v>1092.3</v>
      </c>
      <c r="R342">
        <v>2796</v>
      </c>
      <c r="S342">
        <v>0</v>
      </c>
      <c r="T342">
        <v>6738.5</v>
      </c>
      <c r="U342">
        <v>0</v>
      </c>
      <c r="V342">
        <v>0</v>
      </c>
      <c r="W342">
        <v>-269260</v>
      </c>
      <c r="X342">
        <v>164409</v>
      </c>
      <c r="Y342">
        <v>0</v>
      </c>
      <c r="Z342">
        <v>0</v>
      </c>
      <c r="AA342">
        <v>1776902</v>
      </c>
      <c r="AB342">
        <v>0</v>
      </c>
      <c r="AC342">
        <v>2079572</v>
      </c>
      <c r="AD342">
        <v>120461</v>
      </c>
      <c r="AE342">
        <v>9945106</v>
      </c>
      <c r="AF342">
        <v>86515</v>
      </c>
      <c r="AG342">
        <v>0</v>
      </c>
      <c r="AH342">
        <v>2440457</v>
      </c>
      <c r="AI342">
        <v>53348313</v>
      </c>
      <c r="AJ342">
        <v>0</v>
      </c>
      <c r="AK342">
        <v>284035</v>
      </c>
      <c r="AL342">
        <v>-1092577</v>
      </c>
      <c r="AM342">
        <v>0</v>
      </c>
      <c r="AN342">
        <v>14453921</v>
      </c>
      <c r="AO342">
        <v>0</v>
      </c>
      <c r="AP342">
        <v>0</v>
      </c>
      <c r="AQ342">
        <v>83337853</v>
      </c>
      <c r="AR342">
        <v>6</v>
      </c>
    </row>
    <row r="343" spans="1:44" hidden="1">
      <c r="A343" s="47" t="str">
        <f t="shared" si="5"/>
        <v>SC_2029</v>
      </c>
      <c r="B343" t="s">
        <v>122</v>
      </c>
      <c r="C343">
        <v>2029</v>
      </c>
      <c r="D343">
        <v>3339.6</v>
      </c>
      <c r="E343">
        <v>180.1</v>
      </c>
      <c r="F343">
        <v>0</v>
      </c>
      <c r="G343">
        <v>3467</v>
      </c>
      <c r="H343">
        <v>0</v>
      </c>
      <c r="I343">
        <v>1866.9</v>
      </c>
      <c r="J343">
        <v>18.3</v>
      </c>
      <c r="K343">
        <v>3166.5</v>
      </c>
      <c r="L343">
        <v>2455.1999999999998</v>
      </c>
      <c r="M343">
        <v>0</v>
      </c>
      <c r="N343">
        <v>1381.4</v>
      </c>
      <c r="O343">
        <v>6617.2</v>
      </c>
      <c r="P343">
        <v>0</v>
      </c>
      <c r="Q343">
        <v>756.9</v>
      </c>
      <c r="R343">
        <v>2796</v>
      </c>
      <c r="S343">
        <v>0</v>
      </c>
      <c r="T343">
        <v>16775.5</v>
      </c>
      <c r="U343">
        <v>0</v>
      </c>
      <c r="V343">
        <v>0</v>
      </c>
      <c r="W343">
        <v>-920015</v>
      </c>
      <c r="X343">
        <v>164409</v>
      </c>
      <c r="Y343">
        <v>0</v>
      </c>
      <c r="Z343">
        <v>0</v>
      </c>
      <c r="AA343">
        <v>1272382</v>
      </c>
      <c r="AB343">
        <v>0</v>
      </c>
      <c r="AC343">
        <v>2476690</v>
      </c>
      <c r="AD343">
        <v>120461</v>
      </c>
      <c r="AE343">
        <v>7525301</v>
      </c>
      <c r="AF343">
        <v>57217</v>
      </c>
      <c r="AG343">
        <v>0</v>
      </c>
      <c r="AH343">
        <v>2444394</v>
      </c>
      <c r="AI343">
        <v>53348313</v>
      </c>
      <c r="AJ343">
        <v>0</v>
      </c>
      <c r="AK343">
        <v>320739</v>
      </c>
      <c r="AL343">
        <v>-1255869</v>
      </c>
      <c r="AM343">
        <v>0</v>
      </c>
      <c r="AN343">
        <v>36164159</v>
      </c>
      <c r="AO343">
        <v>0</v>
      </c>
      <c r="AP343">
        <v>0</v>
      </c>
      <c r="AQ343">
        <v>101718181</v>
      </c>
      <c r="AR343">
        <v>4.5</v>
      </c>
    </row>
    <row r="344" spans="1:44" hidden="1">
      <c r="A344" s="47" t="str">
        <f t="shared" si="5"/>
        <v>SC_2030</v>
      </c>
      <c r="B344" t="s">
        <v>122</v>
      </c>
      <c r="C344">
        <v>2030</v>
      </c>
      <c r="D344">
        <v>5755.3</v>
      </c>
      <c r="E344">
        <v>180.1</v>
      </c>
      <c r="F344">
        <v>0</v>
      </c>
      <c r="G344">
        <v>3431.6</v>
      </c>
      <c r="H344">
        <v>0</v>
      </c>
      <c r="I344">
        <v>2196</v>
      </c>
      <c r="J344">
        <v>18.3</v>
      </c>
      <c r="K344">
        <v>3036.1</v>
      </c>
      <c r="L344">
        <v>2455.1999999999998</v>
      </c>
      <c r="M344">
        <v>0</v>
      </c>
      <c r="N344">
        <v>1383.9</v>
      </c>
      <c r="O344">
        <v>6617.2</v>
      </c>
      <c r="P344">
        <v>0</v>
      </c>
      <c r="Q344">
        <v>720.9</v>
      </c>
      <c r="R344">
        <v>2796</v>
      </c>
      <c r="S344">
        <v>0</v>
      </c>
      <c r="T344">
        <v>24901.7</v>
      </c>
      <c r="U344">
        <v>0</v>
      </c>
      <c r="V344">
        <v>0</v>
      </c>
      <c r="W344">
        <v>-1787616</v>
      </c>
      <c r="X344">
        <v>161074</v>
      </c>
      <c r="Y344">
        <v>0</v>
      </c>
      <c r="Z344">
        <v>0</v>
      </c>
      <c r="AA344">
        <v>1379174</v>
      </c>
      <c r="AB344">
        <v>0</v>
      </c>
      <c r="AC344">
        <v>2446261</v>
      </c>
      <c r="AD344">
        <v>120461</v>
      </c>
      <c r="AE344">
        <v>4346597</v>
      </c>
      <c r="AF344">
        <v>24641</v>
      </c>
      <c r="AG344">
        <v>0</v>
      </c>
      <c r="AH344">
        <v>2448251</v>
      </c>
      <c r="AI344">
        <v>53348313</v>
      </c>
      <c r="AJ344">
        <v>0</v>
      </c>
      <c r="AK344">
        <v>0</v>
      </c>
      <c r="AL344">
        <v>-1248853</v>
      </c>
      <c r="AM344">
        <v>0</v>
      </c>
      <c r="AN344">
        <v>54730586</v>
      </c>
      <c r="AO344">
        <v>0</v>
      </c>
      <c r="AP344">
        <v>0</v>
      </c>
      <c r="AQ344">
        <v>115968889</v>
      </c>
      <c r="AR344">
        <v>3.1</v>
      </c>
    </row>
    <row r="345" spans="1:44" hidden="1">
      <c r="A345" s="47" t="str">
        <f t="shared" si="5"/>
        <v>SD_2022</v>
      </c>
      <c r="B345" t="s">
        <v>124</v>
      </c>
      <c r="C345">
        <v>2022</v>
      </c>
      <c r="D345">
        <v>0.8</v>
      </c>
      <c r="E345">
        <v>0</v>
      </c>
      <c r="F345">
        <v>0</v>
      </c>
      <c r="G345">
        <v>474</v>
      </c>
      <c r="H345">
        <v>0</v>
      </c>
      <c r="I345">
        <v>67.099999999999994</v>
      </c>
      <c r="J345">
        <v>0</v>
      </c>
      <c r="K345">
        <v>295</v>
      </c>
      <c r="L345">
        <v>915.2</v>
      </c>
      <c r="M345">
        <v>0</v>
      </c>
      <c r="N345">
        <v>1598</v>
      </c>
      <c r="O345">
        <v>0</v>
      </c>
      <c r="P345">
        <v>0</v>
      </c>
      <c r="Q345">
        <v>213.4</v>
      </c>
      <c r="R345">
        <v>0</v>
      </c>
      <c r="S345">
        <v>0</v>
      </c>
      <c r="T345">
        <v>1</v>
      </c>
      <c r="U345">
        <v>0</v>
      </c>
      <c r="V345">
        <v>2767.2</v>
      </c>
      <c r="W345">
        <v>-35</v>
      </c>
      <c r="X345">
        <v>0</v>
      </c>
      <c r="Y345">
        <v>0</v>
      </c>
      <c r="Z345">
        <v>0</v>
      </c>
      <c r="AA345">
        <v>3239940</v>
      </c>
      <c r="AB345">
        <v>0</v>
      </c>
      <c r="AC345">
        <v>100574</v>
      </c>
      <c r="AD345">
        <v>0</v>
      </c>
      <c r="AE345">
        <v>1886715</v>
      </c>
      <c r="AF345">
        <v>1046901</v>
      </c>
      <c r="AG345">
        <v>0</v>
      </c>
      <c r="AH345">
        <v>5364343</v>
      </c>
      <c r="AI345">
        <v>0</v>
      </c>
      <c r="AJ345">
        <v>0</v>
      </c>
      <c r="AK345">
        <v>34383</v>
      </c>
      <c r="AL345">
        <v>0</v>
      </c>
      <c r="AM345">
        <v>0</v>
      </c>
      <c r="AN345">
        <v>2157</v>
      </c>
      <c r="AO345">
        <v>0</v>
      </c>
      <c r="AP345">
        <v>10752742</v>
      </c>
      <c r="AQ345">
        <v>22427721</v>
      </c>
      <c r="AR345">
        <v>4.8</v>
      </c>
    </row>
    <row r="346" spans="1:44" hidden="1">
      <c r="A346" s="47" t="str">
        <f t="shared" si="5"/>
        <v>SD_2023</v>
      </c>
      <c r="B346" t="s">
        <v>124</v>
      </c>
      <c r="C346">
        <v>2023</v>
      </c>
      <c r="D346">
        <v>0.8</v>
      </c>
      <c r="E346">
        <v>0</v>
      </c>
      <c r="F346">
        <v>0</v>
      </c>
      <c r="G346">
        <v>474</v>
      </c>
      <c r="H346">
        <v>0</v>
      </c>
      <c r="I346">
        <v>76.8</v>
      </c>
      <c r="J346">
        <v>0</v>
      </c>
      <c r="K346">
        <v>295</v>
      </c>
      <c r="L346">
        <v>915.2</v>
      </c>
      <c r="M346">
        <v>0</v>
      </c>
      <c r="N346">
        <v>1598</v>
      </c>
      <c r="O346">
        <v>0</v>
      </c>
      <c r="P346">
        <v>0</v>
      </c>
      <c r="Q346">
        <v>213.4</v>
      </c>
      <c r="R346">
        <v>0</v>
      </c>
      <c r="S346">
        <v>0</v>
      </c>
      <c r="T346">
        <v>1</v>
      </c>
      <c r="U346">
        <v>0</v>
      </c>
      <c r="V346">
        <v>2767.2</v>
      </c>
      <c r="W346">
        <v>-35</v>
      </c>
      <c r="X346">
        <v>0</v>
      </c>
      <c r="Y346">
        <v>0</v>
      </c>
      <c r="Z346">
        <v>0</v>
      </c>
      <c r="AA346">
        <v>2689334</v>
      </c>
      <c r="AB346">
        <v>0</v>
      </c>
      <c r="AC346">
        <v>115176</v>
      </c>
      <c r="AD346">
        <v>0</v>
      </c>
      <c r="AE346">
        <v>1886715</v>
      </c>
      <c r="AF346">
        <v>778179</v>
      </c>
      <c r="AG346">
        <v>0</v>
      </c>
      <c r="AH346">
        <v>5365961</v>
      </c>
      <c r="AI346">
        <v>0</v>
      </c>
      <c r="AJ346">
        <v>0</v>
      </c>
      <c r="AK346">
        <v>2288</v>
      </c>
      <c r="AL346">
        <v>0</v>
      </c>
      <c r="AM346">
        <v>0</v>
      </c>
      <c r="AN346">
        <v>2142</v>
      </c>
      <c r="AO346">
        <v>0</v>
      </c>
      <c r="AP346">
        <v>10735103</v>
      </c>
      <c r="AQ346">
        <v>21574863</v>
      </c>
      <c r="AR346">
        <v>4</v>
      </c>
    </row>
    <row r="347" spans="1:44" hidden="1">
      <c r="A347" s="47" t="str">
        <f t="shared" si="5"/>
        <v>SD_2024</v>
      </c>
      <c r="B347" t="s">
        <v>124</v>
      </c>
      <c r="C347">
        <v>2024</v>
      </c>
      <c r="D347">
        <v>0.8</v>
      </c>
      <c r="E347">
        <v>0</v>
      </c>
      <c r="F347">
        <v>0</v>
      </c>
      <c r="G347">
        <v>470.5</v>
      </c>
      <c r="H347">
        <v>0</v>
      </c>
      <c r="I347">
        <v>86.5</v>
      </c>
      <c r="J347">
        <v>0</v>
      </c>
      <c r="K347">
        <v>295</v>
      </c>
      <c r="L347">
        <v>802.2</v>
      </c>
      <c r="M347">
        <v>0</v>
      </c>
      <c r="N347">
        <v>1598</v>
      </c>
      <c r="O347">
        <v>0</v>
      </c>
      <c r="P347">
        <v>0</v>
      </c>
      <c r="Q347">
        <v>171.2</v>
      </c>
      <c r="R347">
        <v>0</v>
      </c>
      <c r="S347">
        <v>0</v>
      </c>
      <c r="T347">
        <v>1</v>
      </c>
      <c r="U347">
        <v>0</v>
      </c>
      <c r="V347">
        <v>3172.5</v>
      </c>
      <c r="W347">
        <v>-35</v>
      </c>
      <c r="X347">
        <v>0</v>
      </c>
      <c r="Y347">
        <v>0</v>
      </c>
      <c r="Z347">
        <v>0</v>
      </c>
      <c r="AA347">
        <v>1820001</v>
      </c>
      <c r="AB347">
        <v>0</v>
      </c>
      <c r="AC347">
        <v>127526</v>
      </c>
      <c r="AD347">
        <v>0</v>
      </c>
      <c r="AE347">
        <v>1655681</v>
      </c>
      <c r="AF347">
        <v>509925</v>
      </c>
      <c r="AG347">
        <v>0</v>
      </c>
      <c r="AH347">
        <v>5352534</v>
      </c>
      <c r="AI347">
        <v>0</v>
      </c>
      <c r="AJ347">
        <v>0</v>
      </c>
      <c r="AK347">
        <v>2288</v>
      </c>
      <c r="AL347">
        <v>0</v>
      </c>
      <c r="AM347">
        <v>0</v>
      </c>
      <c r="AN347">
        <v>2022</v>
      </c>
      <c r="AO347">
        <v>0</v>
      </c>
      <c r="AP347">
        <v>12375815</v>
      </c>
      <c r="AQ347">
        <v>21845758</v>
      </c>
      <c r="AR347">
        <v>2.8</v>
      </c>
    </row>
    <row r="348" spans="1:44" hidden="1">
      <c r="A348" s="47" t="str">
        <f t="shared" si="5"/>
        <v>SD_2025</v>
      </c>
      <c r="B348" t="s">
        <v>124</v>
      </c>
      <c r="C348">
        <v>2025</v>
      </c>
      <c r="D348">
        <v>0.8</v>
      </c>
      <c r="E348">
        <v>0</v>
      </c>
      <c r="F348">
        <v>3.1</v>
      </c>
      <c r="G348">
        <v>465.9</v>
      </c>
      <c r="H348">
        <v>0</v>
      </c>
      <c r="I348">
        <v>100.4</v>
      </c>
      <c r="J348">
        <v>4.5999999999999996</v>
      </c>
      <c r="K348">
        <v>294.8</v>
      </c>
      <c r="L348">
        <v>622.20000000000005</v>
      </c>
      <c r="M348">
        <v>0</v>
      </c>
      <c r="N348">
        <v>1661</v>
      </c>
      <c r="O348">
        <v>0</v>
      </c>
      <c r="P348">
        <v>0</v>
      </c>
      <c r="Q348">
        <v>170.6</v>
      </c>
      <c r="R348">
        <v>0</v>
      </c>
      <c r="S348">
        <v>0</v>
      </c>
      <c r="T348">
        <v>1</v>
      </c>
      <c r="U348">
        <v>0</v>
      </c>
      <c r="V348">
        <v>3461.5</v>
      </c>
      <c r="W348">
        <v>-52</v>
      </c>
      <c r="X348">
        <v>0</v>
      </c>
      <c r="Y348">
        <v>0</v>
      </c>
      <c r="Z348">
        <v>20504</v>
      </c>
      <c r="AA348">
        <v>661827</v>
      </c>
      <c r="AB348">
        <v>0</v>
      </c>
      <c r="AC348">
        <v>148142</v>
      </c>
      <c r="AD348">
        <v>30115</v>
      </c>
      <c r="AE348">
        <v>1424864</v>
      </c>
      <c r="AF348">
        <v>314317</v>
      </c>
      <c r="AG348">
        <v>0</v>
      </c>
      <c r="AH348">
        <v>5561363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2008</v>
      </c>
      <c r="AO348">
        <v>0</v>
      </c>
      <c r="AP348">
        <v>13550979</v>
      </c>
      <c r="AQ348">
        <v>21714067</v>
      </c>
      <c r="AR348">
        <v>1.4</v>
      </c>
    </row>
    <row r="349" spans="1:44" hidden="1">
      <c r="A349" s="47" t="str">
        <f t="shared" si="5"/>
        <v>SD_2026</v>
      </c>
      <c r="B349" t="s">
        <v>124</v>
      </c>
      <c r="C349">
        <v>2026</v>
      </c>
      <c r="D349">
        <v>0.8</v>
      </c>
      <c r="E349">
        <v>0</v>
      </c>
      <c r="F349">
        <v>6.2</v>
      </c>
      <c r="G349">
        <v>461.2</v>
      </c>
      <c r="H349">
        <v>0</v>
      </c>
      <c r="I349">
        <v>114.2</v>
      </c>
      <c r="J349">
        <v>9.1999999999999993</v>
      </c>
      <c r="K349">
        <v>294.60000000000002</v>
      </c>
      <c r="L349">
        <v>622.20000000000005</v>
      </c>
      <c r="M349">
        <v>0</v>
      </c>
      <c r="N349">
        <v>1701</v>
      </c>
      <c r="O349">
        <v>0</v>
      </c>
      <c r="P349">
        <v>0</v>
      </c>
      <c r="Q349">
        <v>170.6</v>
      </c>
      <c r="R349">
        <v>0</v>
      </c>
      <c r="S349">
        <v>0</v>
      </c>
      <c r="T349">
        <v>1</v>
      </c>
      <c r="U349">
        <v>0</v>
      </c>
      <c r="V349">
        <v>3658.5</v>
      </c>
      <c r="W349">
        <v>-75</v>
      </c>
      <c r="X349">
        <v>0</v>
      </c>
      <c r="Y349">
        <v>0</v>
      </c>
      <c r="Z349">
        <v>41007</v>
      </c>
      <c r="AA349">
        <v>387466</v>
      </c>
      <c r="AB349">
        <v>0</v>
      </c>
      <c r="AC349">
        <v>165672</v>
      </c>
      <c r="AD349">
        <v>60230</v>
      </c>
      <c r="AE349">
        <v>888997</v>
      </c>
      <c r="AF349">
        <v>329052</v>
      </c>
      <c r="AG349">
        <v>0</v>
      </c>
      <c r="AH349">
        <v>5667828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2098</v>
      </c>
      <c r="AO349">
        <v>0</v>
      </c>
      <c r="AP349">
        <v>14353186</v>
      </c>
      <c r="AQ349">
        <v>21895462</v>
      </c>
      <c r="AR349">
        <v>0.9</v>
      </c>
    </row>
    <row r="350" spans="1:44" hidden="1">
      <c r="A350" s="47" t="str">
        <f t="shared" si="5"/>
        <v>SD_2027</v>
      </c>
      <c r="B350" t="s">
        <v>124</v>
      </c>
      <c r="C350">
        <v>2027</v>
      </c>
      <c r="D350">
        <v>0.8</v>
      </c>
      <c r="E350">
        <v>0</v>
      </c>
      <c r="F350">
        <v>9.4</v>
      </c>
      <c r="G350">
        <v>455.7</v>
      </c>
      <c r="H350">
        <v>0</v>
      </c>
      <c r="I350">
        <v>136</v>
      </c>
      <c r="J350">
        <v>13.7</v>
      </c>
      <c r="K350">
        <v>294.10000000000002</v>
      </c>
      <c r="L350">
        <v>622.20000000000005</v>
      </c>
      <c r="M350">
        <v>0</v>
      </c>
      <c r="N350">
        <v>1727</v>
      </c>
      <c r="O350">
        <v>0</v>
      </c>
      <c r="P350">
        <v>0</v>
      </c>
      <c r="Q350">
        <v>170.6</v>
      </c>
      <c r="R350">
        <v>0</v>
      </c>
      <c r="S350">
        <v>0</v>
      </c>
      <c r="T350">
        <v>1</v>
      </c>
      <c r="U350">
        <v>0</v>
      </c>
      <c r="V350">
        <v>4097.5</v>
      </c>
      <c r="W350">
        <v>-75</v>
      </c>
      <c r="X350">
        <v>0</v>
      </c>
      <c r="Y350">
        <v>0</v>
      </c>
      <c r="Z350">
        <v>61511</v>
      </c>
      <c r="AA350">
        <v>383757</v>
      </c>
      <c r="AB350">
        <v>0</v>
      </c>
      <c r="AC350">
        <v>161653</v>
      </c>
      <c r="AD350">
        <v>90345</v>
      </c>
      <c r="AE350">
        <v>502800</v>
      </c>
      <c r="AF350">
        <v>254763</v>
      </c>
      <c r="AG350">
        <v>0</v>
      </c>
      <c r="AH350">
        <v>5775627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1528</v>
      </c>
      <c r="AO350">
        <v>0</v>
      </c>
      <c r="AP350">
        <v>16108078</v>
      </c>
      <c r="AQ350">
        <v>23339987</v>
      </c>
      <c r="AR350">
        <v>0.7</v>
      </c>
    </row>
    <row r="351" spans="1:44" hidden="1">
      <c r="A351" s="47" t="str">
        <f t="shared" si="5"/>
        <v>SD_2028</v>
      </c>
      <c r="B351" t="s">
        <v>124</v>
      </c>
      <c r="C351">
        <v>2028</v>
      </c>
      <c r="D351">
        <v>0.8</v>
      </c>
      <c r="E351">
        <v>0</v>
      </c>
      <c r="F351">
        <v>0</v>
      </c>
      <c r="G351">
        <v>437.4</v>
      </c>
      <c r="H351">
        <v>0</v>
      </c>
      <c r="I351">
        <v>157.69999999999999</v>
      </c>
      <c r="J351">
        <v>18.3</v>
      </c>
      <c r="K351">
        <v>293.60000000000002</v>
      </c>
      <c r="L351">
        <v>622.20000000000005</v>
      </c>
      <c r="M351">
        <v>0</v>
      </c>
      <c r="N351">
        <v>1727</v>
      </c>
      <c r="O351">
        <v>0</v>
      </c>
      <c r="P351">
        <v>0</v>
      </c>
      <c r="Q351">
        <v>14.6</v>
      </c>
      <c r="R351">
        <v>0</v>
      </c>
      <c r="S351">
        <v>0</v>
      </c>
      <c r="T351">
        <v>1</v>
      </c>
      <c r="U351">
        <v>0</v>
      </c>
      <c r="V351">
        <v>5886.1</v>
      </c>
      <c r="W351">
        <v>-27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187472</v>
      </c>
      <c r="AD351">
        <v>120461</v>
      </c>
      <c r="AE351">
        <v>409249</v>
      </c>
      <c r="AF351">
        <v>236525</v>
      </c>
      <c r="AG351">
        <v>0</v>
      </c>
      <c r="AH351">
        <v>5777039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1517</v>
      </c>
      <c r="AO351">
        <v>0</v>
      </c>
      <c r="AP351">
        <v>23018376</v>
      </c>
      <c r="AQ351">
        <v>29750611</v>
      </c>
      <c r="AR351">
        <v>0.3</v>
      </c>
    </row>
    <row r="352" spans="1:44" hidden="1">
      <c r="A352" s="47" t="str">
        <f t="shared" si="5"/>
        <v>SD_2029</v>
      </c>
      <c r="B352" t="s">
        <v>124</v>
      </c>
      <c r="C352">
        <v>2029</v>
      </c>
      <c r="D352">
        <v>345.7</v>
      </c>
      <c r="E352">
        <v>0</v>
      </c>
      <c r="F352">
        <v>0</v>
      </c>
      <c r="G352">
        <v>430.2</v>
      </c>
      <c r="H352">
        <v>0</v>
      </c>
      <c r="I352">
        <v>191.9</v>
      </c>
      <c r="J352">
        <v>18.3</v>
      </c>
      <c r="K352">
        <v>293.3</v>
      </c>
      <c r="L352">
        <v>620</v>
      </c>
      <c r="M352">
        <v>0</v>
      </c>
      <c r="N352">
        <v>1727</v>
      </c>
      <c r="O352">
        <v>0</v>
      </c>
      <c r="P352">
        <v>0</v>
      </c>
      <c r="Q352">
        <v>14.6</v>
      </c>
      <c r="R352">
        <v>0</v>
      </c>
      <c r="S352">
        <v>0</v>
      </c>
      <c r="T352">
        <v>4.5999999999999996</v>
      </c>
      <c r="U352">
        <v>0</v>
      </c>
      <c r="V352">
        <v>9045.2000000000007</v>
      </c>
      <c r="W352">
        <v>-51274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227042</v>
      </c>
      <c r="AD352">
        <v>120461</v>
      </c>
      <c r="AE352">
        <v>404691</v>
      </c>
      <c r="AF352">
        <v>202199</v>
      </c>
      <c r="AG352">
        <v>0</v>
      </c>
      <c r="AH352">
        <v>5766032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9844</v>
      </c>
      <c r="AO352">
        <v>0</v>
      </c>
      <c r="AP352">
        <v>36301813</v>
      </c>
      <c r="AQ352">
        <v>42980807</v>
      </c>
      <c r="AR352">
        <v>0.3</v>
      </c>
    </row>
    <row r="353" spans="1:44" hidden="1">
      <c r="A353" s="47" t="str">
        <f t="shared" si="5"/>
        <v>SD_2030</v>
      </c>
      <c r="B353" t="s">
        <v>124</v>
      </c>
      <c r="C353">
        <v>2030</v>
      </c>
      <c r="D353">
        <v>345.7</v>
      </c>
      <c r="E353">
        <v>0</v>
      </c>
      <c r="F353">
        <v>0</v>
      </c>
      <c r="G353">
        <v>421.1</v>
      </c>
      <c r="H353">
        <v>0</v>
      </c>
      <c r="I353">
        <v>226.1</v>
      </c>
      <c r="J353">
        <v>18.3</v>
      </c>
      <c r="K353">
        <v>293</v>
      </c>
      <c r="L353">
        <v>613.5</v>
      </c>
      <c r="M353">
        <v>0</v>
      </c>
      <c r="N353">
        <v>1727.1</v>
      </c>
      <c r="O353">
        <v>0</v>
      </c>
      <c r="P353">
        <v>0</v>
      </c>
      <c r="Q353">
        <v>7.5</v>
      </c>
      <c r="R353">
        <v>0</v>
      </c>
      <c r="S353">
        <v>0</v>
      </c>
      <c r="T353">
        <v>4.5999999999999996</v>
      </c>
      <c r="U353">
        <v>0</v>
      </c>
      <c r="V353">
        <v>9952.6</v>
      </c>
      <c r="W353">
        <v>-69625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338431</v>
      </c>
      <c r="AD353">
        <v>120461</v>
      </c>
      <c r="AE353">
        <v>187583</v>
      </c>
      <c r="AF353">
        <v>164144</v>
      </c>
      <c r="AG353">
        <v>0</v>
      </c>
      <c r="AH353">
        <v>5768310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10318</v>
      </c>
      <c r="AO353">
        <v>0</v>
      </c>
      <c r="AP353">
        <v>40218421</v>
      </c>
      <c r="AQ353">
        <v>46738043</v>
      </c>
      <c r="AR353">
        <v>0.2</v>
      </c>
    </row>
    <row r="354" spans="1:44" hidden="1">
      <c r="A354" s="47" t="str">
        <f t="shared" si="5"/>
        <v>TN_2022</v>
      </c>
      <c r="B354" t="s">
        <v>127</v>
      </c>
      <c r="C354">
        <v>2022</v>
      </c>
      <c r="D354">
        <v>20</v>
      </c>
      <c r="E354">
        <v>14.2</v>
      </c>
      <c r="F354">
        <v>0</v>
      </c>
      <c r="G354">
        <v>5714</v>
      </c>
      <c r="H354">
        <v>0</v>
      </c>
      <c r="I354">
        <v>102.9</v>
      </c>
      <c r="J354">
        <v>0</v>
      </c>
      <c r="K354">
        <v>2455.1</v>
      </c>
      <c r="L354">
        <v>3752.8</v>
      </c>
      <c r="M354">
        <v>0</v>
      </c>
      <c r="N354">
        <v>2608.6</v>
      </c>
      <c r="O354">
        <v>4522.7</v>
      </c>
      <c r="P354">
        <v>0</v>
      </c>
      <c r="Q354">
        <v>43.2</v>
      </c>
      <c r="R354">
        <v>1616.3</v>
      </c>
      <c r="S354">
        <v>0</v>
      </c>
      <c r="T354">
        <v>582.20000000000005</v>
      </c>
      <c r="U354">
        <v>0</v>
      </c>
      <c r="V354">
        <v>29.1</v>
      </c>
      <c r="W354">
        <v>-4494</v>
      </c>
      <c r="X354">
        <v>56930</v>
      </c>
      <c r="Y354">
        <v>0</v>
      </c>
      <c r="Z354">
        <v>0</v>
      </c>
      <c r="AA354">
        <v>25464145</v>
      </c>
      <c r="AB354">
        <v>0</v>
      </c>
      <c r="AC354">
        <v>149797</v>
      </c>
      <c r="AD354">
        <v>0</v>
      </c>
      <c r="AE354">
        <v>17984036</v>
      </c>
      <c r="AF354">
        <v>1152277</v>
      </c>
      <c r="AG354">
        <v>0</v>
      </c>
      <c r="AH354">
        <v>9575986</v>
      </c>
      <c r="AI354">
        <v>36485297</v>
      </c>
      <c r="AJ354">
        <v>0</v>
      </c>
      <c r="AK354">
        <v>0</v>
      </c>
      <c r="AL354">
        <v>-508465</v>
      </c>
      <c r="AM354">
        <v>0</v>
      </c>
      <c r="AN354">
        <v>1016769</v>
      </c>
      <c r="AO354">
        <v>0</v>
      </c>
      <c r="AP354">
        <v>31481</v>
      </c>
      <c r="AQ354">
        <v>91403760</v>
      </c>
      <c r="AR354">
        <v>34.200000000000003</v>
      </c>
    </row>
    <row r="355" spans="1:44" hidden="1">
      <c r="A355" s="47" t="str">
        <f t="shared" si="5"/>
        <v>TN_2023</v>
      </c>
      <c r="B355" t="s">
        <v>127</v>
      </c>
      <c r="C355">
        <v>2023</v>
      </c>
      <c r="D355">
        <v>20</v>
      </c>
      <c r="E355">
        <v>14.2</v>
      </c>
      <c r="F355">
        <v>0</v>
      </c>
      <c r="G355">
        <v>4844</v>
      </c>
      <c r="H355">
        <v>0</v>
      </c>
      <c r="I355">
        <v>125</v>
      </c>
      <c r="J355">
        <v>0</v>
      </c>
      <c r="K355">
        <v>2455.1</v>
      </c>
      <c r="L355">
        <v>3752.8</v>
      </c>
      <c r="M355">
        <v>0</v>
      </c>
      <c r="N355">
        <v>2608.6</v>
      </c>
      <c r="O355">
        <v>4522.7</v>
      </c>
      <c r="P355">
        <v>0</v>
      </c>
      <c r="Q355">
        <v>43.2</v>
      </c>
      <c r="R355">
        <v>1616.3</v>
      </c>
      <c r="S355">
        <v>0</v>
      </c>
      <c r="T355">
        <v>582.20000000000005</v>
      </c>
      <c r="U355">
        <v>0</v>
      </c>
      <c r="V355">
        <v>29.1</v>
      </c>
      <c r="W355">
        <v>-879</v>
      </c>
      <c r="X355">
        <v>56930</v>
      </c>
      <c r="Y355">
        <v>0</v>
      </c>
      <c r="Z355">
        <v>0</v>
      </c>
      <c r="AA355">
        <v>19751508</v>
      </c>
      <c r="AB355">
        <v>0</v>
      </c>
      <c r="AC355">
        <v>181887</v>
      </c>
      <c r="AD355">
        <v>0</v>
      </c>
      <c r="AE355">
        <v>17984036</v>
      </c>
      <c r="AF355">
        <v>1208257</v>
      </c>
      <c r="AG355">
        <v>0</v>
      </c>
      <c r="AH355">
        <v>9575986</v>
      </c>
      <c r="AI355">
        <v>36485297</v>
      </c>
      <c r="AJ355">
        <v>0</v>
      </c>
      <c r="AK355">
        <v>6041</v>
      </c>
      <c r="AL355">
        <v>-454341</v>
      </c>
      <c r="AM355">
        <v>0</v>
      </c>
      <c r="AN355">
        <v>1270591</v>
      </c>
      <c r="AO355">
        <v>0</v>
      </c>
      <c r="AP355">
        <v>59619</v>
      </c>
      <c r="AQ355">
        <v>86124933</v>
      </c>
      <c r="AR355">
        <v>28.3</v>
      </c>
    </row>
    <row r="356" spans="1:44" hidden="1">
      <c r="A356" s="47" t="str">
        <f t="shared" si="5"/>
        <v>TN_2024</v>
      </c>
      <c r="B356" t="s">
        <v>127</v>
      </c>
      <c r="C356">
        <v>2024</v>
      </c>
      <c r="D356">
        <v>20</v>
      </c>
      <c r="E356">
        <v>14.2</v>
      </c>
      <c r="F356">
        <v>0</v>
      </c>
      <c r="G356">
        <v>4815.1000000000004</v>
      </c>
      <c r="H356">
        <v>0</v>
      </c>
      <c r="I356">
        <v>147</v>
      </c>
      <c r="J356">
        <v>0</v>
      </c>
      <c r="K356">
        <v>2455.1</v>
      </c>
      <c r="L356">
        <v>3752.8</v>
      </c>
      <c r="M356">
        <v>0</v>
      </c>
      <c r="N356">
        <v>2610.3000000000002</v>
      </c>
      <c r="O356">
        <v>4522.7</v>
      </c>
      <c r="P356">
        <v>0</v>
      </c>
      <c r="Q356">
        <v>43.2</v>
      </c>
      <c r="R356">
        <v>1616.3</v>
      </c>
      <c r="S356">
        <v>0</v>
      </c>
      <c r="T356">
        <v>582.20000000000005</v>
      </c>
      <c r="U356">
        <v>0</v>
      </c>
      <c r="V356">
        <v>29.1</v>
      </c>
      <c r="W356">
        <v>-879</v>
      </c>
      <c r="X356">
        <v>56930</v>
      </c>
      <c r="Y356">
        <v>0</v>
      </c>
      <c r="Z356">
        <v>0</v>
      </c>
      <c r="AA356">
        <v>17796058</v>
      </c>
      <c r="AB356">
        <v>0</v>
      </c>
      <c r="AC356">
        <v>213977</v>
      </c>
      <c r="AD356">
        <v>0</v>
      </c>
      <c r="AE356">
        <v>17901082</v>
      </c>
      <c r="AF356">
        <v>1208257</v>
      </c>
      <c r="AG356">
        <v>0</v>
      </c>
      <c r="AH356">
        <v>9581532</v>
      </c>
      <c r="AI356">
        <v>36485297</v>
      </c>
      <c r="AJ356">
        <v>0</v>
      </c>
      <c r="AK356">
        <v>10571</v>
      </c>
      <c r="AL356">
        <v>-496370</v>
      </c>
      <c r="AM356">
        <v>0</v>
      </c>
      <c r="AN356">
        <v>1261674</v>
      </c>
      <c r="AO356">
        <v>0</v>
      </c>
      <c r="AP356">
        <v>59619</v>
      </c>
      <c r="AQ356">
        <v>84077748</v>
      </c>
      <c r="AR356">
        <v>26</v>
      </c>
    </row>
    <row r="357" spans="1:44" hidden="1">
      <c r="A357" s="47" t="str">
        <f t="shared" si="5"/>
        <v>TN_2025</v>
      </c>
      <c r="B357" t="s">
        <v>127</v>
      </c>
      <c r="C357">
        <v>2025</v>
      </c>
      <c r="D357">
        <v>20</v>
      </c>
      <c r="E357">
        <v>14.2</v>
      </c>
      <c r="F357">
        <v>1.6</v>
      </c>
      <c r="G357">
        <v>4777.7</v>
      </c>
      <c r="H357">
        <v>0</v>
      </c>
      <c r="I357">
        <v>181.1</v>
      </c>
      <c r="J357">
        <v>2.2999999999999998</v>
      </c>
      <c r="K357">
        <v>2453.3000000000002</v>
      </c>
      <c r="L357">
        <v>3752.8</v>
      </c>
      <c r="M357">
        <v>0</v>
      </c>
      <c r="N357">
        <v>2708.9</v>
      </c>
      <c r="O357">
        <v>4522.7</v>
      </c>
      <c r="P357">
        <v>0</v>
      </c>
      <c r="Q357">
        <v>43.2</v>
      </c>
      <c r="R357">
        <v>1616.3</v>
      </c>
      <c r="S357">
        <v>0</v>
      </c>
      <c r="T357">
        <v>1670.4</v>
      </c>
      <c r="U357">
        <v>0</v>
      </c>
      <c r="V357">
        <v>29.1</v>
      </c>
      <c r="W357">
        <v>-879</v>
      </c>
      <c r="X357">
        <v>56930</v>
      </c>
      <c r="Y357">
        <v>0</v>
      </c>
      <c r="Z357">
        <v>10252</v>
      </c>
      <c r="AA357">
        <v>17771961</v>
      </c>
      <c r="AB357">
        <v>0</v>
      </c>
      <c r="AC357">
        <v>146794</v>
      </c>
      <c r="AD357">
        <v>15058</v>
      </c>
      <c r="AE357">
        <v>17795113</v>
      </c>
      <c r="AF357">
        <v>1208257</v>
      </c>
      <c r="AG357">
        <v>0</v>
      </c>
      <c r="AH357">
        <v>9952367</v>
      </c>
      <c r="AI357">
        <v>36485297</v>
      </c>
      <c r="AJ357">
        <v>0</v>
      </c>
      <c r="AK357">
        <v>10571</v>
      </c>
      <c r="AL357">
        <v>-485018</v>
      </c>
      <c r="AM357">
        <v>0</v>
      </c>
      <c r="AN357">
        <v>2463942</v>
      </c>
      <c r="AO357">
        <v>0</v>
      </c>
      <c r="AP357">
        <v>21915</v>
      </c>
      <c r="AQ357">
        <v>85452561</v>
      </c>
      <c r="AR357">
        <v>25.9</v>
      </c>
    </row>
    <row r="358" spans="1:44" hidden="1">
      <c r="A358" s="47" t="str">
        <f t="shared" si="5"/>
        <v>TN_2026</v>
      </c>
      <c r="B358" t="s">
        <v>127</v>
      </c>
      <c r="C358">
        <v>2026</v>
      </c>
      <c r="D358">
        <v>386.7</v>
      </c>
      <c r="E358">
        <v>14.2</v>
      </c>
      <c r="F358">
        <v>3.1</v>
      </c>
      <c r="G358">
        <v>3033.8</v>
      </c>
      <c r="H358">
        <v>0</v>
      </c>
      <c r="I358">
        <v>215.3</v>
      </c>
      <c r="J358">
        <v>4.5999999999999996</v>
      </c>
      <c r="K358">
        <v>2718.6</v>
      </c>
      <c r="L358">
        <v>3511.2</v>
      </c>
      <c r="M358">
        <v>0</v>
      </c>
      <c r="N358">
        <v>2710.6</v>
      </c>
      <c r="O358">
        <v>4522.7</v>
      </c>
      <c r="P358">
        <v>0</v>
      </c>
      <c r="Q358">
        <v>43.2</v>
      </c>
      <c r="R358">
        <v>1616.3</v>
      </c>
      <c r="S358">
        <v>0</v>
      </c>
      <c r="T358">
        <v>3223.7</v>
      </c>
      <c r="U358">
        <v>0</v>
      </c>
      <c r="V358">
        <v>29.1</v>
      </c>
      <c r="W358">
        <v>-122794</v>
      </c>
      <c r="X358">
        <v>56930</v>
      </c>
      <c r="Y358">
        <v>0</v>
      </c>
      <c r="Z358">
        <v>20504</v>
      </c>
      <c r="AA358">
        <v>9678827</v>
      </c>
      <c r="AB358">
        <v>0</v>
      </c>
      <c r="AC358">
        <v>66171</v>
      </c>
      <c r="AD358">
        <v>30115</v>
      </c>
      <c r="AE358">
        <v>20540924</v>
      </c>
      <c r="AF358">
        <v>1447657</v>
      </c>
      <c r="AG358">
        <v>0</v>
      </c>
      <c r="AH358">
        <v>9957913</v>
      </c>
      <c r="AI358">
        <v>36485297</v>
      </c>
      <c r="AJ358">
        <v>0</v>
      </c>
      <c r="AK358">
        <v>10571</v>
      </c>
      <c r="AL358">
        <v>-573769</v>
      </c>
      <c r="AM358">
        <v>0</v>
      </c>
      <c r="AN358">
        <v>5755585</v>
      </c>
      <c r="AO358">
        <v>0</v>
      </c>
      <c r="AP358">
        <v>21915</v>
      </c>
      <c r="AQ358">
        <v>83375846</v>
      </c>
      <c r="AR358">
        <v>18.600000000000001</v>
      </c>
    </row>
    <row r="359" spans="1:44" hidden="1">
      <c r="A359" s="47" t="str">
        <f t="shared" si="5"/>
        <v>TN_2027</v>
      </c>
      <c r="B359" t="s">
        <v>127</v>
      </c>
      <c r="C359">
        <v>2027</v>
      </c>
      <c r="D359">
        <v>1476.7</v>
      </c>
      <c r="E359">
        <v>14.2</v>
      </c>
      <c r="F359">
        <v>4.7</v>
      </c>
      <c r="G359">
        <v>2167.1999999999998</v>
      </c>
      <c r="H359">
        <v>0</v>
      </c>
      <c r="I359">
        <v>270.2</v>
      </c>
      <c r="J359">
        <v>6.9</v>
      </c>
      <c r="K359">
        <v>2714</v>
      </c>
      <c r="L359">
        <v>3325.6</v>
      </c>
      <c r="M359">
        <v>0</v>
      </c>
      <c r="N359">
        <v>2787.2</v>
      </c>
      <c r="O359">
        <v>4522.7</v>
      </c>
      <c r="P359">
        <v>0</v>
      </c>
      <c r="Q359">
        <v>43.2</v>
      </c>
      <c r="R359">
        <v>1616.3</v>
      </c>
      <c r="S359">
        <v>0</v>
      </c>
      <c r="T359">
        <v>5594.1</v>
      </c>
      <c r="U359">
        <v>0</v>
      </c>
      <c r="V359">
        <v>29.1</v>
      </c>
      <c r="W359">
        <v>-415066</v>
      </c>
      <c r="X359">
        <v>56930</v>
      </c>
      <c r="Y359">
        <v>0</v>
      </c>
      <c r="Z359">
        <v>30755</v>
      </c>
      <c r="AA359">
        <v>6647224</v>
      </c>
      <c r="AB359">
        <v>0</v>
      </c>
      <c r="AC359">
        <v>2110</v>
      </c>
      <c r="AD359">
        <v>45173</v>
      </c>
      <c r="AE359">
        <v>20373528</v>
      </c>
      <c r="AF359">
        <v>1208257</v>
      </c>
      <c r="AG359">
        <v>0</v>
      </c>
      <c r="AH359">
        <v>10235815</v>
      </c>
      <c r="AI359">
        <v>36485297</v>
      </c>
      <c r="AJ359">
        <v>0</v>
      </c>
      <c r="AK359">
        <v>0</v>
      </c>
      <c r="AL359">
        <v>-531818</v>
      </c>
      <c r="AM359">
        <v>0</v>
      </c>
      <c r="AN359">
        <v>11023812</v>
      </c>
      <c r="AO359">
        <v>0</v>
      </c>
      <c r="AP359">
        <v>21915</v>
      </c>
      <c r="AQ359">
        <v>85183932</v>
      </c>
      <c r="AR359">
        <v>15</v>
      </c>
    </row>
    <row r="360" spans="1:44" hidden="1">
      <c r="A360" s="47" t="str">
        <f t="shared" si="5"/>
        <v>TN_2028</v>
      </c>
      <c r="B360" t="s">
        <v>127</v>
      </c>
      <c r="C360">
        <v>2028</v>
      </c>
      <c r="D360">
        <v>2765.1</v>
      </c>
      <c r="E360">
        <v>14.2</v>
      </c>
      <c r="F360">
        <v>0</v>
      </c>
      <c r="G360">
        <v>976</v>
      </c>
      <c r="H360">
        <v>0</v>
      </c>
      <c r="I360">
        <v>325.10000000000002</v>
      </c>
      <c r="J360">
        <v>9.1999999999999993</v>
      </c>
      <c r="K360">
        <v>2709.4</v>
      </c>
      <c r="L360">
        <v>3325.6</v>
      </c>
      <c r="M360">
        <v>0</v>
      </c>
      <c r="N360">
        <v>2792.5</v>
      </c>
      <c r="O360">
        <v>4522.7</v>
      </c>
      <c r="P360">
        <v>0</v>
      </c>
      <c r="Q360">
        <v>43.2</v>
      </c>
      <c r="R360">
        <v>1616.3</v>
      </c>
      <c r="S360">
        <v>0</v>
      </c>
      <c r="T360">
        <v>7538.9</v>
      </c>
      <c r="U360">
        <v>0</v>
      </c>
      <c r="V360">
        <v>29.1</v>
      </c>
      <c r="W360">
        <v>-671349</v>
      </c>
      <c r="X360">
        <v>56930</v>
      </c>
      <c r="Y360">
        <v>0</v>
      </c>
      <c r="Z360">
        <v>0</v>
      </c>
      <c r="AA360">
        <v>403705</v>
      </c>
      <c r="AB360">
        <v>0</v>
      </c>
      <c r="AC360">
        <v>87524</v>
      </c>
      <c r="AD360">
        <v>60230</v>
      </c>
      <c r="AE360">
        <v>18287302</v>
      </c>
      <c r="AF360">
        <v>2758351</v>
      </c>
      <c r="AG360">
        <v>0</v>
      </c>
      <c r="AH360">
        <v>10255129</v>
      </c>
      <c r="AI360">
        <v>36485297</v>
      </c>
      <c r="AJ360">
        <v>0</v>
      </c>
      <c r="AK360">
        <v>0</v>
      </c>
      <c r="AL360">
        <v>-642683</v>
      </c>
      <c r="AM360">
        <v>0</v>
      </c>
      <c r="AN360">
        <v>15836044</v>
      </c>
      <c r="AO360">
        <v>0</v>
      </c>
      <c r="AP360">
        <v>23801</v>
      </c>
      <c r="AQ360">
        <v>82940281</v>
      </c>
      <c r="AR360">
        <v>9</v>
      </c>
    </row>
    <row r="361" spans="1:44" hidden="1">
      <c r="A361" s="47" t="str">
        <f t="shared" si="5"/>
        <v>TN_2029</v>
      </c>
      <c r="B361" t="s">
        <v>127</v>
      </c>
      <c r="C361">
        <v>2029</v>
      </c>
      <c r="D361">
        <v>2800.9</v>
      </c>
      <c r="E361">
        <v>14.2</v>
      </c>
      <c r="F361">
        <v>0</v>
      </c>
      <c r="G361">
        <v>976</v>
      </c>
      <c r="H361">
        <v>0</v>
      </c>
      <c r="I361">
        <v>415.5</v>
      </c>
      <c r="J361">
        <v>9.1999999999999993</v>
      </c>
      <c r="K361">
        <v>2706.7</v>
      </c>
      <c r="L361">
        <v>3325.6</v>
      </c>
      <c r="M361">
        <v>0</v>
      </c>
      <c r="N361">
        <v>2797.9</v>
      </c>
      <c r="O361">
        <v>4522.7</v>
      </c>
      <c r="P361">
        <v>0</v>
      </c>
      <c r="Q361">
        <v>43.2</v>
      </c>
      <c r="R361">
        <v>1616.3</v>
      </c>
      <c r="S361">
        <v>0</v>
      </c>
      <c r="T361">
        <v>7596.8</v>
      </c>
      <c r="U361">
        <v>0</v>
      </c>
      <c r="V361">
        <v>29.1</v>
      </c>
      <c r="W361">
        <v>-555414</v>
      </c>
      <c r="X361">
        <v>56930</v>
      </c>
      <c r="Y361">
        <v>0</v>
      </c>
      <c r="Z361">
        <v>0</v>
      </c>
      <c r="AA361">
        <v>403705</v>
      </c>
      <c r="AB361">
        <v>0</v>
      </c>
      <c r="AC361">
        <v>602110</v>
      </c>
      <c r="AD361">
        <v>60230</v>
      </c>
      <c r="AE361">
        <v>18342984</v>
      </c>
      <c r="AF361">
        <v>2936215</v>
      </c>
      <c r="AG361">
        <v>0</v>
      </c>
      <c r="AH361">
        <v>10274443</v>
      </c>
      <c r="AI361">
        <v>36485297</v>
      </c>
      <c r="AJ361">
        <v>0</v>
      </c>
      <c r="AK361">
        <v>0</v>
      </c>
      <c r="AL361">
        <v>-688229</v>
      </c>
      <c r="AM361">
        <v>0</v>
      </c>
      <c r="AN361">
        <v>16897319</v>
      </c>
      <c r="AO361">
        <v>0</v>
      </c>
      <c r="AP361">
        <v>40437</v>
      </c>
      <c r="AQ361">
        <v>84856028</v>
      </c>
      <c r="AR361">
        <v>9.1</v>
      </c>
    </row>
    <row r="362" spans="1:44" hidden="1">
      <c r="A362" s="47" t="str">
        <f t="shared" si="5"/>
        <v>TN_2030</v>
      </c>
      <c r="B362" t="s">
        <v>127</v>
      </c>
      <c r="C362">
        <v>2030</v>
      </c>
      <c r="D362">
        <v>4137.1000000000004</v>
      </c>
      <c r="E362">
        <v>14.2</v>
      </c>
      <c r="F362">
        <v>0</v>
      </c>
      <c r="G362">
        <v>976</v>
      </c>
      <c r="H362">
        <v>0</v>
      </c>
      <c r="I362">
        <v>506</v>
      </c>
      <c r="J362">
        <v>9.1999999999999993</v>
      </c>
      <c r="K362">
        <v>2703.9</v>
      </c>
      <c r="L362">
        <v>3000.9</v>
      </c>
      <c r="M362">
        <v>0</v>
      </c>
      <c r="N362">
        <v>2803.2</v>
      </c>
      <c r="O362">
        <v>4522.7</v>
      </c>
      <c r="P362">
        <v>0</v>
      </c>
      <c r="Q362">
        <v>43.2</v>
      </c>
      <c r="R362">
        <v>1616.3</v>
      </c>
      <c r="S362">
        <v>0</v>
      </c>
      <c r="T362">
        <v>9924</v>
      </c>
      <c r="U362">
        <v>0</v>
      </c>
      <c r="V362">
        <v>29.1</v>
      </c>
      <c r="W362">
        <v>-1024594</v>
      </c>
      <c r="X362">
        <v>55933</v>
      </c>
      <c r="Y362">
        <v>0</v>
      </c>
      <c r="Z362">
        <v>0</v>
      </c>
      <c r="AA362">
        <v>0</v>
      </c>
      <c r="AB362">
        <v>0</v>
      </c>
      <c r="AC362">
        <v>166908</v>
      </c>
      <c r="AD362">
        <v>60230</v>
      </c>
      <c r="AE362">
        <v>17128184</v>
      </c>
      <c r="AF362">
        <v>4759554</v>
      </c>
      <c r="AG362">
        <v>0</v>
      </c>
      <c r="AH362">
        <v>10293757</v>
      </c>
      <c r="AI362">
        <v>36485297</v>
      </c>
      <c r="AJ362">
        <v>0</v>
      </c>
      <c r="AK362">
        <v>0</v>
      </c>
      <c r="AL362">
        <v>-553029</v>
      </c>
      <c r="AM362">
        <v>0</v>
      </c>
      <c r="AN362">
        <v>21249864</v>
      </c>
      <c r="AO362">
        <v>0</v>
      </c>
      <c r="AP362">
        <v>24373</v>
      </c>
      <c r="AQ362">
        <v>88646478</v>
      </c>
      <c r="AR362">
        <v>9.1999999999999993</v>
      </c>
    </row>
    <row r="363" spans="1:44" hidden="1">
      <c r="A363" s="47" t="str">
        <f t="shared" si="5"/>
        <v>TX_2022</v>
      </c>
      <c r="B363" t="s">
        <v>130</v>
      </c>
      <c r="C363">
        <v>2022</v>
      </c>
      <c r="D363">
        <v>1580.1</v>
      </c>
      <c r="E363">
        <v>260.5</v>
      </c>
      <c r="F363">
        <v>0</v>
      </c>
      <c r="G363">
        <v>19341.599999999999</v>
      </c>
      <c r="H363">
        <v>0</v>
      </c>
      <c r="I363">
        <v>1085.9000000000001</v>
      </c>
      <c r="J363">
        <v>0</v>
      </c>
      <c r="K363">
        <v>40251.1</v>
      </c>
      <c r="L363">
        <v>10301</v>
      </c>
      <c r="M363">
        <v>0</v>
      </c>
      <c r="N363">
        <v>728.8</v>
      </c>
      <c r="O363">
        <v>4980</v>
      </c>
      <c r="P363">
        <v>0</v>
      </c>
      <c r="Q363">
        <v>15330.4</v>
      </c>
      <c r="R363">
        <v>5</v>
      </c>
      <c r="S363">
        <v>0</v>
      </c>
      <c r="T363">
        <v>13278.9</v>
      </c>
      <c r="U363">
        <v>0</v>
      </c>
      <c r="V363">
        <v>39400.199999999997</v>
      </c>
      <c r="W363">
        <v>-344331</v>
      </c>
      <c r="X363">
        <v>740944</v>
      </c>
      <c r="Y363">
        <v>0</v>
      </c>
      <c r="Z363">
        <v>0</v>
      </c>
      <c r="AA363">
        <v>79267733</v>
      </c>
      <c r="AB363">
        <v>0</v>
      </c>
      <c r="AC363">
        <v>1578547</v>
      </c>
      <c r="AD363">
        <v>0</v>
      </c>
      <c r="AE363">
        <v>144607716</v>
      </c>
      <c r="AF363">
        <v>4616102</v>
      </c>
      <c r="AG363">
        <v>0</v>
      </c>
      <c r="AH363">
        <v>935695</v>
      </c>
      <c r="AI363">
        <v>39070610</v>
      </c>
      <c r="AJ363">
        <v>0</v>
      </c>
      <c r="AK363">
        <v>5842387</v>
      </c>
      <c r="AL363">
        <v>-2320</v>
      </c>
      <c r="AM363">
        <v>0</v>
      </c>
      <c r="AN363">
        <v>29507487</v>
      </c>
      <c r="AO363">
        <v>0</v>
      </c>
      <c r="AP363">
        <v>133509951</v>
      </c>
      <c r="AQ363">
        <v>439330521</v>
      </c>
      <c r="AR363">
        <v>146.19999999999999</v>
      </c>
    </row>
    <row r="364" spans="1:44" hidden="1">
      <c r="A364" s="47" t="str">
        <f t="shared" si="5"/>
        <v>TX_2023</v>
      </c>
      <c r="B364" t="s">
        <v>130</v>
      </c>
      <c r="C364">
        <v>2023</v>
      </c>
      <c r="D364">
        <v>1580.3</v>
      </c>
      <c r="E364">
        <v>260.5</v>
      </c>
      <c r="F364">
        <v>0</v>
      </c>
      <c r="G364">
        <v>18691.599999999999</v>
      </c>
      <c r="H364">
        <v>0</v>
      </c>
      <c r="I364">
        <v>1553.6</v>
      </c>
      <c r="J364">
        <v>0</v>
      </c>
      <c r="K364">
        <v>40954.400000000001</v>
      </c>
      <c r="L364">
        <v>10687.3</v>
      </c>
      <c r="M364">
        <v>0</v>
      </c>
      <c r="N364">
        <v>728.8</v>
      </c>
      <c r="O364">
        <v>4980</v>
      </c>
      <c r="P364">
        <v>0</v>
      </c>
      <c r="Q364">
        <v>15012.8</v>
      </c>
      <c r="R364">
        <v>5</v>
      </c>
      <c r="S364">
        <v>0</v>
      </c>
      <c r="T364">
        <v>16521.400000000001</v>
      </c>
      <c r="U364">
        <v>0</v>
      </c>
      <c r="V364">
        <v>40120.199999999997</v>
      </c>
      <c r="W364">
        <v>-209706</v>
      </c>
      <c r="X364">
        <v>672034</v>
      </c>
      <c r="Y364">
        <v>0</v>
      </c>
      <c r="Z364">
        <v>0</v>
      </c>
      <c r="AA364">
        <v>61522849</v>
      </c>
      <c r="AB364">
        <v>0</v>
      </c>
      <c r="AC364">
        <v>2407073</v>
      </c>
      <c r="AD364">
        <v>0</v>
      </c>
      <c r="AE364">
        <v>148909592</v>
      </c>
      <c r="AF364">
        <v>5180053</v>
      </c>
      <c r="AG364">
        <v>0</v>
      </c>
      <c r="AH364">
        <v>924950</v>
      </c>
      <c r="AI364">
        <v>39070610</v>
      </c>
      <c r="AJ364">
        <v>0</v>
      </c>
      <c r="AK364">
        <v>6816621</v>
      </c>
      <c r="AL364">
        <v>-2586</v>
      </c>
      <c r="AM364">
        <v>0</v>
      </c>
      <c r="AN364">
        <v>41978320</v>
      </c>
      <c r="AO364">
        <v>0</v>
      </c>
      <c r="AP364">
        <v>145713067</v>
      </c>
      <c r="AQ364">
        <v>452982876</v>
      </c>
      <c r="AR364">
        <v>128.9</v>
      </c>
    </row>
    <row r="365" spans="1:44" hidden="1">
      <c r="A365" s="47" t="str">
        <f t="shared" si="5"/>
        <v>TX_2024</v>
      </c>
      <c r="B365" t="s">
        <v>130</v>
      </c>
      <c r="C365">
        <v>2024</v>
      </c>
      <c r="D365">
        <v>1584.1</v>
      </c>
      <c r="E365">
        <v>260.5</v>
      </c>
      <c r="F365">
        <v>0</v>
      </c>
      <c r="G365">
        <v>17795.099999999999</v>
      </c>
      <c r="H365">
        <v>0</v>
      </c>
      <c r="I365">
        <v>2021.3</v>
      </c>
      <c r="J365">
        <v>0</v>
      </c>
      <c r="K365">
        <v>41931.199999999997</v>
      </c>
      <c r="L365">
        <v>9550.4</v>
      </c>
      <c r="M365">
        <v>0</v>
      </c>
      <c r="N365">
        <v>729.8</v>
      </c>
      <c r="O365">
        <v>4980</v>
      </c>
      <c r="P365">
        <v>0</v>
      </c>
      <c r="Q365">
        <v>13079</v>
      </c>
      <c r="R365">
        <v>5</v>
      </c>
      <c r="S365">
        <v>0</v>
      </c>
      <c r="T365">
        <v>26571.1</v>
      </c>
      <c r="U365">
        <v>0</v>
      </c>
      <c r="V365">
        <v>41333.300000000003</v>
      </c>
      <c r="W365">
        <v>-202144</v>
      </c>
      <c r="X365">
        <v>606532</v>
      </c>
      <c r="Y365">
        <v>0</v>
      </c>
      <c r="Z365">
        <v>0</v>
      </c>
      <c r="AA365">
        <v>47035272</v>
      </c>
      <c r="AB365">
        <v>0</v>
      </c>
      <c r="AC365">
        <v>2858894</v>
      </c>
      <c r="AD365">
        <v>0</v>
      </c>
      <c r="AE365">
        <v>147196772</v>
      </c>
      <c r="AF365">
        <v>5232736</v>
      </c>
      <c r="AG365">
        <v>0</v>
      </c>
      <c r="AH365">
        <v>923396</v>
      </c>
      <c r="AI365">
        <v>40137207</v>
      </c>
      <c r="AJ365">
        <v>0</v>
      </c>
      <c r="AK365">
        <v>6554422</v>
      </c>
      <c r="AL365">
        <v>-2490</v>
      </c>
      <c r="AM365">
        <v>0</v>
      </c>
      <c r="AN365">
        <v>63514226</v>
      </c>
      <c r="AO365">
        <v>0</v>
      </c>
      <c r="AP365">
        <v>148548523</v>
      </c>
      <c r="AQ365">
        <v>462403345</v>
      </c>
      <c r="AR365">
        <v>112.5</v>
      </c>
    </row>
    <row r="366" spans="1:44" hidden="1">
      <c r="A366" s="47" t="str">
        <f t="shared" si="5"/>
        <v>TX_2025</v>
      </c>
      <c r="B366" t="s">
        <v>130</v>
      </c>
      <c r="C366">
        <v>2025</v>
      </c>
      <c r="D366">
        <v>2288.4</v>
      </c>
      <c r="E366">
        <v>260.5</v>
      </c>
      <c r="F366">
        <v>17.2</v>
      </c>
      <c r="G366">
        <v>17721.7</v>
      </c>
      <c r="H366">
        <v>0</v>
      </c>
      <c r="I366">
        <v>2810</v>
      </c>
      <c r="J366">
        <v>25.2</v>
      </c>
      <c r="K366">
        <v>41901</v>
      </c>
      <c r="L366">
        <v>9550.4</v>
      </c>
      <c r="M366">
        <v>0</v>
      </c>
      <c r="N366">
        <v>730.8</v>
      </c>
      <c r="O366">
        <v>4980</v>
      </c>
      <c r="P366">
        <v>0</v>
      </c>
      <c r="Q366">
        <v>11916</v>
      </c>
      <c r="R366">
        <v>5</v>
      </c>
      <c r="S366">
        <v>0</v>
      </c>
      <c r="T366">
        <v>30698.5</v>
      </c>
      <c r="U366">
        <v>0</v>
      </c>
      <c r="V366">
        <v>46026.3</v>
      </c>
      <c r="W366">
        <v>-573801</v>
      </c>
      <c r="X366">
        <v>508521</v>
      </c>
      <c r="Y366">
        <v>0</v>
      </c>
      <c r="Z366">
        <v>112770</v>
      </c>
      <c r="AA366">
        <v>40155052</v>
      </c>
      <c r="AB366">
        <v>0</v>
      </c>
      <c r="AC366">
        <v>3910048</v>
      </c>
      <c r="AD366">
        <v>165633</v>
      </c>
      <c r="AE366">
        <v>134856213</v>
      </c>
      <c r="AF366">
        <v>5378760</v>
      </c>
      <c r="AG366">
        <v>0</v>
      </c>
      <c r="AH366">
        <v>932110</v>
      </c>
      <c r="AI366">
        <v>40086477</v>
      </c>
      <c r="AJ366">
        <v>0</v>
      </c>
      <c r="AK366">
        <v>5798823</v>
      </c>
      <c r="AL366">
        <v>-2300</v>
      </c>
      <c r="AM366">
        <v>0</v>
      </c>
      <c r="AN366">
        <v>77084911</v>
      </c>
      <c r="AO366">
        <v>0</v>
      </c>
      <c r="AP366">
        <v>166053710</v>
      </c>
      <c r="AQ366">
        <v>474466929</v>
      </c>
      <c r="AR366">
        <v>100.2</v>
      </c>
    </row>
    <row r="367" spans="1:44" hidden="1">
      <c r="A367" s="47" t="str">
        <f t="shared" si="5"/>
        <v>TX_2026</v>
      </c>
      <c r="B367" t="s">
        <v>130</v>
      </c>
      <c r="C367">
        <v>2026</v>
      </c>
      <c r="D367">
        <v>3030.8</v>
      </c>
      <c r="E367">
        <v>260.5</v>
      </c>
      <c r="F367">
        <v>34.299999999999997</v>
      </c>
      <c r="G367">
        <v>17646.7</v>
      </c>
      <c r="H367">
        <v>0</v>
      </c>
      <c r="I367">
        <v>3598.6</v>
      </c>
      <c r="J367">
        <v>50.4</v>
      </c>
      <c r="K367">
        <v>41870.9</v>
      </c>
      <c r="L367">
        <v>9550.4</v>
      </c>
      <c r="M367">
        <v>0</v>
      </c>
      <c r="N367">
        <v>731.7</v>
      </c>
      <c r="O367">
        <v>4980</v>
      </c>
      <c r="P367">
        <v>0</v>
      </c>
      <c r="Q367">
        <v>10633.1</v>
      </c>
      <c r="R367">
        <v>5</v>
      </c>
      <c r="S367">
        <v>0</v>
      </c>
      <c r="T367">
        <v>38462.9</v>
      </c>
      <c r="U367">
        <v>0</v>
      </c>
      <c r="V367">
        <v>55621.8</v>
      </c>
      <c r="W367">
        <v>-774796</v>
      </c>
      <c r="X367">
        <v>509463</v>
      </c>
      <c r="Y367">
        <v>0</v>
      </c>
      <c r="Z367">
        <v>225540</v>
      </c>
      <c r="AA367">
        <v>25462477</v>
      </c>
      <c r="AB367">
        <v>0</v>
      </c>
      <c r="AC367">
        <v>4615026</v>
      </c>
      <c r="AD367">
        <v>331266</v>
      </c>
      <c r="AE367">
        <v>108049797</v>
      </c>
      <c r="AF367">
        <v>5324719</v>
      </c>
      <c r="AG367">
        <v>0</v>
      </c>
      <c r="AH367">
        <v>933129</v>
      </c>
      <c r="AI367">
        <v>39304428</v>
      </c>
      <c r="AJ367">
        <v>0</v>
      </c>
      <c r="AK367">
        <v>5350114</v>
      </c>
      <c r="AL367">
        <v>-2509</v>
      </c>
      <c r="AM367">
        <v>0</v>
      </c>
      <c r="AN367">
        <v>95735957</v>
      </c>
      <c r="AO367">
        <v>0</v>
      </c>
      <c r="AP367">
        <v>200995195</v>
      </c>
      <c r="AQ367">
        <v>486059806</v>
      </c>
      <c r="AR367">
        <v>74.400000000000006</v>
      </c>
    </row>
    <row r="368" spans="1:44" hidden="1">
      <c r="A368" s="47" t="str">
        <f t="shared" si="5"/>
        <v>TX_2027</v>
      </c>
      <c r="B368" t="s">
        <v>130</v>
      </c>
      <c r="C368">
        <v>2027</v>
      </c>
      <c r="D368">
        <v>3513.6</v>
      </c>
      <c r="E368">
        <v>260.5</v>
      </c>
      <c r="F368">
        <v>51.5</v>
      </c>
      <c r="G368">
        <v>16427.599999999999</v>
      </c>
      <c r="H368">
        <v>0</v>
      </c>
      <c r="I368">
        <v>4812.7</v>
      </c>
      <c r="J368">
        <v>75.599999999999994</v>
      </c>
      <c r="K368">
        <v>41494.800000000003</v>
      </c>
      <c r="L368">
        <v>9550.4</v>
      </c>
      <c r="M368">
        <v>0</v>
      </c>
      <c r="N368">
        <v>732.7</v>
      </c>
      <c r="O368">
        <v>4980</v>
      </c>
      <c r="P368">
        <v>0</v>
      </c>
      <c r="Q368">
        <v>10361.1</v>
      </c>
      <c r="R368">
        <v>5</v>
      </c>
      <c r="S368">
        <v>0</v>
      </c>
      <c r="T368">
        <v>44404.800000000003</v>
      </c>
      <c r="U368">
        <v>0</v>
      </c>
      <c r="V368">
        <v>64958.9</v>
      </c>
      <c r="W368">
        <v>-1118078</v>
      </c>
      <c r="X368">
        <v>528044</v>
      </c>
      <c r="Y368">
        <v>0</v>
      </c>
      <c r="Z368">
        <v>338310</v>
      </c>
      <c r="AA368">
        <v>15057998</v>
      </c>
      <c r="AB368">
        <v>0</v>
      </c>
      <c r="AC368">
        <v>6275231</v>
      </c>
      <c r="AD368">
        <v>496900</v>
      </c>
      <c r="AE368">
        <v>71881575</v>
      </c>
      <c r="AF368">
        <v>5450622</v>
      </c>
      <c r="AG368">
        <v>0</v>
      </c>
      <c r="AH368">
        <v>927764</v>
      </c>
      <c r="AI368">
        <v>37745651</v>
      </c>
      <c r="AJ368">
        <v>0</v>
      </c>
      <c r="AK368">
        <v>4989135</v>
      </c>
      <c r="AL368">
        <v>-2830</v>
      </c>
      <c r="AM368">
        <v>0</v>
      </c>
      <c r="AN368">
        <v>106919074</v>
      </c>
      <c r="AO368">
        <v>0</v>
      </c>
      <c r="AP368">
        <v>242874200</v>
      </c>
      <c r="AQ368">
        <v>492363593</v>
      </c>
      <c r="AR368">
        <v>49.1</v>
      </c>
    </row>
    <row r="369" spans="1:44" hidden="1">
      <c r="A369" s="47" t="str">
        <f t="shared" si="5"/>
        <v>TX_2028</v>
      </c>
      <c r="B369" t="s">
        <v>130</v>
      </c>
      <c r="C369">
        <v>2028</v>
      </c>
      <c r="D369">
        <v>7546.2</v>
      </c>
      <c r="E369">
        <v>260.5</v>
      </c>
      <c r="F369">
        <v>5252.2</v>
      </c>
      <c r="G369">
        <v>8457.4</v>
      </c>
      <c r="H369">
        <v>0</v>
      </c>
      <c r="I369">
        <v>6026.7</v>
      </c>
      <c r="J369">
        <v>100.8</v>
      </c>
      <c r="K369">
        <v>41424.800000000003</v>
      </c>
      <c r="L369">
        <v>9550.4</v>
      </c>
      <c r="M369">
        <v>0</v>
      </c>
      <c r="N369">
        <v>733.7</v>
      </c>
      <c r="O369">
        <v>4980</v>
      </c>
      <c r="P369">
        <v>0</v>
      </c>
      <c r="Q369">
        <v>9905.1</v>
      </c>
      <c r="R369">
        <v>5</v>
      </c>
      <c r="S369">
        <v>0</v>
      </c>
      <c r="T369">
        <v>48291.8</v>
      </c>
      <c r="U369">
        <v>0</v>
      </c>
      <c r="V369">
        <v>70343.399999999994</v>
      </c>
      <c r="W369">
        <v>-2413715</v>
      </c>
      <c r="X369">
        <v>292736</v>
      </c>
      <c r="Y369">
        <v>0</v>
      </c>
      <c r="Z369">
        <v>37249133</v>
      </c>
      <c r="AA369">
        <v>3349517</v>
      </c>
      <c r="AB369">
        <v>0</v>
      </c>
      <c r="AC369">
        <v>8535712</v>
      </c>
      <c r="AD369">
        <v>662533</v>
      </c>
      <c r="AE369">
        <v>50536665</v>
      </c>
      <c r="AF369">
        <v>4920713</v>
      </c>
      <c r="AG369">
        <v>0</v>
      </c>
      <c r="AH369">
        <v>927330</v>
      </c>
      <c r="AI369">
        <v>33647653</v>
      </c>
      <c r="AJ369">
        <v>0</v>
      </c>
      <c r="AK369">
        <v>4572359</v>
      </c>
      <c r="AL369">
        <v>-2429</v>
      </c>
      <c r="AM369">
        <v>0</v>
      </c>
      <c r="AN369">
        <v>116539947</v>
      </c>
      <c r="AO369">
        <v>0</v>
      </c>
      <c r="AP369">
        <v>262306415</v>
      </c>
      <c r="AQ369">
        <v>521124569</v>
      </c>
      <c r="AR369">
        <v>34.1</v>
      </c>
    </row>
    <row r="370" spans="1:44" hidden="1">
      <c r="A370" s="47" t="str">
        <f t="shared" si="5"/>
        <v>TX_2029</v>
      </c>
      <c r="B370" t="s">
        <v>130</v>
      </c>
      <c r="C370">
        <v>2029</v>
      </c>
      <c r="D370">
        <v>9354.9</v>
      </c>
      <c r="E370">
        <v>260.5</v>
      </c>
      <c r="F370">
        <v>5595.2</v>
      </c>
      <c r="G370">
        <v>7973.3</v>
      </c>
      <c r="H370">
        <v>0</v>
      </c>
      <c r="I370">
        <v>7744.5</v>
      </c>
      <c r="J370">
        <v>100.8</v>
      </c>
      <c r="K370">
        <v>41383.300000000003</v>
      </c>
      <c r="L370">
        <v>9550.4</v>
      </c>
      <c r="M370">
        <v>0</v>
      </c>
      <c r="N370">
        <v>734.7</v>
      </c>
      <c r="O370">
        <v>4980</v>
      </c>
      <c r="P370">
        <v>0</v>
      </c>
      <c r="Q370">
        <v>9905.1</v>
      </c>
      <c r="R370">
        <v>5</v>
      </c>
      <c r="S370">
        <v>0</v>
      </c>
      <c r="T370">
        <v>50813.2</v>
      </c>
      <c r="U370">
        <v>0</v>
      </c>
      <c r="V370">
        <v>75399.199999999997</v>
      </c>
      <c r="W370">
        <v>-3057397</v>
      </c>
      <c r="X370">
        <v>277147</v>
      </c>
      <c r="Y370">
        <v>0</v>
      </c>
      <c r="Z370">
        <v>39681631</v>
      </c>
      <c r="AA370">
        <v>3080245</v>
      </c>
      <c r="AB370">
        <v>0</v>
      </c>
      <c r="AC370">
        <v>10720035</v>
      </c>
      <c r="AD370">
        <v>662533</v>
      </c>
      <c r="AE370">
        <v>39344813</v>
      </c>
      <c r="AF370">
        <v>5108349</v>
      </c>
      <c r="AG370">
        <v>0</v>
      </c>
      <c r="AH370">
        <v>933133</v>
      </c>
      <c r="AI370">
        <v>33393091</v>
      </c>
      <c r="AJ370">
        <v>0</v>
      </c>
      <c r="AK370">
        <v>4909954</v>
      </c>
      <c r="AL370">
        <v>-2709</v>
      </c>
      <c r="AM370">
        <v>0</v>
      </c>
      <c r="AN370">
        <v>121912536</v>
      </c>
      <c r="AO370">
        <v>0</v>
      </c>
      <c r="AP370">
        <v>278173035</v>
      </c>
      <c r="AQ370">
        <v>535136394</v>
      </c>
      <c r="AR370">
        <v>30.4</v>
      </c>
    </row>
    <row r="371" spans="1:44" hidden="1">
      <c r="A371" s="47" t="str">
        <f t="shared" si="5"/>
        <v>TX_2030</v>
      </c>
      <c r="B371" t="s">
        <v>130</v>
      </c>
      <c r="C371">
        <v>2030</v>
      </c>
      <c r="D371">
        <v>11058.3</v>
      </c>
      <c r="E371">
        <v>260.5</v>
      </c>
      <c r="F371">
        <v>5621.1</v>
      </c>
      <c r="G371">
        <v>6983.6</v>
      </c>
      <c r="H371">
        <v>0</v>
      </c>
      <c r="I371">
        <v>9462.2000000000007</v>
      </c>
      <c r="J371">
        <v>100.8</v>
      </c>
      <c r="K371">
        <v>41189.699999999997</v>
      </c>
      <c r="L371">
        <v>9445.4</v>
      </c>
      <c r="M371">
        <v>0</v>
      </c>
      <c r="N371">
        <v>735.7</v>
      </c>
      <c r="O371">
        <v>4980</v>
      </c>
      <c r="P371">
        <v>0</v>
      </c>
      <c r="Q371">
        <v>9464.1</v>
      </c>
      <c r="R371">
        <v>5</v>
      </c>
      <c r="S371">
        <v>0</v>
      </c>
      <c r="T371">
        <v>54214.2</v>
      </c>
      <c r="U371">
        <v>0</v>
      </c>
      <c r="V371">
        <v>79918.8</v>
      </c>
      <c r="W371">
        <v>-3605101</v>
      </c>
      <c r="X371">
        <v>254994</v>
      </c>
      <c r="Y371">
        <v>0</v>
      </c>
      <c r="Z371">
        <v>39865197</v>
      </c>
      <c r="AA371">
        <v>2566409</v>
      </c>
      <c r="AB371">
        <v>0</v>
      </c>
      <c r="AC371">
        <v>12928645</v>
      </c>
      <c r="AD371">
        <v>662533</v>
      </c>
      <c r="AE371">
        <v>30584099</v>
      </c>
      <c r="AF371">
        <v>5038860</v>
      </c>
      <c r="AG371">
        <v>0</v>
      </c>
      <c r="AH371">
        <v>931662</v>
      </c>
      <c r="AI371">
        <v>32517217</v>
      </c>
      <c r="AJ371">
        <v>0</v>
      </c>
      <c r="AK371">
        <v>4846596</v>
      </c>
      <c r="AL371">
        <v>-1780</v>
      </c>
      <c r="AM371">
        <v>0</v>
      </c>
      <c r="AN371">
        <v>128879388</v>
      </c>
      <c r="AO371">
        <v>0</v>
      </c>
      <c r="AP371">
        <v>288256735</v>
      </c>
      <c r="AQ371">
        <v>543725454</v>
      </c>
      <c r="AR371">
        <v>26.5</v>
      </c>
    </row>
    <row r="372" spans="1:44" hidden="1">
      <c r="A372" s="47" t="str">
        <f t="shared" si="5"/>
        <v>UT_2022</v>
      </c>
      <c r="B372" t="s">
        <v>132</v>
      </c>
      <c r="C372">
        <v>2022</v>
      </c>
      <c r="D372">
        <v>0</v>
      </c>
      <c r="E372">
        <v>10.6</v>
      </c>
      <c r="F372">
        <v>0</v>
      </c>
      <c r="G372">
        <v>4581</v>
      </c>
      <c r="H372">
        <v>0</v>
      </c>
      <c r="I372">
        <v>389.1</v>
      </c>
      <c r="J372">
        <v>0</v>
      </c>
      <c r="K372">
        <v>1838.4</v>
      </c>
      <c r="L372">
        <v>543</v>
      </c>
      <c r="M372">
        <v>81</v>
      </c>
      <c r="N372">
        <v>270.2</v>
      </c>
      <c r="O372">
        <v>0</v>
      </c>
      <c r="P372">
        <v>0</v>
      </c>
      <c r="Q372">
        <v>275.10000000000002</v>
      </c>
      <c r="R372">
        <v>0</v>
      </c>
      <c r="S372">
        <v>0</v>
      </c>
      <c r="T372">
        <v>1812.7</v>
      </c>
      <c r="U372">
        <v>0</v>
      </c>
      <c r="V372">
        <v>389.7</v>
      </c>
      <c r="W372">
        <v>0</v>
      </c>
      <c r="X372">
        <v>56098</v>
      </c>
      <c r="Y372">
        <v>0</v>
      </c>
      <c r="Z372">
        <v>0</v>
      </c>
      <c r="AA372">
        <v>32489024</v>
      </c>
      <c r="AB372">
        <v>0</v>
      </c>
      <c r="AC372">
        <v>653931</v>
      </c>
      <c r="AD372">
        <v>0</v>
      </c>
      <c r="AE372">
        <v>10027668</v>
      </c>
      <c r="AF372">
        <v>300363</v>
      </c>
      <c r="AG372">
        <v>290439</v>
      </c>
      <c r="AH372">
        <v>858575</v>
      </c>
      <c r="AI372">
        <v>0</v>
      </c>
      <c r="AJ372">
        <v>0</v>
      </c>
      <c r="AK372">
        <v>32326</v>
      </c>
      <c r="AL372">
        <v>0</v>
      </c>
      <c r="AM372">
        <v>0</v>
      </c>
      <c r="AN372">
        <v>4314357</v>
      </c>
      <c r="AO372">
        <v>0</v>
      </c>
      <c r="AP372">
        <v>602413</v>
      </c>
      <c r="AQ372">
        <v>49625193</v>
      </c>
      <c r="AR372">
        <v>37.700000000000003</v>
      </c>
    </row>
    <row r="373" spans="1:44" hidden="1">
      <c r="A373" s="47" t="str">
        <f t="shared" si="5"/>
        <v>UT_2023</v>
      </c>
      <c r="B373" t="s">
        <v>132</v>
      </c>
      <c r="C373">
        <v>2023</v>
      </c>
      <c r="D373">
        <v>0</v>
      </c>
      <c r="E373">
        <v>10.6</v>
      </c>
      <c r="F373">
        <v>0</v>
      </c>
      <c r="G373">
        <v>4581</v>
      </c>
      <c r="H373">
        <v>0</v>
      </c>
      <c r="I373">
        <v>432</v>
      </c>
      <c r="J373">
        <v>0</v>
      </c>
      <c r="K373">
        <v>1838.4</v>
      </c>
      <c r="L373">
        <v>543</v>
      </c>
      <c r="M373">
        <v>81</v>
      </c>
      <c r="N373">
        <v>270.2</v>
      </c>
      <c r="O373">
        <v>0</v>
      </c>
      <c r="P373">
        <v>0</v>
      </c>
      <c r="Q373">
        <v>275.10000000000002</v>
      </c>
      <c r="R373">
        <v>0</v>
      </c>
      <c r="S373">
        <v>0</v>
      </c>
      <c r="T373">
        <v>1812.7</v>
      </c>
      <c r="U373">
        <v>0</v>
      </c>
      <c r="V373">
        <v>389.7</v>
      </c>
      <c r="W373">
        <v>0</v>
      </c>
      <c r="X373">
        <v>36640</v>
      </c>
      <c r="Y373">
        <v>0</v>
      </c>
      <c r="Z373">
        <v>0</v>
      </c>
      <c r="AA373">
        <v>32074676</v>
      </c>
      <c r="AB373">
        <v>0</v>
      </c>
      <c r="AC373">
        <v>725947</v>
      </c>
      <c r="AD373">
        <v>0</v>
      </c>
      <c r="AE373">
        <v>5700461</v>
      </c>
      <c r="AF373">
        <v>327042</v>
      </c>
      <c r="AG373">
        <v>290439</v>
      </c>
      <c r="AH373">
        <v>854587</v>
      </c>
      <c r="AI373">
        <v>0</v>
      </c>
      <c r="AJ373">
        <v>0</v>
      </c>
      <c r="AK373">
        <v>13946</v>
      </c>
      <c r="AL373">
        <v>0</v>
      </c>
      <c r="AM373">
        <v>0</v>
      </c>
      <c r="AN373">
        <v>4473067</v>
      </c>
      <c r="AO373">
        <v>0</v>
      </c>
      <c r="AP373">
        <v>763731</v>
      </c>
      <c r="AQ373">
        <v>45260537</v>
      </c>
      <c r="AR373">
        <v>35.5</v>
      </c>
    </row>
    <row r="374" spans="1:44" hidden="1">
      <c r="A374" s="47" t="str">
        <f t="shared" si="5"/>
        <v>UT_2024</v>
      </c>
      <c r="B374" t="s">
        <v>132</v>
      </c>
      <c r="C374">
        <v>2024</v>
      </c>
      <c r="D374">
        <v>0</v>
      </c>
      <c r="E374">
        <v>10.6</v>
      </c>
      <c r="F374">
        <v>0</v>
      </c>
      <c r="G374">
        <v>2760.3</v>
      </c>
      <c r="H374">
        <v>0</v>
      </c>
      <c r="I374">
        <v>474.9</v>
      </c>
      <c r="J374">
        <v>0</v>
      </c>
      <c r="K374">
        <v>1838.4</v>
      </c>
      <c r="L374">
        <v>528.9</v>
      </c>
      <c r="M374">
        <v>81</v>
      </c>
      <c r="N374">
        <v>270.39999999999998</v>
      </c>
      <c r="O374">
        <v>0</v>
      </c>
      <c r="P374">
        <v>0</v>
      </c>
      <c r="Q374">
        <v>275.10000000000002</v>
      </c>
      <c r="R374">
        <v>0</v>
      </c>
      <c r="S374">
        <v>0</v>
      </c>
      <c r="T374">
        <v>1957.7</v>
      </c>
      <c r="U374">
        <v>0</v>
      </c>
      <c r="V374">
        <v>389.7</v>
      </c>
      <c r="W374">
        <v>0</v>
      </c>
      <c r="X374">
        <v>38496</v>
      </c>
      <c r="Y374">
        <v>0</v>
      </c>
      <c r="Z374">
        <v>0</v>
      </c>
      <c r="AA374">
        <v>19084812</v>
      </c>
      <c r="AB374">
        <v>0</v>
      </c>
      <c r="AC374">
        <v>797964</v>
      </c>
      <c r="AD374">
        <v>0</v>
      </c>
      <c r="AE374">
        <v>6038741</v>
      </c>
      <c r="AF374">
        <v>409455</v>
      </c>
      <c r="AG374">
        <v>290439</v>
      </c>
      <c r="AH374">
        <v>858985</v>
      </c>
      <c r="AI374">
        <v>0</v>
      </c>
      <c r="AJ374">
        <v>0</v>
      </c>
      <c r="AK374">
        <v>16415</v>
      </c>
      <c r="AL374">
        <v>0</v>
      </c>
      <c r="AM374">
        <v>0</v>
      </c>
      <c r="AN374">
        <v>5048826</v>
      </c>
      <c r="AO374">
        <v>0</v>
      </c>
      <c r="AP374">
        <v>762621</v>
      </c>
      <c r="AQ374">
        <v>33346755</v>
      </c>
      <c r="AR374">
        <v>22.6</v>
      </c>
    </row>
    <row r="375" spans="1:44" hidden="1">
      <c r="A375" s="47" t="str">
        <f t="shared" si="5"/>
        <v>UT_2025</v>
      </c>
      <c r="B375" t="s">
        <v>132</v>
      </c>
      <c r="C375">
        <v>2025</v>
      </c>
      <c r="D375">
        <v>0</v>
      </c>
      <c r="E375">
        <v>10.6</v>
      </c>
      <c r="F375">
        <v>3.1</v>
      </c>
      <c r="G375">
        <v>2733.3</v>
      </c>
      <c r="H375">
        <v>0</v>
      </c>
      <c r="I375">
        <v>515.1</v>
      </c>
      <c r="J375">
        <v>4.5999999999999996</v>
      </c>
      <c r="K375">
        <v>1837.1</v>
      </c>
      <c r="L375">
        <v>528.9</v>
      </c>
      <c r="M375">
        <v>81</v>
      </c>
      <c r="N375">
        <v>270.5</v>
      </c>
      <c r="O375">
        <v>0</v>
      </c>
      <c r="P375">
        <v>0</v>
      </c>
      <c r="Q375">
        <v>275.10000000000002</v>
      </c>
      <c r="R375">
        <v>0</v>
      </c>
      <c r="S375">
        <v>0</v>
      </c>
      <c r="T375">
        <v>2298.8000000000002</v>
      </c>
      <c r="U375">
        <v>0</v>
      </c>
      <c r="V375">
        <v>389.7</v>
      </c>
      <c r="W375">
        <v>0</v>
      </c>
      <c r="X375">
        <v>39438</v>
      </c>
      <c r="Y375">
        <v>0</v>
      </c>
      <c r="Z375">
        <v>20504</v>
      </c>
      <c r="AA375">
        <v>18529779</v>
      </c>
      <c r="AB375">
        <v>0</v>
      </c>
      <c r="AC375">
        <v>854333</v>
      </c>
      <c r="AD375">
        <v>30115</v>
      </c>
      <c r="AE375">
        <v>5026210</v>
      </c>
      <c r="AF375">
        <v>261488</v>
      </c>
      <c r="AG375">
        <v>290439</v>
      </c>
      <c r="AH375">
        <v>859395</v>
      </c>
      <c r="AI375">
        <v>0</v>
      </c>
      <c r="AJ375">
        <v>0</v>
      </c>
      <c r="AK375">
        <v>5597</v>
      </c>
      <c r="AL375">
        <v>0</v>
      </c>
      <c r="AM375">
        <v>0</v>
      </c>
      <c r="AN375">
        <v>6032160</v>
      </c>
      <c r="AO375">
        <v>0</v>
      </c>
      <c r="AP375">
        <v>761525</v>
      </c>
      <c r="AQ375">
        <v>32710982</v>
      </c>
      <c r="AR375">
        <v>21.5</v>
      </c>
    </row>
    <row r="376" spans="1:44" hidden="1">
      <c r="A376" s="47" t="str">
        <f t="shared" si="5"/>
        <v>UT_2026</v>
      </c>
      <c r="B376" t="s">
        <v>132</v>
      </c>
      <c r="C376">
        <v>2026</v>
      </c>
      <c r="D376">
        <v>49.3</v>
      </c>
      <c r="E376">
        <v>10.6</v>
      </c>
      <c r="F376">
        <v>6.2</v>
      </c>
      <c r="G376">
        <v>2705.8</v>
      </c>
      <c r="H376">
        <v>0</v>
      </c>
      <c r="I376">
        <v>555.4</v>
      </c>
      <c r="J376">
        <v>9.1999999999999993</v>
      </c>
      <c r="K376">
        <v>1835.8</v>
      </c>
      <c r="L376">
        <v>528.9</v>
      </c>
      <c r="M376">
        <v>81</v>
      </c>
      <c r="N376">
        <v>270.7</v>
      </c>
      <c r="O376">
        <v>0</v>
      </c>
      <c r="P376">
        <v>0</v>
      </c>
      <c r="Q376">
        <v>275.10000000000002</v>
      </c>
      <c r="R376">
        <v>0</v>
      </c>
      <c r="S376">
        <v>0</v>
      </c>
      <c r="T376">
        <v>2487.6</v>
      </c>
      <c r="U376">
        <v>0</v>
      </c>
      <c r="V376">
        <v>389.7</v>
      </c>
      <c r="W376">
        <v>-19449</v>
      </c>
      <c r="X376">
        <v>39277</v>
      </c>
      <c r="Y376">
        <v>0</v>
      </c>
      <c r="Z376">
        <v>41007</v>
      </c>
      <c r="AA376">
        <v>17680377</v>
      </c>
      <c r="AB376">
        <v>0</v>
      </c>
      <c r="AC376">
        <v>925166</v>
      </c>
      <c r="AD376">
        <v>60230</v>
      </c>
      <c r="AE376">
        <v>5062477</v>
      </c>
      <c r="AF376">
        <v>487194</v>
      </c>
      <c r="AG376">
        <v>290439</v>
      </c>
      <c r="AH376">
        <v>859805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6501550</v>
      </c>
      <c r="AO376">
        <v>0</v>
      </c>
      <c r="AP376">
        <v>707806</v>
      </c>
      <c r="AQ376">
        <v>32635880</v>
      </c>
      <c r="AR376">
        <v>20.8</v>
      </c>
    </row>
    <row r="377" spans="1:44" hidden="1">
      <c r="A377" s="47" t="str">
        <f t="shared" si="5"/>
        <v>UT_2027</v>
      </c>
      <c r="B377" t="s">
        <v>132</v>
      </c>
      <c r="C377">
        <v>2027</v>
      </c>
      <c r="D377">
        <v>49.5</v>
      </c>
      <c r="E377">
        <v>10.6</v>
      </c>
      <c r="F377">
        <v>9.4</v>
      </c>
      <c r="G377">
        <v>2673.8</v>
      </c>
      <c r="H377">
        <v>0</v>
      </c>
      <c r="I377">
        <v>605.6</v>
      </c>
      <c r="J377">
        <v>13.7</v>
      </c>
      <c r="K377">
        <v>1832.7</v>
      </c>
      <c r="L377">
        <v>528.9</v>
      </c>
      <c r="M377">
        <v>179.4</v>
      </c>
      <c r="N377">
        <v>270.8</v>
      </c>
      <c r="O377">
        <v>0</v>
      </c>
      <c r="P377">
        <v>0</v>
      </c>
      <c r="Q377">
        <v>275.10000000000002</v>
      </c>
      <c r="R377">
        <v>0</v>
      </c>
      <c r="S377">
        <v>0</v>
      </c>
      <c r="T377">
        <v>2482.6999999999998</v>
      </c>
      <c r="U377">
        <v>0</v>
      </c>
      <c r="V377">
        <v>389.7</v>
      </c>
      <c r="W377">
        <v>-10060</v>
      </c>
      <c r="X377">
        <v>36669</v>
      </c>
      <c r="Y377">
        <v>0</v>
      </c>
      <c r="Z377">
        <v>61511</v>
      </c>
      <c r="AA377">
        <v>17026075</v>
      </c>
      <c r="AB377">
        <v>0</v>
      </c>
      <c r="AC377">
        <v>1016006</v>
      </c>
      <c r="AD377">
        <v>90345</v>
      </c>
      <c r="AE377">
        <v>4322850</v>
      </c>
      <c r="AF377">
        <v>549440</v>
      </c>
      <c r="AG377">
        <v>1023144</v>
      </c>
      <c r="AH377">
        <v>860215</v>
      </c>
      <c r="AI377">
        <v>0</v>
      </c>
      <c r="AJ377">
        <v>0</v>
      </c>
      <c r="AK377">
        <v>16484</v>
      </c>
      <c r="AL377">
        <v>0</v>
      </c>
      <c r="AM377">
        <v>0</v>
      </c>
      <c r="AN377">
        <v>6407975</v>
      </c>
      <c r="AO377">
        <v>0</v>
      </c>
      <c r="AP377">
        <v>759319</v>
      </c>
      <c r="AQ377">
        <v>32159973</v>
      </c>
      <c r="AR377">
        <v>19.8</v>
      </c>
    </row>
    <row r="378" spans="1:44" hidden="1">
      <c r="A378" s="47" t="str">
        <f t="shared" si="5"/>
        <v>UT_2028</v>
      </c>
      <c r="B378" t="s">
        <v>132</v>
      </c>
      <c r="C378">
        <v>2028</v>
      </c>
      <c r="D378">
        <v>65</v>
      </c>
      <c r="E378">
        <v>10.6</v>
      </c>
      <c r="F378">
        <v>0</v>
      </c>
      <c r="G378">
        <v>2566.3000000000002</v>
      </c>
      <c r="H378">
        <v>0</v>
      </c>
      <c r="I378">
        <v>655.9</v>
      </c>
      <c r="J378">
        <v>18.3</v>
      </c>
      <c r="K378">
        <v>1829.6</v>
      </c>
      <c r="L378">
        <v>528.9</v>
      </c>
      <c r="M378">
        <v>179.4</v>
      </c>
      <c r="N378">
        <v>271</v>
      </c>
      <c r="O378">
        <v>0</v>
      </c>
      <c r="P378">
        <v>0</v>
      </c>
      <c r="Q378">
        <v>275.10000000000002</v>
      </c>
      <c r="R378">
        <v>0</v>
      </c>
      <c r="S378">
        <v>0</v>
      </c>
      <c r="T378">
        <v>2536.6</v>
      </c>
      <c r="U378">
        <v>0</v>
      </c>
      <c r="V378">
        <v>389.7</v>
      </c>
      <c r="W378">
        <v>-15983</v>
      </c>
      <c r="X378">
        <v>28056</v>
      </c>
      <c r="Y378">
        <v>0</v>
      </c>
      <c r="Z378">
        <v>0</v>
      </c>
      <c r="AA378">
        <v>10258044</v>
      </c>
      <c r="AB378">
        <v>0</v>
      </c>
      <c r="AC378">
        <v>1101894</v>
      </c>
      <c r="AD378">
        <v>120461</v>
      </c>
      <c r="AE378">
        <v>3067922</v>
      </c>
      <c r="AF378">
        <v>314845</v>
      </c>
      <c r="AG378">
        <v>1023144</v>
      </c>
      <c r="AH378">
        <v>860171</v>
      </c>
      <c r="AI378">
        <v>0</v>
      </c>
      <c r="AJ378">
        <v>0</v>
      </c>
      <c r="AK378">
        <v>106579</v>
      </c>
      <c r="AL378">
        <v>0</v>
      </c>
      <c r="AM378">
        <v>0</v>
      </c>
      <c r="AN378">
        <v>6492528</v>
      </c>
      <c r="AO378">
        <v>0</v>
      </c>
      <c r="AP378">
        <v>758224</v>
      </c>
      <c r="AQ378">
        <v>24115884</v>
      </c>
      <c r="AR378">
        <v>12.1</v>
      </c>
    </row>
    <row r="379" spans="1:44" hidden="1">
      <c r="A379" s="47" t="str">
        <f t="shared" si="5"/>
        <v>UT_2029</v>
      </c>
      <c r="B379" t="s">
        <v>132</v>
      </c>
      <c r="C379">
        <v>2029</v>
      </c>
      <c r="D379">
        <v>534.1</v>
      </c>
      <c r="E379">
        <v>10.6</v>
      </c>
      <c r="F379">
        <v>0</v>
      </c>
      <c r="G379">
        <v>2523.6999999999998</v>
      </c>
      <c r="H379">
        <v>0</v>
      </c>
      <c r="I379">
        <v>726.8</v>
      </c>
      <c r="J379">
        <v>18.3</v>
      </c>
      <c r="K379">
        <v>1827.7</v>
      </c>
      <c r="L379">
        <v>528.9</v>
      </c>
      <c r="M379">
        <v>179.4</v>
      </c>
      <c r="N379">
        <v>271.10000000000002</v>
      </c>
      <c r="O379">
        <v>0</v>
      </c>
      <c r="P379">
        <v>0</v>
      </c>
      <c r="Q379">
        <v>275.10000000000002</v>
      </c>
      <c r="R379">
        <v>0</v>
      </c>
      <c r="S379">
        <v>0</v>
      </c>
      <c r="T379">
        <v>3409.4</v>
      </c>
      <c r="U379">
        <v>0</v>
      </c>
      <c r="V379">
        <v>389.7</v>
      </c>
      <c r="W379">
        <v>-181842</v>
      </c>
      <c r="X379">
        <v>27518</v>
      </c>
      <c r="Y379">
        <v>0</v>
      </c>
      <c r="Z379">
        <v>0</v>
      </c>
      <c r="AA379">
        <v>10666779</v>
      </c>
      <c r="AB379">
        <v>0</v>
      </c>
      <c r="AC379">
        <v>937346</v>
      </c>
      <c r="AD379">
        <v>120461</v>
      </c>
      <c r="AE379">
        <v>3033753</v>
      </c>
      <c r="AF379">
        <v>261125</v>
      </c>
      <c r="AG379">
        <v>1023144</v>
      </c>
      <c r="AH379">
        <v>860570</v>
      </c>
      <c r="AI379">
        <v>0</v>
      </c>
      <c r="AJ379">
        <v>0</v>
      </c>
      <c r="AK379">
        <v>111416</v>
      </c>
      <c r="AL379">
        <v>0</v>
      </c>
      <c r="AM379">
        <v>0</v>
      </c>
      <c r="AN379">
        <v>8836698</v>
      </c>
      <c r="AO379">
        <v>0</v>
      </c>
      <c r="AP379">
        <v>429834</v>
      </c>
      <c r="AQ379">
        <v>26126802</v>
      </c>
      <c r="AR379">
        <v>12.5</v>
      </c>
    </row>
    <row r="380" spans="1:44" hidden="1">
      <c r="A380" s="47" t="str">
        <f t="shared" si="5"/>
        <v>UT_2030</v>
      </c>
      <c r="B380" t="s">
        <v>132</v>
      </c>
      <c r="C380">
        <v>2030</v>
      </c>
      <c r="D380">
        <v>581.6</v>
      </c>
      <c r="E380">
        <v>10.6</v>
      </c>
      <c r="F380">
        <v>0</v>
      </c>
      <c r="G380">
        <v>2470.6999999999998</v>
      </c>
      <c r="H380">
        <v>0</v>
      </c>
      <c r="I380">
        <v>797.6</v>
      </c>
      <c r="J380">
        <v>18.3</v>
      </c>
      <c r="K380">
        <v>1825.9</v>
      </c>
      <c r="L380">
        <v>528.9</v>
      </c>
      <c r="M380">
        <v>179.4</v>
      </c>
      <c r="N380">
        <v>271.3</v>
      </c>
      <c r="O380">
        <v>0</v>
      </c>
      <c r="P380">
        <v>0</v>
      </c>
      <c r="Q380">
        <v>37.6</v>
      </c>
      <c r="R380">
        <v>0</v>
      </c>
      <c r="S380">
        <v>0</v>
      </c>
      <c r="T380">
        <v>3521.6</v>
      </c>
      <c r="U380">
        <v>0</v>
      </c>
      <c r="V380">
        <v>389.7</v>
      </c>
      <c r="W380">
        <v>-145009</v>
      </c>
      <c r="X380">
        <v>27502</v>
      </c>
      <c r="Y380">
        <v>0</v>
      </c>
      <c r="Z380">
        <v>0</v>
      </c>
      <c r="AA380">
        <v>8340523</v>
      </c>
      <c r="AB380">
        <v>0</v>
      </c>
      <c r="AC380">
        <v>1315828</v>
      </c>
      <c r="AD380">
        <v>120461</v>
      </c>
      <c r="AE380">
        <v>652973</v>
      </c>
      <c r="AF380">
        <v>247825</v>
      </c>
      <c r="AG380">
        <v>1023144</v>
      </c>
      <c r="AH380">
        <v>860642</v>
      </c>
      <c r="AI380">
        <v>0</v>
      </c>
      <c r="AJ380">
        <v>0</v>
      </c>
      <c r="AK380">
        <v>76527</v>
      </c>
      <c r="AL380">
        <v>0</v>
      </c>
      <c r="AM380">
        <v>0</v>
      </c>
      <c r="AN380">
        <v>9293128</v>
      </c>
      <c r="AO380">
        <v>0</v>
      </c>
      <c r="AP380">
        <v>634554</v>
      </c>
      <c r="AQ380">
        <v>22448099</v>
      </c>
      <c r="AR380">
        <v>9.1</v>
      </c>
    </row>
    <row r="381" spans="1:44" hidden="1">
      <c r="A381" s="47" t="str">
        <f t="shared" si="5"/>
        <v>VA_2022</v>
      </c>
      <c r="B381" t="s">
        <v>138</v>
      </c>
      <c r="C381">
        <v>2022</v>
      </c>
      <c r="D381">
        <v>248.4</v>
      </c>
      <c r="E381">
        <v>426.7</v>
      </c>
      <c r="F381">
        <v>0</v>
      </c>
      <c r="G381">
        <v>2753</v>
      </c>
      <c r="H381">
        <v>0</v>
      </c>
      <c r="I381">
        <v>222.2</v>
      </c>
      <c r="J381">
        <v>0</v>
      </c>
      <c r="K381">
        <v>8973.1</v>
      </c>
      <c r="L381">
        <v>4192.3</v>
      </c>
      <c r="M381">
        <v>0</v>
      </c>
      <c r="N381">
        <v>865.1</v>
      </c>
      <c r="O381">
        <v>3568</v>
      </c>
      <c r="P381">
        <v>0</v>
      </c>
      <c r="Q381">
        <v>2031.2</v>
      </c>
      <c r="R381">
        <v>3241</v>
      </c>
      <c r="S381">
        <v>0</v>
      </c>
      <c r="T381">
        <v>5245.9</v>
      </c>
      <c r="U381">
        <v>24</v>
      </c>
      <c r="V381">
        <v>24.7</v>
      </c>
      <c r="W381">
        <v>-79917</v>
      </c>
      <c r="X381">
        <v>2114845</v>
      </c>
      <c r="Y381">
        <v>0</v>
      </c>
      <c r="Z381">
        <v>0</v>
      </c>
      <c r="AA381">
        <v>10911852</v>
      </c>
      <c r="AB381">
        <v>0</v>
      </c>
      <c r="AC381">
        <v>29535</v>
      </c>
      <c r="AD381">
        <v>0</v>
      </c>
      <c r="AE381">
        <v>51017655</v>
      </c>
      <c r="AF381">
        <v>1272693</v>
      </c>
      <c r="AG381">
        <v>0</v>
      </c>
      <c r="AH381">
        <v>1427465</v>
      </c>
      <c r="AI381">
        <v>28856793</v>
      </c>
      <c r="AJ381">
        <v>0</v>
      </c>
      <c r="AK381">
        <v>0</v>
      </c>
      <c r="AL381">
        <v>-551784</v>
      </c>
      <c r="AM381">
        <v>0</v>
      </c>
      <c r="AN381">
        <v>8439250</v>
      </c>
      <c r="AO381">
        <v>24085</v>
      </c>
      <c r="AP381">
        <v>72535</v>
      </c>
      <c r="AQ381">
        <v>103535009</v>
      </c>
      <c r="AR381">
        <v>30.6</v>
      </c>
    </row>
    <row r="382" spans="1:44" hidden="1">
      <c r="A382" s="47" t="str">
        <f t="shared" si="5"/>
        <v>VA_2023</v>
      </c>
      <c r="B382" t="s">
        <v>138</v>
      </c>
      <c r="C382">
        <v>2023</v>
      </c>
      <c r="D382">
        <v>253.3</v>
      </c>
      <c r="E382">
        <v>426.7</v>
      </c>
      <c r="F382">
        <v>0</v>
      </c>
      <c r="G382">
        <v>1747</v>
      </c>
      <c r="H382">
        <v>0</v>
      </c>
      <c r="I382">
        <v>350.6</v>
      </c>
      <c r="J382">
        <v>0</v>
      </c>
      <c r="K382">
        <v>8973.1</v>
      </c>
      <c r="L382">
        <v>4192.3</v>
      </c>
      <c r="M382">
        <v>0</v>
      </c>
      <c r="N382">
        <v>865.1</v>
      </c>
      <c r="O382">
        <v>3568</v>
      </c>
      <c r="P382">
        <v>0</v>
      </c>
      <c r="Q382">
        <v>1241.2</v>
      </c>
      <c r="R382">
        <v>3241</v>
      </c>
      <c r="S382">
        <v>0</v>
      </c>
      <c r="T382">
        <v>5413.2</v>
      </c>
      <c r="U382">
        <v>24</v>
      </c>
      <c r="V382">
        <v>96.7</v>
      </c>
      <c r="W382">
        <v>-15755</v>
      </c>
      <c r="X382">
        <v>1333785</v>
      </c>
      <c r="Y382">
        <v>0</v>
      </c>
      <c r="Z382">
        <v>0</v>
      </c>
      <c r="AA382">
        <v>6038269</v>
      </c>
      <c r="AB382">
        <v>0</v>
      </c>
      <c r="AC382">
        <v>493096</v>
      </c>
      <c r="AD382">
        <v>0</v>
      </c>
      <c r="AE382">
        <v>53835751</v>
      </c>
      <c r="AF382">
        <v>2725576</v>
      </c>
      <c r="AG382">
        <v>0</v>
      </c>
      <c r="AH382">
        <v>1427465</v>
      </c>
      <c r="AI382">
        <v>28856793</v>
      </c>
      <c r="AJ382">
        <v>0</v>
      </c>
      <c r="AK382">
        <v>146678</v>
      </c>
      <c r="AL382">
        <v>-530012</v>
      </c>
      <c r="AM382">
        <v>0</v>
      </c>
      <c r="AN382">
        <v>11148803</v>
      </c>
      <c r="AO382">
        <v>70163</v>
      </c>
      <c r="AP382">
        <v>255053</v>
      </c>
      <c r="AQ382">
        <v>105785667</v>
      </c>
      <c r="AR382">
        <v>27.7</v>
      </c>
    </row>
    <row r="383" spans="1:44" hidden="1">
      <c r="A383" s="47" t="str">
        <f t="shared" si="5"/>
        <v>VA_2024</v>
      </c>
      <c r="B383" t="s">
        <v>138</v>
      </c>
      <c r="C383">
        <v>2024</v>
      </c>
      <c r="D383">
        <v>254.6</v>
      </c>
      <c r="E383">
        <v>426.7</v>
      </c>
      <c r="F383">
        <v>0</v>
      </c>
      <c r="G383">
        <v>868.1</v>
      </c>
      <c r="H383">
        <v>0</v>
      </c>
      <c r="I383">
        <v>479.1</v>
      </c>
      <c r="J383">
        <v>0</v>
      </c>
      <c r="K383">
        <v>8973.1</v>
      </c>
      <c r="L383">
        <v>4192.3</v>
      </c>
      <c r="M383">
        <v>0</v>
      </c>
      <c r="N383">
        <v>865.3</v>
      </c>
      <c r="O383">
        <v>3568</v>
      </c>
      <c r="P383">
        <v>0</v>
      </c>
      <c r="Q383">
        <v>1042.9000000000001</v>
      </c>
      <c r="R383">
        <v>3241</v>
      </c>
      <c r="S383">
        <v>0</v>
      </c>
      <c r="T383">
        <v>5420.7</v>
      </c>
      <c r="U383">
        <v>2500</v>
      </c>
      <c r="V383">
        <v>102.4</v>
      </c>
      <c r="W383">
        <v>-15464</v>
      </c>
      <c r="X383">
        <v>967389</v>
      </c>
      <c r="Y383">
        <v>0</v>
      </c>
      <c r="Z383">
        <v>0</v>
      </c>
      <c r="AA383">
        <v>0</v>
      </c>
      <c r="AB383">
        <v>0</v>
      </c>
      <c r="AC383">
        <v>696051</v>
      </c>
      <c r="AD383">
        <v>0</v>
      </c>
      <c r="AE383">
        <v>53912514</v>
      </c>
      <c r="AF383">
        <v>3144357</v>
      </c>
      <c r="AG383">
        <v>0</v>
      </c>
      <c r="AH383">
        <v>1428075</v>
      </c>
      <c r="AI383">
        <v>28856793</v>
      </c>
      <c r="AJ383">
        <v>0</v>
      </c>
      <c r="AK383">
        <v>255720</v>
      </c>
      <c r="AL383">
        <v>-609604</v>
      </c>
      <c r="AM383">
        <v>0</v>
      </c>
      <c r="AN383">
        <v>11110721</v>
      </c>
      <c r="AO383">
        <v>5580003</v>
      </c>
      <c r="AP383">
        <v>347001</v>
      </c>
      <c r="AQ383">
        <v>105673557</v>
      </c>
      <c r="AR383">
        <v>22.3</v>
      </c>
    </row>
    <row r="384" spans="1:44" hidden="1">
      <c r="A384" s="47" t="str">
        <f t="shared" si="5"/>
        <v>VA_2025</v>
      </c>
      <c r="B384" t="s">
        <v>138</v>
      </c>
      <c r="C384">
        <v>2025</v>
      </c>
      <c r="D384">
        <v>404.2</v>
      </c>
      <c r="E384">
        <v>426.7</v>
      </c>
      <c r="F384">
        <v>6.2</v>
      </c>
      <c r="G384">
        <v>865.5</v>
      </c>
      <c r="H384">
        <v>0</v>
      </c>
      <c r="I384">
        <v>712.8</v>
      </c>
      <c r="J384">
        <v>9.1999999999999993</v>
      </c>
      <c r="K384">
        <v>8966.6</v>
      </c>
      <c r="L384">
        <v>4192.3</v>
      </c>
      <c r="M384">
        <v>0</v>
      </c>
      <c r="N384">
        <v>865.6</v>
      </c>
      <c r="O384">
        <v>3568</v>
      </c>
      <c r="P384">
        <v>0</v>
      </c>
      <c r="Q384">
        <v>1042.9000000000001</v>
      </c>
      <c r="R384">
        <v>3241</v>
      </c>
      <c r="S384">
        <v>0</v>
      </c>
      <c r="T384">
        <v>5422.4</v>
      </c>
      <c r="U384">
        <v>2500</v>
      </c>
      <c r="V384">
        <v>102.6</v>
      </c>
      <c r="W384">
        <v>-22124</v>
      </c>
      <c r="X384">
        <v>916263</v>
      </c>
      <c r="Y384">
        <v>0</v>
      </c>
      <c r="Z384">
        <v>41007</v>
      </c>
      <c r="AA384">
        <v>0</v>
      </c>
      <c r="AB384">
        <v>0</v>
      </c>
      <c r="AC384">
        <v>1035924</v>
      </c>
      <c r="AD384">
        <v>60230</v>
      </c>
      <c r="AE384">
        <v>52323950</v>
      </c>
      <c r="AF384">
        <v>3081661</v>
      </c>
      <c r="AG384">
        <v>0</v>
      </c>
      <c r="AH384">
        <v>1428685</v>
      </c>
      <c r="AI384">
        <v>28856793</v>
      </c>
      <c r="AJ384">
        <v>0</v>
      </c>
      <c r="AK384">
        <v>90150</v>
      </c>
      <c r="AL384">
        <v>-628088</v>
      </c>
      <c r="AM384">
        <v>0</v>
      </c>
      <c r="AN384">
        <v>11033606</v>
      </c>
      <c r="AO384">
        <v>8602239</v>
      </c>
      <c r="AP384">
        <v>346061</v>
      </c>
      <c r="AQ384">
        <v>107166360</v>
      </c>
      <c r="AR384">
        <v>21.5</v>
      </c>
    </row>
    <row r="385" spans="1:44" hidden="1">
      <c r="A385" s="47" t="str">
        <f t="shared" si="5"/>
        <v>VA_2026</v>
      </c>
      <c r="B385" t="s">
        <v>138</v>
      </c>
      <c r="C385">
        <v>2026</v>
      </c>
      <c r="D385">
        <v>456.6</v>
      </c>
      <c r="E385">
        <v>426.7</v>
      </c>
      <c r="F385">
        <v>12.5</v>
      </c>
      <c r="G385">
        <v>863</v>
      </c>
      <c r="H385">
        <v>0</v>
      </c>
      <c r="I385">
        <v>946.5</v>
      </c>
      <c r="J385">
        <v>18.3</v>
      </c>
      <c r="K385">
        <v>8960.2000000000007</v>
      </c>
      <c r="L385">
        <v>4192.3</v>
      </c>
      <c r="M385">
        <v>0</v>
      </c>
      <c r="N385">
        <v>865.8</v>
      </c>
      <c r="O385">
        <v>3568</v>
      </c>
      <c r="P385">
        <v>0</v>
      </c>
      <c r="Q385">
        <v>1042.9000000000001</v>
      </c>
      <c r="R385">
        <v>3241</v>
      </c>
      <c r="S385">
        <v>0</v>
      </c>
      <c r="T385">
        <v>5421.5</v>
      </c>
      <c r="U385">
        <v>2500</v>
      </c>
      <c r="V385">
        <v>102.8</v>
      </c>
      <c r="W385">
        <v>-35169</v>
      </c>
      <c r="X385">
        <v>864367</v>
      </c>
      <c r="Y385">
        <v>0</v>
      </c>
      <c r="Z385">
        <v>82014</v>
      </c>
      <c r="AA385">
        <v>0</v>
      </c>
      <c r="AB385">
        <v>0</v>
      </c>
      <c r="AC385">
        <v>1375648</v>
      </c>
      <c r="AD385">
        <v>120461</v>
      </c>
      <c r="AE385">
        <v>51310724</v>
      </c>
      <c r="AF385">
        <v>2413745</v>
      </c>
      <c r="AG385">
        <v>0</v>
      </c>
      <c r="AH385">
        <v>1429296</v>
      </c>
      <c r="AI385">
        <v>28856793</v>
      </c>
      <c r="AJ385">
        <v>0</v>
      </c>
      <c r="AK385">
        <v>0</v>
      </c>
      <c r="AL385">
        <v>-813788</v>
      </c>
      <c r="AM385">
        <v>0</v>
      </c>
      <c r="AN385">
        <v>10956619</v>
      </c>
      <c r="AO385">
        <v>8496823</v>
      </c>
      <c r="AP385">
        <v>345121</v>
      </c>
      <c r="AQ385">
        <v>105402654</v>
      </c>
      <c r="AR385">
        <v>20.6</v>
      </c>
    </row>
    <row r="386" spans="1:44" hidden="1">
      <c r="A386" s="47" t="str">
        <f t="shared" si="5"/>
        <v>VA_2027</v>
      </c>
      <c r="B386" t="s">
        <v>138</v>
      </c>
      <c r="C386">
        <v>2027</v>
      </c>
      <c r="D386">
        <v>461</v>
      </c>
      <c r="E386">
        <v>426.7</v>
      </c>
      <c r="F386">
        <v>18.7</v>
      </c>
      <c r="G386">
        <v>860</v>
      </c>
      <c r="H386">
        <v>0</v>
      </c>
      <c r="I386">
        <v>1318.7</v>
      </c>
      <c r="J386">
        <v>27.5</v>
      </c>
      <c r="K386">
        <v>8945.1</v>
      </c>
      <c r="L386">
        <v>4192.3</v>
      </c>
      <c r="M386">
        <v>0</v>
      </c>
      <c r="N386">
        <v>890.1</v>
      </c>
      <c r="O386">
        <v>3568</v>
      </c>
      <c r="P386">
        <v>0</v>
      </c>
      <c r="Q386">
        <v>1042.9000000000001</v>
      </c>
      <c r="R386">
        <v>3241</v>
      </c>
      <c r="S386">
        <v>0</v>
      </c>
      <c r="T386">
        <v>5420.2</v>
      </c>
      <c r="U386">
        <v>2500</v>
      </c>
      <c r="V386">
        <v>102.7</v>
      </c>
      <c r="W386">
        <v>-39343</v>
      </c>
      <c r="X386">
        <v>788088</v>
      </c>
      <c r="Y386">
        <v>0</v>
      </c>
      <c r="Z386">
        <v>123022</v>
      </c>
      <c r="AA386">
        <v>0</v>
      </c>
      <c r="AB386">
        <v>0</v>
      </c>
      <c r="AC386">
        <v>1916756</v>
      </c>
      <c r="AD386">
        <v>180691</v>
      </c>
      <c r="AE386">
        <v>50475778</v>
      </c>
      <c r="AF386">
        <v>526538</v>
      </c>
      <c r="AG386">
        <v>0</v>
      </c>
      <c r="AH386">
        <v>1465668</v>
      </c>
      <c r="AI386">
        <v>28856793</v>
      </c>
      <c r="AJ386">
        <v>0</v>
      </c>
      <c r="AK386">
        <v>0</v>
      </c>
      <c r="AL386">
        <v>-930012</v>
      </c>
      <c r="AM386">
        <v>0</v>
      </c>
      <c r="AN386">
        <v>10879853</v>
      </c>
      <c r="AO386">
        <v>8460375</v>
      </c>
      <c r="AP386">
        <v>344189</v>
      </c>
      <c r="AQ386">
        <v>103048395</v>
      </c>
      <c r="AR386">
        <v>19</v>
      </c>
    </row>
    <row r="387" spans="1:44" hidden="1">
      <c r="A387" s="47" t="str">
        <f t="shared" ref="A387:A434" si="6">B387&amp;"_"&amp;C387</f>
        <v>VA_2028</v>
      </c>
      <c r="B387" t="s">
        <v>138</v>
      </c>
      <c r="C387">
        <v>2028</v>
      </c>
      <c r="D387">
        <v>1991.1</v>
      </c>
      <c r="E387">
        <v>229.4</v>
      </c>
      <c r="F387">
        <v>0</v>
      </c>
      <c r="G387">
        <v>849.9</v>
      </c>
      <c r="H387">
        <v>0</v>
      </c>
      <c r="I387">
        <v>1690.9</v>
      </c>
      <c r="J387">
        <v>36.6</v>
      </c>
      <c r="K387">
        <v>8930</v>
      </c>
      <c r="L387">
        <v>4192.3</v>
      </c>
      <c r="M387">
        <v>0</v>
      </c>
      <c r="N387">
        <v>890.3</v>
      </c>
      <c r="O387">
        <v>3568</v>
      </c>
      <c r="P387">
        <v>0</v>
      </c>
      <c r="Q387">
        <v>1042.9000000000001</v>
      </c>
      <c r="R387">
        <v>3241</v>
      </c>
      <c r="S387">
        <v>0</v>
      </c>
      <c r="T387">
        <v>5421.4</v>
      </c>
      <c r="U387">
        <v>2500</v>
      </c>
      <c r="V387">
        <v>102.3</v>
      </c>
      <c r="W387">
        <v>-399775</v>
      </c>
      <c r="X387">
        <v>669380</v>
      </c>
      <c r="Y387">
        <v>0</v>
      </c>
      <c r="Z387">
        <v>0</v>
      </c>
      <c r="AA387">
        <v>0</v>
      </c>
      <c r="AB387">
        <v>0</v>
      </c>
      <c r="AC387">
        <v>2457865</v>
      </c>
      <c r="AD387">
        <v>240921</v>
      </c>
      <c r="AE387">
        <v>42239995</v>
      </c>
      <c r="AF387">
        <v>680311</v>
      </c>
      <c r="AG387">
        <v>0</v>
      </c>
      <c r="AH387">
        <v>1461643</v>
      </c>
      <c r="AI387">
        <v>28856793</v>
      </c>
      <c r="AJ387">
        <v>0</v>
      </c>
      <c r="AK387">
        <v>0</v>
      </c>
      <c r="AL387">
        <v>-1145156</v>
      </c>
      <c r="AM387">
        <v>0</v>
      </c>
      <c r="AN387">
        <v>10808762</v>
      </c>
      <c r="AO387">
        <v>8809295</v>
      </c>
      <c r="AP387">
        <v>343275</v>
      </c>
      <c r="AQ387">
        <v>95023309</v>
      </c>
      <c r="AR387">
        <v>16</v>
      </c>
    </row>
    <row r="388" spans="1:44" hidden="1">
      <c r="A388" s="47" t="str">
        <f t="shared" si="6"/>
        <v>VA_2029</v>
      </c>
      <c r="B388" t="s">
        <v>138</v>
      </c>
      <c r="C388">
        <v>2029</v>
      </c>
      <c r="D388">
        <v>2724.7</v>
      </c>
      <c r="E388">
        <v>229.4</v>
      </c>
      <c r="F388">
        <v>0</v>
      </c>
      <c r="G388">
        <v>845.9</v>
      </c>
      <c r="H388">
        <v>0</v>
      </c>
      <c r="I388">
        <v>2233</v>
      </c>
      <c r="J388">
        <v>36.6</v>
      </c>
      <c r="K388">
        <v>8921.1</v>
      </c>
      <c r="L388">
        <v>4192.3</v>
      </c>
      <c r="M388">
        <v>0</v>
      </c>
      <c r="N388">
        <v>890.6</v>
      </c>
      <c r="O388">
        <v>3568</v>
      </c>
      <c r="P388">
        <v>0</v>
      </c>
      <c r="Q388">
        <v>1042.9000000000001</v>
      </c>
      <c r="R388">
        <v>3241</v>
      </c>
      <c r="S388">
        <v>0</v>
      </c>
      <c r="T388">
        <v>5421.7</v>
      </c>
      <c r="U388">
        <v>2500</v>
      </c>
      <c r="V388">
        <v>102.5</v>
      </c>
      <c r="W388">
        <v>-610921</v>
      </c>
      <c r="X388">
        <v>636448</v>
      </c>
      <c r="Y388">
        <v>0</v>
      </c>
      <c r="Z388">
        <v>0</v>
      </c>
      <c r="AA388">
        <v>0</v>
      </c>
      <c r="AB388">
        <v>0</v>
      </c>
      <c r="AC388">
        <v>3245875</v>
      </c>
      <c r="AD388">
        <v>240921</v>
      </c>
      <c r="AE388">
        <v>40050117</v>
      </c>
      <c r="AF388">
        <v>614837</v>
      </c>
      <c r="AG388">
        <v>0</v>
      </c>
      <c r="AH388">
        <v>1462253</v>
      </c>
      <c r="AI388">
        <v>28856793</v>
      </c>
      <c r="AJ388">
        <v>0</v>
      </c>
      <c r="AK388">
        <v>0</v>
      </c>
      <c r="AL388">
        <v>-1092567</v>
      </c>
      <c r="AM388">
        <v>0</v>
      </c>
      <c r="AN388">
        <v>10733215</v>
      </c>
      <c r="AO388">
        <v>8612880</v>
      </c>
      <c r="AP388">
        <v>342344</v>
      </c>
      <c r="AQ388">
        <v>93092195</v>
      </c>
      <c r="AR388">
        <v>15.1</v>
      </c>
    </row>
    <row r="389" spans="1:44" hidden="1">
      <c r="A389" s="47" t="str">
        <f t="shared" si="6"/>
        <v>VA_2030</v>
      </c>
      <c r="B389" t="s">
        <v>138</v>
      </c>
      <c r="C389">
        <v>2030</v>
      </c>
      <c r="D389">
        <v>2725.1</v>
      </c>
      <c r="E389">
        <v>229.4</v>
      </c>
      <c r="F389">
        <v>0</v>
      </c>
      <c r="G389">
        <v>841</v>
      </c>
      <c r="H389">
        <v>0</v>
      </c>
      <c r="I389">
        <v>2775.1</v>
      </c>
      <c r="J389">
        <v>36.6</v>
      </c>
      <c r="K389">
        <v>8911.9</v>
      </c>
      <c r="L389">
        <v>4192.3</v>
      </c>
      <c r="M389">
        <v>0</v>
      </c>
      <c r="N389">
        <v>920.8</v>
      </c>
      <c r="O389">
        <v>3568</v>
      </c>
      <c r="P389">
        <v>0</v>
      </c>
      <c r="Q389">
        <v>796.9</v>
      </c>
      <c r="R389">
        <v>3241</v>
      </c>
      <c r="S389">
        <v>0</v>
      </c>
      <c r="T389">
        <v>5421.5</v>
      </c>
      <c r="U389">
        <v>2500</v>
      </c>
      <c r="V389">
        <v>102.5</v>
      </c>
      <c r="W389">
        <v>-579907</v>
      </c>
      <c r="X389">
        <v>622727</v>
      </c>
      <c r="Y389">
        <v>0</v>
      </c>
      <c r="Z389">
        <v>0</v>
      </c>
      <c r="AA389">
        <v>0</v>
      </c>
      <c r="AB389">
        <v>0</v>
      </c>
      <c r="AC389">
        <v>4033885</v>
      </c>
      <c r="AD389">
        <v>240921</v>
      </c>
      <c r="AE389">
        <v>33550808</v>
      </c>
      <c r="AF389">
        <v>654469</v>
      </c>
      <c r="AG389">
        <v>0</v>
      </c>
      <c r="AH389">
        <v>1497800</v>
      </c>
      <c r="AI389">
        <v>28856793</v>
      </c>
      <c r="AJ389">
        <v>0</v>
      </c>
      <c r="AK389">
        <v>0</v>
      </c>
      <c r="AL389">
        <v>-1227249</v>
      </c>
      <c r="AM389">
        <v>0</v>
      </c>
      <c r="AN389">
        <v>10658383</v>
      </c>
      <c r="AO389">
        <v>8588425</v>
      </c>
      <c r="AP389">
        <v>341430</v>
      </c>
      <c r="AQ389">
        <v>87238484</v>
      </c>
      <c r="AR389">
        <v>12.6</v>
      </c>
    </row>
    <row r="390" spans="1:44" hidden="1">
      <c r="A390" s="47" t="str">
        <f t="shared" si="6"/>
        <v>VT_2022</v>
      </c>
      <c r="B390" t="s">
        <v>135</v>
      </c>
      <c r="C390">
        <v>2022</v>
      </c>
      <c r="D390">
        <v>59.7</v>
      </c>
      <c r="E390">
        <v>81.099999999999994</v>
      </c>
      <c r="F390">
        <v>0</v>
      </c>
      <c r="G390">
        <v>0</v>
      </c>
      <c r="H390">
        <v>0</v>
      </c>
      <c r="I390">
        <v>146.4</v>
      </c>
      <c r="J390">
        <v>0</v>
      </c>
      <c r="K390">
        <v>0</v>
      </c>
      <c r="L390">
        <v>0</v>
      </c>
      <c r="M390">
        <v>0</v>
      </c>
      <c r="N390">
        <v>331.3</v>
      </c>
      <c r="O390">
        <v>0</v>
      </c>
      <c r="P390">
        <v>0</v>
      </c>
      <c r="Q390">
        <v>95.6</v>
      </c>
      <c r="R390">
        <v>0</v>
      </c>
      <c r="S390">
        <v>0</v>
      </c>
      <c r="T390">
        <v>110.3</v>
      </c>
      <c r="U390">
        <v>0</v>
      </c>
      <c r="V390">
        <v>150.19999999999999</v>
      </c>
      <c r="W390">
        <v>-23785</v>
      </c>
      <c r="X390">
        <v>0</v>
      </c>
      <c r="Y390">
        <v>1670318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1194068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162272</v>
      </c>
      <c r="AQ390">
        <v>3002874</v>
      </c>
      <c r="AR390">
        <v>0</v>
      </c>
    </row>
    <row r="391" spans="1:44" hidden="1">
      <c r="A391" s="47" t="str">
        <f t="shared" si="6"/>
        <v>VT_2023</v>
      </c>
      <c r="B391" t="s">
        <v>135</v>
      </c>
      <c r="C391">
        <v>2023</v>
      </c>
      <c r="D391">
        <v>59.7</v>
      </c>
      <c r="E391">
        <v>81.099999999999994</v>
      </c>
      <c r="F391">
        <v>0</v>
      </c>
      <c r="G391">
        <v>0</v>
      </c>
      <c r="H391">
        <v>0</v>
      </c>
      <c r="I391">
        <v>158.30000000000001</v>
      </c>
      <c r="J391">
        <v>0</v>
      </c>
      <c r="K391">
        <v>0</v>
      </c>
      <c r="L391">
        <v>0</v>
      </c>
      <c r="M391">
        <v>0</v>
      </c>
      <c r="N391">
        <v>331.3</v>
      </c>
      <c r="O391">
        <v>0</v>
      </c>
      <c r="P391">
        <v>0</v>
      </c>
      <c r="Q391">
        <v>95.6</v>
      </c>
      <c r="R391">
        <v>0</v>
      </c>
      <c r="S391">
        <v>0</v>
      </c>
      <c r="T391">
        <v>130.30000000000001</v>
      </c>
      <c r="U391">
        <v>0</v>
      </c>
      <c r="V391">
        <v>589.5</v>
      </c>
      <c r="W391">
        <v>-6148</v>
      </c>
      <c r="X391">
        <v>41650</v>
      </c>
      <c r="Y391">
        <v>23178273</v>
      </c>
      <c r="Z391">
        <v>0</v>
      </c>
      <c r="AA391">
        <v>0</v>
      </c>
      <c r="AB391">
        <v>0</v>
      </c>
      <c r="AC391">
        <v>205309</v>
      </c>
      <c r="AD391">
        <v>0</v>
      </c>
      <c r="AE391">
        <v>0</v>
      </c>
      <c r="AF391">
        <v>0</v>
      </c>
      <c r="AG391">
        <v>0</v>
      </c>
      <c r="AH391">
        <v>1280762</v>
      </c>
      <c r="AI391">
        <v>0</v>
      </c>
      <c r="AJ391">
        <v>0</v>
      </c>
      <c r="AK391">
        <v>53176</v>
      </c>
      <c r="AL391">
        <v>0</v>
      </c>
      <c r="AM391">
        <v>0</v>
      </c>
      <c r="AN391">
        <v>234890</v>
      </c>
      <c r="AO391">
        <v>0</v>
      </c>
      <c r="AP391">
        <v>2233850</v>
      </c>
      <c r="AQ391">
        <v>27221762</v>
      </c>
      <c r="AR391">
        <v>0</v>
      </c>
    </row>
    <row r="392" spans="1:44" hidden="1">
      <c r="A392" s="47" t="str">
        <f t="shared" si="6"/>
        <v>VT_2024</v>
      </c>
      <c r="B392" t="s">
        <v>135</v>
      </c>
      <c r="C392">
        <v>2024</v>
      </c>
      <c r="D392">
        <v>59.7</v>
      </c>
      <c r="E392">
        <v>81.099999999999994</v>
      </c>
      <c r="F392">
        <v>0</v>
      </c>
      <c r="G392">
        <v>0</v>
      </c>
      <c r="H392">
        <v>0</v>
      </c>
      <c r="I392">
        <v>170.2</v>
      </c>
      <c r="J392">
        <v>0</v>
      </c>
      <c r="K392">
        <v>0</v>
      </c>
      <c r="L392">
        <v>0</v>
      </c>
      <c r="M392">
        <v>0</v>
      </c>
      <c r="N392">
        <v>331.8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131.19999999999999</v>
      </c>
      <c r="U392">
        <v>0</v>
      </c>
      <c r="V392">
        <v>603.9</v>
      </c>
      <c r="W392">
        <v>-6143</v>
      </c>
      <c r="X392">
        <v>41650</v>
      </c>
      <c r="Y392">
        <v>24121287</v>
      </c>
      <c r="Z392">
        <v>0</v>
      </c>
      <c r="AA392">
        <v>0</v>
      </c>
      <c r="AB392">
        <v>0</v>
      </c>
      <c r="AC392">
        <v>151999</v>
      </c>
      <c r="AD392">
        <v>0</v>
      </c>
      <c r="AE392">
        <v>0</v>
      </c>
      <c r="AF392">
        <v>0</v>
      </c>
      <c r="AG392">
        <v>0</v>
      </c>
      <c r="AH392">
        <v>1282646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155976</v>
      </c>
      <c r="AO392">
        <v>0</v>
      </c>
      <c r="AP392">
        <v>2124865</v>
      </c>
      <c r="AQ392">
        <v>27872279</v>
      </c>
      <c r="AR392">
        <v>0</v>
      </c>
    </row>
    <row r="393" spans="1:44" hidden="1">
      <c r="A393" s="47" t="str">
        <f t="shared" si="6"/>
        <v>VT_2025</v>
      </c>
      <c r="B393" t="s">
        <v>135</v>
      </c>
      <c r="C393">
        <v>2025</v>
      </c>
      <c r="D393">
        <v>59.7</v>
      </c>
      <c r="E393">
        <v>81.099999999999994</v>
      </c>
      <c r="F393">
        <v>1.6</v>
      </c>
      <c r="G393">
        <v>0</v>
      </c>
      <c r="H393">
        <v>0</v>
      </c>
      <c r="I393">
        <v>184</v>
      </c>
      <c r="J393">
        <v>2.2999999999999998</v>
      </c>
      <c r="K393">
        <v>0</v>
      </c>
      <c r="L393">
        <v>0</v>
      </c>
      <c r="M393">
        <v>0</v>
      </c>
      <c r="N393">
        <v>332.3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131.4</v>
      </c>
      <c r="U393">
        <v>0</v>
      </c>
      <c r="V393">
        <v>605.29999999999995</v>
      </c>
      <c r="W393">
        <v>-4694</v>
      </c>
      <c r="X393">
        <v>41650</v>
      </c>
      <c r="Y393">
        <v>21791133</v>
      </c>
      <c r="Z393">
        <v>10252</v>
      </c>
      <c r="AA393">
        <v>0</v>
      </c>
      <c r="AB393">
        <v>0</v>
      </c>
      <c r="AC393">
        <v>239297</v>
      </c>
      <c r="AD393">
        <v>15058</v>
      </c>
      <c r="AE393">
        <v>0</v>
      </c>
      <c r="AF393">
        <v>0</v>
      </c>
      <c r="AG393">
        <v>0</v>
      </c>
      <c r="AH393">
        <v>1284657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232039</v>
      </c>
      <c r="AO393">
        <v>0</v>
      </c>
      <c r="AP393">
        <v>2238558</v>
      </c>
      <c r="AQ393">
        <v>25847950</v>
      </c>
      <c r="AR393">
        <v>0</v>
      </c>
    </row>
    <row r="394" spans="1:44" hidden="1">
      <c r="A394" s="47" t="str">
        <f t="shared" si="6"/>
        <v>VT_2026</v>
      </c>
      <c r="B394" t="s">
        <v>135</v>
      </c>
      <c r="C394">
        <v>2026</v>
      </c>
      <c r="D394">
        <v>59.7</v>
      </c>
      <c r="E394">
        <v>81.099999999999994</v>
      </c>
      <c r="F394">
        <v>3.1</v>
      </c>
      <c r="G394">
        <v>0</v>
      </c>
      <c r="H394">
        <v>0</v>
      </c>
      <c r="I394">
        <v>197.8</v>
      </c>
      <c r="J394">
        <v>4.5999999999999996</v>
      </c>
      <c r="K394">
        <v>0</v>
      </c>
      <c r="L394">
        <v>0</v>
      </c>
      <c r="M394">
        <v>0</v>
      </c>
      <c r="N394">
        <v>332.8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131.30000000000001</v>
      </c>
      <c r="U394">
        <v>0</v>
      </c>
      <c r="V394">
        <v>869.8</v>
      </c>
      <c r="W394">
        <v>-4567</v>
      </c>
      <c r="X394">
        <v>41650</v>
      </c>
      <c r="Y394">
        <v>23325927</v>
      </c>
      <c r="Z394">
        <v>20504</v>
      </c>
      <c r="AA394">
        <v>0</v>
      </c>
      <c r="AB394">
        <v>0</v>
      </c>
      <c r="AC394">
        <v>172477</v>
      </c>
      <c r="AD394">
        <v>30115</v>
      </c>
      <c r="AE394">
        <v>0</v>
      </c>
      <c r="AF394">
        <v>0</v>
      </c>
      <c r="AG394">
        <v>0</v>
      </c>
      <c r="AH394">
        <v>1286541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193336</v>
      </c>
      <c r="AO394">
        <v>0</v>
      </c>
      <c r="AP394">
        <v>3329030</v>
      </c>
      <c r="AQ394">
        <v>28395013</v>
      </c>
      <c r="AR394">
        <v>0</v>
      </c>
    </row>
    <row r="395" spans="1:44" hidden="1">
      <c r="A395" s="47" t="str">
        <f t="shared" si="6"/>
        <v>VT_2027</v>
      </c>
      <c r="B395" t="s">
        <v>135</v>
      </c>
      <c r="C395">
        <v>2027</v>
      </c>
      <c r="D395">
        <v>59.7</v>
      </c>
      <c r="E395">
        <v>81.099999999999994</v>
      </c>
      <c r="F395">
        <v>4.7</v>
      </c>
      <c r="G395">
        <v>0</v>
      </c>
      <c r="H395">
        <v>0</v>
      </c>
      <c r="I395">
        <v>215</v>
      </c>
      <c r="J395">
        <v>6.9</v>
      </c>
      <c r="K395">
        <v>0</v>
      </c>
      <c r="L395">
        <v>0</v>
      </c>
      <c r="M395">
        <v>0</v>
      </c>
      <c r="N395">
        <v>333.3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131.1</v>
      </c>
      <c r="U395">
        <v>0</v>
      </c>
      <c r="V395">
        <v>979.6</v>
      </c>
      <c r="W395">
        <v>-4599</v>
      </c>
      <c r="X395">
        <v>41650</v>
      </c>
      <c r="Y395">
        <v>23214467</v>
      </c>
      <c r="Z395">
        <v>30755</v>
      </c>
      <c r="AA395">
        <v>0</v>
      </c>
      <c r="AB395">
        <v>0</v>
      </c>
      <c r="AC395">
        <v>248119</v>
      </c>
      <c r="AD395">
        <v>45173</v>
      </c>
      <c r="AE395">
        <v>0</v>
      </c>
      <c r="AF395">
        <v>0</v>
      </c>
      <c r="AG395">
        <v>0</v>
      </c>
      <c r="AH395">
        <v>1288553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212463</v>
      </c>
      <c r="AO395">
        <v>0</v>
      </c>
      <c r="AP395">
        <v>3806550</v>
      </c>
      <c r="AQ395">
        <v>28883130</v>
      </c>
      <c r="AR395">
        <v>0</v>
      </c>
    </row>
    <row r="396" spans="1:44" hidden="1">
      <c r="A396" s="47" t="str">
        <f t="shared" si="6"/>
        <v>VT_2028</v>
      </c>
      <c r="B396" t="s">
        <v>135</v>
      </c>
      <c r="C396">
        <v>2028</v>
      </c>
      <c r="D396">
        <v>59.7</v>
      </c>
      <c r="E396">
        <v>81.099999999999994</v>
      </c>
      <c r="F396">
        <v>0</v>
      </c>
      <c r="G396">
        <v>0</v>
      </c>
      <c r="H396">
        <v>0</v>
      </c>
      <c r="I396">
        <v>232.1</v>
      </c>
      <c r="J396">
        <v>9.1999999999999993</v>
      </c>
      <c r="K396">
        <v>0</v>
      </c>
      <c r="L396">
        <v>0</v>
      </c>
      <c r="M396">
        <v>0</v>
      </c>
      <c r="N396">
        <v>333.8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131</v>
      </c>
      <c r="U396">
        <v>0</v>
      </c>
      <c r="V396">
        <v>1010.1</v>
      </c>
      <c r="W396">
        <v>-3636</v>
      </c>
      <c r="X396">
        <v>41650</v>
      </c>
      <c r="Y396">
        <v>23167400</v>
      </c>
      <c r="Z396">
        <v>0</v>
      </c>
      <c r="AA396">
        <v>0</v>
      </c>
      <c r="AB396">
        <v>0</v>
      </c>
      <c r="AC396">
        <v>301841</v>
      </c>
      <c r="AD396">
        <v>60230</v>
      </c>
      <c r="AE396">
        <v>0</v>
      </c>
      <c r="AF396">
        <v>0</v>
      </c>
      <c r="AG396">
        <v>0</v>
      </c>
      <c r="AH396">
        <v>1290339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218140</v>
      </c>
      <c r="AO396">
        <v>0</v>
      </c>
      <c r="AP396">
        <v>3911520</v>
      </c>
      <c r="AQ396">
        <v>28987484</v>
      </c>
      <c r="AR396">
        <v>0</v>
      </c>
    </row>
    <row r="397" spans="1:44" hidden="1">
      <c r="A397" s="47" t="str">
        <f t="shared" si="6"/>
        <v>VT_2029</v>
      </c>
      <c r="B397" t="s">
        <v>135</v>
      </c>
      <c r="C397">
        <v>2029</v>
      </c>
      <c r="D397">
        <v>169.1</v>
      </c>
      <c r="E397">
        <v>29.1</v>
      </c>
      <c r="F397">
        <v>0</v>
      </c>
      <c r="G397">
        <v>0</v>
      </c>
      <c r="H397">
        <v>0</v>
      </c>
      <c r="I397">
        <v>252.6</v>
      </c>
      <c r="J397">
        <v>9.1999999999999993</v>
      </c>
      <c r="K397">
        <v>0</v>
      </c>
      <c r="L397">
        <v>0</v>
      </c>
      <c r="M397">
        <v>0</v>
      </c>
      <c r="N397">
        <v>334.3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131</v>
      </c>
      <c r="U397">
        <v>0</v>
      </c>
      <c r="V397">
        <v>1125</v>
      </c>
      <c r="W397">
        <v>-39502</v>
      </c>
      <c r="X397">
        <v>41650</v>
      </c>
      <c r="Y397">
        <v>22114440</v>
      </c>
      <c r="Z397">
        <v>0</v>
      </c>
      <c r="AA397">
        <v>0</v>
      </c>
      <c r="AB397">
        <v>0</v>
      </c>
      <c r="AC397">
        <v>326849</v>
      </c>
      <c r="AD397">
        <v>60230</v>
      </c>
      <c r="AE397">
        <v>0</v>
      </c>
      <c r="AF397">
        <v>0</v>
      </c>
      <c r="AG397">
        <v>0</v>
      </c>
      <c r="AH397">
        <v>1292351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177124</v>
      </c>
      <c r="AO397">
        <v>0</v>
      </c>
      <c r="AP397">
        <v>4404905</v>
      </c>
      <c r="AQ397">
        <v>28378046</v>
      </c>
      <c r="AR397">
        <v>0</v>
      </c>
    </row>
    <row r="398" spans="1:44" hidden="1">
      <c r="A398" s="47" t="str">
        <f t="shared" si="6"/>
        <v>VT_2030</v>
      </c>
      <c r="B398" t="s">
        <v>135</v>
      </c>
      <c r="C398">
        <v>2030</v>
      </c>
      <c r="D398">
        <v>169.1</v>
      </c>
      <c r="E398">
        <v>29.1</v>
      </c>
      <c r="F398">
        <v>0</v>
      </c>
      <c r="G398">
        <v>0</v>
      </c>
      <c r="H398">
        <v>0</v>
      </c>
      <c r="I398">
        <v>273.2</v>
      </c>
      <c r="J398">
        <v>9.1999999999999993</v>
      </c>
      <c r="K398">
        <v>0</v>
      </c>
      <c r="L398">
        <v>0</v>
      </c>
      <c r="M398">
        <v>0</v>
      </c>
      <c r="N398">
        <v>334.8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131</v>
      </c>
      <c r="U398">
        <v>0</v>
      </c>
      <c r="V398">
        <v>1125.0999999999999</v>
      </c>
      <c r="W398">
        <v>-30156</v>
      </c>
      <c r="X398">
        <v>41650</v>
      </c>
      <c r="Y398">
        <v>22438907</v>
      </c>
      <c r="Z398">
        <v>0</v>
      </c>
      <c r="AA398">
        <v>0</v>
      </c>
      <c r="AB398">
        <v>0</v>
      </c>
      <c r="AC398">
        <v>355281</v>
      </c>
      <c r="AD398">
        <v>60230</v>
      </c>
      <c r="AE398">
        <v>0</v>
      </c>
      <c r="AF398">
        <v>0</v>
      </c>
      <c r="AG398">
        <v>0</v>
      </c>
      <c r="AH398">
        <v>1294332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215903</v>
      </c>
      <c r="AO398">
        <v>0</v>
      </c>
      <c r="AP398">
        <v>4448969</v>
      </c>
      <c r="AQ398">
        <v>28825115</v>
      </c>
      <c r="AR398">
        <v>0</v>
      </c>
    </row>
    <row r="399" spans="1:44" hidden="1">
      <c r="A399" s="47" t="str">
        <f t="shared" si="6"/>
        <v>WA_2022</v>
      </c>
      <c r="B399" t="s">
        <v>141</v>
      </c>
      <c r="C399">
        <v>2022</v>
      </c>
      <c r="D399">
        <v>9.6</v>
      </c>
      <c r="E399">
        <v>119.1</v>
      </c>
      <c r="F399">
        <v>0</v>
      </c>
      <c r="G399">
        <v>670</v>
      </c>
      <c r="H399">
        <v>0</v>
      </c>
      <c r="I399">
        <v>333.2</v>
      </c>
      <c r="J399">
        <v>0</v>
      </c>
      <c r="K399">
        <v>2635.6</v>
      </c>
      <c r="L399">
        <v>623.79999999999995</v>
      </c>
      <c r="M399">
        <v>0</v>
      </c>
      <c r="N399">
        <v>22442.3</v>
      </c>
      <c r="O399">
        <v>1151</v>
      </c>
      <c r="P399">
        <v>0</v>
      </c>
      <c r="Q399">
        <v>2.5</v>
      </c>
      <c r="R399">
        <v>314</v>
      </c>
      <c r="S399">
        <v>0</v>
      </c>
      <c r="T399">
        <v>184.7</v>
      </c>
      <c r="U399">
        <v>0</v>
      </c>
      <c r="V399">
        <v>3500.9</v>
      </c>
      <c r="W399">
        <v>-429</v>
      </c>
      <c r="X399">
        <v>316849</v>
      </c>
      <c r="Y399">
        <v>9309480</v>
      </c>
      <c r="Z399">
        <v>0</v>
      </c>
      <c r="AA399">
        <v>4751724</v>
      </c>
      <c r="AB399">
        <v>0</v>
      </c>
      <c r="AC399">
        <v>391930</v>
      </c>
      <c r="AD399">
        <v>0</v>
      </c>
      <c r="AE399">
        <v>8352169</v>
      </c>
      <c r="AF399">
        <v>0</v>
      </c>
      <c r="AG399">
        <v>0</v>
      </c>
      <c r="AH399">
        <v>88488450</v>
      </c>
      <c r="AI399">
        <v>9246796</v>
      </c>
      <c r="AJ399">
        <v>0</v>
      </c>
      <c r="AK399">
        <v>0</v>
      </c>
      <c r="AL399">
        <v>-43197</v>
      </c>
      <c r="AM399">
        <v>0</v>
      </c>
      <c r="AN399">
        <v>361347</v>
      </c>
      <c r="AO399">
        <v>0</v>
      </c>
      <c r="AP399">
        <v>8927570</v>
      </c>
      <c r="AQ399">
        <v>130102690</v>
      </c>
      <c r="AR399">
        <v>8.8000000000000007</v>
      </c>
    </row>
    <row r="400" spans="1:44" hidden="1">
      <c r="A400" s="47" t="str">
        <f t="shared" si="6"/>
        <v>WA_2023</v>
      </c>
      <c r="B400" t="s">
        <v>141</v>
      </c>
      <c r="C400">
        <v>2023</v>
      </c>
      <c r="D400">
        <v>9.6</v>
      </c>
      <c r="E400">
        <v>119.1</v>
      </c>
      <c r="F400">
        <v>0</v>
      </c>
      <c r="G400">
        <v>670</v>
      </c>
      <c r="H400">
        <v>0</v>
      </c>
      <c r="I400">
        <v>485</v>
      </c>
      <c r="J400">
        <v>0</v>
      </c>
      <c r="K400">
        <v>2635.6</v>
      </c>
      <c r="L400">
        <v>623.79999999999995</v>
      </c>
      <c r="M400">
        <v>0</v>
      </c>
      <c r="N400">
        <v>22442.3</v>
      </c>
      <c r="O400">
        <v>1151</v>
      </c>
      <c r="P400">
        <v>0</v>
      </c>
      <c r="Q400">
        <v>2.5</v>
      </c>
      <c r="R400">
        <v>314</v>
      </c>
      <c r="S400">
        <v>0</v>
      </c>
      <c r="T400">
        <v>184.7</v>
      </c>
      <c r="U400">
        <v>0</v>
      </c>
      <c r="V400">
        <v>3577.9</v>
      </c>
      <c r="W400">
        <v>-429</v>
      </c>
      <c r="X400">
        <v>316849</v>
      </c>
      <c r="Y400">
        <v>8808420</v>
      </c>
      <c r="Z400">
        <v>0</v>
      </c>
      <c r="AA400">
        <v>4751724</v>
      </c>
      <c r="AB400">
        <v>0</v>
      </c>
      <c r="AC400">
        <v>609497</v>
      </c>
      <c r="AD400">
        <v>0</v>
      </c>
      <c r="AE400">
        <v>3523020</v>
      </c>
      <c r="AF400">
        <v>0</v>
      </c>
      <c r="AG400">
        <v>0</v>
      </c>
      <c r="AH400">
        <v>88488450</v>
      </c>
      <c r="AI400">
        <v>9246796</v>
      </c>
      <c r="AJ400">
        <v>0</v>
      </c>
      <c r="AK400">
        <v>0</v>
      </c>
      <c r="AL400">
        <v>-44003</v>
      </c>
      <c r="AM400">
        <v>0</v>
      </c>
      <c r="AN400">
        <v>369067</v>
      </c>
      <c r="AO400">
        <v>0</v>
      </c>
      <c r="AP400">
        <v>9302409</v>
      </c>
      <c r="AQ400">
        <v>125371799</v>
      </c>
      <c r="AR400">
        <v>6.8</v>
      </c>
    </row>
    <row r="401" spans="1:44" hidden="1">
      <c r="A401" s="47" t="str">
        <f t="shared" si="6"/>
        <v>WA_2024</v>
      </c>
      <c r="B401" t="s">
        <v>141</v>
      </c>
      <c r="C401">
        <v>2024</v>
      </c>
      <c r="D401">
        <v>9.6</v>
      </c>
      <c r="E401">
        <v>119.1</v>
      </c>
      <c r="F401">
        <v>0</v>
      </c>
      <c r="G401">
        <v>665</v>
      </c>
      <c r="H401">
        <v>0</v>
      </c>
      <c r="I401">
        <v>636.70000000000005</v>
      </c>
      <c r="J401">
        <v>0</v>
      </c>
      <c r="K401">
        <v>2635.6</v>
      </c>
      <c r="L401">
        <v>623.79999999999995</v>
      </c>
      <c r="M401">
        <v>0</v>
      </c>
      <c r="N401">
        <v>22457.200000000001</v>
      </c>
      <c r="O401">
        <v>1151</v>
      </c>
      <c r="P401">
        <v>0</v>
      </c>
      <c r="Q401">
        <v>2.5</v>
      </c>
      <c r="R401">
        <v>314</v>
      </c>
      <c r="S401">
        <v>0</v>
      </c>
      <c r="T401">
        <v>184.7</v>
      </c>
      <c r="U401">
        <v>0</v>
      </c>
      <c r="V401">
        <v>3580.4</v>
      </c>
      <c r="W401">
        <v>-423</v>
      </c>
      <c r="X401">
        <v>316849</v>
      </c>
      <c r="Y401">
        <v>8717420</v>
      </c>
      <c r="Z401">
        <v>0</v>
      </c>
      <c r="AA401">
        <v>3841663</v>
      </c>
      <c r="AB401">
        <v>0</v>
      </c>
      <c r="AC401">
        <v>800658</v>
      </c>
      <c r="AD401">
        <v>0</v>
      </c>
      <c r="AE401">
        <v>3452616</v>
      </c>
      <c r="AF401">
        <v>0</v>
      </c>
      <c r="AG401">
        <v>0</v>
      </c>
      <c r="AH401">
        <v>88541704</v>
      </c>
      <c r="AI401">
        <v>9246796</v>
      </c>
      <c r="AJ401">
        <v>0</v>
      </c>
      <c r="AK401">
        <v>0</v>
      </c>
      <c r="AL401">
        <v>-31315</v>
      </c>
      <c r="AM401">
        <v>0</v>
      </c>
      <c r="AN401">
        <v>366467</v>
      </c>
      <c r="AO401">
        <v>0</v>
      </c>
      <c r="AP401">
        <v>9447631</v>
      </c>
      <c r="AQ401">
        <v>124700066</v>
      </c>
      <c r="AR401">
        <v>5.7</v>
      </c>
    </row>
    <row r="402" spans="1:44" hidden="1">
      <c r="A402" s="47" t="str">
        <f t="shared" si="6"/>
        <v>WA_2025</v>
      </c>
      <c r="B402" t="s">
        <v>141</v>
      </c>
      <c r="C402">
        <v>2025</v>
      </c>
      <c r="D402">
        <v>59</v>
      </c>
      <c r="E402">
        <v>119.1</v>
      </c>
      <c r="F402">
        <v>6.2</v>
      </c>
      <c r="G402">
        <v>0</v>
      </c>
      <c r="H402">
        <v>0</v>
      </c>
      <c r="I402">
        <v>844.5</v>
      </c>
      <c r="J402">
        <v>9.1999999999999993</v>
      </c>
      <c r="K402">
        <v>2633.7</v>
      </c>
      <c r="L402">
        <v>623.79999999999995</v>
      </c>
      <c r="M402">
        <v>0</v>
      </c>
      <c r="N402">
        <v>23070.5</v>
      </c>
      <c r="O402">
        <v>1151</v>
      </c>
      <c r="P402">
        <v>0</v>
      </c>
      <c r="Q402">
        <v>2.5</v>
      </c>
      <c r="R402">
        <v>314</v>
      </c>
      <c r="S402">
        <v>0</v>
      </c>
      <c r="T402">
        <v>184.7</v>
      </c>
      <c r="U402">
        <v>0</v>
      </c>
      <c r="V402">
        <v>3729.8</v>
      </c>
      <c r="W402">
        <v>-23267</v>
      </c>
      <c r="X402">
        <v>316849</v>
      </c>
      <c r="Y402">
        <v>10146890</v>
      </c>
      <c r="Z402">
        <v>41007</v>
      </c>
      <c r="AA402">
        <v>0</v>
      </c>
      <c r="AB402">
        <v>0</v>
      </c>
      <c r="AC402">
        <v>1063777</v>
      </c>
      <c r="AD402">
        <v>60230</v>
      </c>
      <c r="AE402">
        <v>3437767</v>
      </c>
      <c r="AF402">
        <v>0</v>
      </c>
      <c r="AG402">
        <v>0</v>
      </c>
      <c r="AH402">
        <v>91037140</v>
      </c>
      <c r="AI402">
        <v>9246796</v>
      </c>
      <c r="AJ402">
        <v>0</v>
      </c>
      <c r="AK402">
        <v>0</v>
      </c>
      <c r="AL402">
        <v>-30008</v>
      </c>
      <c r="AM402">
        <v>0</v>
      </c>
      <c r="AN402">
        <v>363905</v>
      </c>
      <c r="AO402">
        <v>0</v>
      </c>
      <c r="AP402">
        <v>9935427</v>
      </c>
      <c r="AQ402">
        <v>125596512</v>
      </c>
      <c r="AR402">
        <v>1.4</v>
      </c>
    </row>
    <row r="403" spans="1:44" hidden="1">
      <c r="A403" s="47" t="str">
        <f t="shared" si="6"/>
        <v>WA_2026</v>
      </c>
      <c r="B403" t="s">
        <v>141</v>
      </c>
      <c r="C403">
        <v>2026</v>
      </c>
      <c r="D403">
        <v>71.8</v>
      </c>
      <c r="E403">
        <v>119.1</v>
      </c>
      <c r="F403">
        <v>12.5</v>
      </c>
      <c r="G403">
        <v>0</v>
      </c>
      <c r="H403">
        <v>0</v>
      </c>
      <c r="I403">
        <v>1052.2</v>
      </c>
      <c r="J403">
        <v>18.3</v>
      </c>
      <c r="K403">
        <v>2631.8</v>
      </c>
      <c r="L403">
        <v>623.79999999999995</v>
      </c>
      <c r="M403">
        <v>0</v>
      </c>
      <c r="N403">
        <v>23085.4</v>
      </c>
      <c r="O403">
        <v>1151</v>
      </c>
      <c r="P403">
        <v>0</v>
      </c>
      <c r="Q403">
        <v>2.5</v>
      </c>
      <c r="R403">
        <v>314</v>
      </c>
      <c r="S403">
        <v>0</v>
      </c>
      <c r="T403">
        <v>184.7</v>
      </c>
      <c r="U403">
        <v>0</v>
      </c>
      <c r="V403">
        <v>4574.6000000000004</v>
      </c>
      <c r="W403">
        <v>-9586</v>
      </c>
      <c r="X403">
        <v>316849</v>
      </c>
      <c r="Y403">
        <v>10603850</v>
      </c>
      <c r="Z403">
        <v>82014</v>
      </c>
      <c r="AA403">
        <v>0</v>
      </c>
      <c r="AB403">
        <v>0</v>
      </c>
      <c r="AC403">
        <v>1323355</v>
      </c>
      <c r="AD403">
        <v>120461</v>
      </c>
      <c r="AE403">
        <v>2676432</v>
      </c>
      <c r="AF403">
        <v>19770</v>
      </c>
      <c r="AG403">
        <v>0</v>
      </c>
      <c r="AH403">
        <v>91090393</v>
      </c>
      <c r="AI403">
        <v>9246796</v>
      </c>
      <c r="AJ403">
        <v>0</v>
      </c>
      <c r="AK403">
        <v>0</v>
      </c>
      <c r="AL403">
        <v>-22619</v>
      </c>
      <c r="AM403">
        <v>0</v>
      </c>
      <c r="AN403">
        <v>359747</v>
      </c>
      <c r="AO403">
        <v>0</v>
      </c>
      <c r="AP403">
        <v>12744849</v>
      </c>
      <c r="AQ403">
        <v>128552312</v>
      </c>
      <c r="AR403">
        <v>1.1000000000000001</v>
      </c>
    </row>
    <row r="404" spans="1:44" hidden="1">
      <c r="A404" s="47" t="str">
        <f t="shared" si="6"/>
        <v>WA_2027</v>
      </c>
      <c r="B404" t="s">
        <v>141</v>
      </c>
      <c r="C404">
        <v>2027</v>
      </c>
      <c r="D404">
        <v>72</v>
      </c>
      <c r="E404">
        <v>119.1</v>
      </c>
      <c r="F404">
        <v>18.7</v>
      </c>
      <c r="G404">
        <v>0</v>
      </c>
      <c r="H404">
        <v>0</v>
      </c>
      <c r="I404">
        <v>1252.4000000000001</v>
      </c>
      <c r="J404">
        <v>27.5</v>
      </c>
      <c r="K404">
        <v>2627.4</v>
      </c>
      <c r="L404">
        <v>623.79999999999995</v>
      </c>
      <c r="M404">
        <v>0</v>
      </c>
      <c r="N404">
        <v>23214.799999999999</v>
      </c>
      <c r="O404">
        <v>1151</v>
      </c>
      <c r="P404">
        <v>320</v>
      </c>
      <c r="Q404">
        <v>2.5</v>
      </c>
      <c r="R404">
        <v>314</v>
      </c>
      <c r="S404">
        <v>0</v>
      </c>
      <c r="T404">
        <v>184.7</v>
      </c>
      <c r="U404">
        <v>0</v>
      </c>
      <c r="V404">
        <v>5129.6000000000004</v>
      </c>
      <c r="W404">
        <v>-4618</v>
      </c>
      <c r="X404">
        <v>312068</v>
      </c>
      <c r="Y404">
        <v>10958090</v>
      </c>
      <c r="Z404">
        <v>123022</v>
      </c>
      <c r="AA404">
        <v>0</v>
      </c>
      <c r="AB404">
        <v>0</v>
      </c>
      <c r="AC404">
        <v>1583504</v>
      </c>
      <c r="AD404">
        <v>180691</v>
      </c>
      <c r="AE404">
        <v>1116784</v>
      </c>
      <c r="AF404">
        <v>25766</v>
      </c>
      <c r="AG404">
        <v>0</v>
      </c>
      <c r="AH404">
        <v>91492619</v>
      </c>
      <c r="AI404">
        <v>9246796</v>
      </c>
      <c r="AJ404">
        <v>2576542</v>
      </c>
      <c r="AK404">
        <v>0</v>
      </c>
      <c r="AL404">
        <v>-17106</v>
      </c>
      <c r="AM404">
        <v>0</v>
      </c>
      <c r="AN404">
        <v>358825</v>
      </c>
      <c r="AO404">
        <v>0</v>
      </c>
      <c r="AP404">
        <v>14930157</v>
      </c>
      <c r="AQ404">
        <v>132883138</v>
      </c>
      <c r="AR404">
        <v>0.5</v>
      </c>
    </row>
    <row r="405" spans="1:44" hidden="1">
      <c r="A405" s="47" t="str">
        <f t="shared" si="6"/>
        <v>WA_2028</v>
      </c>
      <c r="B405" t="s">
        <v>141</v>
      </c>
      <c r="C405">
        <v>2028</v>
      </c>
      <c r="D405">
        <v>72</v>
      </c>
      <c r="E405">
        <v>69.099999999999994</v>
      </c>
      <c r="F405">
        <v>0</v>
      </c>
      <c r="G405">
        <v>0</v>
      </c>
      <c r="H405">
        <v>0</v>
      </c>
      <c r="I405">
        <v>1452.5</v>
      </c>
      <c r="J405">
        <v>36.6</v>
      </c>
      <c r="K405">
        <v>2622.9</v>
      </c>
      <c r="L405">
        <v>623.79999999999995</v>
      </c>
      <c r="M405">
        <v>0</v>
      </c>
      <c r="N405">
        <v>23229.7</v>
      </c>
      <c r="O405">
        <v>1151</v>
      </c>
      <c r="P405">
        <v>320</v>
      </c>
      <c r="Q405">
        <v>2.5</v>
      </c>
      <c r="R405">
        <v>314</v>
      </c>
      <c r="S405">
        <v>0</v>
      </c>
      <c r="T405">
        <v>184.7</v>
      </c>
      <c r="U405">
        <v>0</v>
      </c>
      <c r="V405">
        <v>6590.8</v>
      </c>
      <c r="W405">
        <v>-8462</v>
      </c>
      <c r="X405">
        <v>307686</v>
      </c>
      <c r="Y405">
        <v>10421880</v>
      </c>
      <c r="Z405">
        <v>0</v>
      </c>
      <c r="AA405">
        <v>0</v>
      </c>
      <c r="AB405">
        <v>0</v>
      </c>
      <c r="AC405">
        <v>1840111</v>
      </c>
      <c r="AD405">
        <v>240921</v>
      </c>
      <c r="AE405">
        <v>446643</v>
      </c>
      <c r="AF405">
        <v>0</v>
      </c>
      <c r="AG405">
        <v>0</v>
      </c>
      <c r="AH405">
        <v>91545872</v>
      </c>
      <c r="AI405">
        <v>9246796</v>
      </c>
      <c r="AJ405">
        <v>2177293</v>
      </c>
      <c r="AK405">
        <v>0</v>
      </c>
      <c r="AL405">
        <v>-43302</v>
      </c>
      <c r="AM405">
        <v>0</v>
      </c>
      <c r="AN405">
        <v>356322</v>
      </c>
      <c r="AO405">
        <v>0</v>
      </c>
      <c r="AP405">
        <v>20045795</v>
      </c>
      <c r="AQ405">
        <v>136577554</v>
      </c>
      <c r="AR405">
        <v>0.2</v>
      </c>
    </row>
    <row r="406" spans="1:44" hidden="1">
      <c r="A406" s="47" t="str">
        <f t="shared" si="6"/>
        <v>WA_2029</v>
      </c>
      <c r="B406" t="s">
        <v>141</v>
      </c>
      <c r="C406">
        <v>2029</v>
      </c>
      <c r="D406">
        <v>69.900000000000006</v>
      </c>
      <c r="E406">
        <v>69.099999999999994</v>
      </c>
      <c r="F406">
        <v>0</v>
      </c>
      <c r="G406">
        <v>0</v>
      </c>
      <c r="H406">
        <v>0</v>
      </c>
      <c r="I406">
        <v>1816.5</v>
      </c>
      <c r="J406">
        <v>36.6</v>
      </c>
      <c r="K406">
        <v>2620.3000000000002</v>
      </c>
      <c r="L406">
        <v>623.79999999999995</v>
      </c>
      <c r="M406">
        <v>0</v>
      </c>
      <c r="N406">
        <v>23245.4</v>
      </c>
      <c r="O406">
        <v>1151</v>
      </c>
      <c r="P406">
        <v>320</v>
      </c>
      <c r="Q406">
        <v>2.5</v>
      </c>
      <c r="R406">
        <v>314</v>
      </c>
      <c r="S406">
        <v>0</v>
      </c>
      <c r="T406">
        <v>184.7</v>
      </c>
      <c r="U406">
        <v>0</v>
      </c>
      <c r="V406">
        <v>7046.4</v>
      </c>
      <c r="W406">
        <v>-8215</v>
      </c>
      <c r="X406">
        <v>269475</v>
      </c>
      <c r="Y406">
        <v>10414800</v>
      </c>
      <c r="Z406">
        <v>0</v>
      </c>
      <c r="AA406">
        <v>0</v>
      </c>
      <c r="AB406">
        <v>0</v>
      </c>
      <c r="AC406">
        <v>2301894</v>
      </c>
      <c r="AD406">
        <v>240921</v>
      </c>
      <c r="AE406">
        <v>258167</v>
      </c>
      <c r="AF406">
        <v>0</v>
      </c>
      <c r="AG406">
        <v>0</v>
      </c>
      <c r="AH406">
        <v>91589112</v>
      </c>
      <c r="AI406">
        <v>7619694</v>
      </c>
      <c r="AJ406">
        <v>2103782</v>
      </c>
      <c r="AK406">
        <v>0</v>
      </c>
      <c r="AL406">
        <v>-32074</v>
      </c>
      <c r="AM406">
        <v>0</v>
      </c>
      <c r="AN406">
        <v>353831</v>
      </c>
      <c r="AO406">
        <v>0</v>
      </c>
      <c r="AP406">
        <v>21975320</v>
      </c>
      <c r="AQ406">
        <v>137086706</v>
      </c>
      <c r="AR406">
        <v>0.1</v>
      </c>
    </row>
    <row r="407" spans="1:44" hidden="1">
      <c r="A407" s="47" t="str">
        <f t="shared" si="6"/>
        <v>WA_2030</v>
      </c>
      <c r="B407" t="s">
        <v>141</v>
      </c>
      <c r="C407">
        <v>2030</v>
      </c>
      <c r="D407">
        <v>69.900000000000006</v>
      </c>
      <c r="E407">
        <v>69.099999999999994</v>
      </c>
      <c r="F407">
        <v>0</v>
      </c>
      <c r="G407">
        <v>0</v>
      </c>
      <c r="H407">
        <v>0</v>
      </c>
      <c r="I407">
        <v>2180.5</v>
      </c>
      <c r="J407">
        <v>36.6</v>
      </c>
      <c r="K407">
        <v>2617.6</v>
      </c>
      <c r="L407">
        <v>623.79999999999995</v>
      </c>
      <c r="M407">
        <v>0</v>
      </c>
      <c r="N407">
        <v>23262</v>
      </c>
      <c r="O407">
        <v>1151</v>
      </c>
      <c r="P407">
        <v>320</v>
      </c>
      <c r="Q407">
        <v>0</v>
      </c>
      <c r="R407">
        <v>314</v>
      </c>
      <c r="S407">
        <v>0</v>
      </c>
      <c r="T407">
        <v>184.7</v>
      </c>
      <c r="U407">
        <v>0</v>
      </c>
      <c r="V407">
        <v>7938.4</v>
      </c>
      <c r="W407">
        <v>-7612</v>
      </c>
      <c r="X407">
        <v>249565</v>
      </c>
      <c r="Y407">
        <v>10231470</v>
      </c>
      <c r="Z407">
        <v>0</v>
      </c>
      <c r="AA407">
        <v>0</v>
      </c>
      <c r="AB407">
        <v>0</v>
      </c>
      <c r="AC407">
        <v>2763584</v>
      </c>
      <c r="AD407">
        <v>240921</v>
      </c>
      <c r="AE407">
        <v>0</v>
      </c>
      <c r="AF407">
        <v>0</v>
      </c>
      <c r="AG407">
        <v>0</v>
      </c>
      <c r="AH407">
        <v>91223668</v>
      </c>
      <c r="AI407">
        <v>7619694</v>
      </c>
      <c r="AJ407">
        <v>2051214</v>
      </c>
      <c r="AK407">
        <v>0</v>
      </c>
      <c r="AL407">
        <v>-52314</v>
      </c>
      <c r="AM407">
        <v>0</v>
      </c>
      <c r="AN407">
        <v>324799</v>
      </c>
      <c r="AO407">
        <v>0</v>
      </c>
      <c r="AP407">
        <v>24286039</v>
      </c>
      <c r="AQ407">
        <v>138931029</v>
      </c>
      <c r="AR407">
        <v>0</v>
      </c>
    </row>
    <row r="408" spans="1:44" hidden="1">
      <c r="A408" s="47" t="str">
        <f t="shared" si="6"/>
        <v>WI_2022</v>
      </c>
      <c r="B408" t="s">
        <v>146</v>
      </c>
      <c r="C408">
        <v>2022</v>
      </c>
      <c r="D408">
        <v>0</v>
      </c>
      <c r="E408">
        <v>205.2</v>
      </c>
      <c r="F408">
        <v>0</v>
      </c>
      <c r="G408">
        <v>4809.3</v>
      </c>
      <c r="H408">
        <v>0</v>
      </c>
      <c r="I408">
        <v>85.1</v>
      </c>
      <c r="J408">
        <v>0</v>
      </c>
      <c r="K408">
        <v>3487</v>
      </c>
      <c r="L408">
        <v>3200.3</v>
      </c>
      <c r="M408">
        <v>0</v>
      </c>
      <c r="N408">
        <v>392.7</v>
      </c>
      <c r="O408">
        <v>1197.0999999999999</v>
      </c>
      <c r="P408">
        <v>0</v>
      </c>
      <c r="Q408">
        <v>923.5</v>
      </c>
      <c r="R408">
        <v>0</v>
      </c>
      <c r="S408">
        <v>0</v>
      </c>
      <c r="T408">
        <v>641.6</v>
      </c>
      <c r="U408">
        <v>0</v>
      </c>
      <c r="V408">
        <v>711.5</v>
      </c>
      <c r="W408">
        <v>0</v>
      </c>
      <c r="X408">
        <v>751250</v>
      </c>
      <c r="Y408">
        <v>0</v>
      </c>
      <c r="Z408">
        <v>0</v>
      </c>
      <c r="AA408">
        <v>27223504</v>
      </c>
      <c r="AB408">
        <v>0</v>
      </c>
      <c r="AC408">
        <v>115034</v>
      </c>
      <c r="AD408">
        <v>0</v>
      </c>
      <c r="AE408">
        <v>19545758</v>
      </c>
      <c r="AF408">
        <v>1291835</v>
      </c>
      <c r="AG408">
        <v>0</v>
      </c>
      <c r="AH408">
        <v>1776267</v>
      </c>
      <c r="AI408">
        <v>9589466</v>
      </c>
      <c r="AJ408">
        <v>0</v>
      </c>
      <c r="AK408">
        <v>383294</v>
      </c>
      <c r="AL408">
        <v>0</v>
      </c>
      <c r="AM408">
        <v>0</v>
      </c>
      <c r="AN408">
        <v>1210296</v>
      </c>
      <c r="AO408">
        <v>0</v>
      </c>
      <c r="AP408">
        <v>2124399</v>
      </c>
      <c r="AQ408">
        <v>64011103</v>
      </c>
      <c r="AR408">
        <v>36</v>
      </c>
    </row>
    <row r="409" spans="1:44" hidden="1">
      <c r="A409" s="47" t="str">
        <f t="shared" si="6"/>
        <v>WI_2023</v>
      </c>
      <c r="B409" t="s">
        <v>146</v>
      </c>
      <c r="C409">
        <v>2023</v>
      </c>
      <c r="D409">
        <v>0</v>
      </c>
      <c r="E409">
        <v>189.2</v>
      </c>
      <c r="F409">
        <v>0</v>
      </c>
      <c r="G409">
        <v>4226.7</v>
      </c>
      <c r="H409">
        <v>0</v>
      </c>
      <c r="I409">
        <v>110.7</v>
      </c>
      <c r="J409">
        <v>0</v>
      </c>
      <c r="K409">
        <v>3487</v>
      </c>
      <c r="L409">
        <v>3200.3</v>
      </c>
      <c r="M409">
        <v>0</v>
      </c>
      <c r="N409">
        <v>392.7</v>
      </c>
      <c r="O409">
        <v>1197.0999999999999</v>
      </c>
      <c r="P409">
        <v>0</v>
      </c>
      <c r="Q409">
        <v>923.5</v>
      </c>
      <c r="R409">
        <v>0</v>
      </c>
      <c r="S409">
        <v>0</v>
      </c>
      <c r="T409">
        <v>970.4</v>
      </c>
      <c r="U409">
        <v>0</v>
      </c>
      <c r="V409">
        <v>711.5</v>
      </c>
      <c r="W409">
        <v>0</v>
      </c>
      <c r="X409">
        <v>365768</v>
      </c>
      <c r="Y409">
        <v>0</v>
      </c>
      <c r="Z409">
        <v>0</v>
      </c>
      <c r="AA409">
        <v>22593983</v>
      </c>
      <c r="AB409">
        <v>0</v>
      </c>
      <c r="AC409">
        <v>146512</v>
      </c>
      <c r="AD409">
        <v>0</v>
      </c>
      <c r="AE409">
        <v>21939162</v>
      </c>
      <c r="AF409">
        <v>1444497</v>
      </c>
      <c r="AG409">
        <v>0</v>
      </c>
      <c r="AH409">
        <v>1776267</v>
      </c>
      <c r="AI409">
        <v>9589466</v>
      </c>
      <c r="AJ409">
        <v>0</v>
      </c>
      <c r="AK409">
        <v>456496</v>
      </c>
      <c r="AL409">
        <v>0</v>
      </c>
      <c r="AM409">
        <v>0</v>
      </c>
      <c r="AN409">
        <v>1974910</v>
      </c>
      <c r="AO409">
        <v>0</v>
      </c>
      <c r="AP409">
        <v>2157988</v>
      </c>
      <c r="AQ409">
        <v>62445049</v>
      </c>
      <c r="AR409">
        <v>32.299999999999997</v>
      </c>
    </row>
    <row r="410" spans="1:44" hidden="1">
      <c r="A410" s="47" t="str">
        <f t="shared" si="6"/>
        <v>WI_2024</v>
      </c>
      <c r="B410" t="s">
        <v>146</v>
      </c>
      <c r="C410">
        <v>2024</v>
      </c>
      <c r="D410">
        <v>0</v>
      </c>
      <c r="E410">
        <v>189.2</v>
      </c>
      <c r="F410">
        <v>0</v>
      </c>
      <c r="G410">
        <v>3648.2</v>
      </c>
      <c r="H410">
        <v>0</v>
      </c>
      <c r="I410">
        <v>136.4</v>
      </c>
      <c r="J410">
        <v>0</v>
      </c>
      <c r="K410">
        <v>3487</v>
      </c>
      <c r="L410">
        <v>3168.4</v>
      </c>
      <c r="M410">
        <v>0</v>
      </c>
      <c r="N410">
        <v>393.2</v>
      </c>
      <c r="O410">
        <v>1197.0999999999999</v>
      </c>
      <c r="P410">
        <v>0</v>
      </c>
      <c r="Q410">
        <v>923.5</v>
      </c>
      <c r="R410">
        <v>0</v>
      </c>
      <c r="S410">
        <v>0</v>
      </c>
      <c r="T410">
        <v>3066.4</v>
      </c>
      <c r="U410">
        <v>0</v>
      </c>
      <c r="V410">
        <v>1061.3</v>
      </c>
      <c r="W410">
        <v>0</v>
      </c>
      <c r="X410">
        <v>364986</v>
      </c>
      <c r="Y410">
        <v>0</v>
      </c>
      <c r="Z410">
        <v>0</v>
      </c>
      <c r="AA410">
        <v>17864679</v>
      </c>
      <c r="AB410">
        <v>0</v>
      </c>
      <c r="AC410">
        <v>176804</v>
      </c>
      <c r="AD410">
        <v>0</v>
      </c>
      <c r="AE410">
        <v>22598565</v>
      </c>
      <c r="AF410">
        <v>1615030</v>
      </c>
      <c r="AG410">
        <v>0</v>
      </c>
      <c r="AH410">
        <v>1778127</v>
      </c>
      <c r="AI410">
        <v>9589466</v>
      </c>
      <c r="AJ410">
        <v>0</v>
      </c>
      <c r="AK410">
        <v>522693</v>
      </c>
      <c r="AL410">
        <v>0</v>
      </c>
      <c r="AM410">
        <v>0</v>
      </c>
      <c r="AN410">
        <v>6122171</v>
      </c>
      <c r="AO410">
        <v>0</v>
      </c>
      <c r="AP410">
        <v>3498420</v>
      </c>
      <c r="AQ410">
        <v>64130940</v>
      </c>
      <c r="AR410">
        <v>27.8</v>
      </c>
    </row>
    <row r="411" spans="1:44" hidden="1">
      <c r="A411" s="47" t="str">
        <f t="shared" si="6"/>
        <v>WI_2025</v>
      </c>
      <c r="B411" t="s">
        <v>146</v>
      </c>
      <c r="C411">
        <v>2025</v>
      </c>
      <c r="D411">
        <v>0</v>
      </c>
      <c r="E411">
        <v>189.2</v>
      </c>
      <c r="F411">
        <v>9.4</v>
      </c>
      <c r="G411">
        <v>3633.7</v>
      </c>
      <c r="H411">
        <v>0</v>
      </c>
      <c r="I411">
        <v>184.1</v>
      </c>
      <c r="J411">
        <v>13.7</v>
      </c>
      <c r="K411">
        <v>3484.5</v>
      </c>
      <c r="L411">
        <v>2981.3</v>
      </c>
      <c r="M411">
        <v>0</v>
      </c>
      <c r="N411">
        <v>393.6</v>
      </c>
      <c r="O411">
        <v>1197.0999999999999</v>
      </c>
      <c r="P411">
        <v>0</v>
      </c>
      <c r="Q411">
        <v>871.7</v>
      </c>
      <c r="R411">
        <v>0</v>
      </c>
      <c r="S411">
        <v>0</v>
      </c>
      <c r="T411">
        <v>5139.3</v>
      </c>
      <c r="U411">
        <v>0</v>
      </c>
      <c r="V411">
        <v>1063.4000000000001</v>
      </c>
      <c r="W411">
        <v>0</v>
      </c>
      <c r="X411">
        <v>362285</v>
      </c>
      <c r="Y411">
        <v>0</v>
      </c>
      <c r="Z411">
        <v>61511</v>
      </c>
      <c r="AA411">
        <v>16277229</v>
      </c>
      <c r="AB411">
        <v>0</v>
      </c>
      <c r="AC411">
        <v>240342</v>
      </c>
      <c r="AD411">
        <v>90345</v>
      </c>
      <c r="AE411">
        <v>22038835</v>
      </c>
      <c r="AF411">
        <v>1351909</v>
      </c>
      <c r="AG411">
        <v>0</v>
      </c>
      <c r="AH411">
        <v>1779986</v>
      </c>
      <c r="AI411">
        <v>9589466</v>
      </c>
      <c r="AJ411">
        <v>0</v>
      </c>
      <c r="AK411">
        <v>472971</v>
      </c>
      <c r="AL411">
        <v>0</v>
      </c>
      <c r="AM411">
        <v>0</v>
      </c>
      <c r="AN411">
        <v>10221053</v>
      </c>
      <c r="AO411">
        <v>0</v>
      </c>
      <c r="AP411">
        <v>3542548</v>
      </c>
      <c r="AQ411">
        <v>66028480</v>
      </c>
      <c r="AR411">
        <v>25.8</v>
      </c>
    </row>
    <row r="412" spans="1:44" hidden="1">
      <c r="A412" s="47" t="str">
        <f t="shared" si="6"/>
        <v>WI_2026</v>
      </c>
      <c r="B412" t="s">
        <v>146</v>
      </c>
      <c r="C412">
        <v>2026</v>
      </c>
      <c r="D412">
        <v>26.6</v>
      </c>
      <c r="E412">
        <v>189.2</v>
      </c>
      <c r="F412">
        <v>18.7</v>
      </c>
      <c r="G412">
        <v>3618.8</v>
      </c>
      <c r="H412">
        <v>0</v>
      </c>
      <c r="I412">
        <v>231.9</v>
      </c>
      <c r="J412">
        <v>27.5</v>
      </c>
      <c r="K412">
        <v>3482</v>
      </c>
      <c r="L412">
        <v>2926</v>
      </c>
      <c r="M412">
        <v>0</v>
      </c>
      <c r="N412">
        <v>394.1</v>
      </c>
      <c r="O412">
        <v>1197.0999999999999</v>
      </c>
      <c r="P412">
        <v>0</v>
      </c>
      <c r="Q412">
        <v>871.7</v>
      </c>
      <c r="R412">
        <v>0</v>
      </c>
      <c r="S412">
        <v>0</v>
      </c>
      <c r="T412">
        <v>11411.7</v>
      </c>
      <c r="U412">
        <v>0</v>
      </c>
      <c r="V412">
        <v>1721.3</v>
      </c>
      <c r="W412">
        <v>-3530</v>
      </c>
      <c r="X412">
        <v>365484</v>
      </c>
      <c r="Y412">
        <v>0</v>
      </c>
      <c r="Z412">
        <v>123022</v>
      </c>
      <c r="AA412">
        <v>12267381</v>
      </c>
      <c r="AB412">
        <v>0</v>
      </c>
      <c r="AC412">
        <v>229431</v>
      </c>
      <c r="AD412">
        <v>180691</v>
      </c>
      <c r="AE412">
        <v>20032428</v>
      </c>
      <c r="AF412">
        <v>1261509</v>
      </c>
      <c r="AG412">
        <v>0</v>
      </c>
      <c r="AH412">
        <v>1781846</v>
      </c>
      <c r="AI412">
        <v>9589466</v>
      </c>
      <c r="AJ412">
        <v>0</v>
      </c>
      <c r="AK412">
        <v>442156</v>
      </c>
      <c r="AL412">
        <v>0</v>
      </c>
      <c r="AM412">
        <v>0</v>
      </c>
      <c r="AN412">
        <v>23138810</v>
      </c>
      <c r="AO412">
        <v>0</v>
      </c>
      <c r="AP412">
        <v>5577047</v>
      </c>
      <c r="AQ412">
        <v>74985738</v>
      </c>
      <c r="AR412">
        <v>21</v>
      </c>
    </row>
    <row r="413" spans="1:44" hidden="1">
      <c r="A413" s="47" t="str">
        <f t="shared" si="6"/>
        <v>WI_2027</v>
      </c>
      <c r="B413" t="s">
        <v>146</v>
      </c>
      <c r="C413">
        <v>2027</v>
      </c>
      <c r="D413">
        <v>841.1</v>
      </c>
      <c r="E413">
        <v>189.2</v>
      </c>
      <c r="F413">
        <v>28.1</v>
      </c>
      <c r="G413">
        <v>3601.5</v>
      </c>
      <c r="H413">
        <v>0</v>
      </c>
      <c r="I413">
        <v>323.2</v>
      </c>
      <c r="J413">
        <v>41.2</v>
      </c>
      <c r="K413">
        <v>3476.1</v>
      </c>
      <c r="L413">
        <v>2923</v>
      </c>
      <c r="M413">
        <v>0</v>
      </c>
      <c r="N413">
        <v>396.5</v>
      </c>
      <c r="O413">
        <v>1197.0999999999999</v>
      </c>
      <c r="P413">
        <v>0</v>
      </c>
      <c r="Q413">
        <v>869.3</v>
      </c>
      <c r="R413">
        <v>0</v>
      </c>
      <c r="S413">
        <v>0</v>
      </c>
      <c r="T413">
        <v>11362</v>
      </c>
      <c r="U413">
        <v>0</v>
      </c>
      <c r="V413">
        <v>1734.7</v>
      </c>
      <c r="W413">
        <v>-174268</v>
      </c>
      <c r="X413">
        <v>332245</v>
      </c>
      <c r="Y413">
        <v>0</v>
      </c>
      <c r="Z413">
        <v>184532</v>
      </c>
      <c r="AA413">
        <v>7926226</v>
      </c>
      <c r="AB413">
        <v>0</v>
      </c>
      <c r="AC413">
        <v>415771</v>
      </c>
      <c r="AD413">
        <v>271036</v>
      </c>
      <c r="AE413">
        <v>18129350</v>
      </c>
      <c r="AF413">
        <v>974129</v>
      </c>
      <c r="AG413">
        <v>0</v>
      </c>
      <c r="AH413">
        <v>1795460</v>
      </c>
      <c r="AI413">
        <v>9589466</v>
      </c>
      <c r="AJ413">
        <v>0</v>
      </c>
      <c r="AK413">
        <v>447751</v>
      </c>
      <c r="AL413">
        <v>0</v>
      </c>
      <c r="AM413">
        <v>0</v>
      </c>
      <c r="AN413">
        <v>22799343</v>
      </c>
      <c r="AO413">
        <v>0</v>
      </c>
      <c r="AP413">
        <v>6154364</v>
      </c>
      <c r="AQ413">
        <v>68845403</v>
      </c>
      <c r="AR413">
        <v>15.8</v>
      </c>
    </row>
    <row r="414" spans="1:44" hidden="1">
      <c r="A414" s="47" t="str">
        <f t="shared" si="6"/>
        <v>WI_2028</v>
      </c>
      <c r="B414" t="s">
        <v>146</v>
      </c>
      <c r="C414">
        <v>2028</v>
      </c>
      <c r="D414">
        <v>2276.1999999999998</v>
      </c>
      <c r="E414">
        <v>189.2</v>
      </c>
      <c r="F414">
        <v>0</v>
      </c>
      <c r="G414">
        <v>3543.5</v>
      </c>
      <c r="H414">
        <v>0</v>
      </c>
      <c r="I414">
        <v>414.5</v>
      </c>
      <c r="J414">
        <v>55</v>
      </c>
      <c r="K414">
        <v>3470.3</v>
      </c>
      <c r="L414">
        <v>2837.6</v>
      </c>
      <c r="M414">
        <v>0</v>
      </c>
      <c r="N414">
        <v>397</v>
      </c>
      <c r="O414">
        <v>1197.0999999999999</v>
      </c>
      <c r="P414">
        <v>0</v>
      </c>
      <c r="Q414">
        <v>682</v>
      </c>
      <c r="R414">
        <v>0</v>
      </c>
      <c r="S414">
        <v>0</v>
      </c>
      <c r="T414">
        <v>11290.9</v>
      </c>
      <c r="U414">
        <v>0</v>
      </c>
      <c r="V414">
        <v>2755.9</v>
      </c>
      <c r="W414">
        <v>-611901</v>
      </c>
      <c r="X414">
        <v>287110</v>
      </c>
      <c r="Y414">
        <v>0</v>
      </c>
      <c r="Z414">
        <v>0</v>
      </c>
      <c r="AA414">
        <v>1367715</v>
      </c>
      <c r="AB414">
        <v>0</v>
      </c>
      <c r="AC414">
        <v>546069</v>
      </c>
      <c r="AD414">
        <v>361382</v>
      </c>
      <c r="AE414">
        <v>12951975</v>
      </c>
      <c r="AF414">
        <v>578622</v>
      </c>
      <c r="AG414">
        <v>0</v>
      </c>
      <c r="AH414">
        <v>1795020</v>
      </c>
      <c r="AI414">
        <v>9580925</v>
      </c>
      <c r="AJ414">
        <v>0</v>
      </c>
      <c r="AK414">
        <v>389473</v>
      </c>
      <c r="AL414">
        <v>0</v>
      </c>
      <c r="AM414">
        <v>0</v>
      </c>
      <c r="AN414">
        <v>22823695</v>
      </c>
      <c r="AO414">
        <v>0</v>
      </c>
      <c r="AP414">
        <v>9972713</v>
      </c>
      <c r="AQ414">
        <v>60042798</v>
      </c>
      <c r="AR414">
        <v>7</v>
      </c>
    </row>
    <row r="415" spans="1:44" hidden="1">
      <c r="A415" s="47" t="str">
        <f t="shared" si="6"/>
        <v>WI_2029</v>
      </c>
      <c r="B415" t="s">
        <v>146</v>
      </c>
      <c r="C415">
        <v>2029</v>
      </c>
      <c r="D415">
        <v>2387.3000000000002</v>
      </c>
      <c r="E415">
        <v>189.2</v>
      </c>
      <c r="F415">
        <v>0</v>
      </c>
      <c r="G415">
        <v>3520.5</v>
      </c>
      <c r="H415">
        <v>0</v>
      </c>
      <c r="I415">
        <v>580.70000000000005</v>
      </c>
      <c r="J415">
        <v>55</v>
      </c>
      <c r="K415">
        <v>3466.8</v>
      </c>
      <c r="L415">
        <v>2837.6</v>
      </c>
      <c r="M415">
        <v>0</v>
      </c>
      <c r="N415">
        <v>397.4</v>
      </c>
      <c r="O415">
        <v>1197.0999999999999</v>
      </c>
      <c r="P415">
        <v>0</v>
      </c>
      <c r="Q415">
        <v>409.6</v>
      </c>
      <c r="R415">
        <v>0</v>
      </c>
      <c r="S415">
        <v>0</v>
      </c>
      <c r="T415">
        <v>11323.5</v>
      </c>
      <c r="U415">
        <v>0</v>
      </c>
      <c r="V415">
        <v>2774.8</v>
      </c>
      <c r="W415">
        <v>-674652</v>
      </c>
      <c r="X415">
        <v>278990</v>
      </c>
      <c r="Y415">
        <v>0</v>
      </c>
      <c r="Z415">
        <v>0</v>
      </c>
      <c r="AA415">
        <v>857073</v>
      </c>
      <c r="AB415">
        <v>0</v>
      </c>
      <c r="AC415">
        <v>763886</v>
      </c>
      <c r="AD415">
        <v>361382</v>
      </c>
      <c r="AE415">
        <v>9498883</v>
      </c>
      <c r="AF415">
        <v>584667</v>
      </c>
      <c r="AG415">
        <v>0</v>
      </c>
      <c r="AH415">
        <v>1799179</v>
      </c>
      <c r="AI415">
        <v>8189249</v>
      </c>
      <c r="AJ415">
        <v>0</v>
      </c>
      <c r="AK415">
        <v>289785</v>
      </c>
      <c r="AL415">
        <v>0</v>
      </c>
      <c r="AM415">
        <v>0</v>
      </c>
      <c r="AN415">
        <v>22713973</v>
      </c>
      <c r="AO415">
        <v>0</v>
      </c>
      <c r="AP415">
        <v>10021326</v>
      </c>
      <c r="AQ415">
        <v>54683741</v>
      </c>
      <c r="AR415">
        <v>5.0999999999999996</v>
      </c>
    </row>
    <row r="416" spans="1:44" hidden="1">
      <c r="A416" s="47" t="str">
        <f t="shared" si="6"/>
        <v>WI_2030</v>
      </c>
      <c r="B416" t="s">
        <v>146</v>
      </c>
      <c r="C416">
        <v>2030</v>
      </c>
      <c r="D416">
        <v>2728.4</v>
      </c>
      <c r="E416">
        <v>127.2</v>
      </c>
      <c r="F416">
        <v>0</v>
      </c>
      <c r="G416">
        <v>3491.8</v>
      </c>
      <c r="H416">
        <v>0</v>
      </c>
      <c r="I416">
        <v>746.8</v>
      </c>
      <c r="J416">
        <v>55</v>
      </c>
      <c r="K416">
        <v>3463.2</v>
      </c>
      <c r="L416">
        <v>2822.6</v>
      </c>
      <c r="M416">
        <v>0</v>
      </c>
      <c r="N416">
        <v>397.9</v>
      </c>
      <c r="O416">
        <v>1197.0999999999999</v>
      </c>
      <c r="P416">
        <v>0</v>
      </c>
      <c r="Q416">
        <v>176.9</v>
      </c>
      <c r="R416">
        <v>0</v>
      </c>
      <c r="S416">
        <v>0</v>
      </c>
      <c r="T416">
        <v>11426.4</v>
      </c>
      <c r="U416">
        <v>0</v>
      </c>
      <c r="V416">
        <v>2817</v>
      </c>
      <c r="W416">
        <v>-736128</v>
      </c>
      <c r="X416">
        <v>267494</v>
      </c>
      <c r="Y416">
        <v>0</v>
      </c>
      <c r="Z416">
        <v>0</v>
      </c>
      <c r="AA416">
        <v>973090</v>
      </c>
      <c r="AB416">
        <v>0</v>
      </c>
      <c r="AC416">
        <v>980693</v>
      </c>
      <c r="AD416">
        <v>361382</v>
      </c>
      <c r="AE416">
        <v>6846888</v>
      </c>
      <c r="AF416">
        <v>413653</v>
      </c>
      <c r="AG416">
        <v>0</v>
      </c>
      <c r="AH416">
        <v>1794910</v>
      </c>
      <c r="AI416">
        <v>8102711</v>
      </c>
      <c r="AJ416">
        <v>0</v>
      </c>
      <c r="AK416">
        <v>0</v>
      </c>
      <c r="AL416">
        <v>0</v>
      </c>
      <c r="AM416">
        <v>0</v>
      </c>
      <c r="AN416">
        <v>22873459</v>
      </c>
      <c r="AO416">
        <v>0</v>
      </c>
      <c r="AP416">
        <v>10122900</v>
      </c>
      <c r="AQ416">
        <v>52001053</v>
      </c>
      <c r="AR416">
        <v>3.8</v>
      </c>
    </row>
    <row r="417" spans="1:44" hidden="1">
      <c r="A417" s="47" t="str">
        <f t="shared" si="6"/>
        <v>WV_2022</v>
      </c>
      <c r="B417" t="s">
        <v>143</v>
      </c>
      <c r="C417">
        <v>2022</v>
      </c>
      <c r="D417">
        <v>49.6</v>
      </c>
      <c r="E417">
        <v>5.4</v>
      </c>
      <c r="F417">
        <v>0</v>
      </c>
      <c r="G417">
        <v>11280</v>
      </c>
      <c r="H417">
        <v>0</v>
      </c>
      <c r="I417">
        <v>72.3</v>
      </c>
      <c r="J417">
        <v>0</v>
      </c>
      <c r="K417">
        <v>0</v>
      </c>
      <c r="L417">
        <v>1089.5999999999999</v>
      </c>
      <c r="M417">
        <v>0</v>
      </c>
      <c r="N417">
        <v>237.8</v>
      </c>
      <c r="O417">
        <v>0</v>
      </c>
      <c r="P417">
        <v>0</v>
      </c>
      <c r="Q417">
        <v>11</v>
      </c>
      <c r="R417">
        <v>0</v>
      </c>
      <c r="S417">
        <v>0</v>
      </c>
      <c r="T417">
        <v>6</v>
      </c>
      <c r="U417">
        <v>0</v>
      </c>
      <c r="V417">
        <v>893.1</v>
      </c>
      <c r="W417">
        <v>-4409</v>
      </c>
      <c r="X417">
        <v>24819</v>
      </c>
      <c r="Y417">
        <v>0</v>
      </c>
      <c r="Z417">
        <v>0</v>
      </c>
      <c r="AA417">
        <v>34861219</v>
      </c>
      <c r="AB417">
        <v>0</v>
      </c>
      <c r="AC417">
        <v>94530</v>
      </c>
      <c r="AD417">
        <v>0</v>
      </c>
      <c r="AE417">
        <v>0</v>
      </c>
      <c r="AF417">
        <v>983944</v>
      </c>
      <c r="AG417">
        <v>0</v>
      </c>
      <c r="AH417">
        <v>979596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12092</v>
      </c>
      <c r="AO417">
        <v>0</v>
      </c>
      <c r="AP417">
        <v>2411858</v>
      </c>
      <c r="AQ417">
        <v>39363648</v>
      </c>
      <c r="AR417">
        <v>36</v>
      </c>
    </row>
    <row r="418" spans="1:44" hidden="1">
      <c r="A418" s="47" t="str">
        <f t="shared" si="6"/>
        <v>WV_2023</v>
      </c>
      <c r="B418" t="s">
        <v>143</v>
      </c>
      <c r="C418">
        <v>2023</v>
      </c>
      <c r="D418">
        <v>49.6</v>
      </c>
      <c r="E418">
        <v>5.4</v>
      </c>
      <c r="F418">
        <v>0</v>
      </c>
      <c r="G418">
        <v>11280</v>
      </c>
      <c r="H418">
        <v>0</v>
      </c>
      <c r="I418">
        <v>83.9</v>
      </c>
      <c r="J418">
        <v>0</v>
      </c>
      <c r="K418">
        <v>524.5</v>
      </c>
      <c r="L418">
        <v>1089.5999999999999</v>
      </c>
      <c r="M418">
        <v>0</v>
      </c>
      <c r="N418">
        <v>237.8</v>
      </c>
      <c r="O418">
        <v>0</v>
      </c>
      <c r="P418">
        <v>0</v>
      </c>
      <c r="Q418">
        <v>11</v>
      </c>
      <c r="R418">
        <v>0</v>
      </c>
      <c r="S418">
        <v>0</v>
      </c>
      <c r="T418">
        <v>156.9</v>
      </c>
      <c r="U418">
        <v>0</v>
      </c>
      <c r="V418">
        <v>1056.0999999999999</v>
      </c>
      <c r="W418">
        <v>-4569</v>
      </c>
      <c r="X418">
        <v>24819</v>
      </c>
      <c r="Y418">
        <v>0</v>
      </c>
      <c r="Z418">
        <v>0</v>
      </c>
      <c r="AA418">
        <v>24099540</v>
      </c>
      <c r="AB418">
        <v>0</v>
      </c>
      <c r="AC418">
        <v>99230</v>
      </c>
      <c r="AD418">
        <v>0</v>
      </c>
      <c r="AE418">
        <v>3842054</v>
      </c>
      <c r="AF418">
        <v>983944</v>
      </c>
      <c r="AG418">
        <v>0</v>
      </c>
      <c r="AH418">
        <v>979596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319717</v>
      </c>
      <c r="AO418">
        <v>0</v>
      </c>
      <c r="AP418">
        <v>2990333</v>
      </c>
      <c r="AQ418">
        <v>33334664</v>
      </c>
      <c r="AR418">
        <v>26.4</v>
      </c>
    </row>
    <row r="419" spans="1:44" hidden="1">
      <c r="A419" s="47" t="str">
        <f t="shared" si="6"/>
        <v>WV_2024</v>
      </c>
      <c r="B419" t="s">
        <v>143</v>
      </c>
      <c r="C419">
        <v>2024</v>
      </c>
      <c r="D419">
        <v>47.6</v>
      </c>
      <c r="E419">
        <v>5.4</v>
      </c>
      <c r="F419">
        <v>0</v>
      </c>
      <c r="G419">
        <v>11201.1</v>
      </c>
      <c r="H419">
        <v>0</v>
      </c>
      <c r="I419">
        <v>95.5</v>
      </c>
      <c r="J419">
        <v>0</v>
      </c>
      <c r="K419">
        <v>524.5</v>
      </c>
      <c r="L419">
        <v>1089.5999999999999</v>
      </c>
      <c r="M419">
        <v>0</v>
      </c>
      <c r="N419">
        <v>238.2</v>
      </c>
      <c r="O419">
        <v>0</v>
      </c>
      <c r="P419">
        <v>0</v>
      </c>
      <c r="Q419">
        <v>11</v>
      </c>
      <c r="R419">
        <v>0</v>
      </c>
      <c r="S419">
        <v>0</v>
      </c>
      <c r="T419">
        <v>163.69999999999999</v>
      </c>
      <c r="U419">
        <v>0</v>
      </c>
      <c r="V419">
        <v>1061.4000000000001</v>
      </c>
      <c r="W419">
        <v>-4612</v>
      </c>
      <c r="X419">
        <v>24819</v>
      </c>
      <c r="Y419">
        <v>0</v>
      </c>
      <c r="Z419">
        <v>0</v>
      </c>
      <c r="AA419">
        <v>18255334</v>
      </c>
      <c r="AB419">
        <v>0</v>
      </c>
      <c r="AC419">
        <v>129159</v>
      </c>
      <c r="AD419">
        <v>0</v>
      </c>
      <c r="AE419">
        <v>3824332</v>
      </c>
      <c r="AF419">
        <v>1045319</v>
      </c>
      <c r="AG419">
        <v>0</v>
      </c>
      <c r="AH419">
        <v>981041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317478</v>
      </c>
      <c r="AO419">
        <v>0</v>
      </c>
      <c r="AP419">
        <v>3081202</v>
      </c>
      <c r="AQ419">
        <v>27654072</v>
      </c>
      <c r="AR419">
        <v>20.6</v>
      </c>
    </row>
    <row r="420" spans="1:44" hidden="1">
      <c r="A420" s="47" t="str">
        <f t="shared" si="6"/>
        <v>WV_2025</v>
      </c>
      <c r="B420" t="s">
        <v>143</v>
      </c>
      <c r="C420">
        <v>2025</v>
      </c>
      <c r="D420">
        <v>47.9</v>
      </c>
      <c r="E420">
        <v>5.4</v>
      </c>
      <c r="F420">
        <v>3.1</v>
      </c>
      <c r="G420">
        <v>11098.8</v>
      </c>
      <c r="H420">
        <v>0</v>
      </c>
      <c r="I420">
        <v>111.6</v>
      </c>
      <c r="J420">
        <v>4.5999999999999996</v>
      </c>
      <c r="K420">
        <v>524.1</v>
      </c>
      <c r="L420">
        <v>1089.5999999999999</v>
      </c>
      <c r="M420">
        <v>0</v>
      </c>
      <c r="N420">
        <v>238.5</v>
      </c>
      <c r="O420">
        <v>0</v>
      </c>
      <c r="P420">
        <v>0</v>
      </c>
      <c r="Q420">
        <v>11</v>
      </c>
      <c r="R420">
        <v>0</v>
      </c>
      <c r="S420">
        <v>0</v>
      </c>
      <c r="T420">
        <v>165.3</v>
      </c>
      <c r="U420">
        <v>0</v>
      </c>
      <c r="V420">
        <v>1062</v>
      </c>
      <c r="W420">
        <v>-4909</v>
      </c>
      <c r="X420">
        <v>24819</v>
      </c>
      <c r="Y420">
        <v>0</v>
      </c>
      <c r="Z420">
        <v>20504</v>
      </c>
      <c r="AA420">
        <v>18223168</v>
      </c>
      <c r="AB420">
        <v>0</v>
      </c>
      <c r="AC420">
        <v>151145</v>
      </c>
      <c r="AD420">
        <v>30115</v>
      </c>
      <c r="AE420">
        <v>3801693</v>
      </c>
      <c r="AF420">
        <v>983944</v>
      </c>
      <c r="AG420">
        <v>0</v>
      </c>
      <c r="AH420">
        <v>982487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315241</v>
      </c>
      <c r="AO420">
        <v>0</v>
      </c>
      <c r="AP420">
        <v>3084175</v>
      </c>
      <c r="AQ420">
        <v>27612381</v>
      </c>
      <c r="AR420">
        <v>20.5</v>
      </c>
    </row>
    <row r="421" spans="1:44" hidden="1">
      <c r="A421" s="47" t="str">
        <f t="shared" si="6"/>
        <v>WV_2026</v>
      </c>
      <c r="B421" t="s">
        <v>143</v>
      </c>
      <c r="C421">
        <v>2026</v>
      </c>
      <c r="D421">
        <v>32.200000000000003</v>
      </c>
      <c r="E421">
        <v>5.4</v>
      </c>
      <c r="F421">
        <v>6.2</v>
      </c>
      <c r="G421">
        <v>10994.3</v>
      </c>
      <c r="H421">
        <v>0</v>
      </c>
      <c r="I421">
        <v>127.8</v>
      </c>
      <c r="J421">
        <v>9.1999999999999993</v>
      </c>
      <c r="K421">
        <v>523.70000000000005</v>
      </c>
      <c r="L421">
        <v>1089.5999999999999</v>
      </c>
      <c r="M421">
        <v>0</v>
      </c>
      <c r="N421">
        <v>238.9</v>
      </c>
      <c r="O421">
        <v>0</v>
      </c>
      <c r="P421">
        <v>0</v>
      </c>
      <c r="Q421">
        <v>11</v>
      </c>
      <c r="R421">
        <v>0</v>
      </c>
      <c r="S421">
        <v>0</v>
      </c>
      <c r="T421">
        <v>164.4</v>
      </c>
      <c r="U421">
        <v>0</v>
      </c>
      <c r="V421">
        <v>1062.4000000000001</v>
      </c>
      <c r="W421">
        <v>-3235</v>
      </c>
      <c r="X421">
        <v>24819</v>
      </c>
      <c r="Y421">
        <v>0</v>
      </c>
      <c r="Z421">
        <v>41007</v>
      </c>
      <c r="AA421">
        <v>15363640</v>
      </c>
      <c r="AB421">
        <v>0</v>
      </c>
      <c r="AC421">
        <v>173053</v>
      </c>
      <c r="AD421">
        <v>60230</v>
      </c>
      <c r="AE421">
        <v>3777014</v>
      </c>
      <c r="AF421">
        <v>983944</v>
      </c>
      <c r="AG421">
        <v>0</v>
      </c>
      <c r="AH421">
        <v>983932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313036</v>
      </c>
      <c r="AO421">
        <v>0</v>
      </c>
      <c r="AP421">
        <v>3087601</v>
      </c>
      <c r="AQ421">
        <v>24805040</v>
      </c>
      <c r="AR421">
        <v>17.7</v>
      </c>
    </row>
    <row r="422" spans="1:44" hidden="1">
      <c r="A422" s="47" t="str">
        <f t="shared" si="6"/>
        <v>WV_2027</v>
      </c>
      <c r="B422" t="s">
        <v>143</v>
      </c>
      <c r="C422">
        <v>2027</v>
      </c>
      <c r="D422">
        <v>32.6</v>
      </c>
      <c r="E422">
        <v>5.4</v>
      </c>
      <c r="F422">
        <v>9.4</v>
      </c>
      <c r="G422">
        <v>10872.5</v>
      </c>
      <c r="H422">
        <v>0</v>
      </c>
      <c r="I422">
        <v>153</v>
      </c>
      <c r="J422">
        <v>13.7</v>
      </c>
      <c r="K422">
        <v>522.9</v>
      </c>
      <c r="L422">
        <v>1089.5999999999999</v>
      </c>
      <c r="M422">
        <v>0</v>
      </c>
      <c r="N422">
        <v>249.3</v>
      </c>
      <c r="O422">
        <v>0</v>
      </c>
      <c r="P422">
        <v>0</v>
      </c>
      <c r="Q422">
        <v>11</v>
      </c>
      <c r="R422">
        <v>0</v>
      </c>
      <c r="S422">
        <v>0</v>
      </c>
      <c r="T422">
        <v>163.30000000000001</v>
      </c>
      <c r="U422">
        <v>0</v>
      </c>
      <c r="V422">
        <v>1062.0999999999999</v>
      </c>
      <c r="W422">
        <v>-3528</v>
      </c>
      <c r="X422">
        <v>24819</v>
      </c>
      <c r="Y422">
        <v>0</v>
      </c>
      <c r="Z422">
        <v>61511</v>
      </c>
      <c r="AA422">
        <v>10641378</v>
      </c>
      <c r="AB422">
        <v>0</v>
      </c>
      <c r="AC422">
        <v>207084</v>
      </c>
      <c r="AD422">
        <v>90345</v>
      </c>
      <c r="AE422">
        <v>3746234</v>
      </c>
      <c r="AF422">
        <v>724847</v>
      </c>
      <c r="AG422">
        <v>0</v>
      </c>
      <c r="AH422">
        <v>1027570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310861</v>
      </c>
      <c r="AO422">
        <v>0</v>
      </c>
      <c r="AP422">
        <v>3084276</v>
      </c>
      <c r="AQ422">
        <v>19915398</v>
      </c>
      <c r="AR422">
        <v>12.7</v>
      </c>
    </row>
    <row r="423" spans="1:44" hidden="1">
      <c r="A423" s="47" t="str">
        <f t="shared" si="6"/>
        <v>WV_2028</v>
      </c>
      <c r="B423" t="s">
        <v>143</v>
      </c>
      <c r="C423">
        <v>2028</v>
      </c>
      <c r="D423">
        <v>32.799999999999997</v>
      </c>
      <c r="E423">
        <v>5.4</v>
      </c>
      <c r="F423">
        <v>0</v>
      </c>
      <c r="G423">
        <v>10464</v>
      </c>
      <c r="H423">
        <v>0</v>
      </c>
      <c r="I423">
        <v>178.1</v>
      </c>
      <c r="J423">
        <v>18.3</v>
      </c>
      <c r="K423">
        <v>522</v>
      </c>
      <c r="L423">
        <v>1089.5999999999999</v>
      </c>
      <c r="M423">
        <v>0</v>
      </c>
      <c r="N423">
        <v>249.6</v>
      </c>
      <c r="O423">
        <v>0</v>
      </c>
      <c r="P423">
        <v>0</v>
      </c>
      <c r="Q423">
        <v>11</v>
      </c>
      <c r="R423">
        <v>0</v>
      </c>
      <c r="S423">
        <v>0</v>
      </c>
      <c r="T423">
        <v>162.19999999999999</v>
      </c>
      <c r="U423">
        <v>0</v>
      </c>
      <c r="V423">
        <v>1061.3</v>
      </c>
      <c r="W423">
        <v>-3615</v>
      </c>
      <c r="X423">
        <v>24819</v>
      </c>
      <c r="Y423">
        <v>0</v>
      </c>
      <c r="Z423">
        <v>0</v>
      </c>
      <c r="AA423">
        <v>2294492</v>
      </c>
      <c r="AB423">
        <v>0</v>
      </c>
      <c r="AC423">
        <v>241120</v>
      </c>
      <c r="AD423">
        <v>120461</v>
      </c>
      <c r="AE423">
        <v>3485898</v>
      </c>
      <c r="AF423">
        <v>552415</v>
      </c>
      <c r="AG423">
        <v>0</v>
      </c>
      <c r="AH423">
        <v>1029016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308686</v>
      </c>
      <c r="AO423">
        <v>0</v>
      </c>
      <c r="AP423">
        <v>3083027</v>
      </c>
      <c r="AQ423">
        <v>11136318</v>
      </c>
      <c r="AR423">
        <v>3.9</v>
      </c>
    </row>
    <row r="424" spans="1:44" hidden="1">
      <c r="A424" s="47" t="str">
        <f t="shared" si="6"/>
        <v>WV_2029</v>
      </c>
      <c r="B424" t="s">
        <v>143</v>
      </c>
      <c r="C424">
        <v>2029</v>
      </c>
      <c r="D424">
        <v>36.9</v>
      </c>
      <c r="E424">
        <v>5.4</v>
      </c>
      <c r="F424">
        <v>0</v>
      </c>
      <c r="G424">
        <v>10302.200000000001</v>
      </c>
      <c r="H424">
        <v>0</v>
      </c>
      <c r="I424">
        <v>217.8</v>
      </c>
      <c r="J424">
        <v>18.3</v>
      </c>
      <c r="K424">
        <v>521.5</v>
      </c>
      <c r="L424">
        <v>1089.5999999999999</v>
      </c>
      <c r="M424">
        <v>0</v>
      </c>
      <c r="N424">
        <v>250</v>
      </c>
      <c r="O424">
        <v>0</v>
      </c>
      <c r="P424">
        <v>0</v>
      </c>
      <c r="Q424">
        <v>11</v>
      </c>
      <c r="R424">
        <v>0</v>
      </c>
      <c r="S424">
        <v>0</v>
      </c>
      <c r="T424">
        <v>167.9</v>
      </c>
      <c r="U424">
        <v>0</v>
      </c>
      <c r="V424">
        <v>1061.5999999999999</v>
      </c>
      <c r="W424">
        <v>-4885</v>
      </c>
      <c r="X424">
        <v>24819</v>
      </c>
      <c r="Y424">
        <v>0</v>
      </c>
      <c r="Z424">
        <v>0</v>
      </c>
      <c r="AA424">
        <v>785736</v>
      </c>
      <c r="AB424">
        <v>0</v>
      </c>
      <c r="AC424">
        <v>294905</v>
      </c>
      <c r="AD424">
        <v>120461</v>
      </c>
      <c r="AE424">
        <v>3533835</v>
      </c>
      <c r="AF424">
        <v>446877</v>
      </c>
      <c r="AG424">
        <v>0</v>
      </c>
      <c r="AH424">
        <v>1030461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317570</v>
      </c>
      <c r="AO424">
        <v>0</v>
      </c>
      <c r="AP424">
        <v>3080838</v>
      </c>
      <c r="AQ424">
        <v>9630616</v>
      </c>
      <c r="AR424">
        <v>2.2999999999999998</v>
      </c>
    </row>
    <row r="425" spans="1:44" hidden="1">
      <c r="A425" s="47" t="str">
        <f t="shared" si="6"/>
        <v>WV_2030</v>
      </c>
      <c r="B425" t="s">
        <v>143</v>
      </c>
      <c r="C425">
        <v>2030</v>
      </c>
      <c r="D425">
        <v>70.2</v>
      </c>
      <c r="E425">
        <v>5.4</v>
      </c>
      <c r="F425">
        <v>0</v>
      </c>
      <c r="G425">
        <v>10100.5</v>
      </c>
      <c r="H425">
        <v>0</v>
      </c>
      <c r="I425">
        <v>257.5</v>
      </c>
      <c r="J425">
        <v>18.3</v>
      </c>
      <c r="K425">
        <v>520.9</v>
      </c>
      <c r="L425">
        <v>1089.5999999999999</v>
      </c>
      <c r="M425">
        <v>0</v>
      </c>
      <c r="N425">
        <v>250.4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258.2</v>
      </c>
      <c r="U425">
        <v>0</v>
      </c>
      <c r="V425">
        <v>1101.2</v>
      </c>
      <c r="W425">
        <v>-20447</v>
      </c>
      <c r="X425">
        <v>24819</v>
      </c>
      <c r="Y425">
        <v>0</v>
      </c>
      <c r="Z425">
        <v>0</v>
      </c>
      <c r="AA425">
        <v>0</v>
      </c>
      <c r="AB425">
        <v>0</v>
      </c>
      <c r="AC425">
        <v>345746</v>
      </c>
      <c r="AD425">
        <v>120461</v>
      </c>
      <c r="AE425">
        <v>3318218</v>
      </c>
      <c r="AF425">
        <v>142505</v>
      </c>
      <c r="AG425">
        <v>0</v>
      </c>
      <c r="AH425">
        <v>1031907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506552</v>
      </c>
      <c r="AO425">
        <v>0</v>
      </c>
      <c r="AP425">
        <v>3209847</v>
      </c>
      <c r="AQ425">
        <v>8679607</v>
      </c>
      <c r="AR425">
        <v>1.3</v>
      </c>
    </row>
    <row r="426" spans="1:44" hidden="1">
      <c r="A426" s="47" t="str">
        <f t="shared" si="6"/>
        <v>WY_2022</v>
      </c>
      <c r="B426" t="s">
        <v>148</v>
      </c>
      <c r="C426">
        <v>2022</v>
      </c>
      <c r="D426">
        <v>0</v>
      </c>
      <c r="E426">
        <v>0</v>
      </c>
      <c r="F426">
        <v>0</v>
      </c>
      <c r="G426">
        <v>5998</v>
      </c>
      <c r="H426">
        <v>0</v>
      </c>
      <c r="I426">
        <v>6.8</v>
      </c>
      <c r="J426">
        <v>0</v>
      </c>
      <c r="K426">
        <v>94</v>
      </c>
      <c r="L426">
        <v>150</v>
      </c>
      <c r="M426">
        <v>0</v>
      </c>
      <c r="N426">
        <v>307.10000000000002</v>
      </c>
      <c r="O426">
        <v>0</v>
      </c>
      <c r="P426">
        <v>0</v>
      </c>
      <c r="Q426">
        <v>251.7</v>
      </c>
      <c r="R426">
        <v>0</v>
      </c>
      <c r="S426">
        <v>0</v>
      </c>
      <c r="T426">
        <v>92</v>
      </c>
      <c r="U426">
        <v>0</v>
      </c>
      <c r="V426">
        <v>2782.1</v>
      </c>
      <c r="W426">
        <v>0</v>
      </c>
      <c r="X426">
        <v>0</v>
      </c>
      <c r="Y426">
        <v>0</v>
      </c>
      <c r="Z426">
        <v>0</v>
      </c>
      <c r="AA426">
        <v>41873608</v>
      </c>
      <c r="AB426">
        <v>0</v>
      </c>
      <c r="AC426">
        <v>11000</v>
      </c>
      <c r="AD426">
        <v>0</v>
      </c>
      <c r="AE426">
        <v>721429</v>
      </c>
      <c r="AF426">
        <v>0</v>
      </c>
      <c r="AG426">
        <v>0</v>
      </c>
      <c r="AH426">
        <v>1043728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208717</v>
      </c>
      <c r="AO426">
        <v>0</v>
      </c>
      <c r="AP426">
        <v>9820004</v>
      </c>
      <c r="AQ426">
        <v>53678486</v>
      </c>
      <c r="AR426">
        <v>45.4</v>
      </c>
    </row>
    <row r="427" spans="1:44" hidden="1">
      <c r="A427" s="47" t="str">
        <f t="shared" si="6"/>
        <v>WY_2023</v>
      </c>
      <c r="B427" t="s">
        <v>148</v>
      </c>
      <c r="C427">
        <v>2023</v>
      </c>
      <c r="D427">
        <v>0</v>
      </c>
      <c r="E427">
        <v>0</v>
      </c>
      <c r="F427">
        <v>0</v>
      </c>
      <c r="G427">
        <v>5998</v>
      </c>
      <c r="H427">
        <v>0</v>
      </c>
      <c r="I427">
        <v>9.1</v>
      </c>
      <c r="J427">
        <v>0</v>
      </c>
      <c r="K427">
        <v>94</v>
      </c>
      <c r="L427">
        <v>150</v>
      </c>
      <c r="M427">
        <v>0</v>
      </c>
      <c r="N427">
        <v>307.10000000000002</v>
      </c>
      <c r="O427">
        <v>0</v>
      </c>
      <c r="P427">
        <v>0</v>
      </c>
      <c r="Q427">
        <v>251.7</v>
      </c>
      <c r="R427">
        <v>0</v>
      </c>
      <c r="S427">
        <v>0</v>
      </c>
      <c r="T427">
        <v>92</v>
      </c>
      <c r="U427">
        <v>0</v>
      </c>
      <c r="V427">
        <v>2782.1</v>
      </c>
      <c r="W427">
        <v>0</v>
      </c>
      <c r="X427">
        <v>0</v>
      </c>
      <c r="Y427">
        <v>0</v>
      </c>
      <c r="Z427">
        <v>0</v>
      </c>
      <c r="AA427">
        <v>34331725</v>
      </c>
      <c r="AB427">
        <v>0</v>
      </c>
      <c r="AC427">
        <v>14669</v>
      </c>
      <c r="AD427">
        <v>0</v>
      </c>
      <c r="AE427">
        <v>696518</v>
      </c>
      <c r="AF427">
        <v>0</v>
      </c>
      <c r="AG427">
        <v>0</v>
      </c>
      <c r="AH427">
        <v>1042598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207257</v>
      </c>
      <c r="AO427">
        <v>0</v>
      </c>
      <c r="AP427">
        <v>9806690</v>
      </c>
      <c r="AQ427">
        <v>46099457</v>
      </c>
      <c r="AR427">
        <v>36.5</v>
      </c>
    </row>
    <row r="428" spans="1:44" hidden="1">
      <c r="A428" s="47" t="str">
        <f t="shared" si="6"/>
        <v>WY_2024</v>
      </c>
      <c r="B428" t="s">
        <v>148</v>
      </c>
      <c r="C428">
        <v>2024</v>
      </c>
      <c r="D428">
        <v>0</v>
      </c>
      <c r="E428">
        <v>0</v>
      </c>
      <c r="F428">
        <v>0</v>
      </c>
      <c r="G428">
        <v>5867.3</v>
      </c>
      <c r="H428">
        <v>0</v>
      </c>
      <c r="I428">
        <v>11.4</v>
      </c>
      <c r="J428">
        <v>0</v>
      </c>
      <c r="K428">
        <v>94</v>
      </c>
      <c r="L428">
        <v>0</v>
      </c>
      <c r="M428">
        <v>0</v>
      </c>
      <c r="N428">
        <v>307.10000000000002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92</v>
      </c>
      <c r="U428">
        <v>0</v>
      </c>
      <c r="V428">
        <v>3236.2</v>
      </c>
      <c r="W428">
        <v>0</v>
      </c>
      <c r="X428">
        <v>0</v>
      </c>
      <c r="Y428">
        <v>0</v>
      </c>
      <c r="Z428">
        <v>0</v>
      </c>
      <c r="AA428">
        <v>34733137</v>
      </c>
      <c r="AB428">
        <v>0</v>
      </c>
      <c r="AC428">
        <v>18282</v>
      </c>
      <c r="AD428">
        <v>0</v>
      </c>
      <c r="AE428">
        <v>679136</v>
      </c>
      <c r="AF428">
        <v>0</v>
      </c>
      <c r="AG428">
        <v>0</v>
      </c>
      <c r="AH428">
        <v>1043925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205798</v>
      </c>
      <c r="AO428">
        <v>0</v>
      </c>
      <c r="AP428">
        <v>11440753</v>
      </c>
      <c r="AQ428">
        <v>48121032</v>
      </c>
      <c r="AR428">
        <v>37</v>
      </c>
    </row>
    <row r="429" spans="1:44" hidden="1">
      <c r="A429" s="47" t="str">
        <f t="shared" si="6"/>
        <v>WY_2025</v>
      </c>
      <c r="B429" t="s">
        <v>148</v>
      </c>
      <c r="C429">
        <v>2025</v>
      </c>
      <c r="D429">
        <v>0</v>
      </c>
      <c r="E429">
        <v>0</v>
      </c>
      <c r="F429">
        <v>6.2</v>
      </c>
      <c r="G429">
        <v>4912.3999999999996</v>
      </c>
      <c r="H429">
        <v>0</v>
      </c>
      <c r="I429">
        <v>14.5</v>
      </c>
      <c r="J429">
        <v>9.1999999999999993</v>
      </c>
      <c r="K429">
        <v>93.9</v>
      </c>
      <c r="L429">
        <v>0</v>
      </c>
      <c r="M429">
        <v>0</v>
      </c>
      <c r="N429">
        <v>307.2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92</v>
      </c>
      <c r="U429">
        <v>0</v>
      </c>
      <c r="V429">
        <v>4503.7</v>
      </c>
      <c r="W429">
        <v>0</v>
      </c>
      <c r="X429">
        <v>0</v>
      </c>
      <c r="Y429">
        <v>0</v>
      </c>
      <c r="Z429">
        <v>41007</v>
      </c>
      <c r="AA429">
        <v>31409559</v>
      </c>
      <c r="AB429">
        <v>0</v>
      </c>
      <c r="AC429">
        <v>23237</v>
      </c>
      <c r="AD429">
        <v>60230</v>
      </c>
      <c r="AE429">
        <v>495308</v>
      </c>
      <c r="AF429">
        <v>0</v>
      </c>
      <c r="AG429">
        <v>0</v>
      </c>
      <c r="AH429">
        <v>1044122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204359</v>
      </c>
      <c r="AO429">
        <v>0</v>
      </c>
      <c r="AP429">
        <v>16454242</v>
      </c>
      <c r="AQ429">
        <v>49732065</v>
      </c>
      <c r="AR429">
        <v>33.299999999999997</v>
      </c>
    </row>
    <row r="430" spans="1:44" hidden="1">
      <c r="A430" s="47" t="str">
        <f t="shared" si="6"/>
        <v>WY_2026</v>
      </c>
      <c r="B430" t="s">
        <v>148</v>
      </c>
      <c r="C430">
        <v>2026</v>
      </c>
      <c r="D430">
        <v>0.2</v>
      </c>
      <c r="E430">
        <v>0</v>
      </c>
      <c r="F430">
        <v>12.5</v>
      </c>
      <c r="G430">
        <v>4868.8999999999996</v>
      </c>
      <c r="H430">
        <v>0</v>
      </c>
      <c r="I430">
        <v>17.5</v>
      </c>
      <c r="J430">
        <v>18.3</v>
      </c>
      <c r="K430">
        <v>93.9</v>
      </c>
      <c r="L430">
        <v>0</v>
      </c>
      <c r="M430">
        <v>0</v>
      </c>
      <c r="N430">
        <v>307.2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92</v>
      </c>
      <c r="U430">
        <v>0</v>
      </c>
      <c r="V430">
        <v>6276</v>
      </c>
      <c r="W430">
        <v>-63</v>
      </c>
      <c r="X430">
        <v>0</v>
      </c>
      <c r="Y430">
        <v>0</v>
      </c>
      <c r="Z430">
        <v>82014</v>
      </c>
      <c r="AA430">
        <v>26536709</v>
      </c>
      <c r="AB430">
        <v>0</v>
      </c>
      <c r="AC430">
        <v>20459</v>
      </c>
      <c r="AD430">
        <v>120461</v>
      </c>
      <c r="AE430">
        <v>341130</v>
      </c>
      <c r="AF430">
        <v>0</v>
      </c>
      <c r="AG430">
        <v>0</v>
      </c>
      <c r="AH430">
        <v>1040165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202943</v>
      </c>
      <c r="AO430">
        <v>0</v>
      </c>
      <c r="AP430">
        <v>21438341</v>
      </c>
      <c r="AQ430">
        <v>49782160</v>
      </c>
      <c r="AR430">
        <v>28</v>
      </c>
    </row>
    <row r="431" spans="1:44" hidden="1">
      <c r="A431" s="47" t="str">
        <f t="shared" si="6"/>
        <v>WY_2027</v>
      </c>
      <c r="B431" t="s">
        <v>148</v>
      </c>
      <c r="C431">
        <v>2027</v>
      </c>
      <c r="D431">
        <v>0.5</v>
      </c>
      <c r="E431">
        <v>0</v>
      </c>
      <c r="F431">
        <v>18.7</v>
      </c>
      <c r="G431">
        <v>4606.7</v>
      </c>
      <c r="H431">
        <v>0</v>
      </c>
      <c r="I431">
        <v>21.7</v>
      </c>
      <c r="J431">
        <v>27.5</v>
      </c>
      <c r="K431">
        <v>93.7</v>
      </c>
      <c r="L431">
        <v>0</v>
      </c>
      <c r="M431">
        <v>0</v>
      </c>
      <c r="N431">
        <v>307.3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92</v>
      </c>
      <c r="U431">
        <v>0</v>
      </c>
      <c r="V431">
        <v>6748.6</v>
      </c>
      <c r="W431">
        <v>-89</v>
      </c>
      <c r="X431">
        <v>0</v>
      </c>
      <c r="Y431">
        <v>0</v>
      </c>
      <c r="Z431">
        <v>123022</v>
      </c>
      <c r="AA431">
        <v>24315624</v>
      </c>
      <c r="AB431">
        <v>0</v>
      </c>
      <c r="AC431">
        <v>35123</v>
      </c>
      <c r="AD431">
        <v>180691</v>
      </c>
      <c r="AE431">
        <v>92308</v>
      </c>
      <c r="AF431">
        <v>0</v>
      </c>
      <c r="AG431">
        <v>0</v>
      </c>
      <c r="AH431">
        <v>1044516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201504</v>
      </c>
      <c r="AO431">
        <v>0</v>
      </c>
      <c r="AP431">
        <v>25855486</v>
      </c>
      <c r="AQ431">
        <v>51848185</v>
      </c>
      <c r="AR431">
        <v>25.5</v>
      </c>
    </row>
    <row r="432" spans="1:44" hidden="1">
      <c r="A432" s="47" t="str">
        <f t="shared" si="6"/>
        <v>WY_2028</v>
      </c>
      <c r="B432" t="s">
        <v>148</v>
      </c>
      <c r="C432">
        <v>2028</v>
      </c>
      <c r="D432">
        <v>12.1</v>
      </c>
      <c r="E432">
        <v>0</v>
      </c>
      <c r="F432">
        <v>1550.5</v>
      </c>
      <c r="G432">
        <v>2489.9</v>
      </c>
      <c r="H432">
        <v>0</v>
      </c>
      <c r="I432">
        <v>25.8</v>
      </c>
      <c r="J432">
        <v>36.6</v>
      </c>
      <c r="K432">
        <v>93.5</v>
      </c>
      <c r="L432">
        <v>0</v>
      </c>
      <c r="M432">
        <v>0</v>
      </c>
      <c r="N432">
        <v>307.3</v>
      </c>
      <c r="O432">
        <v>0</v>
      </c>
      <c r="P432">
        <v>345</v>
      </c>
      <c r="Q432">
        <v>0</v>
      </c>
      <c r="R432">
        <v>0</v>
      </c>
      <c r="S432">
        <v>0</v>
      </c>
      <c r="T432">
        <v>92</v>
      </c>
      <c r="U432">
        <v>0</v>
      </c>
      <c r="V432">
        <v>13618.6</v>
      </c>
      <c r="W432">
        <v>-2898</v>
      </c>
      <c r="X432">
        <v>0</v>
      </c>
      <c r="Y432">
        <v>0</v>
      </c>
      <c r="Z432">
        <v>10996147</v>
      </c>
      <c r="AA432">
        <v>4800348</v>
      </c>
      <c r="AB432">
        <v>0</v>
      </c>
      <c r="AC432">
        <v>35618</v>
      </c>
      <c r="AD432">
        <v>240921</v>
      </c>
      <c r="AE432">
        <v>95611</v>
      </c>
      <c r="AF432">
        <v>0</v>
      </c>
      <c r="AG432">
        <v>0</v>
      </c>
      <c r="AH432">
        <v>1039909</v>
      </c>
      <c r="AI432">
        <v>0</v>
      </c>
      <c r="AJ432">
        <v>2211465</v>
      </c>
      <c r="AK432">
        <v>0</v>
      </c>
      <c r="AL432">
        <v>0</v>
      </c>
      <c r="AM432">
        <v>0</v>
      </c>
      <c r="AN432">
        <v>186829</v>
      </c>
      <c r="AO432">
        <v>0</v>
      </c>
      <c r="AP432">
        <v>53746717</v>
      </c>
      <c r="AQ432">
        <v>73350667</v>
      </c>
      <c r="AR432">
        <v>6.6</v>
      </c>
    </row>
    <row r="433" spans="1:44" hidden="1">
      <c r="A433" s="47" t="str">
        <f t="shared" si="6"/>
        <v>WY_2029</v>
      </c>
      <c r="B433" t="s">
        <v>148</v>
      </c>
      <c r="C433">
        <v>2029</v>
      </c>
      <c r="D433">
        <v>29.8</v>
      </c>
      <c r="E433">
        <v>0</v>
      </c>
      <c r="F433">
        <v>1550.5</v>
      </c>
      <c r="G433">
        <v>2458.4</v>
      </c>
      <c r="H433">
        <v>0</v>
      </c>
      <c r="I433">
        <v>31.7</v>
      </c>
      <c r="J433">
        <v>36.6</v>
      </c>
      <c r="K433">
        <v>93.5</v>
      </c>
      <c r="L433">
        <v>0</v>
      </c>
      <c r="M433">
        <v>0</v>
      </c>
      <c r="N433">
        <v>307.39999999999998</v>
      </c>
      <c r="O433">
        <v>0</v>
      </c>
      <c r="P433">
        <v>345</v>
      </c>
      <c r="Q433">
        <v>0</v>
      </c>
      <c r="R433">
        <v>0</v>
      </c>
      <c r="S433">
        <v>0</v>
      </c>
      <c r="T433">
        <v>92</v>
      </c>
      <c r="U433">
        <v>0</v>
      </c>
      <c r="V433">
        <v>14573.3</v>
      </c>
      <c r="W433">
        <v>-7999</v>
      </c>
      <c r="X433">
        <v>0</v>
      </c>
      <c r="Y433">
        <v>0</v>
      </c>
      <c r="Z433">
        <v>10996147</v>
      </c>
      <c r="AA433">
        <v>3226925</v>
      </c>
      <c r="AB433">
        <v>0</v>
      </c>
      <c r="AC433">
        <v>51231</v>
      </c>
      <c r="AD433">
        <v>240921</v>
      </c>
      <c r="AE433">
        <v>38340</v>
      </c>
      <c r="AF433">
        <v>0</v>
      </c>
      <c r="AG433">
        <v>0</v>
      </c>
      <c r="AH433">
        <v>1044910</v>
      </c>
      <c r="AI433">
        <v>0</v>
      </c>
      <c r="AJ433">
        <v>1969158</v>
      </c>
      <c r="AK433">
        <v>0</v>
      </c>
      <c r="AL433">
        <v>0</v>
      </c>
      <c r="AM433">
        <v>0</v>
      </c>
      <c r="AN433">
        <v>188623</v>
      </c>
      <c r="AO433">
        <v>0</v>
      </c>
      <c r="AP433">
        <v>58478137</v>
      </c>
      <c r="AQ433">
        <v>76226394</v>
      </c>
      <c r="AR433">
        <v>4.9000000000000004</v>
      </c>
    </row>
    <row r="434" spans="1:44" hidden="1">
      <c r="A434" s="47" t="str">
        <f t="shared" si="6"/>
        <v>WY_2030</v>
      </c>
      <c r="B434" t="s">
        <v>148</v>
      </c>
      <c r="C434">
        <v>2030</v>
      </c>
      <c r="D434">
        <v>200.9</v>
      </c>
      <c r="E434">
        <v>0</v>
      </c>
      <c r="F434">
        <v>1550.5</v>
      </c>
      <c r="G434">
        <v>2419.1999999999998</v>
      </c>
      <c r="H434">
        <v>0</v>
      </c>
      <c r="I434">
        <v>37.5</v>
      </c>
      <c r="J434">
        <v>36.6</v>
      </c>
      <c r="K434">
        <v>93.4</v>
      </c>
      <c r="L434">
        <v>0</v>
      </c>
      <c r="M434">
        <v>0</v>
      </c>
      <c r="N434">
        <v>307.39999999999998</v>
      </c>
      <c r="O434">
        <v>0</v>
      </c>
      <c r="P434">
        <v>345</v>
      </c>
      <c r="Q434">
        <v>0</v>
      </c>
      <c r="R434">
        <v>0</v>
      </c>
      <c r="S434">
        <v>0</v>
      </c>
      <c r="T434">
        <v>92</v>
      </c>
      <c r="U434">
        <v>0</v>
      </c>
      <c r="V434">
        <v>17550.3</v>
      </c>
      <c r="W434">
        <v>-44004</v>
      </c>
      <c r="X434">
        <v>0</v>
      </c>
      <c r="Y434">
        <v>0</v>
      </c>
      <c r="Z434">
        <v>10996147</v>
      </c>
      <c r="AA434">
        <v>1396334</v>
      </c>
      <c r="AB434">
        <v>0</v>
      </c>
      <c r="AC434">
        <v>43766</v>
      </c>
      <c r="AD434">
        <v>240921</v>
      </c>
      <c r="AE434">
        <v>56414</v>
      </c>
      <c r="AF434">
        <v>0</v>
      </c>
      <c r="AG434">
        <v>0</v>
      </c>
      <c r="AH434">
        <v>1037875</v>
      </c>
      <c r="AI434">
        <v>0</v>
      </c>
      <c r="AJ434">
        <v>1969158</v>
      </c>
      <c r="AK434">
        <v>0</v>
      </c>
      <c r="AL434">
        <v>0</v>
      </c>
      <c r="AM434">
        <v>0</v>
      </c>
      <c r="AN434">
        <v>139007</v>
      </c>
      <c r="AO434">
        <v>0</v>
      </c>
      <c r="AP434">
        <v>69156087</v>
      </c>
      <c r="AQ434">
        <v>84991706</v>
      </c>
      <c r="AR434">
        <v>3.1</v>
      </c>
    </row>
  </sheetData>
  <autoFilter ref="A2:AR434" xr:uid="{00000000-0009-0000-0000-000003000000}">
    <filterColumn colId="0">
      <filters>
        <filter val="AL_203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97558519241921"/>
  </sheetPr>
  <dimension ref="B2:C44"/>
  <sheetViews>
    <sheetView topLeftCell="A2" workbookViewId="0">
      <selection activeCell="C2" sqref="C2"/>
    </sheetView>
  </sheetViews>
  <sheetFormatPr defaultRowHeight="15"/>
  <cols>
    <col min="2" max="2" width="28.42578125" customWidth="1"/>
    <col min="3" max="3" width="14.85546875" customWidth="1"/>
  </cols>
  <sheetData>
    <row r="2" spans="2:3">
      <c r="B2" t="s">
        <v>194</v>
      </c>
    </row>
    <row r="3" spans="2:3">
      <c r="B3" t="s">
        <v>195</v>
      </c>
    </row>
    <row r="4" spans="2:3">
      <c r="B4" t="s">
        <v>196</v>
      </c>
      <c r="C4" t="s">
        <v>237</v>
      </c>
    </row>
    <row r="5" spans="2:3">
      <c r="B5" t="s">
        <v>197</v>
      </c>
      <c r="C5" t="s">
        <v>238</v>
      </c>
    </row>
    <row r="6" spans="2:3">
      <c r="B6" t="s">
        <v>198</v>
      </c>
      <c r="C6" s="2" t="s">
        <v>239</v>
      </c>
    </row>
    <row r="7" spans="2:3">
      <c r="B7" t="s">
        <v>199</v>
      </c>
      <c r="C7" s="2" t="s">
        <v>239</v>
      </c>
    </row>
    <row r="8" spans="2:3">
      <c r="B8" t="s">
        <v>200</v>
      </c>
      <c r="C8" t="s">
        <v>240</v>
      </c>
    </row>
    <row r="9" spans="2:3">
      <c r="B9" t="s">
        <v>201</v>
      </c>
    </row>
    <row r="10" spans="2:3">
      <c r="B10" t="s">
        <v>202</v>
      </c>
      <c r="C10" s="2" t="s">
        <v>241</v>
      </c>
    </row>
    <row r="11" spans="2:3">
      <c r="B11" t="s">
        <v>203</v>
      </c>
      <c r="C11" s="2" t="s">
        <v>241</v>
      </c>
    </row>
    <row r="12" spans="2:3">
      <c r="B12" t="s">
        <v>204</v>
      </c>
      <c r="C12" s="2" t="s">
        <v>241</v>
      </c>
    </row>
    <row r="13" spans="2:3">
      <c r="B13" t="s">
        <v>205</v>
      </c>
      <c r="C13" t="s">
        <v>242</v>
      </c>
    </row>
    <row r="14" spans="2:3">
      <c r="B14" t="s">
        <v>206</v>
      </c>
      <c r="C14" t="s">
        <v>243</v>
      </c>
    </row>
    <row r="15" spans="2:3">
      <c r="B15" t="s">
        <v>207</v>
      </c>
      <c r="C15" t="s">
        <v>244</v>
      </c>
    </row>
    <row r="16" spans="2:3">
      <c r="B16" t="s">
        <v>208</v>
      </c>
      <c r="C16" t="s">
        <v>244</v>
      </c>
    </row>
    <row r="17" spans="2:3">
      <c r="B17" t="s">
        <v>209</v>
      </c>
      <c r="C17" t="s">
        <v>245</v>
      </c>
    </row>
    <row r="18" spans="2:3">
      <c r="B18" t="s">
        <v>210</v>
      </c>
      <c r="C18" t="s">
        <v>246</v>
      </c>
    </row>
    <row r="19" spans="2:3">
      <c r="B19" t="s">
        <v>211</v>
      </c>
    </row>
    <row r="20" spans="2:3">
      <c r="B20" t="s">
        <v>212</v>
      </c>
      <c r="C20" t="s">
        <v>240</v>
      </c>
    </row>
    <row r="21" spans="2:3">
      <c r="B21" t="s">
        <v>213</v>
      </c>
      <c r="C21" t="s">
        <v>247</v>
      </c>
    </row>
    <row r="22" spans="2:3">
      <c r="B22" t="s">
        <v>214</v>
      </c>
      <c r="C22" t="s">
        <v>248</v>
      </c>
    </row>
    <row r="23" spans="2:3">
      <c r="B23" t="s">
        <v>215</v>
      </c>
      <c r="C23" t="s">
        <v>237</v>
      </c>
    </row>
    <row r="24" spans="2:3">
      <c r="B24" t="s">
        <v>216</v>
      </c>
      <c r="C24" t="s">
        <v>238</v>
      </c>
    </row>
    <row r="25" spans="2:3">
      <c r="B25" t="s">
        <v>217</v>
      </c>
    </row>
    <row r="26" spans="2:3">
      <c r="B26" t="s">
        <v>218</v>
      </c>
      <c r="C26" s="2" t="s">
        <v>239</v>
      </c>
    </row>
    <row r="27" spans="2:3">
      <c r="B27" t="s">
        <v>219</v>
      </c>
      <c r="C27" s="2" t="s">
        <v>239</v>
      </c>
    </row>
    <row r="28" spans="2:3">
      <c r="B28" t="s">
        <v>220</v>
      </c>
      <c r="C28" t="s">
        <v>240</v>
      </c>
    </row>
    <row r="29" spans="2:3">
      <c r="B29" t="s">
        <v>221</v>
      </c>
    </row>
    <row r="30" spans="2:3">
      <c r="B30" t="s">
        <v>222</v>
      </c>
      <c r="C30" s="2" t="s">
        <v>241</v>
      </c>
    </row>
    <row r="31" spans="2:3">
      <c r="B31" t="s">
        <v>223</v>
      </c>
      <c r="C31" s="2" t="s">
        <v>241</v>
      </c>
    </row>
    <row r="32" spans="2:3">
      <c r="B32" t="s">
        <v>224</v>
      </c>
      <c r="C32" s="2" t="s">
        <v>241</v>
      </c>
    </row>
    <row r="33" spans="2:3">
      <c r="B33" t="s">
        <v>225</v>
      </c>
      <c r="C33" t="s">
        <v>242</v>
      </c>
    </row>
    <row r="34" spans="2:3">
      <c r="B34" t="s">
        <v>226</v>
      </c>
      <c r="C34" t="s">
        <v>243</v>
      </c>
    </row>
    <row r="35" spans="2:3">
      <c r="B35" t="s">
        <v>227</v>
      </c>
      <c r="C35" t="s">
        <v>244</v>
      </c>
    </row>
    <row r="36" spans="2:3">
      <c r="B36" t="s">
        <v>228</v>
      </c>
      <c r="C36" t="s">
        <v>244</v>
      </c>
    </row>
    <row r="37" spans="2:3">
      <c r="B37" t="s">
        <v>229</v>
      </c>
      <c r="C37" t="s">
        <v>245</v>
      </c>
    </row>
    <row r="38" spans="2:3">
      <c r="B38" t="s">
        <v>230</v>
      </c>
      <c r="C38" t="s">
        <v>246</v>
      </c>
    </row>
    <row r="39" spans="2:3">
      <c r="B39" t="s">
        <v>231</v>
      </c>
    </row>
    <row r="40" spans="2:3">
      <c r="B40" t="s">
        <v>232</v>
      </c>
      <c r="C40" t="s">
        <v>240</v>
      </c>
    </row>
    <row r="41" spans="2:3">
      <c r="B41" t="s">
        <v>233</v>
      </c>
      <c r="C41" t="s">
        <v>247</v>
      </c>
    </row>
    <row r="42" spans="2:3">
      <c r="B42" t="s">
        <v>234</v>
      </c>
      <c r="C42" t="s">
        <v>248</v>
      </c>
    </row>
    <row r="43" spans="2:3">
      <c r="B43" t="s">
        <v>235</v>
      </c>
    </row>
    <row r="44" spans="2:3">
      <c r="B44" t="s">
        <v>236</v>
      </c>
    </row>
  </sheetData>
  <conditionalFormatting sqref="B1:B1048576">
    <cfRule type="duplicateValues" dxfId="2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D675"/>
  <sheetViews>
    <sheetView workbookViewId="0">
      <selection activeCell="A5" sqref="A5"/>
    </sheetView>
  </sheetViews>
  <sheetFormatPr defaultRowHeight="15"/>
  <cols>
    <col min="2" max="2" width="12.42578125" customWidth="1"/>
    <col min="23" max="23" width="15.85546875" bestFit="1" customWidth="1"/>
  </cols>
  <sheetData>
    <row r="1" spans="1:30" ht="15.6" customHeight="1" thickBot="1">
      <c r="A1" s="51" t="s">
        <v>249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4" t="s">
        <v>250</v>
      </c>
      <c r="N1" s="55"/>
      <c r="O1" s="55"/>
      <c r="P1" s="55"/>
      <c r="Q1" s="55"/>
      <c r="R1" s="55"/>
      <c r="S1" s="55"/>
      <c r="T1" s="55"/>
      <c r="U1" s="55"/>
    </row>
    <row r="2" spans="1:30" ht="15.6" customHeight="1" thickBot="1">
      <c r="A2" s="50" t="s">
        <v>3</v>
      </c>
      <c r="C2" s="49" t="str">
        <f t="shared" ref="C2:K2" si="0">$A2&amp;"_"&amp;C3</f>
        <v>AL_2022</v>
      </c>
      <c r="D2" s="49" t="str">
        <f t="shared" si="0"/>
        <v>AL_2023</v>
      </c>
      <c r="E2" s="49" t="str">
        <f t="shared" si="0"/>
        <v>AL_2024</v>
      </c>
      <c r="F2" s="49" t="str">
        <f t="shared" si="0"/>
        <v>AL_2025</v>
      </c>
      <c r="G2" s="49" t="str">
        <f t="shared" si="0"/>
        <v>AL_2026</v>
      </c>
      <c r="H2" s="49" t="str">
        <f t="shared" si="0"/>
        <v>AL_2027</v>
      </c>
      <c r="I2" s="49" t="str">
        <f t="shared" si="0"/>
        <v>AL_2028</v>
      </c>
      <c r="J2" s="49" t="str">
        <f t="shared" si="0"/>
        <v>AL_2029</v>
      </c>
      <c r="K2" s="49" t="str">
        <f t="shared" si="0"/>
        <v>AL_2030</v>
      </c>
      <c r="M2" s="56" t="str">
        <f t="shared" ref="M2:U2" si="1">$A2&amp;"_"&amp;M3</f>
        <v>AL_2022</v>
      </c>
      <c r="N2" s="56" t="str">
        <f t="shared" si="1"/>
        <v>AL_2023</v>
      </c>
      <c r="O2" s="56" t="str">
        <f t="shared" si="1"/>
        <v>AL_2024</v>
      </c>
      <c r="P2" s="56" t="str">
        <f t="shared" si="1"/>
        <v>AL_2025</v>
      </c>
      <c r="Q2" s="56" t="str">
        <f t="shared" si="1"/>
        <v>AL_2026</v>
      </c>
      <c r="R2" s="56" t="str">
        <f t="shared" si="1"/>
        <v>AL_2027</v>
      </c>
      <c r="S2" s="56" t="str">
        <f t="shared" si="1"/>
        <v>AL_2028</v>
      </c>
      <c r="T2" s="56" t="str">
        <f t="shared" si="1"/>
        <v>AL_2029</v>
      </c>
      <c r="U2" s="56" t="str">
        <f t="shared" si="1"/>
        <v>AL_2030</v>
      </c>
    </row>
    <row r="3" spans="1:30">
      <c r="C3" s="48">
        <v>2022</v>
      </c>
      <c r="D3" s="48">
        <v>2023</v>
      </c>
      <c r="E3" s="48">
        <v>2024</v>
      </c>
      <c r="F3" s="48">
        <v>2025</v>
      </c>
      <c r="G3" s="48">
        <v>2026</v>
      </c>
      <c r="H3" s="48">
        <v>2027</v>
      </c>
      <c r="I3" s="48">
        <v>2028</v>
      </c>
      <c r="J3" s="48">
        <v>2029</v>
      </c>
      <c r="K3" s="48">
        <v>2030</v>
      </c>
      <c r="M3" s="48">
        <v>2022</v>
      </c>
      <c r="N3" s="48">
        <v>2023</v>
      </c>
      <c r="O3" s="48">
        <v>2024</v>
      </c>
      <c r="P3" s="48">
        <v>2025</v>
      </c>
      <c r="Q3" s="48">
        <v>2026</v>
      </c>
      <c r="R3" s="48">
        <v>2027</v>
      </c>
      <c r="S3" s="48">
        <v>2028</v>
      </c>
      <c r="T3" s="48">
        <v>2029</v>
      </c>
      <c r="U3" s="48">
        <v>2030</v>
      </c>
    </row>
    <row r="4" spans="1:30">
      <c r="A4" t="str">
        <f>A2</f>
        <v>AL</v>
      </c>
      <c r="B4" s="1" t="s">
        <v>237</v>
      </c>
      <c r="C4" s="53">
        <v>0</v>
      </c>
      <c r="D4" s="53">
        <v>0</v>
      </c>
      <c r="E4" s="53">
        <v>0</v>
      </c>
      <c r="F4" s="53">
        <v>0</v>
      </c>
      <c r="G4" s="53">
        <v>0</v>
      </c>
      <c r="H4" s="53">
        <v>0</v>
      </c>
      <c r="I4" s="53">
        <v>0</v>
      </c>
      <c r="J4" s="53">
        <v>0</v>
      </c>
      <c r="K4" s="53">
        <v>0</v>
      </c>
      <c r="M4" s="53">
        <v>0</v>
      </c>
      <c r="N4" s="53">
        <v>0</v>
      </c>
      <c r="O4" s="53">
        <v>0</v>
      </c>
      <c r="P4" s="53">
        <v>0</v>
      </c>
      <c r="Q4" s="53">
        <v>0</v>
      </c>
      <c r="R4" s="53">
        <v>0</v>
      </c>
      <c r="S4" s="53">
        <v>0</v>
      </c>
      <c r="T4" s="53">
        <v>0</v>
      </c>
      <c r="U4" s="53">
        <v>0</v>
      </c>
      <c r="W4" s="58"/>
      <c r="X4" s="57"/>
      <c r="Y4" s="57"/>
      <c r="Z4" s="57"/>
      <c r="AA4" s="57"/>
      <c r="AB4" s="57"/>
      <c r="AC4" s="57"/>
      <c r="AD4" s="57"/>
    </row>
    <row r="5" spans="1:30">
      <c r="A5" t="str">
        <f t="shared" ref="A5:A15" si="2">A4</f>
        <v>AL</v>
      </c>
      <c r="B5" s="1" t="s">
        <v>238</v>
      </c>
      <c r="C5">
        <f>SUMIFS(INDEX('IRA-BIL_IRA-BIL - Mid_annual_st'!$W$3:$AR$434,MATCH(C2,'IRA-BIL_IRA-BIL - Mid_annual_st'!$A$3:$A$434,0),),'IRA-BIL_IRA-BIL - Mid_annual_st'!$W$1:$AR$1,$B5)</f>
        <v>29415</v>
      </c>
      <c r="D5">
        <f>SUMIFS(INDEX('IRA-BIL_IRA-BIL - Mid_annual_st'!$W$3:$AR$434,MATCH(D2,'IRA-BIL_IRA-BIL - Mid_annual_st'!$A$3:$A$434,0),),'IRA-BIL_IRA-BIL - Mid_annual_st'!$W$1:$AR$1,$B5)</f>
        <v>29415</v>
      </c>
      <c r="E5">
        <f>SUMIFS(INDEX('IRA-BIL_IRA-BIL - Mid_annual_st'!$W$3:$AR$434,MATCH(E2,'IRA-BIL_IRA-BIL - Mid_annual_st'!$A$3:$A$434,0),),'IRA-BIL_IRA-BIL - Mid_annual_st'!$W$1:$AR$1,$B5)</f>
        <v>29415</v>
      </c>
      <c r="F5">
        <f>SUMIFS(INDEX('IRA-BIL_IRA-BIL - Mid_annual_st'!$W$3:$AR$434,MATCH(F2,'IRA-BIL_IRA-BIL - Mid_annual_st'!$A$3:$A$434,0),),'IRA-BIL_IRA-BIL - Mid_annual_st'!$W$1:$AR$1,$B5)</f>
        <v>29415</v>
      </c>
      <c r="G5">
        <f>SUMIFS(INDEX('IRA-BIL_IRA-BIL - Mid_annual_st'!$W$3:$AR$434,MATCH(G2,'IRA-BIL_IRA-BIL - Mid_annual_st'!$A$3:$A$434,0),),'IRA-BIL_IRA-BIL - Mid_annual_st'!$W$1:$AR$1,$B5)</f>
        <v>29415</v>
      </c>
      <c r="H5">
        <f>SUMIFS(INDEX('IRA-BIL_IRA-BIL - Mid_annual_st'!$W$3:$AR$434,MATCH(H2,'IRA-BIL_IRA-BIL - Mid_annual_st'!$A$3:$A$434,0),),'IRA-BIL_IRA-BIL - Mid_annual_st'!$W$1:$AR$1,$B5)</f>
        <v>29415</v>
      </c>
      <c r="I5">
        <f>SUMIFS(INDEX('IRA-BIL_IRA-BIL - Mid_annual_st'!$W$3:$AR$434,MATCH(I2,'IRA-BIL_IRA-BIL - Mid_annual_st'!$A$3:$A$434,0),),'IRA-BIL_IRA-BIL - Mid_annual_st'!$W$1:$AR$1,$B5)</f>
        <v>29415</v>
      </c>
      <c r="J5">
        <f>SUMIFS(INDEX('IRA-BIL_IRA-BIL - Mid_annual_st'!$W$3:$AR$434,MATCH(J2,'IRA-BIL_IRA-BIL - Mid_annual_st'!$A$3:$A$434,0),),'IRA-BIL_IRA-BIL - Mid_annual_st'!$W$1:$AR$1,$B5)</f>
        <v>29415</v>
      </c>
      <c r="K5">
        <f>SUMIFS(INDEX('IRA-BIL_IRA-BIL - Mid_annual_st'!$W$3:$AR$434,MATCH(K2,'IRA-BIL_IRA-BIL - Mid_annual_st'!$A$3:$A$434,0),),'IRA-BIL_IRA-BIL - Mid_annual_st'!$W$1:$AR$1,$B5)</f>
        <v>29415</v>
      </c>
      <c r="M5">
        <f t="shared" ref="M5:U5" si="3">C5/SUM(C4:C15)</f>
        <v>2.2467728333473608E-4</v>
      </c>
      <c r="N5">
        <f t="shared" si="3"/>
        <v>1.9784429155860254E-4</v>
      </c>
      <c r="O5">
        <f t="shared" si="3"/>
        <v>1.9061397971416238E-4</v>
      </c>
      <c r="P5">
        <f t="shared" si="3"/>
        <v>1.9542793246023942E-4</v>
      </c>
      <c r="Q5">
        <f t="shared" si="3"/>
        <v>2.026774116724054E-4</v>
      </c>
      <c r="R5">
        <f t="shared" si="3"/>
        <v>2.0646039891265454E-4</v>
      </c>
      <c r="S5">
        <f t="shared" si="3"/>
        <v>2.1788881625928346E-4</v>
      </c>
      <c r="T5">
        <f t="shared" si="3"/>
        <v>2.1054052398329274E-4</v>
      </c>
      <c r="U5">
        <f t="shared" si="3"/>
        <v>2.2396614554697511E-4</v>
      </c>
      <c r="W5" s="58"/>
      <c r="X5" s="57"/>
      <c r="Y5" s="57"/>
      <c r="Z5" s="57"/>
      <c r="AA5" s="57"/>
    </row>
    <row r="6" spans="1:30">
      <c r="A6" t="str">
        <f t="shared" si="2"/>
        <v>AL</v>
      </c>
      <c r="B6" s="1" t="s">
        <v>239</v>
      </c>
      <c r="C6">
        <f>SUMIFS(INDEX('IRA-BIL_IRA-BIL - Mid_annual_st'!$W$3:$AR$434,MATCH(C2,'IRA-BIL_IRA-BIL - Mid_annual_st'!$A$3:$A$434,0),),'IRA-BIL_IRA-BIL - Mid_annual_st'!$W$1:$AR$1,$B6)</f>
        <v>33823351</v>
      </c>
      <c r="D6">
        <f>SUMIFS(INDEX('IRA-BIL_IRA-BIL - Mid_annual_st'!$W$3:$AR$434,MATCH(D2,'IRA-BIL_IRA-BIL - Mid_annual_st'!$A$3:$A$434,0),),'IRA-BIL_IRA-BIL - Mid_annual_st'!$W$1:$AR$1,$B6)</f>
        <v>32487520</v>
      </c>
      <c r="E6">
        <f>SUMIFS(INDEX('IRA-BIL_IRA-BIL - Mid_annual_st'!$W$3:$AR$434,MATCH(E2,'IRA-BIL_IRA-BIL - Mid_annual_st'!$A$3:$A$434,0),),'IRA-BIL_IRA-BIL - Mid_annual_st'!$W$1:$AR$1,$B6)</f>
        <v>32487156</v>
      </c>
      <c r="F6">
        <f>SUMIFS(INDEX('IRA-BIL_IRA-BIL - Mid_annual_st'!$W$3:$AR$434,MATCH(F2,'IRA-BIL_IRA-BIL - Mid_annual_st'!$A$3:$A$434,0),),'IRA-BIL_IRA-BIL - Mid_annual_st'!$W$1:$AR$1,$B6)</f>
        <v>32102205</v>
      </c>
      <c r="G6">
        <f>SUMIFS(INDEX('IRA-BIL_IRA-BIL - Mid_annual_st'!$W$3:$AR$434,MATCH(G2,'IRA-BIL_IRA-BIL - Mid_annual_st'!$A$3:$A$434,0),),'IRA-BIL_IRA-BIL - Mid_annual_st'!$W$1:$AR$1,$B6)</f>
        <v>31569197</v>
      </c>
      <c r="H6">
        <f>SUMIFS(INDEX('IRA-BIL_IRA-BIL - Mid_annual_st'!$W$3:$AR$434,MATCH(H2,'IRA-BIL_IRA-BIL - Mid_annual_st'!$A$3:$A$434,0),),'IRA-BIL_IRA-BIL - Mid_annual_st'!$W$1:$AR$1,$B6)</f>
        <v>29705947</v>
      </c>
      <c r="I6">
        <f>SUMIFS(INDEX('IRA-BIL_IRA-BIL - Mid_annual_st'!$W$3:$AR$434,MATCH(I2,'IRA-BIL_IRA-BIL - Mid_annual_st'!$A$3:$A$434,0),),'IRA-BIL_IRA-BIL - Mid_annual_st'!$W$1:$AR$1,$B6)</f>
        <v>25726053</v>
      </c>
      <c r="J6">
        <f>SUMIFS(INDEX('IRA-BIL_IRA-BIL - Mid_annual_st'!$W$3:$AR$434,MATCH(J2,'IRA-BIL_IRA-BIL - Mid_annual_st'!$A$3:$A$434,0),),'IRA-BIL_IRA-BIL - Mid_annual_st'!$W$1:$AR$1,$B6)</f>
        <v>27289778</v>
      </c>
      <c r="K6">
        <f>SUMIFS(INDEX('IRA-BIL_IRA-BIL - Mid_annual_st'!$W$3:$AR$434,MATCH(K2,'IRA-BIL_IRA-BIL - Mid_annual_st'!$A$3:$A$434,0),),'IRA-BIL_IRA-BIL - Mid_annual_st'!$W$1:$AR$1,$B6)</f>
        <v>28110346</v>
      </c>
      <c r="M6">
        <f t="shared" ref="M6:U6" si="4">C6/SUM(C4:C15)</f>
        <v>0.25834909454214616</v>
      </c>
      <c r="N6">
        <f t="shared" si="4"/>
        <v>0.21850995678721505</v>
      </c>
      <c r="O6">
        <f t="shared" si="4"/>
        <v>0.21052204979618658</v>
      </c>
      <c r="P6">
        <f t="shared" si="4"/>
        <v>0.21328123578326569</v>
      </c>
      <c r="Q6">
        <f t="shared" si="4"/>
        <v>0.21752041939609945</v>
      </c>
      <c r="R6">
        <f t="shared" si="4"/>
        <v>0.20850252142438119</v>
      </c>
      <c r="S6">
        <f t="shared" si="4"/>
        <v>0.19056329203445821</v>
      </c>
      <c r="T6">
        <f t="shared" si="4"/>
        <v>0.19532905522718796</v>
      </c>
      <c r="U6">
        <f t="shared" si="4"/>
        <v>0.2140324951083403</v>
      </c>
      <c r="W6" s="58"/>
    </row>
    <row r="7" spans="1:30">
      <c r="A7" t="str">
        <f t="shared" si="2"/>
        <v>AL</v>
      </c>
      <c r="B7" s="1" t="s">
        <v>242</v>
      </c>
      <c r="C7">
        <f>SUMIFS(INDEX('IRA-BIL_IRA-BIL - Mid_annual_st'!$W$3:$AR$434,MATCH(C2,'IRA-BIL_IRA-BIL - Mid_annual_st'!$A$3:$A$434,0),),'IRA-BIL_IRA-BIL - Mid_annual_st'!$W$1:$AR$1,$B7)</f>
        <v>0</v>
      </c>
      <c r="D7">
        <f>SUMIFS(INDEX('IRA-BIL_IRA-BIL - Mid_annual_st'!$W$3:$AR$434,MATCH(D2,'IRA-BIL_IRA-BIL - Mid_annual_st'!$A$3:$A$434,0),),'IRA-BIL_IRA-BIL - Mid_annual_st'!$W$1:$AR$1,$B7)</f>
        <v>0</v>
      </c>
      <c r="E7">
        <f>SUMIFS(INDEX('IRA-BIL_IRA-BIL - Mid_annual_st'!$W$3:$AR$434,MATCH(E2,'IRA-BIL_IRA-BIL - Mid_annual_st'!$A$3:$A$434,0),),'IRA-BIL_IRA-BIL - Mid_annual_st'!$W$1:$AR$1,$B7)</f>
        <v>0</v>
      </c>
      <c r="F7">
        <f>SUMIFS(INDEX('IRA-BIL_IRA-BIL - Mid_annual_st'!$W$3:$AR$434,MATCH(F2,'IRA-BIL_IRA-BIL - Mid_annual_st'!$A$3:$A$434,0),),'IRA-BIL_IRA-BIL - Mid_annual_st'!$W$1:$AR$1,$B7)</f>
        <v>0</v>
      </c>
      <c r="G7">
        <f>SUMIFS(INDEX('IRA-BIL_IRA-BIL - Mid_annual_st'!$W$3:$AR$434,MATCH(G2,'IRA-BIL_IRA-BIL - Mid_annual_st'!$A$3:$A$434,0),),'IRA-BIL_IRA-BIL - Mid_annual_st'!$W$1:$AR$1,$B7)</f>
        <v>0</v>
      </c>
      <c r="H7">
        <f>SUMIFS(INDEX('IRA-BIL_IRA-BIL - Mid_annual_st'!$W$3:$AR$434,MATCH(H2,'IRA-BIL_IRA-BIL - Mid_annual_st'!$A$3:$A$434,0),),'IRA-BIL_IRA-BIL - Mid_annual_st'!$W$1:$AR$1,$B7)</f>
        <v>0</v>
      </c>
      <c r="I7">
        <f>SUMIFS(INDEX('IRA-BIL_IRA-BIL - Mid_annual_st'!$W$3:$AR$434,MATCH(I2,'IRA-BIL_IRA-BIL - Mid_annual_st'!$A$3:$A$434,0),),'IRA-BIL_IRA-BIL - Mid_annual_st'!$W$1:$AR$1,$B7)</f>
        <v>0</v>
      </c>
      <c r="J7">
        <f>SUMIFS(INDEX('IRA-BIL_IRA-BIL - Mid_annual_st'!$W$3:$AR$434,MATCH(J2,'IRA-BIL_IRA-BIL - Mid_annual_st'!$A$3:$A$434,0),),'IRA-BIL_IRA-BIL - Mid_annual_st'!$W$1:$AR$1,$B7)</f>
        <v>0</v>
      </c>
      <c r="K7">
        <f>SUMIFS(INDEX('IRA-BIL_IRA-BIL - Mid_annual_st'!$W$3:$AR$434,MATCH(K2,'IRA-BIL_IRA-BIL - Mid_annual_st'!$A$3:$A$434,0),),'IRA-BIL_IRA-BIL - Mid_annual_st'!$W$1:$AR$1,$B7)</f>
        <v>0</v>
      </c>
      <c r="M7">
        <f t="shared" ref="M7:U7" si="5">C7/SUM(C4:C15)</f>
        <v>0</v>
      </c>
      <c r="N7">
        <f t="shared" si="5"/>
        <v>0</v>
      </c>
      <c r="O7">
        <f t="shared" si="5"/>
        <v>0</v>
      </c>
      <c r="P7">
        <f t="shared" si="5"/>
        <v>0</v>
      </c>
      <c r="Q7">
        <f t="shared" si="5"/>
        <v>0</v>
      </c>
      <c r="R7">
        <f t="shared" si="5"/>
        <v>0</v>
      </c>
      <c r="S7">
        <f t="shared" si="5"/>
        <v>0</v>
      </c>
      <c r="T7">
        <f t="shared" si="5"/>
        <v>0</v>
      </c>
      <c r="U7">
        <f t="shared" si="5"/>
        <v>0</v>
      </c>
      <c r="W7" s="58"/>
    </row>
    <row r="8" spans="1:30">
      <c r="A8" t="str">
        <f t="shared" si="2"/>
        <v>AL</v>
      </c>
      <c r="B8" s="1" t="s">
        <v>243</v>
      </c>
      <c r="C8">
        <f>SUMIFS(INDEX('IRA-BIL_IRA-BIL - Mid_annual_st'!$W$3:$AR$434,MATCH(C2,'IRA-BIL_IRA-BIL - Mid_annual_st'!$A$3:$A$434,0),),'IRA-BIL_IRA-BIL - Mid_annual_st'!$W$1:$AR$1,$B8)</f>
        <v>9704302</v>
      </c>
      <c r="D8">
        <f>SUMIFS(INDEX('IRA-BIL_IRA-BIL - Mid_annual_st'!$W$3:$AR$434,MATCH(D2,'IRA-BIL_IRA-BIL - Mid_annual_st'!$A$3:$A$434,0),),'IRA-BIL_IRA-BIL - Mid_annual_st'!$W$1:$AR$1,$B8)</f>
        <v>9703029</v>
      </c>
      <c r="E8">
        <f>SUMIFS(INDEX('IRA-BIL_IRA-BIL - Mid_annual_st'!$W$3:$AR$434,MATCH(E2,'IRA-BIL_IRA-BIL - Mid_annual_st'!$A$3:$A$434,0),),'IRA-BIL_IRA-BIL - Mid_annual_st'!$W$1:$AR$1,$B8)</f>
        <v>9713363</v>
      </c>
      <c r="F8">
        <f>SUMIFS(INDEX('IRA-BIL_IRA-BIL - Mid_annual_st'!$W$3:$AR$434,MATCH(F2,'IRA-BIL_IRA-BIL - Mid_annual_st'!$A$3:$A$434,0),),'IRA-BIL_IRA-BIL - Mid_annual_st'!$W$1:$AR$1,$B8)</f>
        <v>10024547</v>
      </c>
      <c r="G8">
        <f>SUMIFS(INDEX('IRA-BIL_IRA-BIL - Mid_annual_st'!$W$3:$AR$434,MATCH(G2,'IRA-BIL_IRA-BIL - Mid_annual_st'!$A$3:$A$434,0),),'IRA-BIL_IRA-BIL - Mid_annual_st'!$W$1:$AR$1,$B8)</f>
        <v>10034680</v>
      </c>
      <c r="H8">
        <f>SUMIFS(INDEX('IRA-BIL_IRA-BIL - Mid_annual_st'!$W$3:$AR$434,MATCH(H2,'IRA-BIL_IRA-BIL - Mid_annual_st'!$A$3:$A$434,0),),'IRA-BIL_IRA-BIL - Mid_annual_st'!$W$1:$AR$1,$B8)</f>
        <v>10141830</v>
      </c>
      <c r="I8">
        <f>SUMIFS(INDEX('IRA-BIL_IRA-BIL - Mid_annual_st'!$W$3:$AR$434,MATCH(I2,'IRA-BIL_IRA-BIL - Mid_annual_st'!$A$3:$A$434,0),),'IRA-BIL_IRA-BIL - Mid_annual_st'!$W$1:$AR$1,$B8)</f>
        <v>10194938</v>
      </c>
      <c r="J8">
        <f>SUMIFS(INDEX('IRA-BIL_IRA-BIL - Mid_annual_st'!$W$3:$AR$434,MATCH(J2,'IRA-BIL_IRA-BIL - Mid_annual_st'!$A$3:$A$434,0),),'IRA-BIL_IRA-BIL - Mid_annual_st'!$W$1:$AR$1,$B8)</f>
        <v>10201313</v>
      </c>
      <c r="K8">
        <f>SUMIFS(INDEX('IRA-BIL_IRA-BIL - Mid_annual_st'!$W$3:$AR$434,MATCH(K2,'IRA-BIL_IRA-BIL - Mid_annual_st'!$A$3:$A$434,0),),'IRA-BIL_IRA-BIL - Mid_annual_st'!$W$1:$AR$1,$B8)</f>
        <v>10213940</v>
      </c>
      <c r="M8">
        <f t="shared" ref="M8:U8" si="6">C8/SUM(C4:C15)</f>
        <v>7.412327758014095E-2</v>
      </c>
      <c r="N8">
        <f t="shared" si="6"/>
        <v>6.5262243701430411E-2</v>
      </c>
      <c r="O8">
        <f t="shared" si="6"/>
        <v>6.2944170587737394E-2</v>
      </c>
      <c r="P8">
        <f t="shared" si="6"/>
        <v>6.6601274657844489E-2</v>
      </c>
      <c r="Q8">
        <f t="shared" si="6"/>
        <v>6.9141695371778111E-2</v>
      </c>
      <c r="R8">
        <f t="shared" si="6"/>
        <v>7.1184302821836715E-2</v>
      </c>
      <c r="S8">
        <f t="shared" si="6"/>
        <v>7.5518034086581226E-2</v>
      </c>
      <c r="T8">
        <f t="shared" si="6"/>
        <v>7.3016820817187689E-2</v>
      </c>
      <c r="U8">
        <f t="shared" si="6"/>
        <v>7.7769055673910292E-2</v>
      </c>
      <c r="W8" s="58"/>
    </row>
    <row r="9" spans="1:30">
      <c r="A9" t="str">
        <f t="shared" si="2"/>
        <v>AL</v>
      </c>
      <c r="B9" s="1" t="s">
        <v>241</v>
      </c>
      <c r="C9">
        <f>SUMIFS(INDEX('IRA-BIL_IRA-BIL - Mid_annual_st'!$W$3:$AR$434,MATCH(C2,'IRA-BIL_IRA-BIL - Mid_annual_st'!$A$3:$A$434,0),),'IRA-BIL_IRA-BIL - Mid_annual_st'!$W$1:$AR$1,$B9)</f>
        <v>40392371</v>
      </c>
      <c r="D9">
        <f>SUMIFS(INDEX('IRA-BIL_IRA-BIL - Mid_annual_st'!$W$3:$AR$434,MATCH(D2,'IRA-BIL_IRA-BIL - Mid_annual_st'!$A$3:$A$434,0),),'IRA-BIL_IRA-BIL - Mid_annual_st'!$W$1:$AR$1,$B9)</f>
        <v>58958065</v>
      </c>
      <c r="E9">
        <f>SUMIFS(INDEX('IRA-BIL_IRA-BIL - Mid_annual_st'!$W$3:$AR$434,MATCH(E2,'IRA-BIL_IRA-BIL - Mid_annual_st'!$A$3:$A$434,0),),'IRA-BIL_IRA-BIL - Mid_annual_st'!$W$1:$AR$1,$B9)</f>
        <v>65417617</v>
      </c>
      <c r="F9">
        <f>SUMIFS(INDEX('IRA-BIL_IRA-BIL - Mid_annual_st'!$W$3:$AR$434,MATCH(F2,'IRA-BIL_IRA-BIL - Mid_annual_st'!$A$3:$A$434,0),),'IRA-BIL_IRA-BIL - Mid_annual_st'!$W$1:$AR$1,$B9)</f>
        <v>61647994</v>
      </c>
      <c r="G9">
        <f>SUMIFS(INDEX('IRA-BIL_IRA-BIL - Mid_annual_st'!$W$3:$AR$434,MATCH(G2,'IRA-BIL_IRA-BIL - Mid_annual_st'!$A$3:$A$434,0),),'IRA-BIL_IRA-BIL - Mid_annual_st'!$W$1:$AR$1,$B9)</f>
        <v>55492686</v>
      </c>
      <c r="H9">
        <f>SUMIFS(INDEX('IRA-BIL_IRA-BIL - Mid_annual_st'!$W$3:$AR$434,MATCH(H2,'IRA-BIL_IRA-BIL - Mid_annual_st'!$A$3:$A$434,0),),'IRA-BIL_IRA-BIL - Mid_annual_st'!$W$1:$AR$1,$B9)</f>
        <v>51282134</v>
      </c>
      <c r="I9">
        <f>SUMIFS(INDEX('IRA-BIL_IRA-BIL - Mid_annual_st'!$W$3:$AR$434,MATCH(I2,'IRA-BIL_IRA-BIL - Mid_annual_st'!$A$3:$A$434,0),),'IRA-BIL_IRA-BIL - Mid_annual_st'!$W$1:$AR$1,$B9)</f>
        <v>43407545</v>
      </c>
      <c r="J9">
        <f>SUMIFS(INDEX('IRA-BIL_IRA-BIL - Mid_annual_st'!$W$3:$AR$434,MATCH(J2,'IRA-BIL_IRA-BIL - Mid_annual_st'!$A$3:$A$434,0),),'IRA-BIL_IRA-BIL - Mid_annual_st'!$W$1:$AR$1,$B9)</f>
        <v>39249582</v>
      </c>
      <c r="K9">
        <f>SUMIFS(INDEX('IRA-BIL_IRA-BIL - Mid_annual_st'!$W$3:$AR$434,MATCH(K2,'IRA-BIL_IRA-BIL - Mid_annual_st'!$A$3:$A$434,0),),'IRA-BIL_IRA-BIL - Mid_annual_st'!$W$1:$AR$1,$B9)</f>
        <v>26314975</v>
      </c>
      <c r="M9">
        <f t="shared" ref="M9:U9" si="7">C9/SUM(C4:C15)</f>
        <v>0.30852450055171776</v>
      </c>
      <c r="N9">
        <f t="shared" si="7"/>
        <v>0.39654994396025972</v>
      </c>
      <c r="O9">
        <f t="shared" si="7"/>
        <v>0.4239167880260698</v>
      </c>
      <c r="P9">
        <f t="shared" si="7"/>
        <v>0.40957810667146849</v>
      </c>
      <c r="Q9">
        <f t="shared" si="7"/>
        <v>0.38235981523812773</v>
      </c>
      <c r="R9">
        <f t="shared" si="7"/>
        <v>0.35994322089859609</v>
      </c>
      <c r="S9">
        <f t="shared" si="7"/>
        <v>0.32153726319128262</v>
      </c>
      <c r="T9">
        <f t="shared" si="7"/>
        <v>0.28093243448598382</v>
      </c>
      <c r="U9">
        <f t="shared" si="7"/>
        <v>0.20036251983392867</v>
      </c>
      <c r="W9" s="58"/>
    </row>
    <row r="10" spans="1:30">
      <c r="A10" t="str">
        <f t="shared" si="2"/>
        <v>AL</v>
      </c>
      <c r="B10" s="1" t="s">
        <v>244</v>
      </c>
      <c r="C10">
        <f>SUMIFS(INDEX('IRA-BIL_IRA-BIL - Mid_annual_st'!$W$3:$AR$434,MATCH(C2,'IRA-BIL_IRA-BIL - Mid_annual_st'!$A$3:$A$434,0),),'IRA-BIL_IRA-BIL - Mid_annual_st'!$W$1:$AR$1,$B10)</f>
        <v>44519210</v>
      </c>
      <c r="D10">
        <f>SUMIFS(INDEX('IRA-BIL_IRA-BIL - Mid_annual_st'!$W$3:$AR$434,MATCH(D2,'IRA-BIL_IRA-BIL - Mid_annual_st'!$A$3:$A$434,0),),'IRA-BIL_IRA-BIL - Mid_annual_st'!$W$1:$AR$1,$B10)</f>
        <v>44519210</v>
      </c>
      <c r="E10">
        <f>SUMIFS(INDEX('IRA-BIL_IRA-BIL - Mid_annual_st'!$W$3:$AR$434,MATCH(E2,'IRA-BIL_IRA-BIL - Mid_annual_st'!$A$3:$A$434,0),),'IRA-BIL_IRA-BIL - Mid_annual_st'!$W$1:$AR$1,$B10)</f>
        <v>44519210</v>
      </c>
      <c r="F10">
        <f>SUMIFS(INDEX('IRA-BIL_IRA-BIL - Mid_annual_st'!$W$3:$AR$434,MATCH(F2,'IRA-BIL_IRA-BIL - Mid_annual_st'!$A$3:$A$434,0),),'IRA-BIL_IRA-BIL - Mid_annual_st'!$W$1:$AR$1,$B10)</f>
        <v>44519210</v>
      </c>
      <c r="G10">
        <f>SUMIFS(INDEX('IRA-BIL_IRA-BIL - Mid_annual_st'!$W$3:$AR$434,MATCH(G2,'IRA-BIL_IRA-BIL - Mid_annual_st'!$A$3:$A$434,0),),'IRA-BIL_IRA-BIL - Mid_annual_st'!$W$1:$AR$1,$B10)</f>
        <v>44519210</v>
      </c>
      <c r="H10">
        <f>SUMIFS(INDEX('IRA-BIL_IRA-BIL - Mid_annual_st'!$W$3:$AR$434,MATCH(H2,'IRA-BIL_IRA-BIL - Mid_annual_st'!$A$3:$A$434,0),),'IRA-BIL_IRA-BIL - Mid_annual_st'!$W$1:$AR$1,$B10)</f>
        <v>44519210</v>
      </c>
      <c r="I10">
        <f>SUMIFS(INDEX('IRA-BIL_IRA-BIL - Mid_annual_st'!$W$3:$AR$434,MATCH(I2,'IRA-BIL_IRA-BIL - Mid_annual_st'!$A$3:$A$434,0),),'IRA-BIL_IRA-BIL - Mid_annual_st'!$W$1:$AR$1,$B10)</f>
        <v>44519210</v>
      </c>
      <c r="J10">
        <f>SUMIFS(INDEX('IRA-BIL_IRA-BIL - Mid_annual_st'!$W$3:$AR$434,MATCH(J2,'IRA-BIL_IRA-BIL - Mid_annual_st'!$A$3:$A$434,0),),'IRA-BIL_IRA-BIL - Mid_annual_st'!$W$1:$AR$1,$B10)</f>
        <v>44519210</v>
      </c>
      <c r="K10">
        <f>SUMIFS(INDEX('IRA-BIL_IRA-BIL - Mid_annual_st'!$W$3:$AR$434,MATCH(K2,'IRA-BIL_IRA-BIL - Mid_annual_st'!$A$3:$A$434,0),),'IRA-BIL_IRA-BIL - Mid_annual_st'!$W$1:$AR$1,$B10)</f>
        <v>44519210</v>
      </c>
      <c r="M10">
        <f t="shared" ref="M10:U10" si="8">C10/SUM(C4:C15)</f>
        <v>0.34004607033855572</v>
      </c>
      <c r="N10">
        <f t="shared" si="8"/>
        <v>0.29943469533226769</v>
      </c>
      <c r="O10">
        <f t="shared" si="8"/>
        <v>0.28849171483360647</v>
      </c>
      <c r="P10">
        <f t="shared" si="8"/>
        <v>0.29577756807966055</v>
      </c>
      <c r="Q10">
        <f t="shared" si="8"/>
        <v>0.30674955813361438</v>
      </c>
      <c r="R10">
        <f t="shared" si="8"/>
        <v>0.31247505884331933</v>
      </c>
      <c r="S10">
        <f t="shared" si="8"/>
        <v>0.32977181600198724</v>
      </c>
      <c r="T10">
        <f t="shared" si="8"/>
        <v>0.31865027369444993</v>
      </c>
      <c r="U10">
        <f t="shared" si="8"/>
        <v>0.33896977278586948</v>
      </c>
      <c r="W10" s="58"/>
    </row>
    <row r="11" spans="1:30">
      <c r="A11" t="str">
        <f t="shared" si="2"/>
        <v>AL</v>
      </c>
      <c r="B11" s="1" t="s">
        <v>247</v>
      </c>
      <c r="C11">
        <f>SUMIFS(INDEX('IRA-BIL_IRA-BIL - Mid_annual_st'!$W$3:$AR$434,MATCH(C2,'IRA-BIL_IRA-BIL - Mid_annual_st'!$A$3:$A$434,0),),'IRA-BIL_IRA-BIL - Mid_annual_st'!$W$1:$AR$1,$B11)</f>
        <v>0</v>
      </c>
      <c r="D11">
        <f>SUMIFS(INDEX('IRA-BIL_IRA-BIL - Mid_annual_st'!$W$3:$AR$434,MATCH(D2,'IRA-BIL_IRA-BIL - Mid_annual_st'!$A$3:$A$434,0),),'IRA-BIL_IRA-BIL - Mid_annual_st'!$W$1:$AR$1,$B11)</f>
        <v>0</v>
      </c>
      <c r="E11">
        <f>SUMIFS(INDEX('IRA-BIL_IRA-BIL - Mid_annual_st'!$W$3:$AR$434,MATCH(E2,'IRA-BIL_IRA-BIL - Mid_annual_st'!$A$3:$A$434,0),),'IRA-BIL_IRA-BIL - Mid_annual_st'!$W$1:$AR$1,$B11)</f>
        <v>0</v>
      </c>
      <c r="F11">
        <f>SUMIFS(INDEX('IRA-BIL_IRA-BIL - Mid_annual_st'!$W$3:$AR$434,MATCH(F2,'IRA-BIL_IRA-BIL - Mid_annual_st'!$A$3:$A$434,0),),'IRA-BIL_IRA-BIL - Mid_annual_st'!$W$1:$AR$1,$B11)</f>
        <v>0</v>
      </c>
      <c r="G11">
        <f>SUMIFS(INDEX('IRA-BIL_IRA-BIL - Mid_annual_st'!$W$3:$AR$434,MATCH(G2,'IRA-BIL_IRA-BIL - Mid_annual_st'!$A$3:$A$434,0),),'IRA-BIL_IRA-BIL - Mid_annual_st'!$W$1:$AR$1,$B11)</f>
        <v>0</v>
      </c>
      <c r="H11">
        <f>SUMIFS(INDEX('IRA-BIL_IRA-BIL - Mid_annual_st'!$W$3:$AR$434,MATCH(H2,'IRA-BIL_IRA-BIL - Mid_annual_st'!$A$3:$A$434,0),),'IRA-BIL_IRA-BIL - Mid_annual_st'!$W$1:$AR$1,$B11)</f>
        <v>0</v>
      </c>
      <c r="I11">
        <f>SUMIFS(INDEX('IRA-BIL_IRA-BIL - Mid_annual_st'!$W$3:$AR$434,MATCH(I2,'IRA-BIL_IRA-BIL - Mid_annual_st'!$A$3:$A$434,0),),'IRA-BIL_IRA-BIL - Mid_annual_st'!$W$1:$AR$1,$B11)</f>
        <v>0</v>
      </c>
      <c r="J11">
        <f>SUMIFS(INDEX('IRA-BIL_IRA-BIL - Mid_annual_st'!$W$3:$AR$434,MATCH(J2,'IRA-BIL_IRA-BIL - Mid_annual_st'!$A$3:$A$434,0),),'IRA-BIL_IRA-BIL - Mid_annual_st'!$W$1:$AR$1,$B11)</f>
        <v>0</v>
      </c>
      <c r="K11">
        <f>SUMIFS(INDEX('IRA-BIL_IRA-BIL - Mid_annual_st'!$W$3:$AR$434,MATCH(K2,'IRA-BIL_IRA-BIL - Mid_annual_st'!$A$3:$A$434,0),),'IRA-BIL_IRA-BIL - Mid_annual_st'!$W$1:$AR$1,$B11)</f>
        <v>0</v>
      </c>
      <c r="M11">
        <f t="shared" ref="M11:U11" si="9">C11/SUM(C4:C15)</f>
        <v>0</v>
      </c>
      <c r="N11">
        <f t="shared" si="9"/>
        <v>0</v>
      </c>
      <c r="O11">
        <f t="shared" si="9"/>
        <v>0</v>
      </c>
      <c r="P11">
        <f t="shared" si="9"/>
        <v>0</v>
      </c>
      <c r="Q11">
        <f t="shared" si="9"/>
        <v>0</v>
      </c>
      <c r="R11">
        <f t="shared" si="9"/>
        <v>0</v>
      </c>
      <c r="S11">
        <f t="shared" si="9"/>
        <v>0</v>
      </c>
      <c r="T11">
        <f t="shared" si="9"/>
        <v>0</v>
      </c>
      <c r="U11">
        <f t="shared" si="9"/>
        <v>0</v>
      </c>
      <c r="W11" s="58"/>
    </row>
    <row r="12" spans="1:30">
      <c r="A12" t="str">
        <f t="shared" si="2"/>
        <v>AL</v>
      </c>
      <c r="B12" s="1" t="s">
        <v>245</v>
      </c>
      <c r="C12">
        <f>SUMIFS(INDEX('IRA-BIL_IRA-BIL - Mid_annual_st'!$W$3:$AR$434,MATCH(C2,'IRA-BIL_IRA-BIL - Mid_annual_st'!$A$3:$A$434,0),),'IRA-BIL_IRA-BIL - Mid_annual_st'!$W$1:$AR$1,$B12)</f>
        <v>1243712</v>
      </c>
      <c r="D12">
        <f>SUMIFS(INDEX('IRA-BIL_IRA-BIL - Mid_annual_st'!$W$3:$AR$434,MATCH(D2,'IRA-BIL_IRA-BIL - Mid_annual_st'!$A$3:$A$434,0),),'IRA-BIL_IRA-BIL - Mid_annual_st'!$W$1:$AR$1,$B12)</f>
        <v>1402943</v>
      </c>
      <c r="E12">
        <f>SUMIFS(INDEX('IRA-BIL_IRA-BIL - Mid_annual_st'!$W$3:$AR$434,MATCH(E2,'IRA-BIL_IRA-BIL - Mid_annual_st'!$A$3:$A$434,0),),'IRA-BIL_IRA-BIL - Mid_annual_st'!$W$1:$AR$1,$B12)</f>
        <v>441841</v>
      </c>
      <c r="F12">
        <f>SUMIFS(INDEX('IRA-BIL_IRA-BIL - Mid_annual_st'!$W$3:$AR$434,MATCH(F2,'IRA-BIL_IRA-BIL - Mid_annual_st'!$A$3:$A$434,0),),'IRA-BIL_IRA-BIL - Mid_annual_st'!$W$1:$AR$1,$B12)</f>
        <v>472991</v>
      </c>
      <c r="G12">
        <f>SUMIFS(INDEX('IRA-BIL_IRA-BIL - Mid_annual_st'!$W$3:$AR$434,MATCH(G2,'IRA-BIL_IRA-BIL - Mid_annual_st'!$A$3:$A$434,0),),'IRA-BIL_IRA-BIL - Mid_annual_st'!$W$1:$AR$1,$B12)</f>
        <v>685367</v>
      </c>
      <c r="H12">
        <f>SUMIFS(INDEX('IRA-BIL_IRA-BIL - Mid_annual_st'!$W$3:$AR$434,MATCH(H2,'IRA-BIL_IRA-BIL - Mid_annual_st'!$A$3:$A$434,0),),'IRA-BIL_IRA-BIL - Mid_annual_st'!$W$1:$AR$1,$B12)</f>
        <v>695939</v>
      </c>
      <c r="I12">
        <f>SUMIFS(INDEX('IRA-BIL_IRA-BIL - Mid_annual_st'!$W$3:$AR$434,MATCH(I2,'IRA-BIL_IRA-BIL - Mid_annual_st'!$A$3:$A$434,0),),'IRA-BIL_IRA-BIL - Mid_annual_st'!$W$1:$AR$1,$B12)</f>
        <v>1121991</v>
      </c>
      <c r="J12">
        <f>SUMIFS(INDEX('IRA-BIL_IRA-BIL - Mid_annual_st'!$W$3:$AR$434,MATCH(J2,'IRA-BIL_IRA-BIL - Mid_annual_st'!$A$3:$A$434,0),),'IRA-BIL_IRA-BIL - Mid_annual_st'!$W$1:$AR$1,$B12)</f>
        <v>909000</v>
      </c>
      <c r="K12">
        <f>SUMIFS(INDEX('IRA-BIL_IRA-BIL - Mid_annual_st'!$W$3:$AR$434,MATCH(K2,'IRA-BIL_IRA-BIL - Mid_annual_st'!$A$3:$A$434,0),),'IRA-BIL_IRA-BIL - Mid_annual_st'!$W$1:$AR$1,$B12)</f>
        <v>1086251</v>
      </c>
      <c r="M12">
        <f t="shared" ref="M12:U12" si="10">C12/SUM(C4:C15)</f>
        <v>9.4997053683770621E-3</v>
      </c>
      <c r="N12">
        <f t="shared" si="10"/>
        <v>9.4361469975216897E-3</v>
      </c>
      <c r="O12">
        <f t="shared" si="10"/>
        <v>2.8632014758077583E-3</v>
      </c>
      <c r="P12">
        <f t="shared" si="10"/>
        <v>3.1424665375591062E-3</v>
      </c>
      <c r="Q12">
        <f t="shared" si="10"/>
        <v>4.722366466281879E-3</v>
      </c>
      <c r="R12">
        <f t="shared" si="10"/>
        <v>4.8847133625318333E-3</v>
      </c>
      <c r="S12">
        <f t="shared" si="10"/>
        <v>8.3110416740972189E-3</v>
      </c>
      <c r="T12">
        <f t="shared" si="10"/>
        <v>6.5062497467555016E-3</v>
      </c>
      <c r="U12">
        <f t="shared" si="10"/>
        <v>8.2707275052370313E-3</v>
      </c>
      <c r="W12" s="58"/>
    </row>
    <row r="13" spans="1:30">
      <c r="A13" t="str">
        <f t="shared" si="2"/>
        <v>AL</v>
      </c>
      <c r="B13" s="1" t="s">
        <v>248</v>
      </c>
      <c r="C13">
        <f>SUMIFS(INDEX('IRA-BIL_IRA-BIL - Mid_annual_st'!$W$3:$AR$434,MATCH(C2,'IRA-BIL_IRA-BIL - Mid_annual_st'!$A$3:$A$434,0),),'IRA-BIL_IRA-BIL - Mid_annual_st'!$W$1:$AR$1,$B13)</f>
        <v>0</v>
      </c>
      <c r="D13">
        <f>SUMIFS(INDEX('IRA-BIL_IRA-BIL - Mid_annual_st'!$W$3:$AR$434,MATCH(D2,'IRA-BIL_IRA-BIL - Mid_annual_st'!$A$3:$A$434,0),),'IRA-BIL_IRA-BIL - Mid_annual_st'!$W$1:$AR$1,$B13)</f>
        <v>0</v>
      </c>
      <c r="E13">
        <f>SUMIFS(INDEX('IRA-BIL_IRA-BIL - Mid_annual_st'!$W$3:$AR$434,MATCH(E2,'IRA-BIL_IRA-BIL - Mid_annual_st'!$A$3:$A$434,0),),'IRA-BIL_IRA-BIL - Mid_annual_st'!$W$1:$AR$1,$B13)</f>
        <v>0</v>
      </c>
      <c r="F13">
        <f>SUMIFS(INDEX('IRA-BIL_IRA-BIL - Mid_annual_st'!$W$3:$AR$434,MATCH(F2,'IRA-BIL_IRA-BIL - Mid_annual_st'!$A$3:$A$434,0),),'IRA-BIL_IRA-BIL - Mid_annual_st'!$W$1:$AR$1,$B13)</f>
        <v>0</v>
      </c>
      <c r="G13">
        <f>SUMIFS(INDEX('IRA-BIL_IRA-BIL - Mid_annual_st'!$W$3:$AR$434,MATCH(G2,'IRA-BIL_IRA-BIL - Mid_annual_st'!$A$3:$A$434,0),),'IRA-BIL_IRA-BIL - Mid_annual_st'!$W$1:$AR$1,$B13)</f>
        <v>0</v>
      </c>
      <c r="H13">
        <f>SUMIFS(INDEX('IRA-BIL_IRA-BIL - Mid_annual_st'!$W$3:$AR$434,MATCH(H2,'IRA-BIL_IRA-BIL - Mid_annual_st'!$A$3:$A$434,0),),'IRA-BIL_IRA-BIL - Mid_annual_st'!$W$1:$AR$1,$B13)</f>
        <v>0</v>
      </c>
      <c r="I13">
        <f>SUMIFS(INDEX('IRA-BIL_IRA-BIL - Mid_annual_st'!$W$3:$AR$434,MATCH(I2,'IRA-BIL_IRA-BIL - Mid_annual_st'!$A$3:$A$434,0),),'IRA-BIL_IRA-BIL - Mid_annual_st'!$W$1:$AR$1,$B13)</f>
        <v>0</v>
      </c>
      <c r="J13">
        <f>SUMIFS(INDEX('IRA-BIL_IRA-BIL - Mid_annual_st'!$W$3:$AR$434,MATCH(J2,'IRA-BIL_IRA-BIL - Mid_annual_st'!$A$3:$A$434,0),),'IRA-BIL_IRA-BIL - Mid_annual_st'!$W$1:$AR$1,$B13)</f>
        <v>0</v>
      </c>
      <c r="K13">
        <f>SUMIFS(INDEX('IRA-BIL_IRA-BIL - Mid_annual_st'!$W$3:$AR$434,MATCH(K2,'IRA-BIL_IRA-BIL - Mid_annual_st'!$A$3:$A$434,0),),'IRA-BIL_IRA-BIL - Mid_annual_st'!$W$1:$AR$1,$B13)</f>
        <v>0</v>
      </c>
      <c r="M13">
        <f t="shared" ref="M13:U13" si="11">C13/SUM(C4:C15)</f>
        <v>0</v>
      </c>
      <c r="N13">
        <f t="shared" si="11"/>
        <v>0</v>
      </c>
      <c r="O13">
        <f t="shared" si="11"/>
        <v>0</v>
      </c>
      <c r="P13">
        <f t="shared" si="11"/>
        <v>0</v>
      </c>
      <c r="Q13">
        <f t="shared" si="11"/>
        <v>0</v>
      </c>
      <c r="R13">
        <f t="shared" si="11"/>
        <v>0</v>
      </c>
      <c r="S13">
        <f t="shared" si="11"/>
        <v>0</v>
      </c>
      <c r="T13">
        <f t="shared" si="11"/>
        <v>0</v>
      </c>
      <c r="U13">
        <f t="shared" si="11"/>
        <v>0</v>
      </c>
      <c r="W13" s="58"/>
    </row>
    <row r="14" spans="1:30">
      <c r="A14" t="str">
        <f t="shared" si="2"/>
        <v>AL</v>
      </c>
      <c r="B14" s="1" t="s">
        <v>246</v>
      </c>
      <c r="C14" s="53">
        <v>0</v>
      </c>
      <c r="D14" s="53">
        <v>0</v>
      </c>
      <c r="E14" s="53">
        <v>0</v>
      </c>
      <c r="F14" s="53">
        <v>0</v>
      </c>
      <c r="G14" s="53">
        <v>0</v>
      </c>
      <c r="H14" s="53">
        <v>0</v>
      </c>
      <c r="I14" s="53">
        <v>0</v>
      </c>
      <c r="J14" s="53">
        <v>0</v>
      </c>
      <c r="K14" s="53">
        <v>0</v>
      </c>
      <c r="M14" s="53">
        <v>0</v>
      </c>
      <c r="N14" s="53">
        <v>0</v>
      </c>
      <c r="O14" s="53">
        <v>0</v>
      </c>
      <c r="P14" s="53">
        <v>0</v>
      </c>
      <c r="Q14" s="53">
        <v>0</v>
      </c>
      <c r="R14" s="53">
        <v>0</v>
      </c>
      <c r="S14" s="53">
        <v>0</v>
      </c>
      <c r="T14" s="53">
        <v>0</v>
      </c>
      <c r="U14" s="53">
        <v>0</v>
      </c>
      <c r="W14" s="58"/>
    </row>
    <row r="15" spans="1:30" ht="15.6" customHeight="1" thickBot="1">
      <c r="A15" t="str">
        <f t="shared" si="2"/>
        <v>AL</v>
      </c>
      <c r="B15" s="1" t="s">
        <v>240</v>
      </c>
      <c r="C15">
        <f>SUMIFS(INDEX('IRA-BIL_IRA-BIL - Mid_annual_st'!$W$3:$AR$434,MATCH(C2,'IRA-BIL_IRA-BIL - Mid_annual_st'!$A$3:$A$434,0),),'IRA-BIL_IRA-BIL - Mid_annual_st'!$W$1:$AR$1,$B15)</f>
        <v>1208752</v>
      </c>
      <c r="D15">
        <f>SUMIFS(INDEX('IRA-BIL_IRA-BIL - Mid_annual_st'!$W$3:$AR$434,MATCH(D2,'IRA-BIL_IRA-BIL - Mid_annual_st'!$A$3:$A$434,0),),'IRA-BIL_IRA-BIL - Mid_annual_st'!$W$1:$AR$1,$B15)</f>
        <v>1577345</v>
      </c>
      <c r="E15">
        <f>SUMIFS(INDEX('IRA-BIL_IRA-BIL - Mid_annual_st'!$W$3:$AR$434,MATCH(E2,'IRA-BIL_IRA-BIL - Mid_annual_st'!$A$3:$A$434,0),),'IRA-BIL_IRA-BIL - Mid_annual_st'!$W$1:$AR$1,$B15)</f>
        <v>1708516</v>
      </c>
      <c r="F15">
        <f>SUMIFS(INDEX('IRA-BIL_IRA-BIL - Mid_annual_st'!$W$3:$AR$434,MATCH(F2,'IRA-BIL_IRA-BIL - Mid_annual_st'!$A$3:$A$434,0),),'IRA-BIL_IRA-BIL - Mid_annual_st'!$W$1:$AR$1,$B15)</f>
        <v>1719481</v>
      </c>
      <c r="G15">
        <f>SUMIFS(INDEX('IRA-BIL_IRA-BIL - Mid_annual_st'!$W$3:$AR$434,MATCH(G2,'IRA-BIL_IRA-BIL - Mid_annual_st'!$A$3:$A$434,0),),'IRA-BIL_IRA-BIL - Mid_annual_st'!$W$1:$AR$1,$B15)</f>
        <v>2801553</v>
      </c>
      <c r="H15">
        <f>SUMIFS(INDEX('IRA-BIL_IRA-BIL - Mid_annual_st'!$W$3:$AR$434,MATCH(H2,'IRA-BIL_IRA-BIL - Mid_annual_st'!$A$3:$A$434,0),),'IRA-BIL_IRA-BIL - Mid_annual_st'!$W$1:$AR$1,$B15)</f>
        <v>6098368</v>
      </c>
      <c r="I15">
        <f>SUMIFS(INDEX('IRA-BIL_IRA-BIL - Mid_annual_st'!$W$3:$AR$434,MATCH(I2,'IRA-BIL_IRA-BIL - Mid_annual_st'!$A$3:$A$434,0),),'IRA-BIL_IRA-BIL - Mid_annual_st'!$W$1:$AR$1,$B15)</f>
        <v>10000893</v>
      </c>
      <c r="J15">
        <f>SUMIFS(INDEX('IRA-BIL_IRA-BIL - Mid_annual_st'!$W$3:$AR$434,MATCH(J2,'IRA-BIL_IRA-BIL - Mid_annual_st'!$A$3:$A$434,0),),'IRA-BIL_IRA-BIL - Mid_annual_st'!$W$1:$AR$1,$B15)</f>
        <v>17513523</v>
      </c>
      <c r="K15">
        <f>SUMIFS(INDEX('IRA-BIL_IRA-BIL - Mid_annual_st'!$W$3:$AR$434,MATCH(K2,'IRA-BIL_IRA-BIL - Mid_annual_st'!$A$3:$A$434,0),),'IRA-BIL_IRA-BIL - Mid_annual_st'!$W$1:$AR$1,$B15)</f>
        <v>21062677</v>
      </c>
      <c r="M15">
        <f t="shared" ref="M15:U15" si="12">C15/SUM(C4:C15)</f>
        <v>9.2326743357276538E-3</v>
      </c>
      <c r="N15">
        <f t="shared" si="12"/>
        <v>1.0609168929746862E-2</v>
      </c>
      <c r="O15">
        <f t="shared" si="12"/>
        <v>1.1071461300877846E-2</v>
      </c>
      <c r="P15">
        <f t="shared" si="12"/>
        <v>1.1423920337741457E-2</v>
      </c>
      <c r="Q15">
        <f t="shared" si="12"/>
        <v>1.9303467982426051E-2</v>
      </c>
      <c r="R15">
        <f t="shared" si="12"/>
        <v>4.2803722250422137E-2</v>
      </c>
      <c r="S15">
        <f t="shared" si="12"/>
        <v>7.4080664195334156E-2</v>
      </c>
      <c r="T15">
        <f t="shared" si="12"/>
        <v>0.12535462550445176</v>
      </c>
      <c r="U15">
        <f t="shared" si="12"/>
        <v>0.16037146294716728</v>
      </c>
      <c r="W15" s="58"/>
    </row>
    <row r="16" spans="1:30" ht="15.6" customHeight="1" thickBot="1">
      <c r="A16" s="50" t="s">
        <v>10</v>
      </c>
      <c r="C16" s="49" t="str">
        <f t="shared" ref="C16:K16" si="13">$A16&amp;"_"&amp;C17</f>
        <v>AZ_2022</v>
      </c>
      <c r="D16" s="49" t="str">
        <f t="shared" si="13"/>
        <v>AZ_2023</v>
      </c>
      <c r="E16" s="49" t="str">
        <f t="shared" si="13"/>
        <v>AZ_2024</v>
      </c>
      <c r="F16" s="49" t="str">
        <f t="shared" si="13"/>
        <v>AZ_2025</v>
      </c>
      <c r="G16" s="49" t="str">
        <f t="shared" si="13"/>
        <v>AZ_2026</v>
      </c>
      <c r="H16" s="49" t="str">
        <f t="shared" si="13"/>
        <v>AZ_2027</v>
      </c>
      <c r="I16" s="49" t="str">
        <f t="shared" si="13"/>
        <v>AZ_2028</v>
      </c>
      <c r="J16" s="49" t="str">
        <f t="shared" si="13"/>
        <v>AZ_2029</v>
      </c>
      <c r="K16" s="49" t="str">
        <f t="shared" si="13"/>
        <v>AZ_2030</v>
      </c>
      <c r="M16" s="56" t="str">
        <f t="shared" ref="M16:U16" si="14">$A16&amp;"_"&amp;M17</f>
        <v>AZ_2022</v>
      </c>
      <c r="N16" s="56" t="str">
        <f t="shared" si="14"/>
        <v>AZ_2023</v>
      </c>
      <c r="O16" s="56" t="str">
        <f t="shared" si="14"/>
        <v>AZ_2024</v>
      </c>
      <c r="P16" s="56" t="str">
        <f t="shared" si="14"/>
        <v>AZ_2025</v>
      </c>
      <c r="Q16" s="56" t="str">
        <f t="shared" si="14"/>
        <v>AZ_2026</v>
      </c>
      <c r="R16" s="56" t="str">
        <f t="shared" si="14"/>
        <v>AZ_2027</v>
      </c>
      <c r="S16" s="56" t="str">
        <f t="shared" si="14"/>
        <v>AZ_2028</v>
      </c>
      <c r="T16" s="56" t="str">
        <f t="shared" si="14"/>
        <v>AZ_2029</v>
      </c>
      <c r="U16" s="56" t="str">
        <f t="shared" si="14"/>
        <v>AZ_2030</v>
      </c>
    </row>
    <row r="17" spans="1:21">
      <c r="C17" s="48">
        <v>2022</v>
      </c>
      <c r="D17" s="48">
        <v>2023</v>
      </c>
      <c r="E17" s="48">
        <v>2024</v>
      </c>
      <c r="F17" s="48">
        <v>2025</v>
      </c>
      <c r="G17" s="48">
        <v>2026</v>
      </c>
      <c r="H17" s="48">
        <v>2027</v>
      </c>
      <c r="I17" s="48">
        <v>2028</v>
      </c>
      <c r="J17" s="48">
        <v>2029</v>
      </c>
      <c r="K17" s="48">
        <v>2030</v>
      </c>
      <c r="M17" s="48">
        <v>2022</v>
      </c>
      <c r="N17" s="48">
        <v>2023</v>
      </c>
      <c r="O17" s="48">
        <v>2024</v>
      </c>
      <c r="P17" s="48">
        <v>2025</v>
      </c>
      <c r="Q17" s="48">
        <v>2026</v>
      </c>
      <c r="R17" s="48">
        <v>2027</v>
      </c>
      <c r="S17" s="48">
        <v>2028</v>
      </c>
      <c r="T17" s="48">
        <v>2029</v>
      </c>
      <c r="U17" s="48">
        <v>2030</v>
      </c>
    </row>
    <row r="18" spans="1:21">
      <c r="A18" t="str">
        <f>A16</f>
        <v>AZ</v>
      </c>
      <c r="B18" s="1" t="s">
        <v>237</v>
      </c>
      <c r="C18" s="53">
        <v>0</v>
      </c>
      <c r="D18" s="53">
        <v>0</v>
      </c>
      <c r="E18" s="53">
        <v>0</v>
      </c>
      <c r="F18" s="53">
        <v>0</v>
      </c>
      <c r="G18" s="53">
        <v>0</v>
      </c>
      <c r="H18" s="53">
        <v>0</v>
      </c>
      <c r="I18" s="53">
        <v>0</v>
      </c>
      <c r="J18" s="53">
        <v>0</v>
      </c>
      <c r="K18" s="53">
        <v>0</v>
      </c>
      <c r="M18" s="53">
        <v>0</v>
      </c>
      <c r="N18" s="53">
        <v>0</v>
      </c>
      <c r="O18" s="53">
        <v>0</v>
      </c>
      <c r="P18" s="53">
        <v>0</v>
      </c>
      <c r="Q18" s="53">
        <v>0</v>
      </c>
      <c r="R18" s="53">
        <v>0</v>
      </c>
      <c r="S18" s="53">
        <v>0</v>
      </c>
      <c r="T18" s="53">
        <v>0</v>
      </c>
      <c r="U18" s="53">
        <v>0</v>
      </c>
    </row>
    <row r="19" spans="1:21">
      <c r="A19" t="str">
        <f t="shared" ref="A19:A29" si="15">A18</f>
        <v>AZ</v>
      </c>
      <c r="B19" s="1" t="s">
        <v>238</v>
      </c>
      <c r="C19">
        <f>SUMIFS(INDEX('IRA-BIL_IRA-BIL - Mid_annual_st'!$W$3:$AR$434,MATCH(C16,'IRA-BIL_IRA-BIL - Mid_annual_st'!$A$3:$A$434,0),),'IRA-BIL_IRA-BIL - Mid_annual_st'!$W$1:$AR$1,$B19)</f>
        <v>27577</v>
      </c>
      <c r="D19">
        <f>SUMIFS(INDEX('IRA-BIL_IRA-BIL - Mid_annual_st'!$W$3:$AR$434,MATCH(D16,'IRA-BIL_IRA-BIL - Mid_annual_st'!$A$3:$A$434,0),),'IRA-BIL_IRA-BIL - Mid_annual_st'!$W$1:$AR$1,$B19)</f>
        <v>27577</v>
      </c>
      <c r="E19">
        <f>SUMIFS(INDEX('IRA-BIL_IRA-BIL - Mid_annual_st'!$W$3:$AR$434,MATCH(E16,'IRA-BIL_IRA-BIL - Mid_annual_st'!$A$3:$A$434,0),),'IRA-BIL_IRA-BIL - Mid_annual_st'!$W$1:$AR$1,$B19)</f>
        <v>27577</v>
      </c>
      <c r="F19">
        <f>SUMIFS(INDEX('IRA-BIL_IRA-BIL - Mid_annual_st'!$W$3:$AR$434,MATCH(F16,'IRA-BIL_IRA-BIL - Mid_annual_st'!$A$3:$A$434,0),),'IRA-BIL_IRA-BIL - Mid_annual_st'!$W$1:$AR$1,$B19)</f>
        <v>27577</v>
      </c>
      <c r="G19">
        <f>SUMIFS(INDEX('IRA-BIL_IRA-BIL - Mid_annual_st'!$W$3:$AR$434,MATCH(G16,'IRA-BIL_IRA-BIL - Mid_annual_st'!$A$3:$A$434,0),),'IRA-BIL_IRA-BIL - Mid_annual_st'!$W$1:$AR$1,$B19)</f>
        <v>27577</v>
      </c>
      <c r="H19">
        <f>SUMIFS(INDEX('IRA-BIL_IRA-BIL - Mid_annual_st'!$W$3:$AR$434,MATCH(H16,'IRA-BIL_IRA-BIL - Mid_annual_st'!$A$3:$A$434,0),),'IRA-BIL_IRA-BIL - Mid_annual_st'!$W$1:$AR$1,$B19)</f>
        <v>27577</v>
      </c>
      <c r="I19">
        <f>SUMIFS(INDEX('IRA-BIL_IRA-BIL - Mid_annual_st'!$W$3:$AR$434,MATCH(I16,'IRA-BIL_IRA-BIL - Mid_annual_st'!$A$3:$A$434,0),),'IRA-BIL_IRA-BIL - Mid_annual_st'!$W$1:$AR$1,$B19)</f>
        <v>27577</v>
      </c>
      <c r="J19">
        <f>SUMIFS(INDEX('IRA-BIL_IRA-BIL - Mid_annual_st'!$W$3:$AR$434,MATCH(J16,'IRA-BIL_IRA-BIL - Mid_annual_st'!$A$3:$A$434,0),),'IRA-BIL_IRA-BIL - Mid_annual_st'!$W$1:$AR$1,$B19)</f>
        <v>25707</v>
      </c>
      <c r="K19">
        <f>SUMIFS(INDEX('IRA-BIL_IRA-BIL - Mid_annual_st'!$W$3:$AR$434,MATCH(K16,'IRA-BIL_IRA-BIL - Mid_annual_st'!$A$3:$A$434,0),),'IRA-BIL_IRA-BIL - Mid_annual_st'!$W$1:$AR$1,$B19)</f>
        <v>25707</v>
      </c>
      <c r="M19">
        <f t="shared" ref="M19:U19" si="16">C19/SUM(C18:C29)</f>
        <v>2.712121736490795E-4</v>
      </c>
      <c r="N19">
        <f t="shared" si="16"/>
        <v>3.0667645439448556E-4</v>
      </c>
      <c r="O19">
        <f t="shared" si="16"/>
        <v>2.9507790010552162E-4</v>
      </c>
      <c r="P19">
        <f t="shared" si="16"/>
        <v>2.9907087181474531E-4</v>
      </c>
      <c r="Q19">
        <f t="shared" si="16"/>
        <v>2.9518932808959538E-4</v>
      </c>
      <c r="R19">
        <f t="shared" si="16"/>
        <v>2.9945835360344709E-4</v>
      </c>
      <c r="S19">
        <f t="shared" si="16"/>
        <v>2.9667340648286637E-4</v>
      </c>
      <c r="T19">
        <f t="shared" si="16"/>
        <v>2.6591536619463991E-4</v>
      </c>
      <c r="U19">
        <f t="shared" si="16"/>
        <v>2.6756318878825414E-4</v>
      </c>
    </row>
    <row r="20" spans="1:21">
      <c r="A20" t="str">
        <f t="shared" si="15"/>
        <v>AZ</v>
      </c>
      <c r="B20" s="1" t="s">
        <v>239</v>
      </c>
      <c r="C20">
        <f>SUMIFS(INDEX('IRA-BIL_IRA-BIL - Mid_annual_st'!$W$3:$AR$434,MATCH(C16,'IRA-BIL_IRA-BIL - Mid_annual_st'!$A$3:$A$434,0),),'IRA-BIL_IRA-BIL - Mid_annual_st'!$W$1:$AR$1,$B20)</f>
        <v>20872123</v>
      </c>
      <c r="D20">
        <f>SUMIFS(INDEX('IRA-BIL_IRA-BIL - Mid_annual_st'!$W$3:$AR$434,MATCH(D16,'IRA-BIL_IRA-BIL - Mid_annual_st'!$A$3:$A$434,0),),'IRA-BIL_IRA-BIL - Mid_annual_st'!$W$1:$AR$1,$B20)</f>
        <v>19029980</v>
      </c>
      <c r="E20">
        <f>SUMIFS(INDEX('IRA-BIL_IRA-BIL - Mid_annual_st'!$W$3:$AR$434,MATCH(E16,'IRA-BIL_IRA-BIL - Mid_annual_st'!$A$3:$A$434,0),),'IRA-BIL_IRA-BIL - Mid_annual_st'!$W$1:$AR$1,$B20)</f>
        <v>18467787</v>
      </c>
      <c r="F20">
        <f>SUMIFS(INDEX('IRA-BIL_IRA-BIL - Mid_annual_st'!$W$3:$AR$434,MATCH(F16,'IRA-BIL_IRA-BIL - Mid_annual_st'!$A$3:$A$434,0),),'IRA-BIL_IRA-BIL - Mid_annual_st'!$W$1:$AR$1,$B20)</f>
        <v>17363540</v>
      </c>
      <c r="G20">
        <f>SUMIFS(INDEX('IRA-BIL_IRA-BIL - Mid_annual_st'!$W$3:$AR$434,MATCH(G16,'IRA-BIL_IRA-BIL - Mid_annual_st'!$A$3:$A$434,0),),'IRA-BIL_IRA-BIL - Mid_annual_st'!$W$1:$AR$1,$B20)</f>
        <v>15864171</v>
      </c>
      <c r="H20">
        <f>SUMIFS(INDEX('IRA-BIL_IRA-BIL - Mid_annual_st'!$W$3:$AR$434,MATCH(H16,'IRA-BIL_IRA-BIL - Mid_annual_st'!$A$3:$A$434,0),),'IRA-BIL_IRA-BIL - Mid_annual_st'!$W$1:$AR$1,$B20)</f>
        <v>15377456</v>
      </c>
      <c r="I20">
        <f>SUMIFS(INDEX('IRA-BIL_IRA-BIL - Mid_annual_st'!$W$3:$AR$434,MATCH(I16,'IRA-BIL_IRA-BIL - Mid_annual_st'!$A$3:$A$434,0),),'IRA-BIL_IRA-BIL - Mid_annual_st'!$W$1:$AR$1,$B20)</f>
        <v>7898588</v>
      </c>
      <c r="J20">
        <f>SUMIFS(INDEX('IRA-BIL_IRA-BIL - Mid_annual_st'!$W$3:$AR$434,MATCH(J16,'IRA-BIL_IRA-BIL - Mid_annual_st'!$A$3:$A$434,0),),'IRA-BIL_IRA-BIL - Mid_annual_st'!$W$1:$AR$1,$B20)</f>
        <v>8012938</v>
      </c>
      <c r="K20">
        <f>SUMIFS(INDEX('IRA-BIL_IRA-BIL - Mid_annual_st'!$W$3:$AR$434,MATCH(K16,'IRA-BIL_IRA-BIL - Mid_annual_st'!$A$3:$A$434,0),),'IRA-BIL_IRA-BIL - Mid_annual_st'!$W$1:$AR$1,$B20)</f>
        <v>6519503</v>
      </c>
      <c r="M20">
        <f t="shared" ref="M20:U20" si="17">C20/SUM(C18:C29)</f>
        <v>0.20527156135551169</v>
      </c>
      <c r="N20">
        <f t="shared" si="17"/>
        <v>0.21162732688827546</v>
      </c>
      <c r="O20">
        <f t="shared" si="17"/>
        <v>0.19760799969380466</v>
      </c>
      <c r="P20">
        <f t="shared" si="17"/>
        <v>0.18830652520543215</v>
      </c>
      <c r="Q20">
        <f t="shared" si="17"/>
        <v>0.16981303180869728</v>
      </c>
      <c r="R20">
        <f t="shared" si="17"/>
        <v>0.16698363333101676</v>
      </c>
      <c r="S20">
        <f t="shared" si="17"/>
        <v>8.4973021299078591E-2</v>
      </c>
      <c r="T20">
        <f t="shared" si="17"/>
        <v>8.2886503386818591E-2</v>
      </c>
      <c r="U20">
        <f t="shared" si="17"/>
        <v>6.7856187497358278E-2</v>
      </c>
    </row>
    <row r="21" spans="1:21">
      <c r="A21" t="str">
        <f t="shared" si="15"/>
        <v>AZ</v>
      </c>
      <c r="B21" s="1" t="s">
        <v>242</v>
      </c>
      <c r="C21">
        <f>SUMIFS(INDEX('IRA-BIL_IRA-BIL - Mid_annual_st'!$W$3:$AR$434,MATCH(C16,'IRA-BIL_IRA-BIL - Mid_annual_st'!$A$3:$A$434,0),),'IRA-BIL_IRA-BIL - Mid_annual_st'!$W$1:$AR$1,$B21)</f>
        <v>0</v>
      </c>
      <c r="D21">
        <f>SUMIFS(INDEX('IRA-BIL_IRA-BIL - Mid_annual_st'!$W$3:$AR$434,MATCH(D16,'IRA-BIL_IRA-BIL - Mid_annual_st'!$A$3:$A$434,0),),'IRA-BIL_IRA-BIL - Mid_annual_st'!$W$1:$AR$1,$B21)</f>
        <v>0</v>
      </c>
      <c r="E21">
        <f>SUMIFS(INDEX('IRA-BIL_IRA-BIL - Mid_annual_st'!$W$3:$AR$434,MATCH(E16,'IRA-BIL_IRA-BIL - Mid_annual_st'!$A$3:$A$434,0),),'IRA-BIL_IRA-BIL - Mid_annual_st'!$W$1:$AR$1,$B21)</f>
        <v>0</v>
      </c>
      <c r="F21">
        <f>SUMIFS(INDEX('IRA-BIL_IRA-BIL - Mid_annual_st'!$W$3:$AR$434,MATCH(F16,'IRA-BIL_IRA-BIL - Mid_annual_st'!$A$3:$A$434,0),),'IRA-BIL_IRA-BIL - Mid_annual_st'!$W$1:$AR$1,$B21)</f>
        <v>0</v>
      </c>
      <c r="G21">
        <f>SUMIFS(INDEX('IRA-BIL_IRA-BIL - Mid_annual_st'!$W$3:$AR$434,MATCH(G16,'IRA-BIL_IRA-BIL - Mid_annual_st'!$A$3:$A$434,0),),'IRA-BIL_IRA-BIL - Mid_annual_st'!$W$1:$AR$1,$B21)</f>
        <v>0</v>
      </c>
      <c r="H21">
        <f>SUMIFS(INDEX('IRA-BIL_IRA-BIL - Mid_annual_st'!$W$3:$AR$434,MATCH(H16,'IRA-BIL_IRA-BIL - Mid_annual_st'!$A$3:$A$434,0),),'IRA-BIL_IRA-BIL - Mid_annual_st'!$W$1:$AR$1,$B21)</f>
        <v>0</v>
      </c>
      <c r="I21">
        <f>SUMIFS(INDEX('IRA-BIL_IRA-BIL - Mid_annual_st'!$W$3:$AR$434,MATCH(I16,'IRA-BIL_IRA-BIL - Mid_annual_st'!$A$3:$A$434,0),),'IRA-BIL_IRA-BIL - Mid_annual_st'!$W$1:$AR$1,$B21)</f>
        <v>0</v>
      </c>
      <c r="J21">
        <f>SUMIFS(INDEX('IRA-BIL_IRA-BIL - Mid_annual_st'!$W$3:$AR$434,MATCH(J16,'IRA-BIL_IRA-BIL - Mid_annual_st'!$A$3:$A$434,0),),'IRA-BIL_IRA-BIL - Mid_annual_st'!$W$1:$AR$1,$B21)</f>
        <v>0</v>
      </c>
      <c r="K21">
        <f>SUMIFS(INDEX('IRA-BIL_IRA-BIL - Mid_annual_st'!$W$3:$AR$434,MATCH(K16,'IRA-BIL_IRA-BIL - Mid_annual_st'!$A$3:$A$434,0),),'IRA-BIL_IRA-BIL - Mid_annual_st'!$W$1:$AR$1,$B21)</f>
        <v>0</v>
      </c>
      <c r="M21">
        <f t="shared" ref="M21:U21" si="18">C21/SUM(C18:C29)</f>
        <v>0</v>
      </c>
      <c r="N21">
        <f t="shared" si="18"/>
        <v>0</v>
      </c>
      <c r="O21">
        <f t="shared" si="18"/>
        <v>0</v>
      </c>
      <c r="P21">
        <f t="shared" si="18"/>
        <v>0</v>
      </c>
      <c r="Q21">
        <f t="shared" si="18"/>
        <v>0</v>
      </c>
      <c r="R21">
        <f t="shared" si="18"/>
        <v>0</v>
      </c>
      <c r="S21">
        <f t="shared" si="18"/>
        <v>0</v>
      </c>
      <c r="T21">
        <f t="shared" si="18"/>
        <v>0</v>
      </c>
      <c r="U21">
        <f t="shared" si="18"/>
        <v>0</v>
      </c>
    </row>
    <row r="22" spans="1:21">
      <c r="A22" t="str">
        <f t="shared" si="15"/>
        <v>AZ</v>
      </c>
      <c r="B22" s="1" t="s">
        <v>243</v>
      </c>
      <c r="C22">
        <f>SUMIFS(INDEX('IRA-BIL_IRA-BIL - Mid_annual_st'!$W$3:$AR$434,MATCH(C16,'IRA-BIL_IRA-BIL - Mid_annual_st'!$A$3:$A$434,0),),'IRA-BIL_IRA-BIL - Mid_annual_st'!$W$1:$AR$1,$B22)</f>
        <v>7246652</v>
      </c>
      <c r="D22">
        <f>SUMIFS(INDEX('IRA-BIL_IRA-BIL - Mid_annual_st'!$W$3:$AR$434,MATCH(D16,'IRA-BIL_IRA-BIL - Mid_annual_st'!$A$3:$A$434,0),),'IRA-BIL_IRA-BIL - Mid_annual_st'!$W$1:$AR$1,$B22)</f>
        <v>7246652</v>
      </c>
      <c r="E22">
        <f>SUMIFS(INDEX('IRA-BIL_IRA-BIL - Mid_annual_st'!$W$3:$AR$434,MATCH(E16,'IRA-BIL_IRA-BIL - Mid_annual_st'!$A$3:$A$434,0),),'IRA-BIL_IRA-BIL - Mid_annual_st'!$W$1:$AR$1,$B22)</f>
        <v>7246804</v>
      </c>
      <c r="F22">
        <f>SUMIFS(INDEX('IRA-BIL_IRA-BIL - Mid_annual_st'!$W$3:$AR$434,MATCH(F16,'IRA-BIL_IRA-BIL - Mid_annual_st'!$A$3:$A$434,0),),'IRA-BIL_IRA-BIL - Mid_annual_st'!$W$1:$AR$1,$B22)</f>
        <v>8628376</v>
      </c>
      <c r="G22">
        <f>SUMIFS(INDEX('IRA-BIL_IRA-BIL - Mid_annual_st'!$W$3:$AR$434,MATCH(G16,'IRA-BIL_IRA-BIL - Mid_annual_st'!$A$3:$A$434,0),),'IRA-BIL_IRA-BIL - Mid_annual_st'!$W$1:$AR$1,$B22)</f>
        <v>8628528</v>
      </c>
      <c r="H22">
        <f>SUMIFS(INDEX('IRA-BIL_IRA-BIL - Mid_annual_st'!$W$3:$AR$434,MATCH(H16,'IRA-BIL_IRA-BIL - Mid_annual_st'!$A$3:$A$434,0),),'IRA-BIL_IRA-BIL - Mid_annual_st'!$W$1:$AR$1,$B22)</f>
        <v>8637626</v>
      </c>
      <c r="I22">
        <f>SUMIFS(INDEX('IRA-BIL_IRA-BIL - Mid_annual_st'!$W$3:$AR$434,MATCH(I16,'IRA-BIL_IRA-BIL - Mid_annual_st'!$A$3:$A$434,0),),'IRA-BIL_IRA-BIL - Mid_annual_st'!$W$1:$AR$1,$B22)</f>
        <v>8630449</v>
      </c>
      <c r="J22">
        <f>SUMIFS(INDEX('IRA-BIL_IRA-BIL - Mid_annual_st'!$W$3:$AR$434,MATCH(J16,'IRA-BIL_IRA-BIL - Mid_annual_st'!$A$3:$A$434,0),),'IRA-BIL_IRA-BIL - Mid_annual_st'!$W$1:$AR$1,$B22)</f>
        <v>8636154</v>
      </c>
      <c r="K22">
        <f>SUMIFS(INDEX('IRA-BIL_IRA-BIL - Mid_annual_st'!$W$3:$AR$434,MATCH(K16,'IRA-BIL_IRA-BIL - Mid_annual_st'!$A$3:$A$434,0),),'IRA-BIL_IRA-BIL - Mid_annual_st'!$W$1:$AR$1,$B22)</f>
        <v>8616548</v>
      </c>
      <c r="M22">
        <f t="shared" ref="M22:U22" si="19">C22/SUM(C18:C29)</f>
        <v>7.1268819690265411E-2</v>
      </c>
      <c r="N22">
        <f t="shared" si="19"/>
        <v>8.0588082155082397E-2</v>
      </c>
      <c r="O22">
        <f t="shared" si="19"/>
        <v>7.7541853965126542E-2</v>
      </c>
      <c r="P22">
        <f t="shared" si="19"/>
        <v>9.3574207951025293E-2</v>
      </c>
      <c r="Q22">
        <f t="shared" si="19"/>
        <v>9.236136572949416E-2</v>
      </c>
      <c r="R22">
        <f t="shared" si="19"/>
        <v>9.3795890089651821E-2</v>
      </c>
      <c r="S22">
        <f t="shared" si="19"/>
        <v>9.2846383011446043E-2</v>
      </c>
      <c r="T22">
        <f t="shared" si="19"/>
        <v>8.9333102012031901E-2</v>
      </c>
      <c r="U22">
        <f t="shared" si="19"/>
        <v>8.9682617933911135E-2</v>
      </c>
    </row>
    <row r="23" spans="1:21">
      <c r="A23" t="str">
        <f t="shared" si="15"/>
        <v>AZ</v>
      </c>
      <c r="B23" s="1" t="s">
        <v>241</v>
      </c>
      <c r="C23">
        <f>SUMIFS(INDEX('IRA-BIL_IRA-BIL - Mid_annual_st'!$W$3:$AR$434,MATCH(C16,'IRA-BIL_IRA-BIL - Mid_annual_st'!$A$3:$A$434,0),),'IRA-BIL_IRA-BIL - Mid_annual_st'!$W$1:$AR$1,$B23)</f>
        <v>31617311</v>
      </c>
      <c r="D23">
        <f>SUMIFS(INDEX('IRA-BIL_IRA-BIL - Mid_annual_st'!$W$3:$AR$434,MATCH(D16,'IRA-BIL_IRA-BIL - Mid_annual_st'!$A$3:$A$434,0),),'IRA-BIL_IRA-BIL - Mid_annual_st'!$W$1:$AR$1,$B23)</f>
        <v>20325118</v>
      </c>
      <c r="E23">
        <f>SUMIFS(INDEX('IRA-BIL_IRA-BIL - Mid_annual_st'!$W$3:$AR$434,MATCH(E16,'IRA-BIL_IRA-BIL - Mid_annual_st'!$A$3:$A$434,0),),'IRA-BIL_IRA-BIL - Mid_annual_st'!$W$1:$AR$1,$B23)</f>
        <v>18395143</v>
      </c>
      <c r="F23">
        <f>SUMIFS(INDEX('IRA-BIL_IRA-BIL - Mid_annual_st'!$W$3:$AR$434,MATCH(F16,'IRA-BIL_IRA-BIL - Mid_annual_st'!$A$3:$A$434,0),),'IRA-BIL_IRA-BIL - Mid_annual_st'!$W$1:$AR$1,$B23)</f>
        <v>16093789</v>
      </c>
      <c r="G23">
        <f>SUMIFS(INDEX('IRA-BIL_IRA-BIL - Mid_annual_st'!$W$3:$AR$434,MATCH(G16,'IRA-BIL_IRA-BIL - Mid_annual_st'!$A$3:$A$434,0),),'IRA-BIL_IRA-BIL - Mid_annual_st'!$W$1:$AR$1,$B23)</f>
        <v>16074622</v>
      </c>
      <c r="H23">
        <f>SUMIFS(INDEX('IRA-BIL_IRA-BIL - Mid_annual_st'!$W$3:$AR$434,MATCH(H16,'IRA-BIL_IRA-BIL - Mid_annual_st'!$A$3:$A$434,0),),'IRA-BIL_IRA-BIL - Mid_annual_st'!$W$1:$AR$1,$B23)</f>
        <v>12969138</v>
      </c>
      <c r="I23">
        <f>SUMIFS(INDEX('IRA-BIL_IRA-BIL - Mid_annual_st'!$W$3:$AR$434,MATCH(I16,'IRA-BIL_IRA-BIL - Mid_annual_st'!$A$3:$A$434,0),),'IRA-BIL_IRA-BIL - Mid_annual_st'!$W$1:$AR$1,$B23)</f>
        <v>9178381</v>
      </c>
      <c r="J23">
        <f>SUMIFS(INDEX('IRA-BIL_IRA-BIL - Mid_annual_st'!$W$3:$AR$434,MATCH(J16,'IRA-BIL_IRA-BIL - Mid_annual_st'!$A$3:$A$434,0),),'IRA-BIL_IRA-BIL - Mid_annual_st'!$W$1:$AR$1,$B23)</f>
        <v>8495528</v>
      </c>
      <c r="K23">
        <f>SUMIFS(INDEX('IRA-BIL_IRA-BIL - Mid_annual_st'!$W$3:$AR$434,MATCH(K16,'IRA-BIL_IRA-BIL - Mid_annual_st'!$A$3:$A$434,0),),'IRA-BIL_IRA-BIL - Mid_annual_st'!$W$1:$AR$1,$B23)</f>
        <v>8387745</v>
      </c>
      <c r="M23">
        <f t="shared" ref="M23:U23" si="20">C23/SUM(C18:C29)</f>
        <v>0.31094751572864893</v>
      </c>
      <c r="N23">
        <f t="shared" si="20"/>
        <v>0.22603021080572713</v>
      </c>
      <c r="O23">
        <f t="shared" si="20"/>
        <v>0.19683069835663</v>
      </c>
      <c r="P23">
        <f t="shared" si="20"/>
        <v>0.1745361535711846</v>
      </c>
      <c r="Q23">
        <f t="shared" si="20"/>
        <v>0.17206573838612715</v>
      </c>
      <c r="R23">
        <f t="shared" si="20"/>
        <v>0.14083173344221281</v>
      </c>
      <c r="S23">
        <f t="shared" si="20"/>
        <v>9.8741036271806845E-2</v>
      </c>
      <c r="T23">
        <f t="shared" si="20"/>
        <v>8.7878454861975985E-2</v>
      </c>
      <c r="U23">
        <f t="shared" si="20"/>
        <v>8.7301194186125752E-2</v>
      </c>
    </row>
    <row r="24" spans="1:21">
      <c r="A24" t="str">
        <f t="shared" si="15"/>
        <v>AZ</v>
      </c>
      <c r="B24" s="1" t="s">
        <v>244</v>
      </c>
      <c r="C24">
        <f>SUMIFS(INDEX('IRA-BIL_IRA-BIL - Mid_annual_st'!$W$3:$AR$434,MATCH(C16,'IRA-BIL_IRA-BIL - Mid_annual_st'!$A$3:$A$434,0),),'IRA-BIL_IRA-BIL - Mid_annual_st'!$W$1:$AR$1,$B24)</f>
        <v>31618584</v>
      </c>
      <c r="D24">
        <f>SUMIFS(INDEX('IRA-BIL_IRA-BIL - Mid_annual_st'!$W$3:$AR$434,MATCH(D16,'IRA-BIL_IRA-BIL - Mid_annual_st'!$A$3:$A$434,0),),'IRA-BIL_IRA-BIL - Mid_annual_st'!$W$1:$AR$1,$B24)</f>
        <v>31618584</v>
      </c>
      <c r="E24">
        <f>SUMIFS(INDEX('IRA-BIL_IRA-BIL - Mid_annual_st'!$W$3:$AR$434,MATCH(E16,'IRA-BIL_IRA-BIL - Mid_annual_st'!$A$3:$A$434,0),),'IRA-BIL_IRA-BIL - Mid_annual_st'!$W$1:$AR$1,$B24)</f>
        <v>31618584</v>
      </c>
      <c r="F24">
        <f>SUMIFS(INDEX('IRA-BIL_IRA-BIL - Mid_annual_st'!$W$3:$AR$434,MATCH(F16,'IRA-BIL_IRA-BIL - Mid_annual_st'!$A$3:$A$434,0),),'IRA-BIL_IRA-BIL - Mid_annual_st'!$W$1:$AR$1,$B24)</f>
        <v>31618584</v>
      </c>
      <c r="G24">
        <f>SUMIFS(INDEX('IRA-BIL_IRA-BIL - Mid_annual_st'!$W$3:$AR$434,MATCH(G16,'IRA-BIL_IRA-BIL - Mid_annual_st'!$A$3:$A$434,0),),'IRA-BIL_IRA-BIL - Mid_annual_st'!$W$1:$AR$1,$B24)</f>
        <v>31618584</v>
      </c>
      <c r="H24">
        <f>SUMIFS(INDEX('IRA-BIL_IRA-BIL - Mid_annual_st'!$W$3:$AR$434,MATCH(H16,'IRA-BIL_IRA-BIL - Mid_annual_st'!$A$3:$A$434,0),),'IRA-BIL_IRA-BIL - Mid_annual_st'!$W$1:$AR$1,$B24)</f>
        <v>31618584</v>
      </c>
      <c r="I24">
        <f>SUMIFS(INDEX('IRA-BIL_IRA-BIL - Mid_annual_st'!$W$3:$AR$434,MATCH(I16,'IRA-BIL_IRA-BIL - Mid_annual_st'!$A$3:$A$434,0),),'IRA-BIL_IRA-BIL - Mid_annual_st'!$W$1:$AR$1,$B24)</f>
        <v>30552162</v>
      </c>
      <c r="J24">
        <f>SUMIFS(INDEX('IRA-BIL_IRA-BIL - Mid_annual_st'!$W$3:$AR$434,MATCH(J16,'IRA-BIL_IRA-BIL - Mid_annual_st'!$A$3:$A$434,0),),'IRA-BIL_IRA-BIL - Mid_annual_st'!$W$1:$AR$1,$B24)</f>
        <v>30552162</v>
      </c>
      <c r="K24">
        <f>SUMIFS(INDEX('IRA-BIL_IRA-BIL - Mid_annual_st'!$W$3:$AR$434,MATCH(K16,'IRA-BIL_IRA-BIL - Mid_annual_st'!$A$3:$A$434,0),),'IRA-BIL_IRA-BIL - Mid_annual_st'!$W$1:$AR$1,$B24)</f>
        <v>30449033</v>
      </c>
      <c r="M24">
        <f t="shared" ref="M24:U24" si="21">C24/SUM(C18:C29)</f>
        <v>0.31096003533183475</v>
      </c>
      <c r="N24">
        <f t="shared" si="21"/>
        <v>0.35162183102201872</v>
      </c>
      <c r="O24">
        <f t="shared" si="21"/>
        <v>0.33832343514631918</v>
      </c>
      <c r="P24">
        <f t="shared" si="21"/>
        <v>0.34290160214772297</v>
      </c>
      <c r="Q24">
        <f t="shared" si="21"/>
        <v>0.33845119360715203</v>
      </c>
      <c r="R24">
        <f t="shared" si="21"/>
        <v>0.34334587184654947</v>
      </c>
      <c r="S24">
        <f t="shared" si="21"/>
        <v>0.32868020364638589</v>
      </c>
      <c r="T24">
        <f t="shared" si="21"/>
        <v>0.31603412869132774</v>
      </c>
      <c r="U24">
        <f t="shared" si="21"/>
        <v>0.31691914128442755</v>
      </c>
    </row>
    <row r="25" spans="1:21">
      <c r="A25" t="str">
        <f t="shared" si="15"/>
        <v>AZ</v>
      </c>
      <c r="B25" s="1" t="s">
        <v>247</v>
      </c>
      <c r="C25">
        <f>SUMIFS(INDEX('IRA-BIL_IRA-BIL - Mid_annual_st'!$W$3:$AR$434,MATCH(C16,'IRA-BIL_IRA-BIL - Mid_annual_st'!$A$3:$A$434,0),),'IRA-BIL_IRA-BIL - Mid_annual_st'!$W$1:$AR$1,$B25)</f>
        <v>0</v>
      </c>
      <c r="D25">
        <f>SUMIFS(INDEX('IRA-BIL_IRA-BIL - Mid_annual_st'!$W$3:$AR$434,MATCH(D16,'IRA-BIL_IRA-BIL - Mid_annual_st'!$A$3:$A$434,0),),'IRA-BIL_IRA-BIL - Mid_annual_st'!$W$1:$AR$1,$B25)</f>
        <v>0</v>
      </c>
      <c r="E25">
        <f>SUMIFS(INDEX('IRA-BIL_IRA-BIL - Mid_annual_st'!$W$3:$AR$434,MATCH(E16,'IRA-BIL_IRA-BIL - Mid_annual_st'!$A$3:$A$434,0),),'IRA-BIL_IRA-BIL - Mid_annual_st'!$W$1:$AR$1,$B25)</f>
        <v>0</v>
      </c>
      <c r="F25">
        <f>SUMIFS(INDEX('IRA-BIL_IRA-BIL - Mid_annual_st'!$W$3:$AR$434,MATCH(F16,'IRA-BIL_IRA-BIL - Mid_annual_st'!$A$3:$A$434,0),),'IRA-BIL_IRA-BIL - Mid_annual_st'!$W$1:$AR$1,$B25)</f>
        <v>0</v>
      </c>
      <c r="G25">
        <f>SUMIFS(INDEX('IRA-BIL_IRA-BIL - Mid_annual_st'!$W$3:$AR$434,MATCH(G16,'IRA-BIL_IRA-BIL - Mid_annual_st'!$A$3:$A$434,0),),'IRA-BIL_IRA-BIL - Mid_annual_st'!$W$1:$AR$1,$B25)</f>
        <v>0</v>
      </c>
      <c r="H25">
        <f>SUMIFS(INDEX('IRA-BIL_IRA-BIL - Mid_annual_st'!$W$3:$AR$434,MATCH(H16,'IRA-BIL_IRA-BIL - Mid_annual_st'!$A$3:$A$434,0),),'IRA-BIL_IRA-BIL - Mid_annual_st'!$W$1:$AR$1,$B25)</f>
        <v>0</v>
      </c>
      <c r="I25">
        <f>SUMIFS(INDEX('IRA-BIL_IRA-BIL - Mid_annual_st'!$W$3:$AR$434,MATCH(I16,'IRA-BIL_IRA-BIL - Mid_annual_st'!$A$3:$A$434,0),),'IRA-BIL_IRA-BIL - Mid_annual_st'!$W$1:$AR$1,$B25)</f>
        <v>0</v>
      </c>
      <c r="J25">
        <f>SUMIFS(INDEX('IRA-BIL_IRA-BIL - Mid_annual_st'!$W$3:$AR$434,MATCH(J16,'IRA-BIL_IRA-BIL - Mid_annual_st'!$A$3:$A$434,0),),'IRA-BIL_IRA-BIL - Mid_annual_st'!$W$1:$AR$1,$B25)</f>
        <v>0</v>
      </c>
      <c r="K25">
        <f>SUMIFS(INDEX('IRA-BIL_IRA-BIL - Mid_annual_st'!$W$3:$AR$434,MATCH(K16,'IRA-BIL_IRA-BIL - Mid_annual_st'!$A$3:$A$434,0),),'IRA-BIL_IRA-BIL - Mid_annual_st'!$W$1:$AR$1,$B25)</f>
        <v>0</v>
      </c>
      <c r="M25">
        <f t="shared" ref="M25:U25" si="22">C25/SUM(C18:C29)</f>
        <v>0</v>
      </c>
      <c r="N25">
        <f t="shared" si="22"/>
        <v>0</v>
      </c>
      <c r="O25">
        <f t="shared" si="22"/>
        <v>0</v>
      </c>
      <c r="P25">
        <f t="shared" si="22"/>
        <v>0</v>
      </c>
      <c r="Q25">
        <f t="shared" si="22"/>
        <v>0</v>
      </c>
      <c r="R25">
        <f t="shared" si="22"/>
        <v>0</v>
      </c>
      <c r="S25">
        <f t="shared" si="22"/>
        <v>0</v>
      </c>
      <c r="T25">
        <f t="shared" si="22"/>
        <v>0</v>
      </c>
      <c r="U25">
        <f t="shared" si="22"/>
        <v>0</v>
      </c>
    </row>
    <row r="26" spans="1:21">
      <c r="A26" t="str">
        <f t="shared" si="15"/>
        <v>AZ</v>
      </c>
      <c r="B26" s="1" t="s">
        <v>245</v>
      </c>
      <c r="C26">
        <f>SUMIFS(INDEX('IRA-BIL_IRA-BIL - Mid_annual_st'!$W$3:$AR$434,MATCH(C16,'IRA-BIL_IRA-BIL - Mid_annual_st'!$A$3:$A$434,0),),'IRA-BIL_IRA-BIL - Mid_annual_st'!$W$1:$AR$1,$B26)</f>
        <v>1113957</v>
      </c>
      <c r="D26">
        <f>SUMIFS(INDEX('IRA-BIL_IRA-BIL - Mid_annual_st'!$W$3:$AR$434,MATCH(D16,'IRA-BIL_IRA-BIL - Mid_annual_st'!$A$3:$A$434,0),),'IRA-BIL_IRA-BIL - Mid_annual_st'!$W$1:$AR$1,$B26)</f>
        <v>1113957</v>
      </c>
      <c r="E26">
        <f>SUMIFS(INDEX('IRA-BIL_IRA-BIL - Mid_annual_st'!$W$3:$AR$434,MATCH(E16,'IRA-BIL_IRA-BIL - Mid_annual_st'!$A$3:$A$434,0),),'IRA-BIL_IRA-BIL - Mid_annual_st'!$W$1:$AR$1,$B26)</f>
        <v>587621</v>
      </c>
      <c r="F26">
        <f>SUMIFS(INDEX('IRA-BIL_IRA-BIL - Mid_annual_st'!$W$3:$AR$434,MATCH(F16,'IRA-BIL_IRA-BIL - Mid_annual_st'!$A$3:$A$434,0),),'IRA-BIL_IRA-BIL - Mid_annual_st'!$W$1:$AR$1,$B26)</f>
        <v>587621</v>
      </c>
      <c r="G26">
        <f>SUMIFS(INDEX('IRA-BIL_IRA-BIL - Mid_annual_st'!$W$3:$AR$434,MATCH(G16,'IRA-BIL_IRA-BIL - Mid_annual_st'!$A$3:$A$434,0),),'IRA-BIL_IRA-BIL - Mid_annual_st'!$W$1:$AR$1,$B26)</f>
        <v>587621</v>
      </c>
      <c r="H26">
        <f>SUMIFS(INDEX('IRA-BIL_IRA-BIL - Mid_annual_st'!$W$3:$AR$434,MATCH(H16,'IRA-BIL_IRA-BIL - Mid_annual_st'!$A$3:$A$434,0),),'IRA-BIL_IRA-BIL - Mid_annual_st'!$W$1:$AR$1,$B26)</f>
        <v>450965</v>
      </c>
      <c r="I26">
        <f>SUMIFS(INDEX('IRA-BIL_IRA-BIL - Mid_annual_st'!$W$3:$AR$434,MATCH(I16,'IRA-BIL_IRA-BIL - Mid_annual_st'!$A$3:$A$434,0),),'IRA-BIL_IRA-BIL - Mid_annual_st'!$W$1:$AR$1,$B26)</f>
        <v>440453</v>
      </c>
      <c r="J26">
        <f>SUMIFS(INDEX('IRA-BIL_IRA-BIL - Mid_annual_st'!$W$3:$AR$434,MATCH(J16,'IRA-BIL_IRA-BIL - Mid_annual_st'!$A$3:$A$434,0),),'IRA-BIL_IRA-BIL - Mid_annual_st'!$W$1:$AR$1,$B26)</f>
        <v>384739</v>
      </c>
      <c r="K26">
        <f>SUMIFS(INDEX('IRA-BIL_IRA-BIL - Mid_annual_st'!$W$3:$AR$434,MATCH(K16,'IRA-BIL_IRA-BIL - Mid_annual_st'!$A$3:$A$434,0),),'IRA-BIL_IRA-BIL - Mid_annual_st'!$W$1:$AR$1,$B26)</f>
        <v>307476</v>
      </c>
      <c r="M26">
        <f t="shared" ref="M26:U26" si="23">C26/SUM(C18:C29)</f>
        <v>1.0955459234927934E-2</v>
      </c>
      <c r="N26">
        <f t="shared" si="23"/>
        <v>1.2388018388799287E-2</v>
      </c>
      <c r="O26">
        <f t="shared" si="23"/>
        <v>6.2876299357401723E-3</v>
      </c>
      <c r="P26">
        <f t="shared" si="23"/>
        <v>6.3727136659771704E-3</v>
      </c>
      <c r="Q26">
        <f t="shared" si="23"/>
        <v>6.2900042847784795E-3</v>
      </c>
      <c r="R26">
        <f t="shared" si="23"/>
        <v>4.8970242025158104E-3</v>
      </c>
      <c r="S26">
        <f t="shared" si="23"/>
        <v>4.7383940205822945E-3</v>
      </c>
      <c r="T26">
        <f t="shared" si="23"/>
        <v>3.9797725162157996E-3</v>
      </c>
      <c r="U26">
        <f t="shared" si="23"/>
        <v>3.2002668158811697E-3</v>
      </c>
    </row>
    <row r="27" spans="1:21">
      <c r="A27" t="str">
        <f t="shared" si="15"/>
        <v>AZ</v>
      </c>
      <c r="B27" s="1" t="s">
        <v>248</v>
      </c>
      <c r="C27">
        <f>SUMIFS(INDEX('IRA-BIL_IRA-BIL - Mid_annual_st'!$W$3:$AR$434,MATCH(C16,'IRA-BIL_IRA-BIL - Mid_annual_st'!$A$3:$A$434,0),),'IRA-BIL_IRA-BIL - Mid_annual_st'!$W$1:$AR$1,$B27)</f>
        <v>1676683</v>
      </c>
      <c r="D27">
        <f>SUMIFS(INDEX('IRA-BIL_IRA-BIL - Mid_annual_st'!$W$3:$AR$434,MATCH(D16,'IRA-BIL_IRA-BIL - Mid_annual_st'!$A$3:$A$434,0),),'IRA-BIL_IRA-BIL - Mid_annual_st'!$W$1:$AR$1,$B27)</f>
        <v>1688417</v>
      </c>
      <c r="E27">
        <f>SUMIFS(INDEX('IRA-BIL_IRA-BIL - Mid_annual_st'!$W$3:$AR$434,MATCH(E16,'IRA-BIL_IRA-BIL - Mid_annual_st'!$A$3:$A$434,0),),'IRA-BIL_IRA-BIL - Mid_annual_st'!$W$1:$AR$1,$B27)</f>
        <v>1685885</v>
      </c>
      <c r="F27">
        <f>SUMIFS(INDEX('IRA-BIL_IRA-BIL - Mid_annual_st'!$W$3:$AR$434,MATCH(F16,'IRA-BIL_IRA-BIL - Mid_annual_st'!$A$3:$A$434,0),),'IRA-BIL_IRA-BIL - Mid_annual_st'!$W$1:$AR$1,$B27)</f>
        <v>1701411</v>
      </c>
      <c r="G27">
        <f>SUMIFS(INDEX('IRA-BIL_IRA-BIL - Mid_annual_st'!$W$3:$AR$434,MATCH(G16,'IRA-BIL_IRA-BIL - Mid_annual_st'!$A$3:$A$434,0),),'IRA-BIL_IRA-BIL - Mid_annual_st'!$W$1:$AR$1,$B27)</f>
        <v>1989930</v>
      </c>
      <c r="H27">
        <f>SUMIFS(INDEX('IRA-BIL_IRA-BIL - Mid_annual_st'!$W$3:$AR$434,MATCH(H16,'IRA-BIL_IRA-BIL - Mid_annual_st'!$A$3:$A$434,0),),'IRA-BIL_IRA-BIL - Mid_annual_st'!$W$1:$AR$1,$B27)</f>
        <v>2008713</v>
      </c>
      <c r="I27">
        <f>SUMIFS(INDEX('IRA-BIL_IRA-BIL - Mid_annual_st'!$W$3:$AR$434,MATCH(I16,'IRA-BIL_IRA-BIL - Mid_annual_st'!$A$3:$A$434,0),),'IRA-BIL_IRA-BIL - Mid_annual_st'!$W$1:$AR$1,$B27)</f>
        <v>2693408</v>
      </c>
      <c r="J27">
        <f>SUMIFS(INDEX('IRA-BIL_IRA-BIL - Mid_annual_st'!$W$3:$AR$434,MATCH(J16,'IRA-BIL_IRA-BIL - Mid_annual_st'!$A$3:$A$434,0),),'IRA-BIL_IRA-BIL - Mid_annual_st'!$W$1:$AR$1,$B27)</f>
        <v>2762852</v>
      </c>
      <c r="K27">
        <f>SUMIFS(INDEX('IRA-BIL_IRA-BIL - Mid_annual_st'!$W$3:$AR$434,MATCH(K16,'IRA-BIL_IRA-BIL - Mid_annual_st'!$A$3:$A$434,0),),'IRA-BIL_IRA-BIL - Mid_annual_st'!$W$1:$AR$1,$B27)</f>
        <v>2764866</v>
      </c>
      <c r="M27">
        <f t="shared" ref="M27:U27" si="24">C27/SUM(C18:C29)</f>
        <v>1.648971392647712E-2</v>
      </c>
      <c r="N27">
        <f t="shared" si="24"/>
        <v>1.8776434677425902E-2</v>
      </c>
      <c r="O27">
        <f t="shared" si="24"/>
        <v>1.8039214041389466E-2</v>
      </c>
      <c r="P27">
        <f t="shared" si="24"/>
        <v>1.8451697830989506E-2</v>
      </c>
      <c r="Q27">
        <f t="shared" si="24"/>
        <v>2.1300580180778496E-2</v>
      </c>
      <c r="R27">
        <f t="shared" si="24"/>
        <v>2.1812593387309752E-2</v>
      </c>
      <c r="S27">
        <f t="shared" si="24"/>
        <v>2.8975687217906373E-2</v>
      </c>
      <c r="T27">
        <f t="shared" si="24"/>
        <v>2.8579173039311987E-2</v>
      </c>
      <c r="U27">
        <f t="shared" si="24"/>
        <v>2.8777234353764541E-2</v>
      </c>
    </row>
    <row r="28" spans="1:21">
      <c r="A28" t="str">
        <f t="shared" si="15"/>
        <v>AZ</v>
      </c>
      <c r="B28" s="1" t="s">
        <v>246</v>
      </c>
      <c r="C28" s="53">
        <v>0</v>
      </c>
      <c r="D28" s="53">
        <v>0</v>
      </c>
      <c r="E28" s="53">
        <v>0</v>
      </c>
      <c r="F28" s="53">
        <v>0</v>
      </c>
      <c r="G28" s="53">
        <v>0</v>
      </c>
      <c r="H28" s="53">
        <v>0</v>
      </c>
      <c r="I28" s="53">
        <v>0</v>
      </c>
      <c r="J28" s="53">
        <v>0</v>
      </c>
      <c r="K28" s="53">
        <v>0</v>
      </c>
      <c r="M28" s="53">
        <v>0</v>
      </c>
      <c r="N28" s="53">
        <v>0</v>
      </c>
      <c r="O28" s="53">
        <v>0</v>
      </c>
      <c r="P28" s="53">
        <v>0</v>
      </c>
      <c r="Q28" s="53">
        <v>0</v>
      </c>
      <c r="R28" s="53">
        <v>0</v>
      </c>
      <c r="S28" s="53">
        <v>0</v>
      </c>
      <c r="T28" s="53">
        <v>0</v>
      </c>
      <c r="U28" s="53">
        <v>0</v>
      </c>
    </row>
    <row r="29" spans="1:21" ht="15.6" customHeight="1" thickBot="1">
      <c r="A29" t="str">
        <f t="shared" si="15"/>
        <v>AZ</v>
      </c>
      <c r="B29" s="1" t="s">
        <v>240</v>
      </c>
      <c r="C29">
        <f>SUMIFS(INDEX('IRA-BIL_IRA-BIL - Mid_annual_st'!$W$3:$AR$434,MATCH(C16,'IRA-BIL_IRA-BIL - Mid_annual_st'!$A$3:$A$434,0),),'IRA-BIL_IRA-BIL - Mid_annual_st'!$W$1:$AR$1,$B29)</f>
        <v>7507652</v>
      </c>
      <c r="D29">
        <f>SUMIFS(INDEX('IRA-BIL_IRA-BIL - Mid_annual_st'!$W$3:$AR$434,MATCH(D16,'IRA-BIL_IRA-BIL - Mid_annual_st'!$A$3:$A$434,0),),'IRA-BIL_IRA-BIL - Mid_annual_st'!$W$1:$AR$1,$B29)</f>
        <v>8871845</v>
      </c>
      <c r="E29">
        <f>SUMIFS(INDEX('IRA-BIL_IRA-BIL - Mid_annual_st'!$W$3:$AR$434,MATCH(E16,'IRA-BIL_IRA-BIL - Mid_annual_st'!$A$3:$A$434,0),),'IRA-BIL_IRA-BIL - Mid_annual_st'!$W$1:$AR$1,$B29)</f>
        <v>15427276</v>
      </c>
      <c r="F29">
        <f>SUMIFS(INDEX('IRA-BIL_IRA-BIL - Mid_annual_st'!$W$3:$AR$434,MATCH(F16,'IRA-BIL_IRA-BIL - Mid_annual_st'!$A$3:$A$434,0),),'IRA-BIL_IRA-BIL - Mid_annual_st'!$W$1:$AR$1,$B29)</f>
        <v>16188015</v>
      </c>
      <c r="G29">
        <f>SUMIFS(INDEX('IRA-BIL_IRA-BIL - Mid_annual_st'!$W$3:$AR$434,MATCH(G16,'IRA-BIL_IRA-BIL - Mid_annual_st'!$A$3:$A$434,0),),'IRA-BIL_IRA-BIL - Mid_annual_st'!$W$1:$AR$1,$B29)</f>
        <v>18630366</v>
      </c>
      <c r="H29">
        <f>SUMIFS(INDEX('IRA-BIL_IRA-BIL - Mid_annual_st'!$W$3:$AR$434,MATCH(H16,'IRA-BIL_IRA-BIL - Mid_annual_st'!$A$3:$A$434,0),),'IRA-BIL_IRA-BIL - Mid_annual_st'!$W$1:$AR$1,$B29)</f>
        <v>20999541</v>
      </c>
      <c r="I29">
        <f>SUMIFS(INDEX('IRA-BIL_IRA-BIL - Mid_annual_st'!$W$3:$AR$434,MATCH(I16,'IRA-BIL_IRA-BIL - Mid_annual_st'!$A$3:$A$434,0),),'IRA-BIL_IRA-BIL - Mid_annual_st'!$W$1:$AR$1,$B29)</f>
        <v>33533050</v>
      </c>
      <c r="J29">
        <f>SUMIFS(INDEX('IRA-BIL_IRA-BIL - Mid_annual_st'!$W$3:$AR$434,MATCH(J16,'IRA-BIL_IRA-BIL - Mid_annual_st'!$A$3:$A$434,0),),'IRA-BIL_IRA-BIL - Mid_annual_st'!$W$1:$AR$1,$B29)</f>
        <v>37803536</v>
      </c>
      <c r="K29">
        <f>SUMIFS(INDEX('IRA-BIL_IRA-BIL - Mid_annual_st'!$W$3:$AR$434,MATCH(K16,'IRA-BIL_IRA-BIL - Mid_annual_st'!$A$3:$A$434,0),),'IRA-BIL_IRA-BIL - Mid_annual_st'!$W$1:$AR$1,$B29)</f>
        <v>39007361</v>
      </c>
      <c r="M29">
        <f t="shared" ref="M29:U29" si="25">C29/SUM(C18:C29)</f>
        <v>7.3835682558685098E-2</v>
      </c>
      <c r="N29">
        <f t="shared" si="25"/>
        <v>9.8661419608276624E-2</v>
      </c>
      <c r="O29">
        <f t="shared" si="25"/>
        <v>0.16507409096088446</v>
      </c>
      <c r="P29">
        <f t="shared" si="25"/>
        <v>0.17555802875585358</v>
      </c>
      <c r="Q29">
        <f t="shared" si="25"/>
        <v>0.1994228966748828</v>
      </c>
      <c r="R29">
        <f t="shared" si="25"/>
        <v>0.22803379534714019</v>
      </c>
      <c r="S29">
        <f t="shared" si="25"/>
        <v>0.36074860112631113</v>
      </c>
      <c r="T29">
        <f t="shared" si="25"/>
        <v>0.39104295012612333</v>
      </c>
      <c r="U29">
        <f t="shared" si="25"/>
        <v>0.40599579473974329</v>
      </c>
    </row>
    <row r="30" spans="1:21" ht="15.6" customHeight="1" thickBot="1">
      <c r="A30" s="50" t="s">
        <v>13</v>
      </c>
      <c r="C30" s="49" t="str">
        <f t="shared" ref="C30:K30" si="26">$A30&amp;"_"&amp;C31</f>
        <v>AR_2022</v>
      </c>
      <c r="D30" s="49" t="str">
        <f t="shared" si="26"/>
        <v>AR_2023</v>
      </c>
      <c r="E30" s="49" t="str">
        <f t="shared" si="26"/>
        <v>AR_2024</v>
      </c>
      <c r="F30" s="49" t="str">
        <f t="shared" si="26"/>
        <v>AR_2025</v>
      </c>
      <c r="G30" s="49" t="str">
        <f t="shared" si="26"/>
        <v>AR_2026</v>
      </c>
      <c r="H30" s="49" t="str">
        <f t="shared" si="26"/>
        <v>AR_2027</v>
      </c>
      <c r="I30" s="49" t="str">
        <f t="shared" si="26"/>
        <v>AR_2028</v>
      </c>
      <c r="J30" s="49" t="str">
        <f t="shared" si="26"/>
        <v>AR_2029</v>
      </c>
      <c r="K30" s="49" t="str">
        <f t="shared" si="26"/>
        <v>AR_2030</v>
      </c>
      <c r="M30" s="56" t="str">
        <f t="shared" ref="M30:U30" si="27">$A30&amp;"_"&amp;M31</f>
        <v>AR_2022</v>
      </c>
      <c r="N30" s="56" t="str">
        <f t="shared" si="27"/>
        <v>AR_2023</v>
      </c>
      <c r="O30" s="56" t="str">
        <f t="shared" si="27"/>
        <v>AR_2024</v>
      </c>
      <c r="P30" s="56" t="str">
        <f t="shared" si="27"/>
        <v>AR_2025</v>
      </c>
      <c r="Q30" s="56" t="str">
        <f t="shared" si="27"/>
        <v>AR_2026</v>
      </c>
      <c r="R30" s="56" t="str">
        <f t="shared" si="27"/>
        <v>AR_2027</v>
      </c>
      <c r="S30" s="56" t="str">
        <f t="shared" si="27"/>
        <v>AR_2028</v>
      </c>
      <c r="T30" s="56" t="str">
        <f t="shared" si="27"/>
        <v>AR_2029</v>
      </c>
      <c r="U30" s="56" t="str">
        <f t="shared" si="27"/>
        <v>AR_2030</v>
      </c>
    </row>
    <row r="31" spans="1:21">
      <c r="C31" s="48">
        <v>2022</v>
      </c>
      <c r="D31" s="48">
        <v>2023</v>
      </c>
      <c r="E31" s="48">
        <v>2024</v>
      </c>
      <c r="F31" s="48">
        <v>2025</v>
      </c>
      <c r="G31" s="48">
        <v>2026</v>
      </c>
      <c r="H31" s="48">
        <v>2027</v>
      </c>
      <c r="I31" s="48">
        <v>2028</v>
      </c>
      <c r="J31" s="48">
        <v>2029</v>
      </c>
      <c r="K31" s="48">
        <v>2030</v>
      </c>
      <c r="M31" s="48">
        <v>2022</v>
      </c>
      <c r="N31" s="48">
        <v>2023</v>
      </c>
      <c r="O31" s="48">
        <v>2024</v>
      </c>
      <c r="P31" s="48">
        <v>2025</v>
      </c>
      <c r="Q31" s="48">
        <v>2026</v>
      </c>
      <c r="R31" s="48">
        <v>2027</v>
      </c>
      <c r="S31" s="48">
        <v>2028</v>
      </c>
      <c r="T31" s="48">
        <v>2029</v>
      </c>
      <c r="U31" s="48">
        <v>2030</v>
      </c>
    </row>
    <row r="32" spans="1:21">
      <c r="A32" t="str">
        <f>A30</f>
        <v>AR</v>
      </c>
      <c r="B32" s="1" t="s">
        <v>237</v>
      </c>
      <c r="C32" s="53">
        <v>0</v>
      </c>
      <c r="D32" s="53">
        <v>0</v>
      </c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</row>
    <row r="33" spans="1:21">
      <c r="A33" t="str">
        <f t="shared" ref="A33:A43" si="28">A32</f>
        <v>AR</v>
      </c>
      <c r="B33" s="1" t="s">
        <v>238</v>
      </c>
      <c r="C33">
        <f>SUMIFS(INDEX('IRA-BIL_IRA-BIL - Mid_annual_st'!$W$3:$AR$434,MATCH(C30,'IRA-BIL_IRA-BIL - Mid_annual_st'!$A$3:$A$434,0),),'IRA-BIL_IRA-BIL - Mid_annual_st'!$W$1:$AR$1,$B33)</f>
        <v>40369</v>
      </c>
      <c r="D33">
        <f>SUMIFS(INDEX('IRA-BIL_IRA-BIL - Mid_annual_st'!$W$3:$AR$434,MATCH(D30,'IRA-BIL_IRA-BIL - Mid_annual_st'!$A$3:$A$434,0),),'IRA-BIL_IRA-BIL - Mid_annual_st'!$W$1:$AR$1,$B33)</f>
        <v>40369</v>
      </c>
      <c r="E33">
        <f>SUMIFS(INDEX('IRA-BIL_IRA-BIL - Mid_annual_st'!$W$3:$AR$434,MATCH(E30,'IRA-BIL_IRA-BIL - Mid_annual_st'!$A$3:$A$434,0),),'IRA-BIL_IRA-BIL - Mid_annual_st'!$W$1:$AR$1,$B33)</f>
        <v>40369</v>
      </c>
      <c r="F33">
        <f>SUMIFS(INDEX('IRA-BIL_IRA-BIL - Mid_annual_st'!$W$3:$AR$434,MATCH(F30,'IRA-BIL_IRA-BIL - Mid_annual_st'!$A$3:$A$434,0),),'IRA-BIL_IRA-BIL - Mid_annual_st'!$W$1:$AR$1,$B33)</f>
        <v>40369</v>
      </c>
      <c r="G33">
        <f>SUMIFS(INDEX('IRA-BIL_IRA-BIL - Mid_annual_st'!$W$3:$AR$434,MATCH(G30,'IRA-BIL_IRA-BIL - Mid_annual_st'!$A$3:$A$434,0),),'IRA-BIL_IRA-BIL - Mid_annual_st'!$W$1:$AR$1,$B33)</f>
        <v>40369</v>
      </c>
      <c r="H33">
        <f>SUMIFS(INDEX('IRA-BIL_IRA-BIL - Mid_annual_st'!$W$3:$AR$434,MATCH(H30,'IRA-BIL_IRA-BIL - Mid_annual_st'!$A$3:$A$434,0),),'IRA-BIL_IRA-BIL - Mid_annual_st'!$W$1:$AR$1,$B33)</f>
        <v>39462</v>
      </c>
      <c r="I33">
        <f>SUMIFS(INDEX('IRA-BIL_IRA-BIL - Mid_annual_st'!$W$3:$AR$434,MATCH(I30,'IRA-BIL_IRA-BIL - Mid_annual_st'!$A$3:$A$434,0),),'IRA-BIL_IRA-BIL - Mid_annual_st'!$W$1:$AR$1,$B33)</f>
        <v>37633</v>
      </c>
      <c r="J33">
        <f>SUMIFS(INDEX('IRA-BIL_IRA-BIL - Mid_annual_st'!$W$3:$AR$434,MATCH(J30,'IRA-BIL_IRA-BIL - Mid_annual_st'!$A$3:$A$434,0),),'IRA-BIL_IRA-BIL - Mid_annual_st'!$W$1:$AR$1,$B33)</f>
        <v>35302</v>
      </c>
      <c r="K33">
        <f>SUMIFS(INDEX('IRA-BIL_IRA-BIL - Mid_annual_st'!$W$3:$AR$434,MATCH(K30,'IRA-BIL_IRA-BIL - Mid_annual_st'!$A$3:$A$434,0),),'IRA-BIL_IRA-BIL - Mid_annual_st'!$W$1:$AR$1,$B33)</f>
        <v>34429</v>
      </c>
      <c r="M33">
        <f t="shared" ref="M33:U33" si="29">C33/SUM(C32:C43)</f>
        <v>6.6504762465199039E-4</v>
      </c>
      <c r="N33">
        <f t="shared" si="29"/>
        <v>8.6713077319715509E-4</v>
      </c>
      <c r="O33">
        <f t="shared" si="29"/>
        <v>8.8737159802877729E-4</v>
      </c>
      <c r="P33">
        <f t="shared" si="29"/>
        <v>8.8826398618612964E-4</v>
      </c>
      <c r="Q33">
        <f t="shared" si="29"/>
        <v>9.4251452855478846E-4</v>
      </c>
      <c r="R33">
        <f t="shared" si="29"/>
        <v>9.0508958418998272E-4</v>
      </c>
      <c r="S33">
        <f t="shared" si="29"/>
        <v>9.8234714377732311E-4</v>
      </c>
      <c r="T33">
        <f t="shared" si="29"/>
        <v>9.1660161241082015E-4</v>
      </c>
      <c r="U33">
        <f t="shared" si="29"/>
        <v>8.958235223758003E-4</v>
      </c>
    </row>
    <row r="34" spans="1:21">
      <c r="A34" t="str">
        <f t="shared" si="28"/>
        <v>AR</v>
      </c>
      <c r="B34" s="1" t="s">
        <v>239</v>
      </c>
      <c r="C34">
        <f>SUMIFS(INDEX('IRA-BIL_IRA-BIL - Mid_annual_st'!$W$3:$AR$434,MATCH(C30,'IRA-BIL_IRA-BIL - Mid_annual_st'!$A$3:$A$434,0),),'IRA-BIL_IRA-BIL - Mid_annual_st'!$W$1:$AR$1,$B34)</f>
        <v>29909120</v>
      </c>
      <c r="D34">
        <f>SUMIFS(INDEX('IRA-BIL_IRA-BIL - Mid_annual_st'!$W$3:$AR$434,MATCH(D30,'IRA-BIL_IRA-BIL - Mid_annual_st'!$A$3:$A$434,0),),'IRA-BIL_IRA-BIL - Mid_annual_st'!$W$1:$AR$1,$B34)</f>
        <v>15368075</v>
      </c>
      <c r="E34">
        <f>SUMIFS(INDEX('IRA-BIL_IRA-BIL - Mid_annual_st'!$W$3:$AR$434,MATCH(E30,'IRA-BIL_IRA-BIL - Mid_annual_st'!$A$3:$A$434,0),),'IRA-BIL_IRA-BIL - Mid_annual_st'!$W$1:$AR$1,$B34)</f>
        <v>13411216</v>
      </c>
      <c r="F34">
        <f>SUMIFS(INDEX('IRA-BIL_IRA-BIL - Mid_annual_st'!$W$3:$AR$434,MATCH(F30,'IRA-BIL_IRA-BIL - Mid_annual_st'!$A$3:$A$434,0),),'IRA-BIL_IRA-BIL - Mid_annual_st'!$W$1:$AR$1,$B34)</f>
        <v>12010296</v>
      </c>
      <c r="G34">
        <f>SUMIFS(INDEX('IRA-BIL_IRA-BIL - Mid_annual_st'!$W$3:$AR$434,MATCH(G30,'IRA-BIL_IRA-BIL - Mid_annual_st'!$A$3:$A$434,0),),'IRA-BIL_IRA-BIL - Mid_annual_st'!$W$1:$AR$1,$B34)</f>
        <v>8654116</v>
      </c>
      <c r="H34">
        <f>SUMIFS(INDEX('IRA-BIL_IRA-BIL - Mid_annual_st'!$W$3:$AR$434,MATCH(H30,'IRA-BIL_IRA-BIL - Mid_annual_st'!$A$3:$A$434,0),),'IRA-BIL_IRA-BIL - Mid_annual_st'!$W$1:$AR$1,$B34)</f>
        <v>6521246</v>
      </c>
      <c r="I34">
        <f>SUMIFS(INDEX('IRA-BIL_IRA-BIL - Mid_annual_st'!$W$3:$AR$434,MATCH(I30,'IRA-BIL_IRA-BIL - Mid_annual_st'!$A$3:$A$434,0),),'IRA-BIL_IRA-BIL - Mid_annual_st'!$W$1:$AR$1,$B34)</f>
        <v>2399368</v>
      </c>
      <c r="J34">
        <f>SUMIFS(INDEX('IRA-BIL_IRA-BIL - Mid_annual_st'!$W$3:$AR$434,MATCH(J30,'IRA-BIL_IRA-BIL - Mid_annual_st'!$A$3:$A$434,0),),'IRA-BIL_IRA-BIL - Mid_annual_st'!$W$1:$AR$1,$B34)</f>
        <v>1421779</v>
      </c>
      <c r="K34">
        <f>SUMIFS(INDEX('IRA-BIL_IRA-BIL - Mid_annual_st'!$W$3:$AR$434,MATCH(K30,'IRA-BIL_IRA-BIL - Mid_annual_st'!$A$3:$A$434,0),),'IRA-BIL_IRA-BIL - Mid_annual_st'!$W$1:$AR$1,$B34)</f>
        <v>952771</v>
      </c>
      <c r="M34">
        <f t="shared" ref="M34:U34" si="30">C34/SUM(C32:C43)</f>
        <v>0.49272930247049318</v>
      </c>
      <c r="N34">
        <f t="shared" si="30"/>
        <v>0.33010802242566994</v>
      </c>
      <c r="O34">
        <f t="shared" si="30"/>
        <v>0.29479878553912919</v>
      </c>
      <c r="P34">
        <f t="shared" si="30"/>
        <v>0.2642699447654222</v>
      </c>
      <c r="Q34">
        <f t="shared" si="30"/>
        <v>0.20205182347341902</v>
      </c>
      <c r="R34">
        <f t="shared" si="30"/>
        <v>0.1495695056140233</v>
      </c>
      <c r="S34">
        <f t="shared" si="30"/>
        <v>6.2631528224449493E-2</v>
      </c>
      <c r="T34">
        <f t="shared" si="30"/>
        <v>3.6915894960394408E-2</v>
      </c>
      <c r="U34">
        <f t="shared" si="30"/>
        <v>2.4790574028798792E-2</v>
      </c>
    </row>
    <row r="35" spans="1:21">
      <c r="A35" t="str">
        <f t="shared" si="28"/>
        <v>AR</v>
      </c>
      <c r="B35" s="1" t="s">
        <v>242</v>
      </c>
      <c r="C35">
        <f>SUMIFS(INDEX('IRA-BIL_IRA-BIL - Mid_annual_st'!$W$3:$AR$434,MATCH(C30,'IRA-BIL_IRA-BIL - Mid_annual_st'!$A$3:$A$434,0),),'IRA-BIL_IRA-BIL - Mid_annual_st'!$W$1:$AR$1,$B35)</f>
        <v>0</v>
      </c>
      <c r="D35">
        <f>SUMIFS(INDEX('IRA-BIL_IRA-BIL - Mid_annual_st'!$W$3:$AR$434,MATCH(D30,'IRA-BIL_IRA-BIL - Mid_annual_st'!$A$3:$A$434,0),),'IRA-BIL_IRA-BIL - Mid_annual_st'!$W$1:$AR$1,$B35)</f>
        <v>0</v>
      </c>
      <c r="E35">
        <f>SUMIFS(INDEX('IRA-BIL_IRA-BIL - Mid_annual_st'!$W$3:$AR$434,MATCH(E30,'IRA-BIL_IRA-BIL - Mid_annual_st'!$A$3:$A$434,0),),'IRA-BIL_IRA-BIL - Mid_annual_st'!$W$1:$AR$1,$B35)</f>
        <v>0</v>
      </c>
      <c r="F35">
        <f>SUMIFS(INDEX('IRA-BIL_IRA-BIL - Mid_annual_st'!$W$3:$AR$434,MATCH(F30,'IRA-BIL_IRA-BIL - Mid_annual_st'!$A$3:$A$434,0),),'IRA-BIL_IRA-BIL - Mid_annual_st'!$W$1:$AR$1,$B35)</f>
        <v>0</v>
      </c>
      <c r="G35">
        <f>SUMIFS(INDEX('IRA-BIL_IRA-BIL - Mid_annual_st'!$W$3:$AR$434,MATCH(G30,'IRA-BIL_IRA-BIL - Mid_annual_st'!$A$3:$A$434,0),),'IRA-BIL_IRA-BIL - Mid_annual_st'!$W$1:$AR$1,$B35)</f>
        <v>0</v>
      </c>
      <c r="H35">
        <f>SUMIFS(INDEX('IRA-BIL_IRA-BIL - Mid_annual_st'!$W$3:$AR$434,MATCH(H30,'IRA-BIL_IRA-BIL - Mid_annual_st'!$A$3:$A$434,0),),'IRA-BIL_IRA-BIL - Mid_annual_st'!$W$1:$AR$1,$B35)</f>
        <v>0</v>
      </c>
      <c r="I35">
        <f>SUMIFS(INDEX('IRA-BIL_IRA-BIL - Mid_annual_st'!$W$3:$AR$434,MATCH(I30,'IRA-BIL_IRA-BIL - Mid_annual_st'!$A$3:$A$434,0),),'IRA-BIL_IRA-BIL - Mid_annual_st'!$W$1:$AR$1,$B35)</f>
        <v>0</v>
      </c>
      <c r="J35">
        <f>SUMIFS(INDEX('IRA-BIL_IRA-BIL - Mid_annual_st'!$W$3:$AR$434,MATCH(J30,'IRA-BIL_IRA-BIL - Mid_annual_st'!$A$3:$A$434,0),),'IRA-BIL_IRA-BIL - Mid_annual_st'!$W$1:$AR$1,$B35)</f>
        <v>0</v>
      </c>
      <c r="K35">
        <f>SUMIFS(INDEX('IRA-BIL_IRA-BIL - Mid_annual_st'!$W$3:$AR$434,MATCH(K30,'IRA-BIL_IRA-BIL - Mid_annual_st'!$A$3:$A$434,0),),'IRA-BIL_IRA-BIL - Mid_annual_st'!$W$1:$AR$1,$B35)</f>
        <v>0</v>
      </c>
      <c r="M35">
        <f t="shared" ref="M35:U35" si="31">C35/SUM(C32:C43)</f>
        <v>0</v>
      </c>
      <c r="N35">
        <f t="shared" si="31"/>
        <v>0</v>
      </c>
      <c r="O35">
        <f t="shared" si="31"/>
        <v>0</v>
      </c>
      <c r="P35">
        <f t="shared" si="31"/>
        <v>0</v>
      </c>
      <c r="Q35">
        <f t="shared" si="31"/>
        <v>0</v>
      </c>
      <c r="R35">
        <f t="shared" si="31"/>
        <v>0</v>
      </c>
      <c r="S35">
        <f t="shared" si="31"/>
        <v>0</v>
      </c>
      <c r="T35">
        <f t="shared" si="31"/>
        <v>0</v>
      </c>
      <c r="U35">
        <f t="shared" si="31"/>
        <v>0</v>
      </c>
    </row>
    <row r="36" spans="1:21">
      <c r="A36" t="str">
        <f t="shared" si="28"/>
        <v>AR</v>
      </c>
      <c r="B36" s="1" t="s">
        <v>243</v>
      </c>
      <c r="C36">
        <f>SUMIFS(INDEX('IRA-BIL_IRA-BIL - Mid_annual_st'!$W$3:$AR$434,MATCH(C30,'IRA-BIL_IRA-BIL - Mid_annual_st'!$A$3:$A$434,0),),'IRA-BIL_IRA-BIL - Mid_annual_st'!$W$1:$AR$1,$B36)</f>
        <v>2917131</v>
      </c>
      <c r="D36">
        <f>SUMIFS(INDEX('IRA-BIL_IRA-BIL - Mid_annual_st'!$W$3:$AR$434,MATCH(D30,'IRA-BIL_IRA-BIL - Mid_annual_st'!$A$3:$A$434,0),),'IRA-BIL_IRA-BIL - Mid_annual_st'!$W$1:$AR$1,$B36)</f>
        <v>2917131</v>
      </c>
      <c r="E36">
        <f>SUMIFS(INDEX('IRA-BIL_IRA-BIL - Mid_annual_st'!$W$3:$AR$434,MATCH(E30,'IRA-BIL_IRA-BIL - Mid_annual_st'!$A$3:$A$434,0),),'IRA-BIL_IRA-BIL - Mid_annual_st'!$W$1:$AR$1,$B36)</f>
        <v>2919630</v>
      </c>
      <c r="F36">
        <f>SUMIFS(INDEX('IRA-BIL_IRA-BIL - Mid_annual_st'!$W$3:$AR$434,MATCH(F30,'IRA-BIL_IRA-BIL - Mid_annual_st'!$A$3:$A$434,0),),'IRA-BIL_IRA-BIL - Mid_annual_st'!$W$1:$AR$1,$B36)</f>
        <v>2921353</v>
      </c>
      <c r="G36">
        <f>SUMIFS(INDEX('IRA-BIL_IRA-BIL - Mid_annual_st'!$W$3:$AR$434,MATCH(G30,'IRA-BIL_IRA-BIL - Mid_annual_st'!$A$3:$A$434,0),),'IRA-BIL_IRA-BIL - Mid_annual_st'!$W$1:$AR$1,$B36)</f>
        <v>2921865</v>
      </c>
      <c r="H36">
        <f>SUMIFS(INDEX('IRA-BIL_IRA-BIL - Mid_annual_st'!$W$3:$AR$434,MATCH(H30,'IRA-BIL_IRA-BIL - Mid_annual_st'!$A$3:$A$434,0),),'IRA-BIL_IRA-BIL - Mid_annual_st'!$W$1:$AR$1,$B36)</f>
        <v>2918929</v>
      </c>
      <c r="I36">
        <f>SUMIFS(INDEX('IRA-BIL_IRA-BIL - Mid_annual_st'!$W$3:$AR$434,MATCH(I30,'IRA-BIL_IRA-BIL - Mid_annual_st'!$A$3:$A$434,0),),'IRA-BIL_IRA-BIL - Mid_annual_st'!$W$1:$AR$1,$B36)</f>
        <v>2963510</v>
      </c>
      <c r="J36">
        <f>SUMIFS(INDEX('IRA-BIL_IRA-BIL - Mid_annual_st'!$W$3:$AR$434,MATCH(J30,'IRA-BIL_IRA-BIL - Mid_annual_st'!$A$3:$A$434,0),),'IRA-BIL_IRA-BIL - Mid_annual_st'!$W$1:$AR$1,$B36)</f>
        <v>2963318</v>
      </c>
      <c r="K36">
        <f>SUMIFS(INDEX('IRA-BIL_IRA-BIL - Mid_annual_st'!$W$3:$AR$434,MATCH(K30,'IRA-BIL_IRA-BIL - Mid_annual_st'!$A$3:$A$434,0),),'IRA-BIL_IRA-BIL - Mid_annual_st'!$W$1:$AR$1,$B36)</f>
        <v>2963598</v>
      </c>
      <c r="M36">
        <f t="shared" ref="M36:U36" si="32">C36/SUM(C32:C43)</f>
        <v>4.8057446118276038E-2</v>
      </c>
      <c r="N36">
        <f t="shared" si="32"/>
        <v>6.2660310127756205E-2</v>
      </c>
      <c r="O36">
        <f t="shared" si="32"/>
        <v>6.4177877548434667E-2</v>
      </c>
      <c r="P36">
        <f t="shared" si="32"/>
        <v>6.428033047231313E-2</v>
      </c>
      <c r="Q36">
        <f t="shared" si="32"/>
        <v>6.8218192498593899E-2</v>
      </c>
      <c r="R36">
        <f t="shared" si="32"/>
        <v>6.6947753152148445E-2</v>
      </c>
      <c r="S36">
        <f t="shared" si="32"/>
        <v>7.7357520900686483E-2</v>
      </c>
      <c r="T36">
        <f t="shared" si="32"/>
        <v>7.6941308052971696E-2</v>
      </c>
      <c r="U36">
        <f t="shared" si="32"/>
        <v>7.7111179507562716E-2</v>
      </c>
    </row>
    <row r="37" spans="1:21">
      <c r="A37" t="str">
        <f t="shared" si="28"/>
        <v>AR</v>
      </c>
      <c r="B37" s="1" t="s">
        <v>241</v>
      </c>
      <c r="C37">
        <f>SUMIFS(INDEX('IRA-BIL_IRA-BIL - Mid_annual_st'!$W$3:$AR$434,MATCH(C30,'IRA-BIL_IRA-BIL - Mid_annual_st'!$A$3:$A$434,0),),'IRA-BIL_IRA-BIL - Mid_annual_st'!$W$1:$AR$1,$B37)</f>
        <v>12366300</v>
      </c>
      <c r="D37">
        <f>SUMIFS(INDEX('IRA-BIL_IRA-BIL - Mid_annual_st'!$W$3:$AR$434,MATCH(D30,'IRA-BIL_IRA-BIL - Mid_annual_st'!$A$3:$A$434,0),),'IRA-BIL_IRA-BIL - Mid_annual_st'!$W$1:$AR$1,$B37)</f>
        <v>12660302</v>
      </c>
      <c r="E37">
        <f>SUMIFS(INDEX('IRA-BIL_IRA-BIL - Mid_annual_st'!$W$3:$AR$434,MATCH(E30,'IRA-BIL_IRA-BIL - Mid_annual_st'!$A$3:$A$434,0),),'IRA-BIL_IRA-BIL - Mid_annual_st'!$W$1:$AR$1,$B37)</f>
        <v>13367158</v>
      </c>
      <c r="F37">
        <f>SUMIFS(INDEX('IRA-BIL_IRA-BIL - Mid_annual_st'!$W$3:$AR$434,MATCH(F30,'IRA-BIL_IRA-BIL - Mid_annual_st'!$A$3:$A$434,0),),'IRA-BIL_IRA-BIL - Mid_annual_st'!$W$1:$AR$1,$B37)</f>
        <v>11151416</v>
      </c>
      <c r="G37">
        <f>SUMIFS(INDEX('IRA-BIL_IRA-BIL - Mid_annual_st'!$W$3:$AR$434,MATCH(G30,'IRA-BIL_IRA-BIL - Mid_annual_st'!$A$3:$A$434,0),),'IRA-BIL_IRA-BIL - Mid_annual_st'!$W$1:$AR$1,$B37)</f>
        <v>10608346</v>
      </c>
      <c r="H37">
        <f>SUMIFS(INDEX('IRA-BIL_IRA-BIL - Mid_annual_st'!$W$3:$AR$434,MATCH(H30,'IRA-BIL_IRA-BIL - Mid_annual_st'!$A$3:$A$434,0),),'IRA-BIL_IRA-BIL - Mid_annual_st'!$W$1:$AR$1,$B37)</f>
        <v>7613467</v>
      </c>
      <c r="I37">
        <f>SUMIFS(INDEX('IRA-BIL_IRA-BIL - Mid_annual_st'!$W$3:$AR$434,MATCH(I30,'IRA-BIL_IRA-BIL - Mid_annual_st'!$A$3:$A$434,0),),'IRA-BIL_IRA-BIL - Mid_annual_st'!$W$1:$AR$1,$B37)</f>
        <v>2664205</v>
      </c>
      <c r="J37">
        <f>SUMIFS(INDEX('IRA-BIL_IRA-BIL - Mid_annual_st'!$W$3:$AR$434,MATCH(J30,'IRA-BIL_IRA-BIL - Mid_annual_st'!$A$3:$A$434,0),),'IRA-BIL_IRA-BIL - Mid_annual_st'!$W$1:$AR$1,$B37)</f>
        <v>1071846</v>
      </c>
      <c r="K37">
        <f>SUMIFS(INDEX('IRA-BIL_IRA-BIL - Mid_annual_st'!$W$3:$AR$434,MATCH(K30,'IRA-BIL_IRA-BIL - Mid_annual_st'!$A$3:$A$434,0),),'IRA-BIL_IRA-BIL - Mid_annual_st'!$W$1:$AR$1,$B37)</f>
        <v>538205</v>
      </c>
      <c r="M37">
        <f t="shared" ref="M37:U37" si="33">C37/SUM(C32:C43)</f>
        <v>0.20372509699853622</v>
      </c>
      <c r="N37">
        <f t="shared" si="33"/>
        <v>0.27194474626989745</v>
      </c>
      <c r="O37">
        <f t="shared" si="33"/>
        <v>0.29383032414880611</v>
      </c>
      <c r="P37">
        <f t="shared" si="33"/>
        <v>0.2453714788025412</v>
      </c>
      <c r="Q37">
        <f t="shared" si="33"/>
        <v>0.24767817456305768</v>
      </c>
      <c r="R37">
        <f t="shared" si="33"/>
        <v>0.17462038622660167</v>
      </c>
      <c r="S37">
        <f t="shared" si="33"/>
        <v>6.9544659532518344E-2</v>
      </c>
      <c r="T37">
        <f t="shared" si="33"/>
        <v>2.7830031495555151E-2</v>
      </c>
      <c r="U37">
        <f t="shared" si="33"/>
        <v>1.4003796185200488E-2</v>
      </c>
    </row>
    <row r="38" spans="1:21">
      <c r="A38" t="str">
        <f t="shared" si="28"/>
        <v>AR</v>
      </c>
      <c r="B38" s="1" t="s">
        <v>244</v>
      </c>
      <c r="C38">
        <f>SUMIFS(INDEX('IRA-BIL_IRA-BIL - Mid_annual_st'!$W$3:$AR$434,MATCH(C30,'IRA-BIL_IRA-BIL - Mid_annual_st'!$A$3:$A$434,0),),'IRA-BIL_IRA-BIL - Mid_annual_st'!$W$1:$AR$1,$B38)</f>
        <v>14613013</v>
      </c>
      <c r="D38">
        <f>SUMIFS(INDEX('IRA-BIL_IRA-BIL - Mid_annual_st'!$W$3:$AR$434,MATCH(D30,'IRA-BIL_IRA-BIL - Mid_annual_st'!$A$3:$A$434,0),),'IRA-BIL_IRA-BIL - Mid_annual_st'!$W$1:$AR$1,$B38)</f>
        <v>14613013</v>
      </c>
      <c r="E38">
        <f>SUMIFS(INDEX('IRA-BIL_IRA-BIL - Mid_annual_st'!$W$3:$AR$434,MATCH(E30,'IRA-BIL_IRA-BIL - Mid_annual_st'!$A$3:$A$434,0),),'IRA-BIL_IRA-BIL - Mid_annual_st'!$W$1:$AR$1,$B38)</f>
        <v>14613013</v>
      </c>
      <c r="F38">
        <f>SUMIFS(INDEX('IRA-BIL_IRA-BIL - Mid_annual_st'!$W$3:$AR$434,MATCH(F30,'IRA-BIL_IRA-BIL - Mid_annual_st'!$A$3:$A$434,0),),'IRA-BIL_IRA-BIL - Mid_annual_st'!$W$1:$AR$1,$B38)</f>
        <v>14613013</v>
      </c>
      <c r="G38">
        <f>SUMIFS(INDEX('IRA-BIL_IRA-BIL - Mid_annual_st'!$W$3:$AR$434,MATCH(G30,'IRA-BIL_IRA-BIL - Mid_annual_st'!$A$3:$A$434,0),),'IRA-BIL_IRA-BIL - Mid_annual_st'!$W$1:$AR$1,$B38)</f>
        <v>14613013</v>
      </c>
      <c r="H38">
        <f>SUMIFS(INDEX('IRA-BIL_IRA-BIL - Mid_annual_st'!$W$3:$AR$434,MATCH(H30,'IRA-BIL_IRA-BIL - Mid_annual_st'!$A$3:$A$434,0),),'IRA-BIL_IRA-BIL - Mid_annual_st'!$W$1:$AR$1,$B38)</f>
        <v>14613013</v>
      </c>
      <c r="I38">
        <f>SUMIFS(INDEX('IRA-BIL_IRA-BIL - Mid_annual_st'!$W$3:$AR$434,MATCH(I30,'IRA-BIL_IRA-BIL - Mid_annual_st'!$A$3:$A$434,0),),'IRA-BIL_IRA-BIL - Mid_annual_st'!$W$1:$AR$1,$B38)</f>
        <v>14613013</v>
      </c>
      <c r="J38">
        <f>SUMIFS(INDEX('IRA-BIL_IRA-BIL - Mid_annual_st'!$W$3:$AR$434,MATCH(J30,'IRA-BIL_IRA-BIL - Mid_annual_st'!$A$3:$A$434,0),),'IRA-BIL_IRA-BIL - Mid_annual_st'!$W$1:$AR$1,$B38)</f>
        <v>14120622</v>
      </c>
      <c r="K38">
        <f>SUMIFS(INDEX('IRA-BIL_IRA-BIL - Mid_annual_st'!$W$3:$AR$434,MATCH(K30,'IRA-BIL_IRA-BIL - Mid_annual_st'!$A$3:$A$434,0),),'IRA-BIL_IRA-BIL - Mid_annual_st'!$W$1:$AR$1,$B38)</f>
        <v>14017535</v>
      </c>
      <c r="M38">
        <f t="shared" ref="M38:U38" si="34">C38/SUM(C32:C43)</f>
        <v>0.24073793219199527</v>
      </c>
      <c r="N38">
        <f t="shared" si="34"/>
        <v>0.31388920363224454</v>
      </c>
      <c r="O38">
        <f t="shared" si="34"/>
        <v>0.3212160989329757</v>
      </c>
      <c r="P38">
        <f t="shared" si="34"/>
        <v>0.32153913095617265</v>
      </c>
      <c r="Q38">
        <f t="shared" si="34"/>
        <v>0.34117706800911579</v>
      </c>
      <c r="R38">
        <f t="shared" si="34"/>
        <v>0.33516004915951575</v>
      </c>
      <c r="S38">
        <f t="shared" si="34"/>
        <v>0.38144850483700182</v>
      </c>
      <c r="T38">
        <f t="shared" si="34"/>
        <v>0.36663602326904138</v>
      </c>
      <c r="U38">
        <f t="shared" si="34"/>
        <v>0.36472850151692071</v>
      </c>
    </row>
    <row r="39" spans="1:21">
      <c r="A39" t="str">
        <f t="shared" si="28"/>
        <v>AR</v>
      </c>
      <c r="B39" s="1" t="s">
        <v>247</v>
      </c>
      <c r="C39">
        <f>SUMIFS(INDEX('IRA-BIL_IRA-BIL - Mid_annual_st'!$W$3:$AR$434,MATCH(C30,'IRA-BIL_IRA-BIL - Mid_annual_st'!$A$3:$A$434,0),),'IRA-BIL_IRA-BIL - Mid_annual_st'!$W$1:$AR$1,$B39)</f>
        <v>0</v>
      </c>
      <c r="D39">
        <f>SUMIFS(INDEX('IRA-BIL_IRA-BIL - Mid_annual_st'!$W$3:$AR$434,MATCH(D30,'IRA-BIL_IRA-BIL - Mid_annual_st'!$A$3:$A$434,0),),'IRA-BIL_IRA-BIL - Mid_annual_st'!$W$1:$AR$1,$B39)</f>
        <v>0</v>
      </c>
      <c r="E39">
        <f>SUMIFS(INDEX('IRA-BIL_IRA-BIL - Mid_annual_st'!$W$3:$AR$434,MATCH(E30,'IRA-BIL_IRA-BIL - Mid_annual_st'!$A$3:$A$434,0),),'IRA-BIL_IRA-BIL - Mid_annual_st'!$W$1:$AR$1,$B39)</f>
        <v>0</v>
      </c>
      <c r="F39">
        <f>SUMIFS(INDEX('IRA-BIL_IRA-BIL - Mid_annual_st'!$W$3:$AR$434,MATCH(F30,'IRA-BIL_IRA-BIL - Mid_annual_st'!$A$3:$A$434,0),),'IRA-BIL_IRA-BIL - Mid_annual_st'!$W$1:$AR$1,$B39)</f>
        <v>0</v>
      </c>
      <c r="G39">
        <f>SUMIFS(INDEX('IRA-BIL_IRA-BIL - Mid_annual_st'!$W$3:$AR$434,MATCH(G30,'IRA-BIL_IRA-BIL - Mid_annual_st'!$A$3:$A$434,0),),'IRA-BIL_IRA-BIL - Mid_annual_st'!$W$1:$AR$1,$B39)</f>
        <v>0</v>
      </c>
      <c r="H39">
        <f>SUMIFS(INDEX('IRA-BIL_IRA-BIL - Mid_annual_st'!$W$3:$AR$434,MATCH(H30,'IRA-BIL_IRA-BIL - Mid_annual_st'!$A$3:$A$434,0),),'IRA-BIL_IRA-BIL - Mid_annual_st'!$W$1:$AR$1,$B39)</f>
        <v>0</v>
      </c>
      <c r="I39">
        <f>SUMIFS(INDEX('IRA-BIL_IRA-BIL - Mid_annual_st'!$W$3:$AR$434,MATCH(I30,'IRA-BIL_IRA-BIL - Mid_annual_st'!$A$3:$A$434,0),),'IRA-BIL_IRA-BIL - Mid_annual_st'!$W$1:$AR$1,$B39)</f>
        <v>0</v>
      </c>
      <c r="J39">
        <f>SUMIFS(INDEX('IRA-BIL_IRA-BIL - Mid_annual_st'!$W$3:$AR$434,MATCH(J30,'IRA-BIL_IRA-BIL - Mid_annual_st'!$A$3:$A$434,0),),'IRA-BIL_IRA-BIL - Mid_annual_st'!$W$1:$AR$1,$B39)</f>
        <v>0</v>
      </c>
      <c r="K39">
        <f>SUMIFS(INDEX('IRA-BIL_IRA-BIL - Mid_annual_st'!$W$3:$AR$434,MATCH(K30,'IRA-BIL_IRA-BIL - Mid_annual_st'!$A$3:$A$434,0),),'IRA-BIL_IRA-BIL - Mid_annual_st'!$W$1:$AR$1,$B39)</f>
        <v>0</v>
      </c>
      <c r="M39">
        <f t="shared" ref="M39:U39" si="35">C39/SUM(C32:C43)</f>
        <v>0</v>
      </c>
      <c r="N39">
        <f t="shared" si="35"/>
        <v>0</v>
      </c>
      <c r="O39">
        <f t="shared" si="35"/>
        <v>0</v>
      </c>
      <c r="P39">
        <f t="shared" si="35"/>
        <v>0</v>
      </c>
      <c r="Q39">
        <f t="shared" si="35"/>
        <v>0</v>
      </c>
      <c r="R39">
        <f t="shared" si="35"/>
        <v>0</v>
      </c>
      <c r="S39">
        <f t="shared" si="35"/>
        <v>0</v>
      </c>
      <c r="T39">
        <f t="shared" si="35"/>
        <v>0</v>
      </c>
      <c r="U39">
        <f t="shared" si="35"/>
        <v>0</v>
      </c>
    </row>
    <row r="40" spans="1:21">
      <c r="A40" t="str">
        <f t="shared" si="28"/>
        <v>AR</v>
      </c>
      <c r="B40" s="1" t="s">
        <v>245</v>
      </c>
      <c r="C40">
        <f>SUMIFS(INDEX('IRA-BIL_IRA-BIL - Mid_annual_st'!$W$3:$AR$434,MATCH(C30,'IRA-BIL_IRA-BIL - Mid_annual_st'!$A$3:$A$434,0),),'IRA-BIL_IRA-BIL - Mid_annual_st'!$W$1:$AR$1,$B40)</f>
        <v>281525</v>
      </c>
      <c r="D40">
        <f>SUMIFS(INDEX('IRA-BIL_IRA-BIL - Mid_annual_st'!$W$3:$AR$434,MATCH(D30,'IRA-BIL_IRA-BIL - Mid_annual_st'!$A$3:$A$434,0),),'IRA-BIL_IRA-BIL - Mid_annual_st'!$W$1:$AR$1,$B40)</f>
        <v>281525</v>
      </c>
      <c r="E40">
        <f>SUMIFS(INDEX('IRA-BIL_IRA-BIL - Mid_annual_st'!$W$3:$AR$434,MATCH(E30,'IRA-BIL_IRA-BIL - Mid_annual_st'!$A$3:$A$434,0),),'IRA-BIL_IRA-BIL - Mid_annual_st'!$W$1:$AR$1,$B40)</f>
        <v>150536</v>
      </c>
      <c r="F40">
        <f>SUMIFS(INDEX('IRA-BIL_IRA-BIL - Mid_annual_st'!$W$3:$AR$434,MATCH(F30,'IRA-BIL_IRA-BIL - Mid_annual_st'!$A$3:$A$434,0),),'IRA-BIL_IRA-BIL - Mid_annual_st'!$W$1:$AR$1,$B40)</f>
        <v>0</v>
      </c>
      <c r="G40">
        <f>SUMIFS(INDEX('IRA-BIL_IRA-BIL - Mid_annual_st'!$W$3:$AR$434,MATCH(G30,'IRA-BIL_IRA-BIL - Mid_annual_st'!$A$3:$A$434,0),),'IRA-BIL_IRA-BIL - Mid_annual_st'!$W$1:$AR$1,$B40)</f>
        <v>0</v>
      </c>
      <c r="H40">
        <f>SUMIFS(INDEX('IRA-BIL_IRA-BIL - Mid_annual_st'!$W$3:$AR$434,MATCH(H30,'IRA-BIL_IRA-BIL - Mid_annual_st'!$A$3:$A$434,0),),'IRA-BIL_IRA-BIL - Mid_annual_st'!$W$1:$AR$1,$B40)</f>
        <v>0</v>
      </c>
      <c r="I40">
        <f>SUMIFS(INDEX('IRA-BIL_IRA-BIL - Mid_annual_st'!$W$3:$AR$434,MATCH(I30,'IRA-BIL_IRA-BIL - Mid_annual_st'!$A$3:$A$434,0),),'IRA-BIL_IRA-BIL - Mid_annual_st'!$W$1:$AR$1,$B40)</f>
        <v>0</v>
      </c>
      <c r="J40">
        <f>SUMIFS(INDEX('IRA-BIL_IRA-BIL - Mid_annual_st'!$W$3:$AR$434,MATCH(J30,'IRA-BIL_IRA-BIL - Mid_annual_st'!$A$3:$A$434,0),),'IRA-BIL_IRA-BIL - Mid_annual_st'!$W$1:$AR$1,$B40)</f>
        <v>0</v>
      </c>
      <c r="K40">
        <f>SUMIFS(INDEX('IRA-BIL_IRA-BIL - Mid_annual_st'!$W$3:$AR$434,MATCH(K30,'IRA-BIL_IRA-BIL - Mid_annual_st'!$A$3:$A$434,0),),'IRA-BIL_IRA-BIL - Mid_annual_st'!$W$1:$AR$1,$B40)</f>
        <v>0</v>
      </c>
      <c r="M40">
        <f t="shared" ref="M40:U40" si="36">C40/SUM(C32:C43)</f>
        <v>4.6379036520635044E-3</v>
      </c>
      <c r="N40">
        <f t="shared" si="36"/>
        <v>6.0471894504280288E-3</v>
      </c>
      <c r="O40">
        <f t="shared" si="36"/>
        <v>3.3090086670677999E-3</v>
      </c>
      <c r="P40">
        <f t="shared" si="36"/>
        <v>0</v>
      </c>
      <c r="Q40">
        <f t="shared" si="36"/>
        <v>0</v>
      </c>
      <c r="R40">
        <f t="shared" si="36"/>
        <v>0</v>
      </c>
      <c r="S40">
        <f t="shared" si="36"/>
        <v>0</v>
      </c>
      <c r="T40">
        <f t="shared" si="36"/>
        <v>0</v>
      </c>
      <c r="U40">
        <f t="shared" si="36"/>
        <v>0</v>
      </c>
    </row>
    <row r="41" spans="1:21">
      <c r="A41" t="str">
        <f t="shared" si="28"/>
        <v>AR</v>
      </c>
      <c r="B41" s="1" t="s">
        <v>248</v>
      </c>
      <c r="C41">
        <f>SUMIFS(INDEX('IRA-BIL_IRA-BIL - Mid_annual_st'!$W$3:$AR$434,MATCH(C30,'IRA-BIL_IRA-BIL - Mid_annual_st'!$A$3:$A$434,0),),'IRA-BIL_IRA-BIL - Mid_annual_st'!$W$1:$AR$1,$B41)</f>
        <v>0</v>
      </c>
      <c r="D41">
        <f>SUMIFS(INDEX('IRA-BIL_IRA-BIL - Mid_annual_st'!$W$3:$AR$434,MATCH(D30,'IRA-BIL_IRA-BIL - Mid_annual_st'!$A$3:$A$434,0),),'IRA-BIL_IRA-BIL - Mid_annual_st'!$W$1:$AR$1,$B41)</f>
        <v>0</v>
      </c>
      <c r="E41">
        <f>SUMIFS(INDEX('IRA-BIL_IRA-BIL - Mid_annual_st'!$W$3:$AR$434,MATCH(E30,'IRA-BIL_IRA-BIL - Mid_annual_st'!$A$3:$A$434,0),),'IRA-BIL_IRA-BIL - Mid_annual_st'!$W$1:$AR$1,$B41)</f>
        <v>0</v>
      </c>
      <c r="F41">
        <f>SUMIFS(INDEX('IRA-BIL_IRA-BIL - Mid_annual_st'!$W$3:$AR$434,MATCH(F30,'IRA-BIL_IRA-BIL - Mid_annual_st'!$A$3:$A$434,0),),'IRA-BIL_IRA-BIL - Mid_annual_st'!$W$1:$AR$1,$B41)</f>
        <v>0</v>
      </c>
      <c r="G41">
        <f>SUMIFS(INDEX('IRA-BIL_IRA-BIL - Mid_annual_st'!$W$3:$AR$434,MATCH(G30,'IRA-BIL_IRA-BIL - Mid_annual_st'!$A$3:$A$434,0),),'IRA-BIL_IRA-BIL - Mid_annual_st'!$W$1:$AR$1,$B41)</f>
        <v>0</v>
      </c>
      <c r="H41">
        <f>SUMIFS(INDEX('IRA-BIL_IRA-BIL - Mid_annual_st'!$W$3:$AR$434,MATCH(H30,'IRA-BIL_IRA-BIL - Mid_annual_st'!$A$3:$A$434,0),),'IRA-BIL_IRA-BIL - Mid_annual_st'!$W$1:$AR$1,$B41)</f>
        <v>0</v>
      </c>
      <c r="I41">
        <f>SUMIFS(INDEX('IRA-BIL_IRA-BIL - Mid_annual_st'!$W$3:$AR$434,MATCH(I30,'IRA-BIL_IRA-BIL - Mid_annual_st'!$A$3:$A$434,0),),'IRA-BIL_IRA-BIL - Mid_annual_st'!$W$1:$AR$1,$B41)</f>
        <v>0</v>
      </c>
      <c r="J41">
        <f>SUMIFS(INDEX('IRA-BIL_IRA-BIL - Mid_annual_st'!$W$3:$AR$434,MATCH(J30,'IRA-BIL_IRA-BIL - Mid_annual_st'!$A$3:$A$434,0),),'IRA-BIL_IRA-BIL - Mid_annual_st'!$W$1:$AR$1,$B41)</f>
        <v>0</v>
      </c>
      <c r="K41">
        <f>SUMIFS(INDEX('IRA-BIL_IRA-BIL - Mid_annual_st'!$W$3:$AR$434,MATCH(K30,'IRA-BIL_IRA-BIL - Mid_annual_st'!$A$3:$A$434,0),),'IRA-BIL_IRA-BIL - Mid_annual_st'!$W$1:$AR$1,$B41)</f>
        <v>0</v>
      </c>
      <c r="M41">
        <f t="shared" ref="M41:U41" si="37">C41/SUM(C32:C43)</f>
        <v>0</v>
      </c>
      <c r="N41">
        <f t="shared" si="37"/>
        <v>0</v>
      </c>
      <c r="O41">
        <f t="shared" si="37"/>
        <v>0</v>
      </c>
      <c r="P41">
        <f t="shared" si="37"/>
        <v>0</v>
      </c>
      <c r="Q41">
        <f t="shared" si="37"/>
        <v>0</v>
      </c>
      <c r="R41">
        <f t="shared" si="37"/>
        <v>0</v>
      </c>
      <c r="S41">
        <f t="shared" si="37"/>
        <v>0</v>
      </c>
      <c r="T41">
        <f t="shared" si="37"/>
        <v>0</v>
      </c>
      <c r="U41">
        <f t="shared" si="37"/>
        <v>0</v>
      </c>
    </row>
    <row r="42" spans="1:21">
      <c r="A42" t="str">
        <f t="shared" si="28"/>
        <v>AR</v>
      </c>
      <c r="B42" s="1" t="s">
        <v>246</v>
      </c>
      <c r="C42" s="53">
        <v>0</v>
      </c>
      <c r="D42" s="53">
        <v>0</v>
      </c>
      <c r="E42" s="53">
        <v>0</v>
      </c>
      <c r="F42" s="53">
        <v>0</v>
      </c>
      <c r="G42" s="53">
        <v>0</v>
      </c>
      <c r="H42" s="53">
        <v>0</v>
      </c>
      <c r="I42" s="53">
        <v>0</v>
      </c>
      <c r="J42" s="53">
        <v>0</v>
      </c>
      <c r="K42" s="53">
        <v>0</v>
      </c>
      <c r="M42" s="53">
        <v>0</v>
      </c>
      <c r="N42" s="53">
        <v>0</v>
      </c>
      <c r="O42" s="53">
        <v>0</v>
      </c>
      <c r="P42" s="53">
        <v>0</v>
      </c>
      <c r="Q42" s="53">
        <v>0</v>
      </c>
      <c r="R42" s="53">
        <v>0</v>
      </c>
      <c r="S42" s="53">
        <v>0</v>
      </c>
      <c r="T42" s="53">
        <v>0</v>
      </c>
      <c r="U42" s="53">
        <v>0</v>
      </c>
    </row>
    <row r="43" spans="1:21" ht="15.6" customHeight="1" thickBot="1">
      <c r="A43" t="str">
        <f t="shared" si="28"/>
        <v>AR</v>
      </c>
      <c r="B43" s="1" t="s">
        <v>240</v>
      </c>
      <c r="C43">
        <f>SUMIFS(INDEX('IRA-BIL_IRA-BIL - Mid_annual_st'!$W$3:$AR$434,MATCH(C30,'IRA-BIL_IRA-BIL - Mid_annual_st'!$A$3:$A$434,0),),'IRA-BIL_IRA-BIL - Mid_annual_st'!$W$1:$AR$1,$B43)</f>
        <v>573458</v>
      </c>
      <c r="D43">
        <f>SUMIFS(INDEX('IRA-BIL_IRA-BIL - Mid_annual_st'!$W$3:$AR$434,MATCH(D30,'IRA-BIL_IRA-BIL - Mid_annual_st'!$A$3:$A$434,0),),'IRA-BIL_IRA-BIL - Mid_annual_st'!$W$1:$AR$1,$B43)</f>
        <v>674270</v>
      </c>
      <c r="E43">
        <f>SUMIFS(INDEX('IRA-BIL_IRA-BIL - Mid_annual_st'!$W$3:$AR$434,MATCH(E30,'IRA-BIL_IRA-BIL - Mid_annual_st'!$A$3:$A$434,0),),'IRA-BIL_IRA-BIL - Mid_annual_st'!$W$1:$AR$1,$B43)</f>
        <v>990857</v>
      </c>
      <c r="F43">
        <f>SUMIFS(INDEX('IRA-BIL_IRA-BIL - Mid_annual_st'!$W$3:$AR$434,MATCH(F30,'IRA-BIL_IRA-BIL - Mid_annual_st'!$A$3:$A$434,0),),'IRA-BIL_IRA-BIL - Mid_annual_st'!$W$1:$AR$1,$B43)</f>
        <v>4710628</v>
      </c>
      <c r="G43">
        <f>SUMIFS(INDEX('IRA-BIL_IRA-BIL - Mid_annual_st'!$W$3:$AR$434,MATCH(G30,'IRA-BIL_IRA-BIL - Mid_annual_st'!$A$3:$A$434,0),),'IRA-BIL_IRA-BIL - Mid_annual_st'!$W$1:$AR$1,$B43)</f>
        <v>5993461</v>
      </c>
      <c r="H43">
        <f>SUMIFS(INDEX('IRA-BIL_IRA-BIL - Mid_annual_st'!$W$3:$AR$434,MATCH(H30,'IRA-BIL_IRA-BIL - Mid_annual_st'!$A$3:$A$434,0),),'IRA-BIL_IRA-BIL - Mid_annual_st'!$W$1:$AR$1,$B43)</f>
        <v>11893987</v>
      </c>
      <c r="I43">
        <f>SUMIFS(INDEX('IRA-BIL_IRA-BIL - Mid_annual_st'!$W$3:$AR$434,MATCH(I30,'IRA-BIL_IRA-BIL - Mid_annual_st'!$A$3:$A$434,0),),'IRA-BIL_IRA-BIL - Mid_annual_st'!$W$1:$AR$1,$B43)</f>
        <v>15631539</v>
      </c>
      <c r="J43">
        <f>SUMIFS(INDEX('IRA-BIL_IRA-BIL - Mid_annual_st'!$W$3:$AR$434,MATCH(J30,'IRA-BIL_IRA-BIL - Mid_annual_st'!$A$3:$A$434,0),),'IRA-BIL_IRA-BIL - Mid_annual_st'!$W$1:$AR$1,$B43)</f>
        <v>18901139</v>
      </c>
      <c r="K43">
        <f>SUMIFS(INDEX('IRA-BIL_IRA-BIL - Mid_annual_st'!$W$3:$AR$434,MATCH(K30,'IRA-BIL_IRA-BIL - Mid_annual_st'!$A$3:$A$434,0),),'IRA-BIL_IRA-BIL - Mid_annual_st'!$W$1:$AR$1,$B43)</f>
        <v>19926255</v>
      </c>
      <c r="M43">
        <f t="shared" ref="M43:U43" si="38">C43/SUM(C32:C43)</f>
        <v>9.4472709439837772E-3</v>
      </c>
      <c r="N43">
        <f t="shared" si="38"/>
        <v>1.4483397320806703E-2</v>
      </c>
      <c r="O43">
        <f t="shared" si="38"/>
        <v>2.1780533565557734E-2</v>
      </c>
      <c r="P43">
        <f t="shared" si="38"/>
        <v>0.10365085101736471</v>
      </c>
      <c r="Q43">
        <f t="shared" si="38"/>
        <v>0.13993222692725882</v>
      </c>
      <c r="R43">
        <f t="shared" si="38"/>
        <v>0.27279721626352083</v>
      </c>
      <c r="S43">
        <f t="shared" si="38"/>
        <v>0.4080354393615665</v>
      </c>
      <c r="T43">
        <f t="shared" si="38"/>
        <v>0.49076014060962653</v>
      </c>
      <c r="U43">
        <f t="shared" si="38"/>
        <v>0.51847012523914149</v>
      </c>
    </row>
    <row r="44" spans="1:21" ht="15.6" customHeight="1" thickBot="1">
      <c r="A44" s="50" t="s">
        <v>15</v>
      </c>
      <c r="C44" s="49" t="str">
        <f t="shared" ref="C44:K44" si="39">$A44&amp;"_"&amp;C45</f>
        <v>CA_2022</v>
      </c>
      <c r="D44" s="49" t="str">
        <f t="shared" si="39"/>
        <v>CA_2023</v>
      </c>
      <c r="E44" s="49" t="str">
        <f t="shared" si="39"/>
        <v>CA_2024</v>
      </c>
      <c r="F44" s="49" t="str">
        <f t="shared" si="39"/>
        <v>CA_2025</v>
      </c>
      <c r="G44" s="49" t="str">
        <f t="shared" si="39"/>
        <v>CA_2026</v>
      </c>
      <c r="H44" s="49" t="str">
        <f t="shared" si="39"/>
        <v>CA_2027</v>
      </c>
      <c r="I44" s="49" t="str">
        <f t="shared" si="39"/>
        <v>CA_2028</v>
      </c>
      <c r="J44" s="49" t="str">
        <f t="shared" si="39"/>
        <v>CA_2029</v>
      </c>
      <c r="K44" s="49" t="str">
        <f t="shared" si="39"/>
        <v>CA_2030</v>
      </c>
      <c r="M44" s="56" t="str">
        <f t="shared" ref="M44:U44" si="40">$A44&amp;"_"&amp;M45</f>
        <v>CA_2022</v>
      </c>
      <c r="N44" s="56" t="str">
        <f t="shared" si="40"/>
        <v>CA_2023</v>
      </c>
      <c r="O44" s="56" t="str">
        <f t="shared" si="40"/>
        <v>CA_2024</v>
      </c>
      <c r="P44" s="56" t="str">
        <f t="shared" si="40"/>
        <v>CA_2025</v>
      </c>
      <c r="Q44" s="56" t="str">
        <f t="shared" si="40"/>
        <v>CA_2026</v>
      </c>
      <c r="R44" s="56" t="str">
        <f t="shared" si="40"/>
        <v>CA_2027</v>
      </c>
      <c r="S44" s="56" t="str">
        <f t="shared" si="40"/>
        <v>CA_2028</v>
      </c>
      <c r="T44" s="56" t="str">
        <f t="shared" si="40"/>
        <v>CA_2029</v>
      </c>
      <c r="U44" s="56" t="str">
        <f t="shared" si="40"/>
        <v>CA_2030</v>
      </c>
    </row>
    <row r="45" spans="1:21">
      <c r="C45" s="48">
        <v>2022</v>
      </c>
      <c r="D45" s="48">
        <v>2023</v>
      </c>
      <c r="E45" s="48">
        <v>2024</v>
      </c>
      <c r="F45" s="48">
        <v>2025</v>
      </c>
      <c r="G45" s="48">
        <v>2026</v>
      </c>
      <c r="H45" s="48">
        <v>2027</v>
      </c>
      <c r="I45" s="48">
        <v>2028</v>
      </c>
      <c r="J45" s="48">
        <v>2029</v>
      </c>
      <c r="K45" s="48">
        <v>2030</v>
      </c>
      <c r="M45" s="48">
        <v>2022</v>
      </c>
      <c r="N45" s="48">
        <v>2023</v>
      </c>
      <c r="O45" s="48">
        <v>2024</v>
      </c>
      <c r="P45" s="48">
        <v>2025</v>
      </c>
      <c r="Q45" s="48">
        <v>2026</v>
      </c>
      <c r="R45" s="48">
        <v>2027</v>
      </c>
      <c r="S45" s="48">
        <v>2028</v>
      </c>
      <c r="T45" s="48">
        <v>2029</v>
      </c>
      <c r="U45" s="48">
        <v>2030</v>
      </c>
    </row>
    <row r="46" spans="1:21">
      <c r="A46" t="str">
        <f>A44</f>
        <v>CA</v>
      </c>
      <c r="B46" s="1" t="s">
        <v>237</v>
      </c>
      <c r="C46" s="53">
        <v>0</v>
      </c>
      <c r="D46" s="53">
        <v>0</v>
      </c>
      <c r="E46" s="53">
        <v>0</v>
      </c>
      <c r="F46" s="53">
        <v>0</v>
      </c>
      <c r="G46" s="53">
        <v>0</v>
      </c>
      <c r="H46" s="53">
        <v>0</v>
      </c>
      <c r="I46" s="53">
        <v>0</v>
      </c>
      <c r="J46" s="53">
        <v>0</v>
      </c>
      <c r="K46" s="53">
        <v>0</v>
      </c>
      <c r="M46" s="53">
        <v>0</v>
      </c>
      <c r="N46" s="53">
        <v>0</v>
      </c>
      <c r="O46" s="53">
        <v>0</v>
      </c>
      <c r="P46" s="53">
        <v>0</v>
      </c>
      <c r="Q46" s="53">
        <v>0</v>
      </c>
      <c r="R46" s="53">
        <v>0</v>
      </c>
      <c r="S46" s="53">
        <v>0</v>
      </c>
      <c r="T46" s="53">
        <v>0</v>
      </c>
      <c r="U46" s="53">
        <v>0</v>
      </c>
    </row>
    <row r="47" spans="1:21">
      <c r="A47" t="str">
        <f t="shared" ref="A47:A57" si="41">A46</f>
        <v>CA</v>
      </c>
      <c r="B47" s="1" t="s">
        <v>238</v>
      </c>
      <c r="C47">
        <f>SUMIFS(INDEX('IRA-BIL_IRA-BIL - Mid_annual_st'!$W$3:$AR$434,MATCH(C44,'IRA-BIL_IRA-BIL - Mid_annual_st'!$A$3:$A$434,0),),'IRA-BIL_IRA-BIL - Mid_annual_st'!$W$1:$AR$1,$B47)</f>
        <v>2221389</v>
      </c>
      <c r="D47">
        <f>SUMIFS(INDEX('IRA-BIL_IRA-BIL - Mid_annual_st'!$W$3:$AR$434,MATCH(D44,'IRA-BIL_IRA-BIL - Mid_annual_st'!$A$3:$A$434,0),),'IRA-BIL_IRA-BIL - Mid_annual_st'!$W$1:$AR$1,$B47)</f>
        <v>1535504</v>
      </c>
      <c r="E47">
        <f>SUMIFS(INDEX('IRA-BIL_IRA-BIL - Mid_annual_st'!$W$3:$AR$434,MATCH(E44,'IRA-BIL_IRA-BIL - Mid_annual_st'!$A$3:$A$434,0),),'IRA-BIL_IRA-BIL - Mid_annual_st'!$W$1:$AR$1,$B47)</f>
        <v>1666675</v>
      </c>
      <c r="F47">
        <f>SUMIFS(INDEX('IRA-BIL_IRA-BIL - Mid_annual_st'!$W$3:$AR$434,MATCH(F44,'IRA-BIL_IRA-BIL - Mid_annual_st'!$A$3:$A$434,0),),'IRA-BIL_IRA-BIL - Mid_annual_st'!$W$1:$AR$1,$B47)</f>
        <v>1494705</v>
      </c>
      <c r="G47">
        <f>SUMIFS(INDEX('IRA-BIL_IRA-BIL - Mid_annual_st'!$W$3:$AR$434,MATCH(G44,'IRA-BIL_IRA-BIL - Mid_annual_st'!$A$3:$A$434,0),),'IRA-BIL_IRA-BIL - Mid_annual_st'!$W$1:$AR$1,$B47)</f>
        <v>1494705</v>
      </c>
      <c r="H47">
        <f>SUMIFS(INDEX('IRA-BIL_IRA-BIL - Mid_annual_st'!$W$3:$AR$434,MATCH(H44,'IRA-BIL_IRA-BIL - Mid_annual_st'!$A$3:$A$434,0),),'IRA-BIL_IRA-BIL - Mid_annual_st'!$W$1:$AR$1,$B47)</f>
        <v>1491136</v>
      </c>
      <c r="I47">
        <f>SUMIFS(INDEX('IRA-BIL_IRA-BIL - Mid_annual_st'!$W$3:$AR$434,MATCH(I44,'IRA-BIL_IRA-BIL - Mid_annual_st'!$A$3:$A$434,0),),'IRA-BIL_IRA-BIL - Mid_annual_st'!$W$1:$AR$1,$B47)</f>
        <v>1440320</v>
      </c>
      <c r="J47">
        <f>SUMIFS(INDEX('IRA-BIL_IRA-BIL - Mid_annual_st'!$W$3:$AR$434,MATCH(J44,'IRA-BIL_IRA-BIL - Mid_annual_st'!$A$3:$A$434,0),),'IRA-BIL_IRA-BIL - Mid_annual_st'!$W$1:$AR$1,$B47)</f>
        <v>1415959</v>
      </c>
      <c r="K47">
        <f>SUMIFS(INDEX('IRA-BIL_IRA-BIL - Mid_annual_st'!$W$3:$AR$434,MATCH(K44,'IRA-BIL_IRA-BIL - Mid_annual_st'!$A$3:$A$434,0),),'IRA-BIL_IRA-BIL - Mid_annual_st'!$W$1:$AR$1,$B47)</f>
        <v>1391348</v>
      </c>
      <c r="M47">
        <f t="shared" ref="M47:U47" si="42">C47/SUM(C46:C57)</f>
        <v>1.0931221192190947E-2</v>
      </c>
      <c r="N47">
        <f t="shared" si="42"/>
        <v>7.9321399882114913E-3</v>
      </c>
      <c r="O47">
        <f t="shared" si="42"/>
        <v>8.1141312941441935E-3</v>
      </c>
      <c r="P47">
        <f t="shared" si="42"/>
        <v>7.545688684201122E-3</v>
      </c>
      <c r="Q47">
        <f t="shared" si="42"/>
        <v>7.608821061484256E-3</v>
      </c>
      <c r="R47">
        <f t="shared" si="42"/>
        <v>7.353996293253188E-3</v>
      </c>
      <c r="S47">
        <f t="shared" si="42"/>
        <v>7.6081441900101472E-3</v>
      </c>
      <c r="T47">
        <f t="shared" si="42"/>
        <v>7.8166351114249428E-3</v>
      </c>
      <c r="U47">
        <f t="shared" si="42"/>
        <v>6.8409117011451618E-3</v>
      </c>
    </row>
    <row r="48" spans="1:21">
      <c r="A48" t="str">
        <f t="shared" si="41"/>
        <v>CA</v>
      </c>
      <c r="B48" s="1" t="s">
        <v>239</v>
      </c>
      <c r="C48">
        <f>SUMIFS(INDEX('IRA-BIL_IRA-BIL - Mid_annual_st'!$W$3:$AR$434,MATCH(C44,'IRA-BIL_IRA-BIL - Mid_annual_st'!$A$3:$A$434,0),),'IRA-BIL_IRA-BIL - Mid_annual_st'!$W$1:$AR$1,$B48)</f>
        <v>0</v>
      </c>
      <c r="D48">
        <f>SUMIFS(INDEX('IRA-BIL_IRA-BIL - Mid_annual_st'!$W$3:$AR$434,MATCH(D44,'IRA-BIL_IRA-BIL - Mid_annual_st'!$A$3:$A$434,0),),'IRA-BIL_IRA-BIL - Mid_annual_st'!$W$1:$AR$1,$B48)</f>
        <v>0</v>
      </c>
      <c r="E48">
        <f>SUMIFS(INDEX('IRA-BIL_IRA-BIL - Mid_annual_st'!$W$3:$AR$434,MATCH(E44,'IRA-BIL_IRA-BIL - Mid_annual_st'!$A$3:$A$434,0),),'IRA-BIL_IRA-BIL - Mid_annual_st'!$W$1:$AR$1,$B48)</f>
        <v>0</v>
      </c>
      <c r="F48">
        <f>SUMIFS(INDEX('IRA-BIL_IRA-BIL - Mid_annual_st'!$W$3:$AR$434,MATCH(F44,'IRA-BIL_IRA-BIL - Mid_annual_st'!$A$3:$A$434,0),),'IRA-BIL_IRA-BIL - Mid_annual_st'!$W$1:$AR$1,$B48)</f>
        <v>41007</v>
      </c>
      <c r="G48">
        <f>SUMIFS(INDEX('IRA-BIL_IRA-BIL - Mid_annual_st'!$W$3:$AR$434,MATCH(G44,'IRA-BIL_IRA-BIL - Mid_annual_st'!$A$3:$A$434,0),),'IRA-BIL_IRA-BIL - Mid_annual_st'!$W$1:$AR$1,$B48)</f>
        <v>82014</v>
      </c>
      <c r="H48">
        <f>SUMIFS(INDEX('IRA-BIL_IRA-BIL - Mid_annual_st'!$W$3:$AR$434,MATCH(H44,'IRA-BIL_IRA-BIL - Mid_annual_st'!$A$3:$A$434,0),),'IRA-BIL_IRA-BIL - Mid_annual_st'!$W$1:$AR$1,$B48)</f>
        <v>123022</v>
      </c>
      <c r="I48">
        <f>SUMIFS(INDEX('IRA-BIL_IRA-BIL - Mid_annual_st'!$W$3:$AR$434,MATCH(I44,'IRA-BIL_IRA-BIL - Mid_annual_st'!$A$3:$A$434,0),),'IRA-BIL_IRA-BIL - Mid_annual_st'!$W$1:$AR$1,$B48)</f>
        <v>0</v>
      </c>
      <c r="J48">
        <f>SUMIFS(INDEX('IRA-BIL_IRA-BIL - Mid_annual_st'!$W$3:$AR$434,MATCH(J44,'IRA-BIL_IRA-BIL - Mid_annual_st'!$A$3:$A$434,0),),'IRA-BIL_IRA-BIL - Mid_annual_st'!$W$1:$AR$1,$B48)</f>
        <v>0</v>
      </c>
      <c r="K48">
        <f>SUMIFS(INDEX('IRA-BIL_IRA-BIL - Mid_annual_st'!$W$3:$AR$434,MATCH(K44,'IRA-BIL_IRA-BIL - Mid_annual_st'!$A$3:$A$434,0),),'IRA-BIL_IRA-BIL - Mid_annual_st'!$W$1:$AR$1,$B48)</f>
        <v>0</v>
      </c>
      <c r="M48">
        <f t="shared" ref="M48:U48" si="43">C48/SUM(C46:C57)</f>
        <v>0</v>
      </c>
      <c r="N48">
        <f t="shared" si="43"/>
        <v>0</v>
      </c>
      <c r="O48">
        <f t="shared" si="43"/>
        <v>0</v>
      </c>
      <c r="P48">
        <f t="shared" si="43"/>
        <v>2.0701479949089313E-4</v>
      </c>
      <c r="Q48">
        <f t="shared" si="43"/>
        <v>4.1749365295263598E-4</v>
      </c>
      <c r="R48">
        <f t="shared" si="43"/>
        <v>6.0672087052327471E-4</v>
      </c>
      <c r="S48">
        <f t="shared" si="43"/>
        <v>0</v>
      </c>
      <c r="T48">
        <f t="shared" si="43"/>
        <v>0</v>
      </c>
      <c r="U48">
        <f t="shared" si="43"/>
        <v>0</v>
      </c>
    </row>
    <row r="49" spans="1:21">
      <c r="A49" t="str">
        <f t="shared" si="41"/>
        <v>CA</v>
      </c>
      <c r="B49" s="1" t="s">
        <v>242</v>
      </c>
      <c r="C49">
        <f>SUMIFS(INDEX('IRA-BIL_IRA-BIL - Mid_annual_st'!$W$3:$AR$434,MATCH(C44,'IRA-BIL_IRA-BIL - Mid_annual_st'!$A$3:$A$434,0),),'IRA-BIL_IRA-BIL - Mid_annual_st'!$W$1:$AR$1,$B49)</f>
        <v>670989</v>
      </c>
      <c r="D49">
        <f>SUMIFS(INDEX('IRA-BIL_IRA-BIL - Mid_annual_st'!$W$3:$AR$434,MATCH(D44,'IRA-BIL_IRA-BIL - Mid_annual_st'!$A$3:$A$434,0),),'IRA-BIL_IRA-BIL - Mid_annual_st'!$W$1:$AR$1,$B49)</f>
        <v>670989</v>
      </c>
      <c r="E49">
        <f>SUMIFS(INDEX('IRA-BIL_IRA-BIL - Mid_annual_st'!$W$3:$AR$434,MATCH(E44,'IRA-BIL_IRA-BIL - Mid_annual_st'!$A$3:$A$434,0),),'IRA-BIL_IRA-BIL - Mid_annual_st'!$W$1:$AR$1,$B49)</f>
        <v>670989</v>
      </c>
      <c r="F49">
        <f>SUMIFS(INDEX('IRA-BIL_IRA-BIL - Mid_annual_st'!$W$3:$AR$434,MATCH(F44,'IRA-BIL_IRA-BIL - Mid_annual_st'!$A$3:$A$434,0),),'IRA-BIL_IRA-BIL - Mid_annual_st'!$W$1:$AR$1,$B49)</f>
        <v>670989</v>
      </c>
      <c r="G49">
        <f>SUMIFS(INDEX('IRA-BIL_IRA-BIL - Mid_annual_st'!$W$3:$AR$434,MATCH(G44,'IRA-BIL_IRA-BIL - Mid_annual_st'!$A$3:$A$434,0),),'IRA-BIL_IRA-BIL - Mid_annual_st'!$W$1:$AR$1,$B49)</f>
        <v>670989</v>
      </c>
      <c r="H49">
        <f>SUMIFS(INDEX('IRA-BIL_IRA-BIL - Mid_annual_st'!$W$3:$AR$434,MATCH(H44,'IRA-BIL_IRA-BIL - Mid_annual_st'!$A$3:$A$434,0),),'IRA-BIL_IRA-BIL - Mid_annual_st'!$W$1:$AR$1,$B49)</f>
        <v>9216362</v>
      </c>
      <c r="I49">
        <f>SUMIFS(INDEX('IRA-BIL_IRA-BIL - Mid_annual_st'!$W$3:$AR$434,MATCH(I44,'IRA-BIL_IRA-BIL - Mid_annual_st'!$A$3:$A$434,0),),'IRA-BIL_IRA-BIL - Mid_annual_st'!$W$1:$AR$1,$B49)</f>
        <v>9381313</v>
      </c>
      <c r="J49">
        <f>SUMIFS(INDEX('IRA-BIL_IRA-BIL - Mid_annual_st'!$W$3:$AR$434,MATCH(J44,'IRA-BIL_IRA-BIL - Mid_annual_st'!$A$3:$A$434,0),),'IRA-BIL_IRA-BIL - Mid_annual_st'!$W$1:$AR$1,$B49)</f>
        <v>9546264</v>
      </c>
      <c r="K49">
        <f>SUMIFS(INDEX('IRA-BIL_IRA-BIL - Mid_annual_st'!$W$3:$AR$434,MATCH(K44,'IRA-BIL_IRA-BIL - Mid_annual_st'!$A$3:$A$434,0),),'IRA-BIL_IRA-BIL - Mid_annual_st'!$W$1:$AR$1,$B49)</f>
        <v>9546264</v>
      </c>
      <c r="M49">
        <f t="shared" ref="M49:U49" si="44">C49/SUM(C46:C57)</f>
        <v>3.3018661641554055E-3</v>
      </c>
      <c r="N49">
        <f t="shared" si="44"/>
        <v>3.4662095823586527E-3</v>
      </c>
      <c r="O49">
        <f t="shared" si="44"/>
        <v>3.2666793723590492E-3</v>
      </c>
      <c r="P49">
        <f t="shared" si="44"/>
        <v>3.3873400467138511E-3</v>
      </c>
      <c r="Q49">
        <f t="shared" si="44"/>
        <v>3.4156808435271569E-3</v>
      </c>
      <c r="R49">
        <f t="shared" si="44"/>
        <v>4.5453326849649894E-2</v>
      </c>
      <c r="S49">
        <f t="shared" si="44"/>
        <v>4.9554530934526123E-2</v>
      </c>
      <c r="T49">
        <f t="shared" si="44"/>
        <v>5.2699027560354453E-2</v>
      </c>
      <c r="U49">
        <f t="shared" si="44"/>
        <v>4.6936603279568313E-2</v>
      </c>
    </row>
    <row r="50" spans="1:21">
      <c r="A50" t="str">
        <f t="shared" si="41"/>
        <v>CA</v>
      </c>
      <c r="B50" s="1" t="s">
        <v>243</v>
      </c>
      <c r="C50">
        <f>SUMIFS(INDEX('IRA-BIL_IRA-BIL - Mid_annual_st'!$W$3:$AR$434,MATCH(C44,'IRA-BIL_IRA-BIL - Mid_annual_st'!$A$3:$A$434,0),),'IRA-BIL_IRA-BIL - Mid_annual_st'!$W$1:$AR$1,$B50)</f>
        <v>29045873</v>
      </c>
      <c r="D50">
        <f>SUMIFS(INDEX('IRA-BIL_IRA-BIL - Mid_annual_st'!$W$3:$AR$434,MATCH(D44,'IRA-BIL_IRA-BIL - Mid_annual_st'!$A$3:$A$434,0),),'IRA-BIL_IRA-BIL - Mid_annual_st'!$W$1:$AR$1,$B50)</f>
        <v>29045873</v>
      </c>
      <c r="E50">
        <f>SUMIFS(INDEX('IRA-BIL_IRA-BIL - Mid_annual_st'!$W$3:$AR$434,MATCH(E44,'IRA-BIL_IRA-BIL - Mid_annual_st'!$A$3:$A$434,0),),'IRA-BIL_IRA-BIL - Mid_annual_st'!$W$1:$AR$1,$B50)</f>
        <v>29081950</v>
      </c>
      <c r="F50">
        <f>SUMIFS(INDEX('IRA-BIL_IRA-BIL - Mid_annual_st'!$W$3:$AR$434,MATCH(F44,'IRA-BIL_IRA-BIL - Mid_annual_st'!$A$3:$A$434,0),),'IRA-BIL_IRA-BIL - Mid_annual_st'!$W$1:$AR$1,$B50)</f>
        <v>29926687</v>
      </c>
      <c r="G50">
        <f>SUMIFS(INDEX('IRA-BIL_IRA-BIL - Mid_annual_st'!$W$3:$AR$434,MATCH(G44,'IRA-BIL_IRA-BIL - Mid_annual_st'!$A$3:$A$434,0),),'IRA-BIL_IRA-BIL - Mid_annual_st'!$W$1:$AR$1,$B50)</f>
        <v>30031576</v>
      </c>
      <c r="H50">
        <f>SUMIFS(INDEX('IRA-BIL_IRA-BIL - Mid_annual_st'!$W$3:$AR$434,MATCH(H44,'IRA-BIL_IRA-BIL - Mid_annual_st'!$A$3:$A$434,0),),'IRA-BIL_IRA-BIL - Mid_annual_st'!$W$1:$AR$1,$B50)</f>
        <v>30839968</v>
      </c>
      <c r="I50">
        <f>SUMIFS(INDEX('IRA-BIL_IRA-BIL - Mid_annual_st'!$W$3:$AR$434,MATCH(I44,'IRA-BIL_IRA-BIL - Mid_annual_st'!$A$3:$A$434,0),),'IRA-BIL_IRA-BIL - Mid_annual_st'!$W$1:$AR$1,$B50)</f>
        <v>31160126</v>
      </c>
      <c r="J50">
        <f>SUMIFS(INDEX('IRA-BIL_IRA-BIL - Mid_annual_st'!$W$3:$AR$434,MATCH(J44,'IRA-BIL_IRA-BIL - Mid_annual_st'!$A$3:$A$434,0),),'IRA-BIL_IRA-BIL - Mid_annual_st'!$W$1:$AR$1,$B50)</f>
        <v>31292832</v>
      </c>
      <c r="K50">
        <f>SUMIFS(INDEX('IRA-BIL_IRA-BIL - Mid_annual_st'!$W$3:$AR$434,MATCH(K44,'IRA-BIL_IRA-BIL - Mid_annual_st'!$A$3:$A$434,0),),'IRA-BIL_IRA-BIL - Mid_annual_st'!$W$1:$AR$1,$B50)</f>
        <v>31462972</v>
      </c>
      <c r="M50">
        <f t="shared" ref="M50:U50" si="45">C50/SUM(C46:C57)</f>
        <v>0.14293168035102671</v>
      </c>
      <c r="N50">
        <f t="shared" si="45"/>
        <v>0.15004580301699799</v>
      </c>
      <c r="O50">
        <f t="shared" si="45"/>
        <v>0.14158414843309985</v>
      </c>
      <c r="P50">
        <f t="shared" si="45"/>
        <v>0.1510782819697056</v>
      </c>
      <c r="Q50">
        <f t="shared" si="45"/>
        <v>0.15287624513088877</v>
      </c>
      <c r="R50">
        <f t="shared" si="45"/>
        <v>0.15209679757986322</v>
      </c>
      <c r="S50">
        <f t="shared" si="45"/>
        <v>0.16459587562964073</v>
      </c>
      <c r="T50">
        <f t="shared" si="45"/>
        <v>0.17274839832729763</v>
      </c>
      <c r="U50">
        <f t="shared" si="45"/>
        <v>0.15469559974039751</v>
      </c>
    </row>
    <row r="51" spans="1:21">
      <c r="A51" t="str">
        <f t="shared" si="41"/>
        <v>CA</v>
      </c>
      <c r="B51" s="1" t="s">
        <v>241</v>
      </c>
      <c r="C51">
        <f>SUMIFS(INDEX('IRA-BIL_IRA-BIL - Mid_annual_st'!$W$3:$AR$434,MATCH(C44,'IRA-BIL_IRA-BIL - Mid_annual_st'!$A$3:$A$434,0),),'IRA-BIL_IRA-BIL - Mid_annual_st'!$W$1:$AR$1,$B51)</f>
        <v>92014589</v>
      </c>
      <c r="D51">
        <f>SUMIFS(INDEX('IRA-BIL_IRA-BIL - Mid_annual_st'!$W$3:$AR$434,MATCH(D44,'IRA-BIL_IRA-BIL - Mid_annual_st'!$A$3:$A$434,0),),'IRA-BIL_IRA-BIL - Mid_annual_st'!$W$1:$AR$1,$B51)</f>
        <v>83708204</v>
      </c>
      <c r="E51">
        <f>SUMIFS(INDEX('IRA-BIL_IRA-BIL - Mid_annual_st'!$W$3:$AR$434,MATCH(E44,'IRA-BIL_IRA-BIL - Mid_annual_st'!$A$3:$A$434,0),),'IRA-BIL_IRA-BIL - Mid_annual_st'!$W$1:$AR$1,$B51)</f>
        <v>75294834</v>
      </c>
      <c r="F51">
        <f>SUMIFS(INDEX('IRA-BIL_IRA-BIL - Mid_annual_st'!$W$3:$AR$434,MATCH(F44,'IRA-BIL_IRA-BIL - Mid_annual_st'!$A$3:$A$434,0),),'IRA-BIL_IRA-BIL - Mid_annual_st'!$W$1:$AR$1,$B51)</f>
        <v>67449029</v>
      </c>
      <c r="G51">
        <f>SUMIFS(INDEX('IRA-BIL_IRA-BIL - Mid_annual_st'!$W$3:$AR$434,MATCH(G44,'IRA-BIL_IRA-BIL - Mid_annual_st'!$A$3:$A$434,0),),'IRA-BIL_IRA-BIL - Mid_annual_st'!$W$1:$AR$1,$B51)</f>
        <v>65539556</v>
      </c>
      <c r="H51">
        <f>SUMIFS(INDEX('IRA-BIL_IRA-BIL - Mid_annual_st'!$W$3:$AR$434,MATCH(H44,'IRA-BIL_IRA-BIL - Mid_annual_st'!$A$3:$A$434,0),),'IRA-BIL_IRA-BIL - Mid_annual_st'!$W$1:$AR$1,$B51)</f>
        <v>56551666</v>
      </c>
      <c r="I51">
        <f>SUMIFS(INDEX('IRA-BIL_IRA-BIL - Mid_annual_st'!$W$3:$AR$434,MATCH(I44,'IRA-BIL_IRA-BIL - Mid_annual_st'!$A$3:$A$434,0),),'IRA-BIL_IRA-BIL - Mid_annual_st'!$W$1:$AR$1,$B51)</f>
        <v>41451679</v>
      </c>
      <c r="J51">
        <f>SUMIFS(INDEX('IRA-BIL_IRA-BIL - Mid_annual_st'!$W$3:$AR$434,MATCH(J44,'IRA-BIL_IRA-BIL - Mid_annual_st'!$A$3:$A$434,0),),'IRA-BIL_IRA-BIL - Mid_annual_st'!$W$1:$AR$1,$B51)</f>
        <v>37893169</v>
      </c>
      <c r="K51">
        <f>SUMIFS(INDEX('IRA-BIL_IRA-BIL - Mid_annual_st'!$W$3:$AR$434,MATCH(K44,'IRA-BIL_IRA-BIL - Mid_annual_st'!$A$3:$A$434,0),),'IRA-BIL_IRA-BIL - Mid_annual_st'!$W$1:$AR$1,$B51)</f>
        <v>24700632</v>
      </c>
      <c r="M51">
        <f t="shared" ref="M51:U51" si="46">C51/SUM(C46:C57)</f>
        <v>0.45279409651688202</v>
      </c>
      <c r="N51">
        <f t="shared" si="46"/>
        <v>0.43242166239212998</v>
      </c>
      <c r="O51">
        <f t="shared" si="46"/>
        <v>0.36656946846073302</v>
      </c>
      <c r="P51">
        <f t="shared" si="46"/>
        <v>0.34050155374181079</v>
      </c>
      <c r="Q51">
        <f t="shared" si="46"/>
        <v>0.33363021736939852</v>
      </c>
      <c r="R51">
        <f t="shared" si="46"/>
        <v>0.27890195270001689</v>
      </c>
      <c r="S51">
        <f t="shared" si="46"/>
        <v>0.21895853056960649</v>
      </c>
      <c r="T51">
        <f t="shared" si="46"/>
        <v>0.20918478239028052</v>
      </c>
      <c r="U51">
        <f t="shared" si="46"/>
        <v>0.12144685763337471</v>
      </c>
    </row>
    <row r="52" spans="1:21">
      <c r="A52" t="str">
        <f t="shared" si="41"/>
        <v>CA</v>
      </c>
      <c r="B52" s="1" t="s">
        <v>244</v>
      </c>
      <c r="C52">
        <f>SUMIFS(INDEX('IRA-BIL_IRA-BIL - Mid_annual_st'!$W$3:$AR$434,MATCH(C44,'IRA-BIL_IRA-BIL - Mid_annual_st'!$A$3:$A$434,0),),'IRA-BIL_IRA-BIL - Mid_annual_st'!$W$1:$AR$1,$B52)</f>
        <v>17891898</v>
      </c>
      <c r="D52">
        <f>SUMIFS(INDEX('IRA-BIL_IRA-BIL - Mid_annual_st'!$W$3:$AR$434,MATCH(D44,'IRA-BIL_IRA-BIL - Mid_annual_st'!$A$3:$A$434,0),),'IRA-BIL_IRA-BIL - Mid_annual_st'!$W$1:$AR$1,$B52)</f>
        <v>17891898</v>
      </c>
      <c r="E52">
        <f>SUMIFS(INDEX('IRA-BIL_IRA-BIL - Mid_annual_st'!$W$3:$AR$434,MATCH(E44,'IRA-BIL_IRA-BIL - Mid_annual_st'!$A$3:$A$434,0),),'IRA-BIL_IRA-BIL - Mid_annual_st'!$W$1:$AR$1,$B52)</f>
        <v>17891898</v>
      </c>
      <c r="F52">
        <f>SUMIFS(INDEX('IRA-BIL_IRA-BIL - Mid_annual_st'!$W$3:$AR$434,MATCH(F44,'IRA-BIL_IRA-BIL - Mid_annual_st'!$A$3:$A$434,0),),'IRA-BIL_IRA-BIL - Mid_annual_st'!$W$1:$AR$1,$B52)</f>
        <v>17891898</v>
      </c>
      <c r="G52">
        <f>SUMIFS(INDEX('IRA-BIL_IRA-BIL - Mid_annual_st'!$W$3:$AR$434,MATCH(G44,'IRA-BIL_IRA-BIL - Mid_annual_st'!$A$3:$A$434,0),),'IRA-BIL_IRA-BIL - Mid_annual_st'!$W$1:$AR$1,$B52)</f>
        <v>17891898</v>
      </c>
      <c r="H52">
        <f>SUMIFS(INDEX('IRA-BIL_IRA-BIL - Mid_annual_st'!$W$3:$AR$434,MATCH(H44,'IRA-BIL_IRA-BIL - Mid_annual_st'!$A$3:$A$434,0),),'IRA-BIL_IRA-BIL - Mid_annual_st'!$W$1:$AR$1,$B52)</f>
        <v>17891898</v>
      </c>
      <c r="I52">
        <f>SUMIFS(INDEX('IRA-BIL_IRA-BIL - Mid_annual_st'!$W$3:$AR$434,MATCH(I44,'IRA-BIL_IRA-BIL - Mid_annual_st'!$A$3:$A$434,0),),'IRA-BIL_IRA-BIL - Mid_annual_st'!$W$1:$AR$1,$B52)</f>
        <v>17505782</v>
      </c>
      <c r="J52">
        <f>SUMIFS(INDEX('IRA-BIL_IRA-BIL - Mid_annual_st'!$W$3:$AR$434,MATCH(J44,'IRA-BIL_IRA-BIL - Mid_annual_st'!$A$3:$A$434,0),),'IRA-BIL_IRA-BIL - Mid_annual_st'!$W$1:$AR$1,$B52)</f>
        <v>8627139</v>
      </c>
      <c r="K52">
        <f>SUMIFS(INDEX('IRA-BIL_IRA-BIL - Mid_annual_st'!$W$3:$AR$434,MATCH(K44,'IRA-BIL_IRA-BIL - Mid_annual_st'!$A$3:$A$434,0),),'IRA-BIL_IRA-BIL - Mid_annual_st'!$W$1:$AR$1,$B52)</f>
        <v>0</v>
      </c>
      <c r="M52">
        <f t="shared" ref="M52:U52" si="47">C52/SUM(C46:C57)</f>
        <v>8.8044144715814676E-2</v>
      </c>
      <c r="N52">
        <f t="shared" si="47"/>
        <v>9.2426356161104894E-2</v>
      </c>
      <c r="O52">
        <f t="shared" si="47"/>
        <v>8.7105890154610774E-2</v>
      </c>
      <c r="P52">
        <f t="shared" si="47"/>
        <v>9.0323302777123707E-2</v>
      </c>
      <c r="Q52">
        <f t="shared" si="47"/>
        <v>9.1079009123758894E-2</v>
      </c>
      <c r="R52">
        <f t="shared" si="47"/>
        <v>8.8239403764153054E-2</v>
      </c>
      <c r="S52">
        <f t="shared" si="47"/>
        <v>9.2470085546881395E-2</v>
      </c>
      <c r="T52">
        <f t="shared" si="47"/>
        <v>4.7625106107269687E-2</v>
      </c>
      <c r="U52">
        <f t="shared" si="47"/>
        <v>0</v>
      </c>
    </row>
    <row r="53" spans="1:21">
      <c r="A53" t="str">
        <f t="shared" si="41"/>
        <v>CA</v>
      </c>
      <c r="B53" s="1" t="s">
        <v>247</v>
      </c>
      <c r="C53">
        <f>SUMIFS(INDEX('IRA-BIL_IRA-BIL - Mid_annual_st'!$W$3:$AR$434,MATCH(C44,'IRA-BIL_IRA-BIL - Mid_annual_st'!$A$3:$A$434,0),),'IRA-BIL_IRA-BIL - Mid_annual_st'!$W$1:$AR$1,$B53)</f>
        <v>0</v>
      </c>
      <c r="D53">
        <f>SUMIFS(INDEX('IRA-BIL_IRA-BIL - Mid_annual_st'!$W$3:$AR$434,MATCH(D44,'IRA-BIL_IRA-BIL - Mid_annual_st'!$A$3:$A$434,0),),'IRA-BIL_IRA-BIL - Mid_annual_st'!$W$1:$AR$1,$B53)</f>
        <v>0</v>
      </c>
      <c r="E53">
        <f>SUMIFS(INDEX('IRA-BIL_IRA-BIL - Mid_annual_st'!$W$3:$AR$434,MATCH(E44,'IRA-BIL_IRA-BIL - Mid_annual_st'!$A$3:$A$434,0),),'IRA-BIL_IRA-BIL - Mid_annual_st'!$W$1:$AR$1,$B53)</f>
        <v>0</v>
      </c>
      <c r="F53">
        <f>SUMIFS(INDEX('IRA-BIL_IRA-BIL - Mid_annual_st'!$W$3:$AR$434,MATCH(F44,'IRA-BIL_IRA-BIL - Mid_annual_st'!$A$3:$A$434,0),),'IRA-BIL_IRA-BIL - Mid_annual_st'!$W$1:$AR$1,$B53)</f>
        <v>0</v>
      </c>
      <c r="G53">
        <f>SUMIFS(INDEX('IRA-BIL_IRA-BIL - Mid_annual_st'!$W$3:$AR$434,MATCH(G44,'IRA-BIL_IRA-BIL - Mid_annual_st'!$A$3:$A$434,0),),'IRA-BIL_IRA-BIL - Mid_annual_st'!$W$1:$AR$1,$B53)</f>
        <v>0</v>
      </c>
      <c r="H53">
        <f>SUMIFS(INDEX('IRA-BIL_IRA-BIL - Mid_annual_st'!$W$3:$AR$434,MATCH(H44,'IRA-BIL_IRA-BIL - Mid_annual_st'!$A$3:$A$434,0),),'IRA-BIL_IRA-BIL - Mid_annual_st'!$W$1:$AR$1,$B53)</f>
        <v>0</v>
      </c>
      <c r="I53">
        <f>SUMIFS(INDEX('IRA-BIL_IRA-BIL - Mid_annual_st'!$W$3:$AR$434,MATCH(I44,'IRA-BIL_IRA-BIL - Mid_annual_st'!$A$3:$A$434,0),),'IRA-BIL_IRA-BIL - Mid_annual_st'!$W$1:$AR$1,$B53)</f>
        <v>2338100</v>
      </c>
      <c r="J53">
        <f>SUMIFS(INDEX('IRA-BIL_IRA-BIL - Mid_annual_st'!$W$3:$AR$434,MATCH(J44,'IRA-BIL_IRA-BIL - Mid_annual_st'!$A$3:$A$434,0),),'IRA-BIL_IRA-BIL - Mid_annual_st'!$W$1:$AR$1,$B53)</f>
        <v>5170208</v>
      </c>
      <c r="K53">
        <f>SUMIFS(INDEX('IRA-BIL_IRA-BIL - Mid_annual_st'!$W$3:$AR$434,MATCH(K44,'IRA-BIL_IRA-BIL - Mid_annual_st'!$A$3:$A$434,0),),'IRA-BIL_IRA-BIL - Mid_annual_st'!$W$1:$AR$1,$B53)</f>
        <v>8853169</v>
      </c>
      <c r="M53">
        <f t="shared" ref="M53:U53" si="48">C53/SUM(C46:C57)</f>
        <v>0</v>
      </c>
      <c r="N53">
        <f t="shared" si="48"/>
        <v>0</v>
      </c>
      <c r="O53">
        <f t="shared" si="48"/>
        <v>0</v>
      </c>
      <c r="P53">
        <f t="shared" si="48"/>
        <v>0</v>
      </c>
      <c r="Q53">
        <f t="shared" si="48"/>
        <v>0</v>
      </c>
      <c r="R53">
        <f t="shared" si="48"/>
        <v>0</v>
      </c>
      <c r="S53">
        <f t="shared" si="48"/>
        <v>1.2350451240462345E-2</v>
      </c>
      <c r="T53">
        <f t="shared" si="48"/>
        <v>2.8541525133263135E-2</v>
      </c>
      <c r="U53">
        <f t="shared" si="48"/>
        <v>4.3528827729881821E-2</v>
      </c>
    </row>
    <row r="54" spans="1:21">
      <c r="A54" t="str">
        <f t="shared" si="41"/>
        <v>CA</v>
      </c>
      <c r="B54" s="1" t="s">
        <v>245</v>
      </c>
      <c r="C54">
        <f>SUMIFS(INDEX('IRA-BIL_IRA-BIL - Mid_annual_st'!$W$3:$AR$434,MATCH(C44,'IRA-BIL_IRA-BIL - Mid_annual_st'!$A$3:$A$434,0),),'IRA-BIL_IRA-BIL - Mid_annual_st'!$W$1:$AR$1,$B54)</f>
        <v>2607764</v>
      </c>
      <c r="D54">
        <f>SUMIFS(INDEX('IRA-BIL_IRA-BIL - Mid_annual_st'!$W$3:$AR$434,MATCH(D44,'IRA-BIL_IRA-BIL - Mid_annual_st'!$A$3:$A$434,0),),'IRA-BIL_IRA-BIL - Mid_annual_st'!$W$1:$AR$1,$B54)</f>
        <v>1447345</v>
      </c>
      <c r="E54">
        <f>SUMIFS(INDEX('IRA-BIL_IRA-BIL - Mid_annual_st'!$W$3:$AR$434,MATCH(E44,'IRA-BIL_IRA-BIL - Mid_annual_st'!$A$3:$A$434,0),),'IRA-BIL_IRA-BIL - Mid_annual_st'!$W$1:$AR$1,$B54)</f>
        <v>522762</v>
      </c>
      <c r="F54">
        <f>SUMIFS(INDEX('IRA-BIL_IRA-BIL - Mid_annual_st'!$W$3:$AR$434,MATCH(F44,'IRA-BIL_IRA-BIL - Mid_annual_st'!$A$3:$A$434,0),),'IRA-BIL_IRA-BIL - Mid_annual_st'!$W$1:$AR$1,$B54)</f>
        <v>522762</v>
      </c>
      <c r="G54">
        <f>SUMIFS(INDEX('IRA-BIL_IRA-BIL - Mid_annual_st'!$W$3:$AR$434,MATCH(G44,'IRA-BIL_IRA-BIL - Mid_annual_st'!$A$3:$A$434,0),),'IRA-BIL_IRA-BIL - Mid_annual_st'!$W$1:$AR$1,$B54)</f>
        <v>521921</v>
      </c>
      <c r="H54">
        <f>SUMIFS(INDEX('IRA-BIL_IRA-BIL - Mid_annual_st'!$W$3:$AR$434,MATCH(H44,'IRA-BIL_IRA-BIL - Mid_annual_st'!$A$3:$A$434,0),),'IRA-BIL_IRA-BIL - Mid_annual_st'!$W$1:$AR$1,$B54)</f>
        <v>521921</v>
      </c>
      <c r="I54">
        <f>SUMIFS(INDEX('IRA-BIL_IRA-BIL - Mid_annual_st'!$W$3:$AR$434,MATCH(I44,'IRA-BIL_IRA-BIL - Mid_annual_st'!$A$3:$A$434,0),),'IRA-BIL_IRA-BIL - Mid_annual_st'!$W$1:$AR$1,$B54)</f>
        <v>464105</v>
      </c>
      <c r="J54">
        <f>SUMIFS(INDEX('IRA-BIL_IRA-BIL - Mid_annual_st'!$W$3:$AR$434,MATCH(J44,'IRA-BIL_IRA-BIL - Mid_annual_st'!$A$3:$A$434,0),),'IRA-BIL_IRA-BIL - Mid_annual_st'!$W$1:$AR$1,$B54)</f>
        <v>464105</v>
      </c>
      <c r="K54">
        <f>SUMIFS(INDEX('IRA-BIL_IRA-BIL - Mid_annual_st'!$W$3:$AR$434,MATCH(K44,'IRA-BIL_IRA-BIL - Mid_annual_st'!$A$3:$A$434,0),),'IRA-BIL_IRA-BIL - Mid_annual_st'!$W$1:$AR$1,$B54)</f>
        <v>311628</v>
      </c>
      <c r="M54">
        <f t="shared" ref="M54:U54" si="49">C54/SUM(C46:C57)</f>
        <v>1.2832531853283074E-2</v>
      </c>
      <c r="N54">
        <f t="shared" si="49"/>
        <v>7.4767263069571693E-3</v>
      </c>
      <c r="O54">
        <f t="shared" si="49"/>
        <v>2.5450429769387595E-3</v>
      </c>
      <c r="P54">
        <f t="shared" si="49"/>
        <v>2.6390487139136801E-3</v>
      </c>
      <c r="Q54">
        <f t="shared" si="49"/>
        <v>2.6568476704305695E-3</v>
      </c>
      <c r="R54">
        <f t="shared" si="49"/>
        <v>2.5740141069432953E-3</v>
      </c>
      <c r="S54">
        <f t="shared" si="49"/>
        <v>2.4515231054936817E-3</v>
      </c>
      <c r="T54">
        <f t="shared" si="49"/>
        <v>2.5620370634939806E-3</v>
      </c>
      <c r="U54">
        <f t="shared" si="49"/>
        <v>1.5321972875258127E-3</v>
      </c>
    </row>
    <row r="55" spans="1:21">
      <c r="A55" t="str">
        <f t="shared" si="41"/>
        <v>CA</v>
      </c>
      <c r="B55" s="1" t="s">
        <v>248</v>
      </c>
      <c r="C55">
        <f>SUMIFS(INDEX('IRA-BIL_IRA-BIL - Mid_annual_st'!$W$3:$AR$434,MATCH(C44,'IRA-BIL_IRA-BIL - Mid_annual_st'!$A$3:$A$434,0),),'IRA-BIL_IRA-BIL - Mid_annual_st'!$W$1:$AR$1,$B55)</f>
        <v>14121780</v>
      </c>
      <c r="D55">
        <f>SUMIFS(INDEX('IRA-BIL_IRA-BIL - Mid_annual_st'!$W$3:$AR$434,MATCH(D44,'IRA-BIL_IRA-BIL - Mid_annual_st'!$A$3:$A$434,0),),'IRA-BIL_IRA-BIL - Mid_annual_st'!$W$1:$AR$1,$B55)</f>
        <v>13875629</v>
      </c>
      <c r="E55">
        <f>SUMIFS(INDEX('IRA-BIL_IRA-BIL - Mid_annual_st'!$W$3:$AR$434,MATCH(E44,'IRA-BIL_IRA-BIL - Mid_annual_st'!$A$3:$A$434,0),),'IRA-BIL_IRA-BIL - Mid_annual_st'!$W$1:$AR$1,$B55)</f>
        <v>16167737</v>
      </c>
      <c r="F55">
        <f>SUMIFS(INDEX('IRA-BIL_IRA-BIL - Mid_annual_st'!$W$3:$AR$434,MATCH(F44,'IRA-BIL_IRA-BIL - Mid_annual_st'!$A$3:$A$434,0),),'IRA-BIL_IRA-BIL - Mid_annual_st'!$W$1:$AR$1,$B55)</f>
        <v>16360910</v>
      </c>
      <c r="G55">
        <f>SUMIFS(INDEX('IRA-BIL_IRA-BIL - Mid_annual_st'!$W$3:$AR$434,MATCH(G44,'IRA-BIL_IRA-BIL - Mid_annual_st'!$A$3:$A$434,0),),'IRA-BIL_IRA-BIL - Mid_annual_st'!$W$1:$AR$1,$B55)</f>
        <v>16430224</v>
      </c>
      <c r="H55">
        <f>SUMIFS(INDEX('IRA-BIL_IRA-BIL - Mid_annual_st'!$W$3:$AR$434,MATCH(H44,'IRA-BIL_IRA-BIL - Mid_annual_st'!$A$3:$A$434,0),),'IRA-BIL_IRA-BIL - Mid_annual_st'!$W$1:$AR$1,$B55)</f>
        <v>16482159</v>
      </c>
      <c r="I55">
        <f>SUMIFS(INDEX('IRA-BIL_IRA-BIL - Mid_annual_st'!$W$3:$AR$434,MATCH(I44,'IRA-BIL_IRA-BIL - Mid_annual_st'!$A$3:$A$434,0),),'IRA-BIL_IRA-BIL - Mid_annual_st'!$W$1:$AR$1,$B55)</f>
        <v>16394201</v>
      </c>
      <c r="J55">
        <f>SUMIFS(INDEX('IRA-BIL_IRA-BIL - Mid_annual_st'!$W$3:$AR$434,MATCH(J44,'IRA-BIL_IRA-BIL - Mid_annual_st'!$A$3:$A$434,0),),'IRA-BIL_IRA-BIL - Mid_annual_st'!$W$1:$AR$1,$B55)</f>
        <v>15765636</v>
      </c>
      <c r="K55">
        <f>SUMIFS(INDEX('IRA-BIL_IRA-BIL - Mid_annual_st'!$W$3:$AR$434,MATCH(K44,'IRA-BIL_IRA-BIL - Mid_annual_st'!$A$3:$A$434,0),),'IRA-BIL_IRA-BIL - Mid_annual_st'!$W$1:$AR$1,$B55)</f>
        <v>15925287</v>
      </c>
      <c r="M55">
        <f t="shared" ref="M55:U55" si="50">C55/SUM(C46:C57)</f>
        <v>6.9491791310508103E-2</v>
      </c>
      <c r="N55">
        <f t="shared" si="50"/>
        <v>7.16790263343417E-2</v>
      </c>
      <c r="O55">
        <f t="shared" si="50"/>
        <v>7.8711890888861324E-2</v>
      </c>
      <c r="P55">
        <f t="shared" si="50"/>
        <v>8.2594447366024046E-2</v>
      </c>
      <c r="Q55">
        <f t="shared" si="50"/>
        <v>8.3638332925964717E-2</v>
      </c>
      <c r="R55">
        <f t="shared" si="50"/>
        <v>8.1286841837907256E-2</v>
      </c>
      <c r="S55">
        <f t="shared" si="50"/>
        <v>8.6598426105315859E-2</v>
      </c>
      <c r="T55">
        <f t="shared" si="50"/>
        <v>8.7032339150741725E-2</v>
      </c>
      <c r="U55">
        <f t="shared" si="50"/>
        <v>7.8300671135039496E-2</v>
      </c>
    </row>
    <row r="56" spans="1:21">
      <c r="A56" t="str">
        <f t="shared" si="41"/>
        <v>CA</v>
      </c>
      <c r="B56" s="1" t="s">
        <v>246</v>
      </c>
      <c r="C56" s="53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</row>
    <row r="57" spans="1:21" ht="15.6" customHeight="1" thickBot="1">
      <c r="A57" t="str">
        <f t="shared" si="41"/>
        <v>CA</v>
      </c>
      <c r="B57" s="1" t="s">
        <v>240</v>
      </c>
      <c r="C57">
        <f>SUMIFS(INDEX('IRA-BIL_IRA-BIL - Mid_annual_st'!$W$3:$AR$434,MATCH(C44,'IRA-BIL_IRA-BIL - Mid_annual_st'!$A$3:$A$434,0),),'IRA-BIL_IRA-BIL - Mid_annual_st'!$W$1:$AR$1,$B57)</f>
        <v>44640799</v>
      </c>
      <c r="D57">
        <f>SUMIFS(INDEX('IRA-BIL_IRA-BIL - Mid_annual_st'!$W$3:$AR$434,MATCH(D44,'IRA-BIL_IRA-BIL - Mid_annual_st'!$A$3:$A$434,0),),'IRA-BIL_IRA-BIL - Mid_annual_st'!$W$1:$AR$1,$B57)</f>
        <v>45404601</v>
      </c>
      <c r="E57">
        <f>SUMIFS(INDEX('IRA-BIL_IRA-BIL - Mid_annual_st'!$W$3:$AR$434,MATCH(E44,'IRA-BIL_IRA-BIL - Mid_annual_st'!$A$3:$A$434,0),),'IRA-BIL_IRA-BIL - Mid_annual_st'!$W$1:$AR$1,$B57)</f>
        <v>64107152</v>
      </c>
      <c r="F57">
        <f>SUMIFS(INDEX('IRA-BIL_IRA-BIL - Mid_annual_st'!$W$3:$AR$434,MATCH(F44,'IRA-BIL_IRA-BIL - Mid_annual_st'!$A$3:$A$434,0),),'IRA-BIL_IRA-BIL - Mid_annual_st'!$W$1:$AR$1,$B57)</f>
        <v>63729300</v>
      </c>
      <c r="G57">
        <f>SUMIFS(INDEX('IRA-BIL_IRA-BIL - Mid_annual_st'!$W$3:$AR$434,MATCH(G44,'IRA-BIL_IRA-BIL - Mid_annual_st'!$A$3:$A$434,0),),'IRA-BIL_IRA-BIL - Mid_annual_st'!$W$1:$AR$1,$B57)</f>
        <v>63780822</v>
      </c>
      <c r="H57">
        <f>SUMIFS(INDEX('IRA-BIL_IRA-BIL - Mid_annual_st'!$W$3:$AR$434,MATCH(H44,'IRA-BIL_IRA-BIL - Mid_annual_st'!$A$3:$A$434,0),),'IRA-BIL_IRA-BIL - Mid_annual_st'!$W$1:$AR$1,$B57)</f>
        <v>69647268</v>
      </c>
      <c r="I57">
        <f>SUMIFS(INDEX('IRA-BIL_IRA-BIL - Mid_annual_st'!$W$3:$AR$434,MATCH(I44,'IRA-BIL_IRA-BIL - Mid_annual_st'!$A$3:$A$434,0),),'IRA-BIL_IRA-BIL - Mid_annual_st'!$W$1:$AR$1,$B57)</f>
        <v>69177295</v>
      </c>
      <c r="J57">
        <f>SUMIFS(INDEX('IRA-BIL_IRA-BIL - Mid_annual_st'!$W$3:$AR$434,MATCH(J44,'IRA-BIL_IRA-BIL - Mid_annual_st'!$A$3:$A$434,0),),'IRA-BIL_IRA-BIL - Mid_annual_st'!$W$1:$AR$1,$B57)</f>
        <v>70971560</v>
      </c>
      <c r="K57">
        <f>SUMIFS(INDEX('IRA-BIL_IRA-BIL - Mid_annual_st'!$W$3:$AR$434,MATCH(K44,'IRA-BIL_IRA-BIL - Mid_annual_st'!$A$3:$A$434,0),),'IRA-BIL_IRA-BIL - Mid_annual_st'!$W$1:$AR$1,$B57)</f>
        <v>111195041</v>
      </c>
      <c r="M57">
        <f t="shared" ref="M57:U57" si="51">C57/SUM(C46:C57)</f>
        <v>0.21967266789613907</v>
      </c>
      <c r="N57">
        <f t="shared" si="51"/>
        <v>0.23455207621789814</v>
      </c>
      <c r="O57">
        <f t="shared" si="51"/>
        <v>0.31210274841925301</v>
      </c>
      <c r="P57">
        <f t="shared" si="51"/>
        <v>0.32172332190101627</v>
      </c>
      <c r="Q57">
        <f t="shared" si="51"/>
        <v>0.3246773522215945</v>
      </c>
      <c r="R57">
        <f t="shared" si="51"/>
        <v>0.34348694599768992</v>
      </c>
      <c r="S57">
        <f t="shared" si="51"/>
        <v>0.36541243267806323</v>
      </c>
      <c r="T57">
        <f t="shared" si="51"/>
        <v>0.3917901491558739</v>
      </c>
      <c r="U57">
        <f t="shared" si="51"/>
        <v>0.54671833149306714</v>
      </c>
    </row>
    <row r="58" spans="1:21" ht="15.6" customHeight="1" thickBot="1">
      <c r="A58" s="50" t="s">
        <v>19</v>
      </c>
      <c r="C58" s="49" t="str">
        <f t="shared" ref="C58:K58" si="52">$A58&amp;"_"&amp;C59</f>
        <v>CO_2022</v>
      </c>
      <c r="D58" s="49" t="str">
        <f t="shared" si="52"/>
        <v>CO_2023</v>
      </c>
      <c r="E58" s="49" t="str">
        <f t="shared" si="52"/>
        <v>CO_2024</v>
      </c>
      <c r="F58" s="49" t="str">
        <f t="shared" si="52"/>
        <v>CO_2025</v>
      </c>
      <c r="G58" s="49" t="str">
        <f t="shared" si="52"/>
        <v>CO_2026</v>
      </c>
      <c r="H58" s="49" t="str">
        <f t="shared" si="52"/>
        <v>CO_2027</v>
      </c>
      <c r="I58" s="49" t="str">
        <f t="shared" si="52"/>
        <v>CO_2028</v>
      </c>
      <c r="J58" s="49" t="str">
        <f t="shared" si="52"/>
        <v>CO_2029</v>
      </c>
      <c r="K58" s="49" t="str">
        <f t="shared" si="52"/>
        <v>CO_2030</v>
      </c>
      <c r="M58" s="56" t="str">
        <f t="shared" ref="M58:U58" si="53">$A58&amp;"_"&amp;M59</f>
        <v>CO_2022</v>
      </c>
      <c r="N58" s="56" t="str">
        <f t="shared" si="53"/>
        <v>CO_2023</v>
      </c>
      <c r="O58" s="56" t="str">
        <f t="shared" si="53"/>
        <v>CO_2024</v>
      </c>
      <c r="P58" s="56" t="str">
        <f t="shared" si="53"/>
        <v>CO_2025</v>
      </c>
      <c r="Q58" s="56" t="str">
        <f t="shared" si="53"/>
        <v>CO_2026</v>
      </c>
      <c r="R58" s="56" t="str">
        <f t="shared" si="53"/>
        <v>CO_2027</v>
      </c>
      <c r="S58" s="56" t="str">
        <f t="shared" si="53"/>
        <v>CO_2028</v>
      </c>
      <c r="T58" s="56" t="str">
        <f t="shared" si="53"/>
        <v>CO_2029</v>
      </c>
      <c r="U58" s="56" t="str">
        <f t="shared" si="53"/>
        <v>CO_2030</v>
      </c>
    </row>
    <row r="59" spans="1:21">
      <c r="C59" s="48">
        <v>2022</v>
      </c>
      <c r="D59" s="48">
        <v>2023</v>
      </c>
      <c r="E59" s="48">
        <v>2024</v>
      </c>
      <c r="F59" s="48">
        <v>2025</v>
      </c>
      <c r="G59" s="48">
        <v>2026</v>
      </c>
      <c r="H59" s="48">
        <v>2027</v>
      </c>
      <c r="I59" s="48">
        <v>2028</v>
      </c>
      <c r="J59" s="48">
        <v>2029</v>
      </c>
      <c r="K59" s="48">
        <v>2030</v>
      </c>
      <c r="M59" s="48">
        <v>2022</v>
      </c>
      <c r="N59" s="48">
        <v>2023</v>
      </c>
      <c r="O59" s="48">
        <v>2024</v>
      </c>
      <c r="P59" s="48">
        <v>2025</v>
      </c>
      <c r="Q59" s="48">
        <v>2026</v>
      </c>
      <c r="R59" s="48">
        <v>2027</v>
      </c>
      <c r="S59" s="48">
        <v>2028</v>
      </c>
      <c r="T59" s="48">
        <v>2029</v>
      </c>
      <c r="U59" s="48">
        <v>2030</v>
      </c>
    </row>
    <row r="60" spans="1:21">
      <c r="A60" t="str">
        <f>A58</f>
        <v>CO</v>
      </c>
      <c r="B60" s="1" t="s">
        <v>237</v>
      </c>
      <c r="C60" s="53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</row>
    <row r="61" spans="1:21">
      <c r="A61" t="str">
        <f t="shared" ref="A61:A71" si="54">A60</f>
        <v>CO</v>
      </c>
      <c r="B61" s="1" t="s">
        <v>238</v>
      </c>
      <c r="C61">
        <f>SUMIFS(INDEX('IRA-BIL_IRA-BIL - Mid_annual_st'!$W$3:$AR$434,MATCH(C58,'IRA-BIL_IRA-BIL - Mid_annual_st'!$A$3:$A$434,0),),'IRA-BIL_IRA-BIL - Mid_annual_st'!$W$1:$AR$1,$B61)</f>
        <v>98986</v>
      </c>
      <c r="D61">
        <f>SUMIFS(INDEX('IRA-BIL_IRA-BIL - Mid_annual_st'!$W$3:$AR$434,MATCH(D58,'IRA-BIL_IRA-BIL - Mid_annual_st'!$A$3:$A$434,0),),'IRA-BIL_IRA-BIL - Mid_annual_st'!$W$1:$AR$1,$B61)</f>
        <v>54806</v>
      </c>
      <c r="E61">
        <f>SUMIFS(INDEX('IRA-BIL_IRA-BIL - Mid_annual_st'!$W$3:$AR$434,MATCH(E58,'IRA-BIL_IRA-BIL - Mid_annual_st'!$A$3:$A$434,0),),'IRA-BIL_IRA-BIL - Mid_annual_st'!$W$1:$AR$1,$B61)</f>
        <v>54806</v>
      </c>
      <c r="F61">
        <f>SUMIFS(INDEX('IRA-BIL_IRA-BIL - Mid_annual_st'!$W$3:$AR$434,MATCH(F58,'IRA-BIL_IRA-BIL - Mid_annual_st'!$A$3:$A$434,0),),'IRA-BIL_IRA-BIL - Mid_annual_st'!$W$1:$AR$1,$B61)</f>
        <v>54443</v>
      </c>
      <c r="G61">
        <f>SUMIFS(INDEX('IRA-BIL_IRA-BIL - Mid_annual_st'!$W$3:$AR$434,MATCH(G58,'IRA-BIL_IRA-BIL - Mid_annual_st'!$A$3:$A$434,0),),'IRA-BIL_IRA-BIL - Mid_annual_st'!$W$1:$AR$1,$B61)</f>
        <v>54806</v>
      </c>
      <c r="H61">
        <f>SUMIFS(INDEX('IRA-BIL_IRA-BIL - Mid_annual_st'!$W$3:$AR$434,MATCH(H58,'IRA-BIL_IRA-BIL - Mid_annual_st'!$A$3:$A$434,0),),'IRA-BIL_IRA-BIL - Mid_annual_st'!$W$1:$AR$1,$B61)</f>
        <v>54806</v>
      </c>
      <c r="I61">
        <f>SUMIFS(INDEX('IRA-BIL_IRA-BIL - Mid_annual_st'!$W$3:$AR$434,MATCH(I58,'IRA-BIL_IRA-BIL - Mid_annual_st'!$A$3:$A$434,0),),'IRA-BIL_IRA-BIL - Mid_annual_st'!$W$1:$AR$1,$B61)</f>
        <v>49295</v>
      </c>
      <c r="J61">
        <f>SUMIFS(INDEX('IRA-BIL_IRA-BIL - Mid_annual_st'!$W$3:$AR$434,MATCH(J58,'IRA-BIL_IRA-BIL - Mid_annual_st'!$A$3:$A$434,0),),'IRA-BIL_IRA-BIL - Mid_annual_st'!$W$1:$AR$1,$B61)</f>
        <v>48856</v>
      </c>
      <c r="K61">
        <f>SUMIFS(INDEX('IRA-BIL_IRA-BIL - Mid_annual_st'!$W$3:$AR$434,MATCH(K58,'IRA-BIL_IRA-BIL - Mid_annual_st'!$A$3:$A$434,0),),'IRA-BIL_IRA-BIL - Mid_annual_st'!$W$1:$AR$1,$B61)</f>
        <v>42088</v>
      </c>
      <c r="M61">
        <f t="shared" ref="M61:U61" si="55">C61/SUM(C60:C71)</f>
        <v>1.9144531893605327E-3</v>
      </c>
      <c r="N61">
        <f t="shared" si="55"/>
        <v>6.5305553993928061E-4</v>
      </c>
      <c r="O61">
        <f t="shared" si="55"/>
        <v>6.4928909857156513E-4</v>
      </c>
      <c r="P61">
        <f t="shared" si="55"/>
        <v>6.0751184948274904E-4</v>
      </c>
      <c r="Q61">
        <f t="shared" si="55"/>
        <v>6.2038429573098839E-4</v>
      </c>
      <c r="R61">
        <f t="shared" si="55"/>
        <v>6.4204879802820752E-4</v>
      </c>
      <c r="S61">
        <f t="shared" si="55"/>
        <v>5.755805981734356E-4</v>
      </c>
      <c r="T61">
        <f t="shared" si="55"/>
        <v>5.8788120722854666E-4</v>
      </c>
      <c r="U61">
        <f t="shared" si="55"/>
        <v>4.8058968290147367E-4</v>
      </c>
    </row>
    <row r="62" spans="1:21">
      <c r="A62" t="str">
        <f t="shared" si="54"/>
        <v>CO</v>
      </c>
      <c r="B62" s="1" t="s">
        <v>239</v>
      </c>
      <c r="C62">
        <f>SUMIFS(INDEX('IRA-BIL_IRA-BIL - Mid_annual_st'!$W$3:$AR$434,MATCH(C58,'IRA-BIL_IRA-BIL - Mid_annual_st'!$A$3:$A$434,0),),'IRA-BIL_IRA-BIL - Mid_annual_st'!$W$1:$AR$1,$B62)</f>
        <v>26975784</v>
      </c>
      <c r="D62">
        <f>SUMIFS(INDEX('IRA-BIL_IRA-BIL - Mid_annual_st'!$W$3:$AR$434,MATCH(D58,'IRA-BIL_IRA-BIL - Mid_annual_st'!$A$3:$A$434,0),),'IRA-BIL_IRA-BIL - Mid_annual_st'!$W$1:$AR$1,$B62)</f>
        <v>21310306</v>
      </c>
      <c r="E62">
        <f>SUMIFS(INDEX('IRA-BIL_IRA-BIL - Mid_annual_st'!$W$3:$AR$434,MATCH(E58,'IRA-BIL_IRA-BIL - Mid_annual_st'!$A$3:$A$434,0),),'IRA-BIL_IRA-BIL - Mid_annual_st'!$W$1:$AR$1,$B62)</f>
        <v>17320441</v>
      </c>
      <c r="F62">
        <f>SUMIFS(INDEX('IRA-BIL_IRA-BIL - Mid_annual_st'!$W$3:$AR$434,MATCH(F58,'IRA-BIL_IRA-BIL - Mid_annual_st'!$A$3:$A$434,0),),'IRA-BIL_IRA-BIL - Mid_annual_st'!$W$1:$AR$1,$B62)</f>
        <v>11146197</v>
      </c>
      <c r="G62">
        <f>SUMIFS(INDEX('IRA-BIL_IRA-BIL - Mid_annual_st'!$W$3:$AR$434,MATCH(G58,'IRA-BIL_IRA-BIL - Mid_annual_st'!$A$3:$A$434,0),),'IRA-BIL_IRA-BIL - Mid_annual_st'!$W$1:$AR$1,$B62)</f>
        <v>9816942</v>
      </c>
      <c r="H62">
        <f>SUMIFS(INDEX('IRA-BIL_IRA-BIL - Mid_annual_st'!$W$3:$AR$434,MATCH(H58,'IRA-BIL_IRA-BIL - Mid_annual_st'!$A$3:$A$434,0),),'IRA-BIL_IRA-BIL - Mid_annual_st'!$W$1:$AR$1,$B62)</f>
        <v>8666901</v>
      </c>
      <c r="I62">
        <f>SUMIFS(INDEX('IRA-BIL_IRA-BIL - Mid_annual_st'!$W$3:$AR$434,MATCH(I58,'IRA-BIL_IRA-BIL - Mid_annual_st'!$A$3:$A$434,0),),'IRA-BIL_IRA-BIL - Mid_annual_st'!$W$1:$AR$1,$B62)</f>
        <v>1100912</v>
      </c>
      <c r="J62">
        <f>SUMIFS(INDEX('IRA-BIL_IRA-BIL - Mid_annual_st'!$W$3:$AR$434,MATCH(J58,'IRA-BIL_IRA-BIL - Mid_annual_st'!$A$3:$A$434,0),),'IRA-BIL_IRA-BIL - Mid_annual_st'!$W$1:$AR$1,$B62)</f>
        <v>176454</v>
      </c>
      <c r="K62">
        <f>SUMIFS(INDEX('IRA-BIL_IRA-BIL - Mid_annual_st'!$W$3:$AR$434,MATCH(K58,'IRA-BIL_IRA-BIL - Mid_annual_st'!$A$3:$A$434,0),),'IRA-BIL_IRA-BIL - Mid_annual_st'!$W$1:$AR$1,$B62)</f>
        <v>0</v>
      </c>
      <c r="M62">
        <f t="shared" ref="M62:U62" si="56">C62/SUM(C60:C71)</f>
        <v>0.52172909011679258</v>
      </c>
      <c r="N62">
        <f t="shared" si="56"/>
        <v>0.25392864633619111</v>
      </c>
      <c r="O62">
        <f t="shared" si="56"/>
        <v>0.20519602824055722</v>
      </c>
      <c r="P62">
        <f t="shared" si="56"/>
        <v>0.12437681160422953</v>
      </c>
      <c r="Q62">
        <f t="shared" si="56"/>
        <v>0.1111242683082502</v>
      </c>
      <c r="R62">
        <f t="shared" si="56"/>
        <v>0.10153219300221636</v>
      </c>
      <c r="S62">
        <f t="shared" si="56"/>
        <v>1.285452048881861E-2</v>
      </c>
      <c r="T62">
        <f t="shared" si="56"/>
        <v>2.1232599995968967E-3</v>
      </c>
      <c r="U62">
        <f t="shared" si="56"/>
        <v>0</v>
      </c>
    </row>
    <row r="63" spans="1:21">
      <c r="A63" t="str">
        <f t="shared" si="54"/>
        <v>CO</v>
      </c>
      <c r="B63" s="1" t="s">
        <v>242</v>
      </c>
      <c r="C63">
        <f>SUMIFS(INDEX('IRA-BIL_IRA-BIL - Mid_annual_st'!$W$3:$AR$434,MATCH(C58,'IRA-BIL_IRA-BIL - Mid_annual_st'!$A$3:$A$434,0),),'IRA-BIL_IRA-BIL - Mid_annual_st'!$W$1:$AR$1,$B63)</f>
        <v>0</v>
      </c>
      <c r="D63">
        <f>SUMIFS(INDEX('IRA-BIL_IRA-BIL - Mid_annual_st'!$W$3:$AR$434,MATCH(D58,'IRA-BIL_IRA-BIL - Mid_annual_st'!$A$3:$A$434,0),),'IRA-BIL_IRA-BIL - Mid_annual_st'!$W$1:$AR$1,$B63)</f>
        <v>0</v>
      </c>
      <c r="E63">
        <f>SUMIFS(INDEX('IRA-BIL_IRA-BIL - Mid_annual_st'!$W$3:$AR$434,MATCH(E58,'IRA-BIL_IRA-BIL - Mid_annual_st'!$A$3:$A$434,0),),'IRA-BIL_IRA-BIL - Mid_annual_st'!$W$1:$AR$1,$B63)</f>
        <v>0</v>
      </c>
      <c r="F63">
        <f>SUMIFS(INDEX('IRA-BIL_IRA-BIL - Mid_annual_st'!$W$3:$AR$434,MATCH(F58,'IRA-BIL_IRA-BIL - Mid_annual_st'!$A$3:$A$434,0),),'IRA-BIL_IRA-BIL - Mid_annual_st'!$W$1:$AR$1,$B63)</f>
        <v>0</v>
      </c>
      <c r="G63">
        <f>SUMIFS(INDEX('IRA-BIL_IRA-BIL - Mid_annual_st'!$W$3:$AR$434,MATCH(G58,'IRA-BIL_IRA-BIL - Mid_annual_st'!$A$3:$A$434,0),),'IRA-BIL_IRA-BIL - Mid_annual_st'!$W$1:$AR$1,$B63)</f>
        <v>0</v>
      </c>
      <c r="H63">
        <f>SUMIFS(INDEX('IRA-BIL_IRA-BIL - Mid_annual_st'!$W$3:$AR$434,MATCH(H58,'IRA-BIL_IRA-BIL - Mid_annual_st'!$A$3:$A$434,0),),'IRA-BIL_IRA-BIL - Mid_annual_st'!$W$1:$AR$1,$B63)</f>
        <v>0</v>
      </c>
      <c r="I63">
        <f>SUMIFS(INDEX('IRA-BIL_IRA-BIL - Mid_annual_st'!$W$3:$AR$434,MATCH(I58,'IRA-BIL_IRA-BIL - Mid_annual_st'!$A$3:$A$434,0),),'IRA-BIL_IRA-BIL - Mid_annual_st'!$W$1:$AR$1,$B63)</f>
        <v>0</v>
      </c>
      <c r="J63">
        <f>SUMIFS(INDEX('IRA-BIL_IRA-BIL - Mid_annual_st'!$W$3:$AR$434,MATCH(J58,'IRA-BIL_IRA-BIL - Mid_annual_st'!$A$3:$A$434,0),),'IRA-BIL_IRA-BIL - Mid_annual_st'!$W$1:$AR$1,$B63)</f>
        <v>0</v>
      </c>
      <c r="K63">
        <f>SUMIFS(INDEX('IRA-BIL_IRA-BIL - Mid_annual_st'!$W$3:$AR$434,MATCH(K58,'IRA-BIL_IRA-BIL - Mid_annual_st'!$A$3:$A$434,0),),'IRA-BIL_IRA-BIL - Mid_annual_st'!$W$1:$AR$1,$B63)</f>
        <v>0</v>
      </c>
      <c r="M63">
        <f t="shared" ref="M63:U63" si="57">C63/SUM(C60:C71)</f>
        <v>0</v>
      </c>
      <c r="N63">
        <f t="shared" si="57"/>
        <v>0</v>
      </c>
      <c r="O63">
        <f t="shared" si="57"/>
        <v>0</v>
      </c>
      <c r="P63">
        <f t="shared" si="57"/>
        <v>0</v>
      </c>
      <c r="Q63">
        <f t="shared" si="57"/>
        <v>0</v>
      </c>
      <c r="R63">
        <f t="shared" si="57"/>
        <v>0</v>
      </c>
      <c r="S63">
        <f t="shared" si="57"/>
        <v>0</v>
      </c>
      <c r="T63">
        <f t="shared" si="57"/>
        <v>0</v>
      </c>
      <c r="U63">
        <f t="shared" si="57"/>
        <v>0</v>
      </c>
    </row>
    <row r="64" spans="1:21">
      <c r="A64" t="str">
        <f t="shared" si="54"/>
        <v>CO</v>
      </c>
      <c r="B64" s="1" t="s">
        <v>243</v>
      </c>
      <c r="C64">
        <f>SUMIFS(INDEX('IRA-BIL_IRA-BIL - Mid_annual_st'!$W$3:$AR$434,MATCH(C58,'IRA-BIL_IRA-BIL - Mid_annual_st'!$A$3:$A$434,0),),'IRA-BIL_IRA-BIL - Mid_annual_st'!$W$1:$AR$1,$B64)</f>
        <v>1841640</v>
      </c>
      <c r="D64">
        <f>SUMIFS(INDEX('IRA-BIL_IRA-BIL - Mid_annual_st'!$W$3:$AR$434,MATCH(D58,'IRA-BIL_IRA-BIL - Mid_annual_st'!$A$3:$A$434,0),),'IRA-BIL_IRA-BIL - Mid_annual_st'!$W$1:$AR$1,$B64)</f>
        <v>1841640</v>
      </c>
      <c r="E64">
        <f>SUMIFS(INDEX('IRA-BIL_IRA-BIL - Mid_annual_st'!$W$3:$AR$434,MATCH(E58,'IRA-BIL_IRA-BIL - Mid_annual_st'!$A$3:$A$434,0),),'IRA-BIL_IRA-BIL - Mid_annual_st'!$W$1:$AR$1,$B64)</f>
        <v>1841019</v>
      </c>
      <c r="F64">
        <f>SUMIFS(INDEX('IRA-BIL_IRA-BIL - Mid_annual_st'!$W$3:$AR$434,MATCH(F58,'IRA-BIL_IRA-BIL - Mid_annual_st'!$A$3:$A$434,0),),'IRA-BIL_IRA-BIL - Mid_annual_st'!$W$1:$AR$1,$B64)</f>
        <v>1838935</v>
      </c>
      <c r="G64">
        <f>SUMIFS(INDEX('IRA-BIL_IRA-BIL - Mid_annual_st'!$W$3:$AR$434,MATCH(G58,'IRA-BIL_IRA-BIL - Mid_annual_st'!$A$3:$A$434,0),),'IRA-BIL_IRA-BIL - Mid_annual_st'!$W$1:$AR$1,$B64)</f>
        <v>1842261</v>
      </c>
      <c r="H64">
        <f>SUMIFS(INDEX('IRA-BIL_IRA-BIL - Mid_annual_st'!$W$3:$AR$434,MATCH(H58,'IRA-BIL_IRA-BIL - Mid_annual_st'!$A$3:$A$434,0),),'IRA-BIL_IRA-BIL - Mid_annual_st'!$W$1:$AR$1,$B64)</f>
        <v>1841507</v>
      </c>
      <c r="I64">
        <f>SUMIFS(INDEX('IRA-BIL_IRA-BIL - Mid_annual_st'!$W$3:$AR$434,MATCH(I58,'IRA-BIL_IRA-BIL - Mid_annual_st'!$A$3:$A$434,0),),'IRA-BIL_IRA-BIL - Mid_annual_st'!$W$1:$AR$1,$B64)</f>
        <v>1828842</v>
      </c>
      <c r="J64">
        <f>SUMIFS(INDEX('IRA-BIL_IRA-BIL - Mid_annual_st'!$W$3:$AR$434,MATCH(J58,'IRA-BIL_IRA-BIL - Mid_annual_st'!$A$3:$A$434,0),),'IRA-BIL_IRA-BIL - Mid_annual_st'!$W$1:$AR$1,$B64)</f>
        <v>1829509</v>
      </c>
      <c r="K64">
        <f>SUMIFS(INDEX('IRA-BIL_IRA-BIL - Mid_annual_st'!$W$3:$AR$434,MATCH(K58,'IRA-BIL_IRA-BIL - Mid_annual_st'!$A$3:$A$434,0),),'IRA-BIL_IRA-BIL - Mid_annual_st'!$W$1:$AR$1,$B64)</f>
        <v>1834941</v>
      </c>
      <c r="M64">
        <f t="shared" ref="M64:U64" si="58">C64/SUM(C60:C71)</f>
        <v>3.5618507381386576E-2</v>
      </c>
      <c r="N64">
        <f t="shared" si="58"/>
        <v>2.1944553599492333E-2</v>
      </c>
      <c r="O64">
        <f t="shared" si="58"/>
        <v>2.1810633269407079E-2</v>
      </c>
      <c r="P64">
        <f t="shared" si="58"/>
        <v>2.0520081606975351E-2</v>
      </c>
      <c r="Q64">
        <f t="shared" si="58"/>
        <v>2.085373486548309E-2</v>
      </c>
      <c r="R64">
        <f t="shared" si="58"/>
        <v>2.1573137173129409E-2</v>
      </c>
      <c r="S64">
        <f t="shared" si="58"/>
        <v>2.1354011001616845E-2</v>
      </c>
      <c r="T64">
        <f t="shared" si="58"/>
        <v>2.2014367929332965E-2</v>
      </c>
      <c r="U64">
        <f t="shared" si="58"/>
        <v>2.0952616264325055E-2</v>
      </c>
    </row>
    <row r="65" spans="1:21">
      <c r="A65" t="str">
        <f t="shared" si="54"/>
        <v>CO</v>
      </c>
      <c r="B65" s="1" t="s">
        <v>241</v>
      </c>
      <c r="C65">
        <f>SUMIFS(INDEX('IRA-BIL_IRA-BIL - Mid_annual_st'!$W$3:$AR$434,MATCH(C58,'IRA-BIL_IRA-BIL - Mid_annual_st'!$A$3:$A$434,0),),'IRA-BIL_IRA-BIL - Mid_annual_st'!$W$1:$AR$1,$B65)</f>
        <v>6550637</v>
      </c>
      <c r="D65">
        <f>SUMIFS(INDEX('IRA-BIL_IRA-BIL - Mid_annual_st'!$W$3:$AR$434,MATCH(D58,'IRA-BIL_IRA-BIL - Mid_annual_st'!$A$3:$A$434,0),),'IRA-BIL_IRA-BIL - Mid_annual_st'!$W$1:$AR$1,$B65)</f>
        <v>6205379</v>
      </c>
      <c r="E65">
        <f>SUMIFS(INDEX('IRA-BIL_IRA-BIL - Mid_annual_st'!$W$3:$AR$434,MATCH(E58,'IRA-BIL_IRA-BIL - Mid_annual_st'!$A$3:$A$434,0),),'IRA-BIL_IRA-BIL - Mid_annual_st'!$W$1:$AR$1,$B65)</f>
        <v>3774828</v>
      </c>
      <c r="F65">
        <f>SUMIFS(INDEX('IRA-BIL_IRA-BIL - Mid_annual_st'!$W$3:$AR$434,MATCH(F58,'IRA-BIL_IRA-BIL - Mid_annual_st'!$A$3:$A$434,0),),'IRA-BIL_IRA-BIL - Mid_annual_st'!$W$1:$AR$1,$B65)</f>
        <v>2281498</v>
      </c>
      <c r="G65">
        <f>SUMIFS(INDEX('IRA-BIL_IRA-BIL - Mid_annual_st'!$W$3:$AR$434,MATCH(G58,'IRA-BIL_IRA-BIL - Mid_annual_st'!$A$3:$A$434,0),),'IRA-BIL_IRA-BIL - Mid_annual_st'!$W$1:$AR$1,$B65)</f>
        <v>3866958</v>
      </c>
      <c r="H65">
        <f>SUMIFS(INDEX('IRA-BIL_IRA-BIL - Mid_annual_st'!$W$3:$AR$434,MATCH(H58,'IRA-BIL_IRA-BIL - Mid_annual_st'!$A$3:$A$434,0),),'IRA-BIL_IRA-BIL - Mid_annual_st'!$W$1:$AR$1,$B65)</f>
        <v>2607833</v>
      </c>
      <c r="I65">
        <f>SUMIFS(INDEX('IRA-BIL_IRA-BIL - Mid_annual_st'!$W$3:$AR$434,MATCH(I58,'IRA-BIL_IRA-BIL - Mid_annual_st'!$A$3:$A$434,0),),'IRA-BIL_IRA-BIL - Mid_annual_st'!$W$1:$AR$1,$B65)</f>
        <v>940718</v>
      </c>
      <c r="J65">
        <f>SUMIFS(INDEX('IRA-BIL_IRA-BIL - Mid_annual_st'!$W$3:$AR$434,MATCH(J58,'IRA-BIL_IRA-BIL - Mid_annual_st'!$A$3:$A$434,0),),'IRA-BIL_IRA-BIL - Mid_annual_st'!$W$1:$AR$1,$B65)</f>
        <v>922874</v>
      </c>
      <c r="K65">
        <f>SUMIFS(INDEX('IRA-BIL_IRA-BIL - Mid_annual_st'!$W$3:$AR$434,MATCH(K58,'IRA-BIL_IRA-BIL - Mid_annual_st'!$A$3:$A$434,0),),'IRA-BIL_IRA-BIL - Mid_annual_st'!$W$1:$AR$1,$B65)</f>
        <v>535695</v>
      </c>
      <c r="M65">
        <f t="shared" ref="M65:U65" si="59">C65/SUM(C60:C71)</f>
        <v>0.12669355158298257</v>
      </c>
      <c r="N65">
        <f t="shared" si="59"/>
        <v>7.3941851866088981E-2</v>
      </c>
      <c r="O65">
        <f t="shared" si="59"/>
        <v>4.4720553760221583E-2</v>
      </c>
      <c r="P65">
        <f t="shared" si="59"/>
        <v>2.5458499156387284E-2</v>
      </c>
      <c r="Q65">
        <f t="shared" si="59"/>
        <v>4.3772579926491827E-2</v>
      </c>
      <c r="R65">
        <f t="shared" si="59"/>
        <v>3.0550597436563416E-2</v>
      </c>
      <c r="S65">
        <f t="shared" si="59"/>
        <v>1.0984055769398884E-2</v>
      </c>
      <c r="T65">
        <f t="shared" si="59"/>
        <v>1.110488540281312E-2</v>
      </c>
      <c r="U65">
        <f t="shared" si="59"/>
        <v>6.116933334487382E-3</v>
      </c>
    </row>
    <row r="66" spans="1:21">
      <c r="A66" t="str">
        <f t="shared" si="54"/>
        <v>CO</v>
      </c>
      <c r="B66" s="1" t="s">
        <v>244</v>
      </c>
      <c r="C66">
        <f>SUMIFS(INDEX('IRA-BIL_IRA-BIL - Mid_annual_st'!$W$3:$AR$434,MATCH(C58,'IRA-BIL_IRA-BIL - Mid_annual_st'!$A$3:$A$434,0),),'IRA-BIL_IRA-BIL - Mid_annual_st'!$W$1:$AR$1,$B66)</f>
        <v>0</v>
      </c>
      <c r="D66">
        <f>SUMIFS(INDEX('IRA-BIL_IRA-BIL - Mid_annual_st'!$W$3:$AR$434,MATCH(D58,'IRA-BIL_IRA-BIL - Mid_annual_st'!$A$3:$A$434,0),),'IRA-BIL_IRA-BIL - Mid_annual_st'!$W$1:$AR$1,$B66)</f>
        <v>0</v>
      </c>
      <c r="E66">
        <f>SUMIFS(INDEX('IRA-BIL_IRA-BIL - Mid_annual_st'!$W$3:$AR$434,MATCH(E58,'IRA-BIL_IRA-BIL - Mid_annual_st'!$A$3:$A$434,0),),'IRA-BIL_IRA-BIL - Mid_annual_st'!$W$1:$AR$1,$B66)</f>
        <v>0</v>
      </c>
      <c r="F66">
        <f>SUMIFS(INDEX('IRA-BIL_IRA-BIL - Mid_annual_st'!$W$3:$AR$434,MATCH(F58,'IRA-BIL_IRA-BIL - Mid_annual_st'!$A$3:$A$434,0),),'IRA-BIL_IRA-BIL - Mid_annual_st'!$W$1:$AR$1,$B66)</f>
        <v>0</v>
      </c>
      <c r="G66">
        <f>SUMIFS(INDEX('IRA-BIL_IRA-BIL - Mid_annual_st'!$W$3:$AR$434,MATCH(G58,'IRA-BIL_IRA-BIL - Mid_annual_st'!$A$3:$A$434,0),),'IRA-BIL_IRA-BIL - Mid_annual_st'!$W$1:$AR$1,$B66)</f>
        <v>0</v>
      </c>
      <c r="H66">
        <f>SUMIFS(INDEX('IRA-BIL_IRA-BIL - Mid_annual_st'!$W$3:$AR$434,MATCH(H58,'IRA-BIL_IRA-BIL - Mid_annual_st'!$A$3:$A$434,0),),'IRA-BIL_IRA-BIL - Mid_annual_st'!$W$1:$AR$1,$B66)</f>
        <v>0</v>
      </c>
      <c r="I66">
        <f>SUMIFS(INDEX('IRA-BIL_IRA-BIL - Mid_annual_st'!$W$3:$AR$434,MATCH(I58,'IRA-BIL_IRA-BIL - Mid_annual_st'!$A$3:$A$434,0),),'IRA-BIL_IRA-BIL - Mid_annual_st'!$W$1:$AR$1,$B66)</f>
        <v>0</v>
      </c>
      <c r="J66">
        <f>SUMIFS(INDEX('IRA-BIL_IRA-BIL - Mid_annual_st'!$W$3:$AR$434,MATCH(J58,'IRA-BIL_IRA-BIL - Mid_annual_st'!$A$3:$A$434,0),),'IRA-BIL_IRA-BIL - Mid_annual_st'!$W$1:$AR$1,$B66)</f>
        <v>0</v>
      </c>
      <c r="K66">
        <f>SUMIFS(INDEX('IRA-BIL_IRA-BIL - Mid_annual_st'!$W$3:$AR$434,MATCH(K58,'IRA-BIL_IRA-BIL - Mid_annual_st'!$A$3:$A$434,0),),'IRA-BIL_IRA-BIL - Mid_annual_st'!$W$1:$AR$1,$B66)</f>
        <v>0</v>
      </c>
      <c r="M66">
        <f t="shared" ref="M66:U66" si="60">C66/SUM(C60:C71)</f>
        <v>0</v>
      </c>
      <c r="N66">
        <f t="shared" si="60"/>
        <v>0</v>
      </c>
      <c r="O66">
        <f t="shared" si="60"/>
        <v>0</v>
      </c>
      <c r="P66">
        <f t="shared" si="60"/>
        <v>0</v>
      </c>
      <c r="Q66">
        <f t="shared" si="60"/>
        <v>0</v>
      </c>
      <c r="R66">
        <f t="shared" si="60"/>
        <v>0</v>
      </c>
      <c r="S66">
        <f t="shared" si="60"/>
        <v>0</v>
      </c>
      <c r="T66">
        <f t="shared" si="60"/>
        <v>0</v>
      </c>
      <c r="U66">
        <f t="shared" si="60"/>
        <v>0</v>
      </c>
    </row>
    <row r="67" spans="1:21">
      <c r="A67" t="str">
        <f t="shared" si="54"/>
        <v>CO</v>
      </c>
      <c r="B67" s="1" t="s">
        <v>247</v>
      </c>
      <c r="C67">
        <f>SUMIFS(INDEX('IRA-BIL_IRA-BIL - Mid_annual_st'!$W$3:$AR$434,MATCH(C58,'IRA-BIL_IRA-BIL - Mid_annual_st'!$A$3:$A$434,0),),'IRA-BIL_IRA-BIL - Mid_annual_st'!$W$1:$AR$1,$B67)</f>
        <v>0</v>
      </c>
      <c r="D67">
        <f>SUMIFS(INDEX('IRA-BIL_IRA-BIL - Mid_annual_st'!$W$3:$AR$434,MATCH(D58,'IRA-BIL_IRA-BIL - Mid_annual_st'!$A$3:$A$434,0),),'IRA-BIL_IRA-BIL - Mid_annual_st'!$W$1:$AR$1,$B67)</f>
        <v>0</v>
      </c>
      <c r="E67">
        <f>SUMIFS(INDEX('IRA-BIL_IRA-BIL - Mid_annual_st'!$W$3:$AR$434,MATCH(E58,'IRA-BIL_IRA-BIL - Mid_annual_st'!$A$3:$A$434,0),),'IRA-BIL_IRA-BIL - Mid_annual_st'!$W$1:$AR$1,$B67)</f>
        <v>0</v>
      </c>
      <c r="F67">
        <f>SUMIFS(INDEX('IRA-BIL_IRA-BIL - Mid_annual_st'!$W$3:$AR$434,MATCH(F58,'IRA-BIL_IRA-BIL - Mid_annual_st'!$A$3:$A$434,0),),'IRA-BIL_IRA-BIL - Mid_annual_st'!$W$1:$AR$1,$B67)</f>
        <v>0</v>
      </c>
      <c r="G67">
        <f>SUMIFS(INDEX('IRA-BIL_IRA-BIL - Mid_annual_st'!$W$3:$AR$434,MATCH(G58,'IRA-BIL_IRA-BIL - Mid_annual_st'!$A$3:$A$434,0),),'IRA-BIL_IRA-BIL - Mid_annual_st'!$W$1:$AR$1,$B67)</f>
        <v>0</v>
      </c>
      <c r="H67">
        <f>SUMIFS(INDEX('IRA-BIL_IRA-BIL - Mid_annual_st'!$W$3:$AR$434,MATCH(H58,'IRA-BIL_IRA-BIL - Mid_annual_st'!$A$3:$A$434,0),),'IRA-BIL_IRA-BIL - Mid_annual_st'!$W$1:$AR$1,$B67)</f>
        <v>0</v>
      </c>
      <c r="I67">
        <f>SUMIFS(INDEX('IRA-BIL_IRA-BIL - Mid_annual_st'!$W$3:$AR$434,MATCH(I58,'IRA-BIL_IRA-BIL - Mid_annual_st'!$A$3:$A$434,0),),'IRA-BIL_IRA-BIL - Mid_annual_st'!$W$1:$AR$1,$B67)</f>
        <v>0</v>
      </c>
      <c r="J67">
        <f>SUMIFS(INDEX('IRA-BIL_IRA-BIL - Mid_annual_st'!$W$3:$AR$434,MATCH(J58,'IRA-BIL_IRA-BIL - Mid_annual_st'!$A$3:$A$434,0),),'IRA-BIL_IRA-BIL - Mid_annual_st'!$W$1:$AR$1,$B67)</f>
        <v>0</v>
      </c>
      <c r="K67">
        <f>SUMIFS(INDEX('IRA-BIL_IRA-BIL - Mid_annual_st'!$W$3:$AR$434,MATCH(K58,'IRA-BIL_IRA-BIL - Mid_annual_st'!$A$3:$A$434,0),),'IRA-BIL_IRA-BIL - Mid_annual_st'!$W$1:$AR$1,$B67)</f>
        <v>0</v>
      </c>
      <c r="M67">
        <f t="shared" ref="M67:U67" si="61">C67/SUM(C60:C71)</f>
        <v>0</v>
      </c>
      <c r="N67">
        <f t="shared" si="61"/>
        <v>0</v>
      </c>
      <c r="O67">
        <f t="shared" si="61"/>
        <v>0</v>
      </c>
      <c r="P67">
        <f t="shared" si="61"/>
        <v>0</v>
      </c>
      <c r="Q67">
        <f t="shared" si="61"/>
        <v>0</v>
      </c>
      <c r="R67">
        <f t="shared" si="61"/>
        <v>0</v>
      </c>
      <c r="S67">
        <f t="shared" si="61"/>
        <v>0</v>
      </c>
      <c r="T67">
        <f t="shared" si="61"/>
        <v>0</v>
      </c>
      <c r="U67">
        <f t="shared" si="61"/>
        <v>0</v>
      </c>
    </row>
    <row r="68" spans="1:21">
      <c r="A68" t="str">
        <f t="shared" si="54"/>
        <v>CO</v>
      </c>
      <c r="B68" s="1" t="s">
        <v>245</v>
      </c>
      <c r="C68">
        <f>SUMIFS(INDEX('IRA-BIL_IRA-BIL - Mid_annual_st'!$W$3:$AR$434,MATCH(C58,'IRA-BIL_IRA-BIL - Mid_annual_st'!$A$3:$A$434,0),),'IRA-BIL_IRA-BIL - Mid_annual_st'!$W$1:$AR$1,$B68)</f>
        <v>0</v>
      </c>
      <c r="D68">
        <f>SUMIFS(INDEX('IRA-BIL_IRA-BIL - Mid_annual_st'!$W$3:$AR$434,MATCH(D58,'IRA-BIL_IRA-BIL - Mid_annual_st'!$A$3:$A$434,0),),'IRA-BIL_IRA-BIL - Mid_annual_st'!$W$1:$AR$1,$B68)</f>
        <v>0</v>
      </c>
      <c r="E68">
        <f>SUMIFS(INDEX('IRA-BIL_IRA-BIL - Mid_annual_st'!$W$3:$AR$434,MATCH(E58,'IRA-BIL_IRA-BIL - Mid_annual_st'!$A$3:$A$434,0),),'IRA-BIL_IRA-BIL - Mid_annual_st'!$W$1:$AR$1,$B68)</f>
        <v>0</v>
      </c>
      <c r="F68">
        <f>SUMIFS(INDEX('IRA-BIL_IRA-BIL - Mid_annual_st'!$W$3:$AR$434,MATCH(F58,'IRA-BIL_IRA-BIL - Mid_annual_st'!$A$3:$A$434,0),),'IRA-BIL_IRA-BIL - Mid_annual_st'!$W$1:$AR$1,$B68)</f>
        <v>0</v>
      </c>
      <c r="G68">
        <f>SUMIFS(INDEX('IRA-BIL_IRA-BIL - Mid_annual_st'!$W$3:$AR$434,MATCH(G58,'IRA-BIL_IRA-BIL - Mid_annual_st'!$A$3:$A$434,0),),'IRA-BIL_IRA-BIL - Mid_annual_st'!$W$1:$AR$1,$B68)</f>
        <v>0</v>
      </c>
      <c r="H68">
        <f>SUMIFS(INDEX('IRA-BIL_IRA-BIL - Mid_annual_st'!$W$3:$AR$434,MATCH(H58,'IRA-BIL_IRA-BIL - Mid_annual_st'!$A$3:$A$434,0),),'IRA-BIL_IRA-BIL - Mid_annual_st'!$W$1:$AR$1,$B68)</f>
        <v>0</v>
      </c>
      <c r="I68">
        <f>SUMIFS(INDEX('IRA-BIL_IRA-BIL - Mid_annual_st'!$W$3:$AR$434,MATCH(I58,'IRA-BIL_IRA-BIL - Mid_annual_st'!$A$3:$A$434,0),),'IRA-BIL_IRA-BIL - Mid_annual_st'!$W$1:$AR$1,$B68)</f>
        <v>0</v>
      </c>
      <c r="J68">
        <f>SUMIFS(INDEX('IRA-BIL_IRA-BIL - Mid_annual_st'!$W$3:$AR$434,MATCH(J58,'IRA-BIL_IRA-BIL - Mid_annual_st'!$A$3:$A$434,0),),'IRA-BIL_IRA-BIL - Mid_annual_st'!$W$1:$AR$1,$B68)</f>
        <v>0</v>
      </c>
      <c r="K68">
        <f>SUMIFS(INDEX('IRA-BIL_IRA-BIL - Mid_annual_st'!$W$3:$AR$434,MATCH(K58,'IRA-BIL_IRA-BIL - Mid_annual_st'!$A$3:$A$434,0),),'IRA-BIL_IRA-BIL - Mid_annual_st'!$W$1:$AR$1,$B68)</f>
        <v>0</v>
      </c>
      <c r="M68">
        <f t="shared" ref="M68:U68" si="62">C68/SUM(C60:C71)</f>
        <v>0</v>
      </c>
      <c r="N68">
        <f t="shared" si="62"/>
        <v>0</v>
      </c>
      <c r="O68">
        <f t="shared" si="62"/>
        <v>0</v>
      </c>
      <c r="P68">
        <f t="shared" si="62"/>
        <v>0</v>
      </c>
      <c r="Q68">
        <f t="shared" si="62"/>
        <v>0</v>
      </c>
      <c r="R68">
        <f t="shared" si="62"/>
        <v>0</v>
      </c>
      <c r="S68">
        <f t="shared" si="62"/>
        <v>0</v>
      </c>
      <c r="T68">
        <f t="shared" si="62"/>
        <v>0</v>
      </c>
      <c r="U68">
        <f t="shared" si="62"/>
        <v>0</v>
      </c>
    </row>
    <row r="69" spans="1:21">
      <c r="A69" t="str">
        <f t="shared" si="54"/>
        <v>CO</v>
      </c>
      <c r="B69" s="1" t="s">
        <v>248</v>
      </c>
      <c r="C69">
        <f>SUMIFS(INDEX('IRA-BIL_IRA-BIL - Mid_annual_st'!$W$3:$AR$434,MATCH(C58,'IRA-BIL_IRA-BIL - Mid_annual_st'!$A$3:$A$434,0),),'IRA-BIL_IRA-BIL - Mid_annual_st'!$W$1:$AR$1,$B69)</f>
        <v>13923172</v>
      </c>
      <c r="D69">
        <f>SUMIFS(INDEX('IRA-BIL_IRA-BIL - Mid_annual_st'!$W$3:$AR$434,MATCH(D58,'IRA-BIL_IRA-BIL - Mid_annual_st'!$A$3:$A$434,0),),'IRA-BIL_IRA-BIL - Mid_annual_st'!$W$1:$AR$1,$B69)</f>
        <v>45070009</v>
      </c>
      <c r="E69">
        <f>SUMIFS(INDEX('IRA-BIL_IRA-BIL - Mid_annual_st'!$W$3:$AR$434,MATCH(E58,'IRA-BIL_IRA-BIL - Mid_annual_st'!$A$3:$A$434,0),),'IRA-BIL_IRA-BIL - Mid_annual_st'!$W$1:$AR$1,$B69)</f>
        <v>51380850</v>
      </c>
      <c r="F69">
        <f>SUMIFS(INDEX('IRA-BIL_IRA-BIL - Mid_annual_st'!$W$3:$AR$434,MATCH(F58,'IRA-BIL_IRA-BIL - Mid_annual_st'!$A$3:$A$434,0),),'IRA-BIL_IRA-BIL - Mid_annual_st'!$W$1:$AR$1,$B69)</f>
        <v>64295987</v>
      </c>
      <c r="G69">
        <f>SUMIFS(INDEX('IRA-BIL_IRA-BIL - Mid_annual_st'!$W$3:$AR$434,MATCH(G58,'IRA-BIL_IRA-BIL - Mid_annual_st'!$A$3:$A$434,0),),'IRA-BIL_IRA-BIL - Mid_annual_st'!$W$1:$AR$1,$B69)</f>
        <v>63950853</v>
      </c>
      <c r="H69">
        <f>SUMIFS(INDEX('IRA-BIL_IRA-BIL - Mid_annual_st'!$W$3:$AR$434,MATCH(H58,'IRA-BIL_IRA-BIL - Mid_annual_st'!$A$3:$A$434,0),),'IRA-BIL_IRA-BIL - Mid_annual_st'!$W$1:$AR$1,$B69)</f>
        <v>63662697</v>
      </c>
      <c r="I69">
        <f>SUMIFS(INDEX('IRA-BIL_IRA-BIL - Mid_annual_st'!$W$3:$AR$434,MATCH(I58,'IRA-BIL_IRA-BIL - Mid_annual_st'!$A$3:$A$434,0),),'IRA-BIL_IRA-BIL - Mid_annual_st'!$W$1:$AR$1,$B69)</f>
        <v>71113375</v>
      </c>
      <c r="J69">
        <f>SUMIFS(INDEX('IRA-BIL_IRA-BIL - Mid_annual_st'!$W$3:$AR$434,MATCH(J58,'IRA-BIL_IRA-BIL - Mid_annual_st'!$A$3:$A$434,0),),'IRA-BIL_IRA-BIL - Mid_annual_st'!$W$1:$AR$1,$B69)</f>
        <v>69474938</v>
      </c>
      <c r="K69">
        <f>SUMIFS(INDEX('IRA-BIL_IRA-BIL - Mid_annual_st'!$W$3:$AR$434,MATCH(K58,'IRA-BIL_IRA-BIL - Mid_annual_st'!$A$3:$A$434,0),),'IRA-BIL_IRA-BIL - Mid_annual_st'!$W$1:$AR$1,$B69)</f>
        <v>72601452</v>
      </c>
      <c r="M69">
        <f t="shared" ref="M69:U69" si="63">C69/SUM(C60:C71)</f>
        <v>0.26928314146864474</v>
      </c>
      <c r="N69">
        <f t="shared" si="63"/>
        <v>0.53704373722882959</v>
      </c>
      <c r="O69">
        <f t="shared" si="63"/>
        <v>0.60871119549576336</v>
      </c>
      <c r="P69">
        <f t="shared" si="63"/>
        <v>0.71745814846148792</v>
      </c>
      <c r="Q69">
        <f t="shared" si="63"/>
        <v>0.7239007572127315</v>
      </c>
      <c r="R69">
        <f t="shared" si="63"/>
        <v>0.74580443907754579</v>
      </c>
      <c r="S69">
        <f t="shared" si="63"/>
        <v>0.83033733483379335</v>
      </c>
      <c r="T69">
        <f t="shared" si="63"/>
        <v>0.83598760487081292</v>
      </c>
      <c r="U69">
        <f t="shared" si="63"/>
        <v>0.82901322930209465</v>
      </c>
    </row>
    <row r="70" spans="1:21">
      <c r="A70" t="str">
        <f t="shared" si="54"/>
        <v>CO</v>
      </c>
      <c r="B70" s="1" t="s">
        <v>246</v>
      </c>
      <c r="C70" s="53">
        <v>0</v>
      </c>
      <c r="D70" s="53">
        <v>0</v>
      </c>
      <c r="E70" s="53">
        <v>0</v>
      </c>
      <c r="F70" s="53">
        <v>0</v>
      </c>
      <c r="G70" s="53">
        <v>0</v>
      </c>
      <c r="H70" s="53">
        <v>0</v>
      </c>
      <c r="I70" s="53">
        <v>0</v>
      </c>
      <c r="J70" s="53">
        <v>0</v>
      </c>
      <c r="K70" s="53">
        <v>0</v>
      </c>
      <c r="M70" s="53">
        <v>0</v>
      </c>
      <c r="N70" s="53">
        <v>0</v>
      </c>
      <c r="O70" s="53">
        <v>0</v>
      </c>
      <c r="P70" s="53">
        <v>0</v>
      </c>
      <c r="Q70" s="53">
        <v>0</v>
      </c>
      <c r="R70" s="53">
        <v>0</v>
      </c>
      <c r="S70" s="53">
        <v>0</v>
      </c>
      <c r="T70" s="53">
        <v>0</v>
      </c>
      <c r="U70" s="53">
        <v>0</v>
      </c>
    </row>
    <row r="71" spans="1:21" ht="15.6" customHeight="1" thickBot="1">
      <c r="A71" t="str">
        <f t="shared" si="54"/>
        <v>CO</v>
      </c>
      <c r="B71" s="1" t="s">
        <v>240</v>
      </c>
      <c r="C71">
        <f>SUMIFS(INDEX('IRA-BIL_IRA-BIL - Mid_annual_st'!$W$3:$AR$434,MATCH(C58,'IRA-BIL_IRA-BIL - Mid_annual_st'!$A$3:$A$434,0),),'IRA-BIL_IRA-BIL - Mid_annual_st'!$W$1:$AR$1,$B71)</f>
        <v>2314362</v>
      </c>
      <c r="D71">
        <f>SUMIFS(INDEX('IRA-BIL_IRA-BIL - Mid_annual_st'!$W$3:$AR$434,MATCH(D58,'IRA-BIL_IRA-BIL - Mid_annual_st'!$A$3:$A$434,0),),'IRA-BIL_IRA-BIL - Mid_annual_st'!$W$1:$AR$1,$B71)</f>
        <v>9440278</v>
      </c>
      <c r="E71">
        <f>SUMIFS(INDEX('IRA-BIL_IRA-BIL - Mid_annual_st'!$W$3:$AR$434,MATCH(E58,'IRA-BIL_IRA-BIL - Mid_annual_st'!$A$3:$A$434,0),),'IRA-BIL_IRA-BIL - Mid_annual_st'!$W$1:$AR$1,$B71)</f>
        <v>10037297</v>
      </c>
      <c r="F71">
        <f>SUMIFS(INDEX('IRA-BIL_IRA-BIL - Mid_annual_st'!$W$3:$AR$434,MATCH(F58,'IRA-BIL_IRA-BIL - Mid_annual_st'!$A$3:$A$434,0),),'IRA-BIL_IRA-BIL - Mid_annual_st'!$W$1:$AR$1,$B71)</f>
        <v>9999299</v>
      </c>
      <c r="G71">
        <f>SUMIFS(INDEX('IRA-BIL_IRA-BIL - Mid_annual_st'!$W$3:$AR$434,MATCH(G58,'IRA-BIL_IRA-BIL - Mid_annual_st'!$A$3:$A$434,0),),'IRA-BIL_IRA-BIL - Mid_annual_st'!$W$1:$AR$1,$B71)</f>
        <v>8810197</v>
      </c>
      <c r="H71">
        <f>SUMIFS(INDEX('IRA-BIL_IRA-BIL - Mid_annual_st'!$W$3:$AR$434,MATCH(H58,'IRA-BIL_IRA-BIL - Mid_annual_st'!$A$3:$A$434,0),),'IRA-BIL_IRA-BIL - Mid_annual_st'!$W$1:$AR$1,$B71)</f>
        <v>8527369</v>
      </c>
      <c r="I71">
        <f>SUMIFS(INDEX('IRA-BIL_IRA-BIL - Mid_annual_st'!$W$3:$AR$434,MATCH(I58,'IRA-BIL_IRA-BIL - Mid_annual_st'!$A$3:$A$434,0),),'IRA-BIL_IRA-BIL - Mid_annual_st'!$W$1:$AR$1,$B71)</f>
        <v>10610815</v>
      </c>
      <c r="J71">
        <f>SUMIFS(INDEX('IRA-BIL_IRA-BIL - Mid_annual_st'!$W$3:$AR$434,MATCH(J58,'IRA-BIL_IRA-BIL - Mid_annual_st'!$A$3:$A$434,0),),'IRA-BIL_IRA-BIL - Mid_annual_st'!$W$1:$AR$1,$B71)</f>
        <v>10652594</v>
      </c>
      <c r="K71">
        <f>SUMIFS(INDEX('IRA-BIL_IRA-BIL - Mid_annual_st'!$W$3:$AR$434,MATCH(K58,'IRA-BIL_IRA-BIL - Mid_annual_st'!$A$3:$A$434,0),),'IRA-BIL_IRA-BIL - Mid_annual_st'!$W$1:$AR$1,$B71)</f>
        <v>12561570</v>
      </c>
      <c r="M71">
        <f t="shared" ref="M71:U71" si="64">C71/SUM(C60:C71)</f>
        <v>4.4761256260833056E-2</v>
      </c>
      <c r="N71">
        <f t="shared" si="64"/>
        <v>0.11248815542945867</v>
      </c>
      <c r="O71">
        <f t="shared" si="64"/>
        <v>0.11891230013547924</v>
      </c>
      <c r="P71">
        <f t="shared" si="64"/>
        <v>0.11157894732143715</v>
      </c>
      <c r="Q71">
        <f t="shared" si="64"/>
        <v>9.9728275391312377E-2</v>
      </c>
      <c r="R71">
        <f t="shared" si="64"/>
        <v>9.9897584512516846E-2</v>
      </c>
      <c r="S71">
        <f t="shared" si="64"/>
        <v>0.12389449730819888</v>
      </c>
      <c r="T71">
        <f t="shared" si="64"/>
        <v>0.12818200059021559</v>
      </c>
      <c r="U71">
        <f t="shared" si="64"/>
        <v>0.14343663141619142</v>
      </c>
    </row>
    <row r="72" spans="1:21" ht="15.6" customHeight="1" thickBot="1">
      <c r="A72" s="50" t="s">
        <v>23</v>
      </c>
      <c r="C72" s="49" t="str">
        <f t="shared" ref="C72:K72" si="65">$A72&amp;"_"&amp;C73</f>
        <v>CT_2022</v>
      </c>
      <c r="D72" s="49" t="str">
        <f t="shared" si="65"/>
        <v>CT_2023</v>
      </c>
      <c r="E72" s="49" t="str">
        <f t="shared" si="65"/>
        <v>CT_2024</v>
      </c>
      <c r="F72" s="49" t="str">
        <f t="shared" si="65"/>
        <v>CT_2025</v>
      </c>
      <c r="G72" s="49" t="str">
        <f t="shared" si="65"/>
        <v>CT_2026</v>
      </c>
      <c r="H72" s="49" t="str">
        <f t="shared" si="65"/>
        <v>CT_2027</v>
      </c>
      <c r="I72" s="49" t="str">
        <f t="shared" si="65"/>
        <v>CT_2028</v>
      </c>
      <c r="J72" s="49" t="str">
        <f t="shared" si="65"/>
        <v>CT_2029</v>
      </c>
      <c r="K72" s="49" t="str">
        <f t="shared" si="65"/>
        <v>CT_2030</v>
      </c>
      <c r="M72" s="56" t="str">
        <f t="shared" ref="M72:U72" si="66">$A72&amp;"_"&amp;M73</f>
        <v>CT_2022</v>
      </c>
      <c r="N72" s="56" t="str">
        <f t="shared" si="66"/>
        <v>CT_2023</v>
      </c>
      <c r="O72" s="56" t="str">
        <f t="shared" si="66"/>
        <v>CT_2024</v>
      </c>
      <c r="P72" s="56" t="str">
        <f t="shared" si="66"/>
        <v>CT_2025</v>
      </c>
      <c r="Q72" s="56" t="str">
        <f t="shared" si="66"/>
        <v>CT_2026</v>
      </c>
      <c r="R72" s="56" t="str">
        <f t="shared" si="66"/>
        <v>CT_2027</v>
      </c>
      <c r="S72" s="56" t="str">
        <f t="shared" si="66"/>
        <v>CT_2028</v>
      </c>
      <c r="T72" s="56" t="str">
        <f t="shared" si="66"/>
        <v>CT_2029</v>
      </c>
      <c r="U72" s="56" t="str">
        <f t="shared" si="66"/>
        <v>CT_2030</v>
      </c>
    </row>
    <row r="73" spans="1:21">
      <c r="C73" s="48">
        <v>2022</v>
      </c>
      <c r="D73" s="48">
        <v>2023</v>
      </c>
      <c r="E73" s="48">
        <v>2024</v>
      </c>
      <c r="F73" s="48">
        <v>2025</v>
      </c>
      <c r="G73" s="48">
        <v>2026</v>
      </c>
      <c r="H73" s="48">
        <v>2027</v>
      </c>
      <c r="I73" s="48">
        <v>2028</v>
      </c>
      <c r="J73" s="48">
        <v>2029</v>
      </c>
      <c r="K73" s="48">
        <v>2030</v>
      </c>
      <c r="M73" s="48">
        <v>2022</v>
      </c>
      <c r="N73" s="48">
        <v>2023</v>
      </c>
      <c r="O73" s="48">
        <v>2024</v>
      </c>
      <c r="P73" s="48">
        <v>2025</v>
      </c>
      <c r="Q73" s="48">
        <v>2026</v>
      </c>
      <c r="R73" s="48">
        <v>2027</v>
      </c>
      <c r="S73" s="48">
        <v>2028</v>
      </c>
      <c r="T73" s="48">
        <v>2029</v>
      </c>
      <c r="U73" s="48">
        <v>2030</v>
      </c>
    </row>
    <row r="74" spans="1:21">
      <c r="A74" t="str">
        <f>A72</f>
        <v>CT</v>
      </c>
      <c r="B74" s="1" t="s">
        <v>237</v>
      </c>
      <c r="C74" s="53">
        <v>0</v>
      </c>
      <c r="D74" s="53">
        <v>0</v>
      </c>
      <c r="E74" s="53">
        <v>0</v>
      </c>
      <c r="F74" s="53">
        <v>0</v>
      </c>
      <c r="G74" s="53">
        <v>0</v>
      </c>
      <c r="H74" s="53">
        <v>0</v>
      </c>
      <c r="I74" s="53">
        <v>0</v>
      </c>
      <c r="J74" s="53">
        <v>0</v>
      </c>
      <c r="K74" s="53">
        <v>0</v>
      </c>
      <c r="M74" s="53">
        <v>0</v>
      </c>
      <c r="N74" s="53">
        <v>0</v>
      </c>
      <c r="O74" s="53">
        <v>0</v>
      </c>
      <c r="P74" s="53">
        <v>0</v>
      </c>
      <c r="Q74" s="53">
        <v>0</v>
      </c>
      <c r="R74" s="53">
        <v>0</v>
      </c>
      <c r="S74" s="53">
        <v>0</v>
      </c>
      <c r="T74" s="53">
        <v>0</v>
      </c>
      <c r="U74" s="53">
        <v>0</v>
      </c>
    </row>
    <row r="75" spans="1:21">
      <c r="A75" t="str">
        <f t="shared" ref="A75:A85" si="67">A74</f>
        <v>CT</v>
      </c>
      <c r="B75" s="1" t="s">
        <v>238</v>
      </c>
      <c r="C75">
        <f>SUMIFS(INDEX('IRA-BIL_IRA-BIL - Mid_annual_st'!$W$3:$AR$434,MATCH(C72,'IRA-BIL_IRA-BIL - Mid_annual_st'!$A$3:$A$434,0),),'IRA-BIL_IRA-BIL - Mid_annual_st'!$W$1:$AR$1,$B75)</f>
        <v>1021960</v>
      </c>
      <c r="D75">
        <f>SUMIFS(INDEX('IRA-BIL_IRA-BIL - Mid_annual_st'!$W$3:$AR$434,MATCH(D72,'IRA-BIL_IRA-BIL - Mid_annual_st'!$A$3:$A$434,0),),'IRA-BIL_IRA-BIL - Mid_annual_st'!$W$1:$AR$1,$B75)</f>
        <v>1021960</v>
      </c>
      <c r="E75">
        <f>SUMIFS(INDEX('IRA-BIL_IRA-BIL - Mid_annual_st'!$W$3:$AR$434,MATCH(E72,'IRA-BIL_IRA-BIL - Mid_annual_st'!$A$3:$A$434,0),),'IRA-BIL_IRA-BIL - Mid_annual_st'!$W$1:$AR$1,$B75)</f>
        <v>1021960</v>
      </c>
      <c r="F75">
        <f>SUMIFS(INDEX('IRA-BIL_IRA-BIL - Mid_annual_st'!$W$3:$AR$434,MATCH(F72,'IRA-BIL_IRA-BIL - Mid_annual_st'!$A$3:$A$434,0),),'IRA-BIL_IRA-BIL - Mid_annual_st'!$W$1:$AR$1,$B75)</f>
        <v>807683</v>
      </c>
      <c r="G75">
        <f>SUMIFS(INDEX('IRA-BIL_IRA-BIL - Mid_annual_st'!$W$3:$AR$434,MATCH(G72,'IRA-BIL_IRA-BIL - Mid_annual_st'!$A$3:$A$434,0),),'IRA-BIL_IRA-BIL - Mid_annual_st'!$W$1:$AR$1,$B75)</f>
        <v>807683</v>
      </c>
      <c r="H75">
        <f>SUMIFS(INDEX('IRA-BIL_IRA-BIL - Mid_annual_st'!$W$3:$AR$434,MATCH(H72,'IRA-BIL_IRA-BIL - Mid_annual_st'!$A$3:$A$434,0),),'IRA-BIL_IRA-BIL - Mid_annual_st'!$W$1:$AR$1,$B75)</f>
        <v>828025</v>
      </c>
      <c r="I75">
        <f>SUMIFS(INDEX('IRA-BIL_IRA-BIL - Mid_annual_st'!$W$3:$AR$434,MATCH(I72,'IRA-BIL_IRA-BIL - Mid_annual_st'!$A$3:$A$434,0),),'IRA-BIL_IRA-BIL - Mid_annual_st'!$W$1:$AR$1,$B75)</f>
        <v>913440</v>
      </c>
      <c r="J75">
        <f>SUMIFS(INDEX('IRA-BIL_IRA-BIL - Mid_annual_st'!$W$3:$AR$434,MATCH(J72,'IRA-BIL_IRA-BIL - Mid_annual_st'!$A$3:$A$434,0),),'IRA-BIL_IRA-BIL - Mid_annual_st'!$W$1:$AR$1,$B75)</f>
        <v>949012</v>
      </c>
      <c r="K75">
        <f>SUMIFS(INDEX('IRA-BIL_IRA-BIL - Mid_annual_st'!$W$3:$AR$434,MATCH(K72,'IRA-BIL_IRA-BIL - Mid_annual_st'!$A$3:$A$434,0),),'IRA-BIL_IRA-BIL - Mid_annual_st'!$W$1:$AR$1,$B75)</f>
        <v>932580</v>
      </c>
      <c r="M75">
        <f t="shared" ref="M75:U75" si="68">C75/SUM(C74:C85)</f>
        <v>2.2149253013212807E-2</v>
      </c>
      <c r="N75">
        <f t="shared" si="68"/>
        <v>2.4875235587680969E-2</v>
      </c>
      <c r="O75">
        <f t="shared" si="68"/>
        <v>2.3292940684073889E-2</v>
      </c>
      <c r="P75">
        <f t="shared" si="68"/>
        <v>1.8920063963671213E-2</v>
      </c>
      <c r="Q75">
        <f t="shared" si="68"/>
        <v>1.9393335275348898E-2</v>
      </c>
      <c r="R75">
        <f t="shared" si="68"/>
        <v>2.0059063923108855E-2</v>
      </c>
      <c r="S75">
        <f t="shared" si="68"/>
        <v>2.3266952826956164E-2</v>
      </c>
      <c r="T75">
        <f t="shared" si="68"/>
        <v>2.4498201728239799E-2</v>
      </c>
      <c r="U75">
        <f t="shared" si="68"/>
        <v>2.6829338530998635E-2</v>
      </c>
    </row>
    <row r="76" spans="1:21">
      <c r="A76" t="str">
        <f t="shared" si="67"/>
        <v>CT</v>
      </c>
      <c r="B76" s="1" t="s">
        <v>239</v>
      </c>
      <c r="C76">
        <f>SUMIFS(INDEX('IRA-BIL_IRA-BIL - Mid_annual_st'!$W$3:$AR$434,MATCH(C72,'IRA-BIL_IRA-BIL - Mid_annual_st'!$A$3:$A$434,0),),'IRA-BIL_IRA-BIL - Mid_annual_st'!$W$1:$AR$1,$B76)</f>
        <v>0</v>
      </c>
      <c r="D76">
        <f>SUMIFS(INDEX('IRA-BIL_IRA-BIL - Mid_annual_st'!$W$3:$AR$434,MATCH(D72,'IRA-BIL_IRA-BIL - Mid_annual_st'!$A$3:$A$434,0),),'IRA-BIL_IRA-BIL - Mid_annual_st'!$W$1:$AR$1,$B76)</f>
        <v>0</v>
      </c>
      <c r="E76">
        <f>SUMIFS(INDEX('IRA-BIL_IRA-BIL - Mid_annual_st'!$W$3:$AR$434,MATCH(E72,'IRA-BIL_IRA-BIL - Mid_annual_st'!$A$3:$A$434,0),),'IRA-BIL_IRA-BIL - Mid_annual_st'!$W$1:$AR$1,$B76)</f>
        <v>0</v>
      </c>
      <c r="F76">
        <f>SUMIFS(INDEX('IRA-BIL_IRA-BIL - Mid_annual_st'!$W$3:$AR$434,MATCH(F72,'IRA-BIL_IRA-BIL - Mid_annual_st'!$A$3:$A$434,0),),'IRA-BIL_IRA-BIL - Mid_annual_st'!$W$1:$AR$1,$B76)</f>
        <v>10252</v>
      </c>
      <c r="G76">
        <f>SUMIFS(INDEX('IRA-BIL_IRA-BIL - Mid_annual_st'!$W$3:$AR$434,MATCH(G72,'IRA-BIL_IRA-BIL - Mid_annual_st'!$A$3:$A$434,0),),'IRA-BIL_IRA-BIL - Mid_annual_st'!$W$1:$AR$1,$B76)</f>
        <v>20504</v>
      </c>
      <c r="H76">
        <f>SUMIFS(INDEX('IRA-BIL_IRA-BIL - Mid_annual_st'!$W$3:$AR$434,MATCH(H72,'IRA-BIL_IRA-BIL - Mid_annual_st'!$A$3:$A$434,0),),'IRA-BIL_IRA-BIL - Mid_annual_st'!$W$1:$AR$1,$B76)</f>
        <v>30755</v>
      </c>
      <c r="I76">
        <f>SUMIFS(INDEX('IRA-BIL_IRA-BIL - Mid_annual_st'!$W$3:$AR$434,MATCH(I72,'IRA-BIL_IRA-BIL - Mid_annual_st'!$A$3:$A$434,0),),'IRA-BIL_IRA-BIL - Mid_annual_st'!$W$1:$AR$1,$B76)</f>
        <v>0</v>
      </c>
      <c r="J76">
        <f>SUMIFS(INDEX('IRA-BIL_IRA-BIL - Mid_annual_st'!$W$3:$AR$434,MATCH(J72,'IRA-BIL_IRA-BIL - Mid_annual_st'!$A$3:$A$434,0),),'IRA-BIL_IRA-BIL - Mid_annual_st'!$W$1:$AR$1,$B76)</f>
        <v>0</v>
      </c>
      <c r="K76">
        <f>SUMIFS(INDEX('IRA-BIL_IRA-BIL - Mid_annual_st'!$W$3:$AR$434,MATCH(K72,'IRA-BIL_IRA-BIL - Mid_annual_st'!$A$3:$A$434,0),),'IRA-BIL_IRA-BIL - Mid_annual_st'!$W$1:$AR$1,$B76)</f>
        <v>0</v>
      </c>
      <c r="M76">
        <f t="shared" ref="M76:U76" si="69">C76/SUM(C74:C85)</f>
        <v>0</v>
      </c>
      <c r="N76">
        <f t="shared" si="69"/>
        <v>0</v>
      </c>
      <c r="O76">
        <f t="shared" si="69"/>
        <v>0</v>
      </c>
      <c r="P76">
        <f t="shared" si="69"/>
        <v>2.4015423842715185E-4</v>
      </c>
      <c r="Q76">
        <f t="shared" si="69"/>
        <v>4.9232303575258343E-4</v>
      </c>
      <c r="R76">
        <f t="shared" si="69"/>
        <v>7.4504575460307703E-4</v>
      </c>
      <c r="S76">
        <f t="shared" si="69"/>
        <v>0</v>
      </c>
      <c r="T76">
        <f t="shared" si="69"/>
        <v>0</v>
      </c>
      <c r="U76">
        <f t="shared" si="69"/>
        <v>0</v>
      </c>
    </row>
    <row r="77" spans="1:21">
      <c r="A77" t="str">
        <f t="shared" si="67"/>
        <v>CT</v>
      </c>
      <c r="B77" s="1" t="s">
        <v>242</v>
      </c>
      <c r="C77">
        <f>SUMIFS(INDEX('IRA-BIL_IRA-BIL - Mid_annual_st'!$W$3:$AR$434,MATCH(C72,'IRA-BIL_IRA-BIL - Mid_annual_st'!$A$3:$A$434,0),),'IRA-BIL_IRA-BIL - Mid_annual_st'!$W$1:$AR$1,$B77)</f>
        <v>0</v>
      </c>
      <c r="D77">
        <f>SUMIFS(INDEX('IRA-BIL_IRA-BIL - Mid_annual_st'!$W$3:$AR$434,MATCH(D72,'IRA-BIL_IRA-BIL - Mid_annual_st'!$A$3:$A$434,0),),'IRA-BIL_IRA-BIL - Mid_annual_st'!$W$1:$AR$1,$B77)</f>
        <v>0</v>
      </c>
      <c r="E77">
        <f>SUMIFS(INDEX('IRA-BIL_IRA-BIL - Mid_annual_st'!$W$3:$AR$434,MATCH(E72,'IRA-BIL_IRA-BIL - Mid_annual_st'!$A$3:$A$434,0),),'IRA-BIL_IRA-BIL - Mid_annual_st'!$W$1:$AR$1,$B77)</f>
        <v>0</v>
      </c>
      <c r="F77">
        <f>SUMIFS(INDEX('IRA-BIL_IRA-BIL - Mid_annual_st'!$W$3:$AR$434,MATCH(F72,'IRA-BIL_IRA-BIL - Mid_annual_st'!$A$3:$A$434,0),),'IRA-BIL_IRA-BIL - Mid_annual_st'!$W$1:$AR$1,$B77)</f>
        <v>0</v>
      </c>
      <c r="G77">
        <f>SUMIFS(INDEX('IRA-BIL_IRA-BIL - Mid_annual_st'!$W$3:$AR$434,MATCH(G72,'IRA-BIL_IRA-BIL - Mid_annual_st'!$A$3:$A$434,0),),'IRA-BIL_IRA-BIL - Mid_annual_st'!$W$1:$AR$1,$B77)</f>
        <v>0</v>
      </c>
      <c r="H77">
        <f>SUMIFS(INDEX('IRA-BIL_IRA-BIL - Mid_annual_st'!$W$3:$AR$434,MATCH(H72,'IRA-BIL_IRA-BIL - Mid_annual_st'!$A$3:$A$434,0),),'IRA-BIL_IRA-BIL - Mid_annual_st'!$W$1:$AR$1,$B77)</f>
        <v>0</v>
      </c>
      <c r="I77">
        <f>SUMIFS(INDEX('IRA-BIL_IRA-BIL - Mid_annual_st'!$W$3:$AR$434,MATCH(I72,'IRA-BIL_IRA-BIL - Mid_annual_st'!$A$3:$A$434,0),),'IRA-BIL_IRA-BIL - Mid_annual_st'!$W$1:$AR$1,$B77)</f>
        <v>0</v>
      </c>
      <c r="J77">
        <f>SUMIFS(INDEX('IRA-BIL_IRA-BIL - Mid_annual_st'!$W$3:$AR$434,MATCH(J72,'IRA-BIL_IRA-BIL - Mid_annual_st'!$A$3:$A$434,0),),'IRA-BIL_IRA-BIL - Mid_annual_st'!$W$1:$AR$1,$B77)</f>
        <v>0</v>
      </c>
      <c r="K77">
        <f>SUMIFS(INDEX('IRA-BIL_IRA-BIL - Mid_annual_st'!$W$3:$AR$434,MATCH(K72,'IRA-BIL_IRA-BIL - Mid_annual_st'!$A$3:$A$434,0),),'IRA-BIL_IRA-BIL - Mid_annual_st'!$W$1:$AR$1,$B77)</f>
        <v>0</v>
      </c>
      <c r="M77">
        <f t="shared" ref="M77:U77" si="70">C77/SUM(C74:C85)</f>
        <v>0</v>
      </c>
      <c r="N77">
        <f t="shared" si="70"/>
        <v>0</v>
      </c>
      <c r="O77">
        <f t="shared" si="70"/>
        <v>0</v>
      </c>
      <c r="P77">
        <f t="shared" si="70"/>
        <v>0</v>
      </c>
      <c r="Q77">
        <f t="shared" si="70"/>
        <v>0</v>
      </c>
      <c r="R77">
        <f t="shared" si="70"/>
        <v>0</v>
      </c>
      <c r="S77">
        <f t="shared" si="70"/>
        <v>0</v>
      </c>
      <c r="T77">
        <f t="shared" si="70"/>
        <v>0</v>
      </c>
      <c r="U77">
        <f t="shared" si="70"/>
        <v>0</v>
      </c>
    </row>
    <row r="78" spans="1:21">
      <c r="A78" t="str">
        <f t="shared" si="67"/>
        <v>CT</v>
      </c>
      <c r="B78" s="1" t="s">
        <v>243</v>
      </c>
      <c r="C78">
        <f>SUMIFS(INDEX('IRA-BIL_IRA-BIL - Mid_annual_st'!$W$3:$AR$434,MATCH(C72,'IRA-BIL_IRA-BIL - Mid_annual_st'!$A$3:$A$434,0),),'IRA-BIL_IRA-BIL - Mid_annual_st'!$W$1:$AR$1,$B78)</f>
        <v>410024</v>
      </c>
      <c r="D78">
        <f>SUMIFS(INDEX('IRA-BIL_IRA-BIL - Mid_annual_st'!$W$3:$AR$434,MATCH(D72,'IRA-BIL_IRA-BIL - Mid_annual_st'!$A$3:$A$434,0),),'IRA-BIL_IRA-BIL - Mid_annual_st'!$W$1:$AR$1,$B78)</f>
        <v>410024</v>
      </c>
      <c r="E78">
        <f>SUMIFS(INDEX('IRA-BIL_IRA-BIL - Mid_annual_st'!$W$3:$AR$434,MATCH(E72,'IRA-BIL_IRA-BIL - Mid_annual_st'!$A$3:$A$434,0),),'IRA-BIL_IRA-BIL - Mid_annual_st'!$W$1:$AR$1,$B78)</f>
        <v>410358</v>
      </c>
      <c r="F78">
        <f>SUMIFS(INDEX('IRA-BIL_IRA-BIL - Mid_annual_st'!$W$3:$AR$434,MATCH(F72,'IRA-BIL_IRA-BIL - Mid_annual_st'!$A$3:$A$434,0),),'IRA-BIL_IRA-BIL - Mid_annual_st'!$W$1:$AR$1,$B78)</f>
        <v>410693</v>
      </c>
      <c r="G78">
        <f>SUMIFS(INDEX('IRA-BIL_IRA-BIL - Mid_annual_st'!$W$3:$AR$434,MATCH(G72,'IRA-BIL_IRA-BIL - Mid_annual_st'!$A$3:$A$434,0),),'IRA-BIL_IRA-BIL - Mid_annual_st'!$W$1:$AR$1,$B78)</f>
        <v>411028</v>
      </c>
      <c r="H78">
        <f>SUMIFS(INDEX('IRA-BIL_IRA-BIL - Mid_annual_st'!$W$3:$AR$434,MATCH(H72,'IRA-BIL_IRA-BIL - Mid_annual_st'!$A$3:$A$434,0),),'IRA-BIL_IRA-BIL - Mid_annual_st'!$W$1:$AR$1,$B78)</f>
        <v>411362</v>
      </c>
      <c r="I78">
        <f>SUMIFS(INDEX('IRA-BIL_IRA-BIL - Mid_annual_st'!$W$3:$AR$434,MATCH(I72,'IRA-BIL_IRA-BIL - Mid_annual_st'!$A$3:$A$434,0),),'IRA-BIL_IRA-BIL - Mid_annual_st'!$W$1:$AR$1,$B78)</f>
        <v>411697</v>
      </c>
      <c r="J78">
        <f>SUMIFS(INDEX('IRA-BIL_IRA-BIL - Mid_annual_st'!$W$3:$AR$434,MATCH(J72,'IRA-BIL_IRA-BIL - Mid_annual_st'!$A$3:$A$434,0),),'IRA-BIL_IRA-BIL - Mid_annual_st'!$W$1:$AR$1,$B78)</f>
        <v>412031</v>
      </c>
      <c r="K78">
        <f>SUMIFS(INDEX('IRA-BIL_IRA-BIL - Mid_annual_st'!$W$3:$AR$434,MATCH(K72,'IRA-BIL_IRA-BIL - Mid_annual_st'!$A$3:$A$434,0),),'IRA-BIL_IRA-BIL - Mid_annual_st'!$W$1:$AR$1,$B78)</f>
        <v>412366</v>
      </c>
      <c r="M78">
        <f t="shared" ref="M78:U78" si="71">C78/SUM(C74:C85)</f>
        <v>8.8865761061974712E-3</v>
      </c>
      <c r="N78">
        <f t="shared" si="71"/>
        <v>9.9802767198357099E-3</v>
      </c>
      <c r="O78">
        <f t="shared" si="71"/>
        <v>9.3530515413863501E-3</v>
      </c>
      <c r="P78">
        <f t="shared" si="71"/>
        <v>9.6205291301562895E-3</v>
      </c>
      <c r="Q78">
        <f t="shared" si="71"/>
        <v>9.8692232120226701E-3</v>
      </c>
      <c r="R78">
        <f t="shared" si="71"/>
        <v>9.9653230923437159E-3</v>
      </c>
      <c r="S78">
        <f t="shared" si="71"/>
        <v>1.0486659964529002E-2</v>
      </c>
      <c r="T78">
        <f t="shared" si="71"/>
        <v>1.0636344489098528E-2</v>
      </c>
      <c r="U78">
        <f t="shared" si="71"/>
        <v>1.1863332918005729E-2</v>
      </c>
    </row>
    <row r="79" spans="1:21">
      <c r="A79" t="str">
        <f t="shared" si="67"/>
        <v>CT</v>
      </c>
      <c r="B79" s="1" t="s">
        <v>241</v>
      </c>
      <c r="C79">
        <f>SUMIFS(INDEX('IRA-BIL_IRA-BIL - Mid_annual_st'!$W$3:$AR$434,MATCH(C72,'IRA-BIL_IRA-BIL - Mid_annual_st'!$A$3:$A$434,0),),'IRA-BIL_IRA-BIL - Mid_annual_st'!$W$1:$AR$1,$B79)</f>
        <v>26400211</v>
      </c>
      <c r="D79">
        <f>SUMIFS(INDEX('IRA-BIL_IRA-BIL - Mid_annual_st'!$W$3:$AR$434,MATCH(D72,'IRA-BIL_IRA-BIL - Mid_annual_st'!$A$3:$A$434,0),),'IRA-BIL_IRA-BIL - Mid_annual_st'!$W$1:$AR$1,$B79)</f>
        <v>21854197</v>
      </c>
      <c r="E79">
        <f>SUMIFS(INDEX('IRA-BIL_IRA-BIL - Mid_annual_st'!$W$3:$AR$434,MATCH(E72,'IRA-BIL_IRA-BIL - Mid_annual_st'!$A$3:$A$434,0),),'IRA-BIL_IRA-BIL - Mid_annual_st'!$W$1:$AR$1,$B79)</f>
        <v>23440867</v>
      </c>
      <c r="F79">
        <f>SUMIFS(INDEX('IRA-BIL_IRA-BIL - Mid_annual_st'!$W$3:$AR$434,MATCH(F72,'IRA-BIL_IRA-BIL - Mid_annual_st'!$A$3:$A$434,0),),'IRA-BIL_IRA-BIL - Mid_annual_st'!$W$1:$AR$1,$B79)</f>
        <v>21982868</v>
      </c>
      <c r="G79">
        <f>SUMIFS(INDEX('IRA-BIL_IRA-BIL - Mid_annual_st'!$W$3:$AR$434,MATCH(G72,'IRA-BIL_IRA-BIL - Mid_annual_st'!$A$3:$A$434,0),),'IRA-BIL_IRA-BIL - Mid_annual_st'!$W$1:$AR$1,$B79)</f>
        <v>20950437</v>
      </c>
      <c r="H79">
        <f>SUMIFS(INDEX('IRA-BIL_IRA-BIL - Mid_annual_st'!$W$3:$AR$434,MATCH(H72,'IRA-BIL_IRA-BIL - Mid_annual_st'!$A$3:$A$434,0),),'IRA-BIL_IRA-BIL - Mid_annual_st'!$W$1:$AR$1,$B79)</f>
        <v>20583076</v>
      </c>
      <c r="I79">
        <f>SUMIFS(INDEX('IRA-BIL_IRA-BIL - Mid_annual_st'!$W$3:$AR$434,MATCH(I72,'IRA-BIL_IRA-BIL - Mid_annual_st'!$A$3:$A$434,0),),'IRA-BIL_IRA-BIL - Mid_annual_st'!$W$1:$AR$1,$B79)</f>
        <v>18540740</v>
      </c>
      <c r="J79">
        <f>SUMIFS(INDEX('IRA-BIL_IRA-BIL - Mid_annual_st'!$W$3:$AR$434,MATCH(J72,'IRA-BIL_IRA-BIL - Mid_annual_st'!$A$3:$A$434,0),),'IRA-BIL_IRA-BIL - Mid_annual_st'!$W$1:$AR$1,$B79)</f>
        <v>17891498</v>
      </c>
      <c r="K79">
        <f>SUMIFS(INDEX('IRA-BIL_IRA-BIL - Mid_annual_st'!$W$3:$AR$434,MATCH(K72,'IRA-BIL_IRA-BIL - Mid_annual_st'!$A$3:$A$434,0),),'IRA-BIL_IRA-BIL - Mid_annual_st'!$W$1:$AR$1,$B79)</f>
        <v>13779844</v>
      </c>
      <c r="M79">
        <f t="shared" ref="M79:U79" si="72">C79/SUM(C74:C85)</f>
        <v>0.57217988281459542</v>
      </c>
      <c r="N79">
        <f t="shared" si="72"/>
        <v>0.53194674836059208</v>
      </c>
      <c r="O79">
        <f t="shared" si="72"/>
        <v>0.53427406612222106</v>
      </c>
      <c r="P79">
        <f t="shared" si="72"/>
        <v>0.51495112397430809</v>
      </c>
      <c r="Q79">
        <f t="shared" si="72"/>
        <v>0.5030424670397603</v>
      </c>
      <c r="R79">
        <f t="shared" si="72"/>
        <v>0.49862895108023036</v>
      </c>
      <c r="S79">
        <f t="shared" si="72"/>
        <v>0.47226585540031008</v>
      </c>
      <c r="T79">
        <f t="shared" si="72"/>
        <v>0.46185878284405141</v>
      </c>
      <c r="U79">
        <f t="shared" si="72"/>
        <v>0.39643151212802158</v>
      </c>
    </row>
    <row r="80" spans="1:21">
      <c r="A80" t="str">
        <f t="shared" si="67"/>
        <v>CT</v>
      </c>
      <c r="B80" s="1" t="s">
        <v>244</v>
      </c>
      <c r="C80">
        <f>SUMIFS(INDEX('IRA-BIL_IRA-BIL - Mid_annual_st'!$W$3:$AR$434,MATCH(C72,'IRA-BIL_IRA-BIL - Mid_annual_st'!$A$3:$A$434,0),),'IRA-BIL_IRA-BIL - Mid_annual_st'!$W$1:$AR$1,$B80)</f>
        <v>16617388</v>
      </c>
      <c r="D80">
        <f>SUMIFS(INDEX('IRA-BIL_IRA-BIL - Mid_annual_st'!$W$3:$AR$434,MATCH(D72,'IRA-BIL_IRA-BIL - Mid_annual_st'!$A$3:$A$434,0),),'IRA-BIL_IRA-BIL - Mid_annual_st'!$W$1:$AR$1,$B80)</f>
        <v>16617388</v>
      </c>
      <c r="E80">
        <f>SUMIFS(INDEX('IRA-BIL_IRA-BIL - Mid_annual_st'!$W$3:$AR$434,MATCH(E72,'IRA-BIL_IRA-BIL - Mid_annual_st'!$A$3:$A$434,0),),'IRA-BIL_IRA-BIL - Mid_annual_st'!$W$1:$AR$1,$B80)</f>
        <v>16617388</v>
      </c>
      <c r="F80">
        <f>SUMIFS(INDEX('IRA-BIL_IRA-BIL - Mid_annual_st'!$W$3:$AR$434,MATCH(F72,'IRA-BIL_IRA-BIL - Mid_annual_st'!$A$3:$A$434,0),),'IRA-BIL_IRA-BIL - Mid_annual_st'!$W$1:$AR$1,$B80)</f>
        <v>16617388</v>
      </c>
      <c r="G80">
        <f>SUMIFS(INDEX('IRA-BIL_IRA-BIL - Mid_annual_st'!$W$3:$AR$434,MATCH(G72,'IRA-BIL_IRA-BIL - Mid_annual_st'!$A$3:$A$434,0),),'IRA-BIL_IRA-BIL - Mid_annual_st'!$W$1:$AR$1,$B80)</f>
        <v>16617388</v>
      </c>
      <c r="H80">
        <f>SUMIFS(INDEX('IRA-BIL_IRA-BIL - Mid_annual_st'!$W$3:$AR$434,MATCH(H72,'IRA-BIL_IRA-BIL - Mid_annual_st'!$A$3:$A$434,0),),'IRA-BIL_IRA-BIL - Mid_annual_st'!$W$1:$AR$1,$B80)</f>
        <v>16617388</v>
      </c>
      <c r="I80">
        <f>SUMIFS(INDEX('IRA-BIL_IRA-BIL - Mid_annual_st'!$W$3:$AR$434,MATCH(I72,'IRA-BIL_IRA-BIL - Mid_annual_st'!$A$3:$A$434,0),),'IRA-BIL_IRA-BIL - Mid_annual_st'!$W$1:$AR$1,$B80)</f>
        <v>16617388</v>
      </c>
      <c r="J80">
        <f>SUMIFS(INDEX('IRA-BIL_IRA-BIL - Mid_annual_st'!$W$3:$AR$434,MATCH(J72,'IRA-BIL_IRA-BIL - Mid_annual_st'!$A$3:$A$434,0),),'IRA-BIL_IRA-BIL - Mid_annual_st'!$W$1:$AR$1,$B80)</f>
        <v>16617388</v>
      </c>
      <c r="K80">
        <f>SUMIFS(INDEX('IRA-BIL_IRA-BIL - Mid_annual_st'!$W$3:$AR$434,MATCH(K72,'IRA-BIL_IRA-BIL - Mid_annual_st'!$A$3:$A$434,0),),'IRA-BIL_IRA-BIL - Mid_annual_st'!$W$1:$AR$1,$B80)</f>
        <v>16617388</v>
      </c>
      <c r="M80">
        <f t="shared" ref="M80:U80" si="73">C80/SUM(C74:C85)</f>
        <v>0.36015375477584871</v>
      </c>
      <c r="N80">
        <f t="shared" si="73"/>
        <v>0.40447908073887695</v>
      </c>
      <c r="O80">
        <f t="shared" si="73"/>
        <v>0.37875047262930178</v>
      </c>
      <c r="P80">
        <f t="shared" si="73"/>
        <v>0.38926415916782015</v>
      </c>
      <c r="Q80">
        <f t="shared" si="73"/>
        <v>0.39900131225314817</v>
      </c>
      <c r="R80">
        <f t="shared" si="73"/>
        <v>0.40255940113777</v>
      </c>
      <c r="S80">
        <f t="shared" si="73"/>
        <v>0.42327463511914021</v>
      </c>
      <c r="T80">
        <f t="shared" si="73"/>
        <v>0.42896836227616858</v>
      </c>
      <c r="U80">
        <f t="shared" si="73"/>
        <v>0.4780646466286585</v>
      </c>
    </row>
    <row r="81" spans="1:21">
      <c r="A81" t="str">
        <f t="shared" si="67"/>
        <v>CT</v>
      </c>
      <c r="B81" s="1" t="s">
        <v>247</v>
      </c>
      <c r="C81">
        <f>SUMIFS(INDEX('IRA-BIL_IRA-BIL - Mid_annual_st'!$W$3:$AR$434,MATCH(C72,'IRA-BIL_IRA-BIL - Mid_annual_st'!$A$3:$A$434,0),),'IRA-BIL_IRA-BIL - Mid_annual_st'!$W$1:$AR$1,$B81)</f>
        <v>0</v>
      </c>
      <c r="D81">
        <f>SUMIFS(INDEX('IRA-BIL_IRA-BIL - Mid_annual_st'!$W$3:$AR$434,MATCH(D72,'IRA-BIL_IRA-BIL - Mid_annual_st'!$A$3:$A$434,0),),'IRA-BIL_IRA-BIL - Mid_annual_st'!$W$1:$AR$1,$B81)</f>
        <v>0</v>
      </c>
      <c r="E81">
        <f>SUMIFS(INDEX('IRA-BIL_IRA-BIL - Mid_annual_st'!$W$3:$AR$434,MATCH(E72,'IRA-BIL_IRA-BIL - Mid_annual_st'!$A$3:$A$434,0),),'IRA-BIL_IRA-BIL - Mid_annual_st'!$W$1:$AR$1,$B81)</f>
        <v>0</v>
      </c>
      <c r="F81">
        <f>SUMIFS(INDEX('IRA-BIL_IRA-BIL - Mid_annual_st'!$W$3:$AR$434,MATCH(F72,'IRA-BIL_IRA-BIL - Mid_annual_st'!$A$3:$A$434,0),),'IRA-BIL_IRA-BIL - Mid_annual_st'!$W$1:$AR$1,$B81)</f>
        <v>0</v>
      </c>
      <c r="G81">
        <f>SUMIFS(INDEX('IRA-BIL_IRA-BIL - Mid_annual_st'!$W$3:$AR$434,MATCH(G72,'IRA-BIL_IRA-BIL - Mid_annual_st'!$A$3:$A$434,0),),'IRA-BIL_IRA-BIL - Mid_annual_st'!$W$1:$AR$1,$B81)</f>
        <v>0</v>
      </c>
      <c r="H81">
        <f>SUMIFS(INDEX('IRA-BIL_IRA-BIL - Mid_annual_st'!$W$3:$AR$434,MATCH(H72,'IRA-BIL_IRA-BIL - Mid_annual_st'!$A$3:$A$434,0),),'IRA-BIL_IRA-BIL - Mid_annual_st'!$W$1:$AR$1,$B81)</f>
        <v>0</v>
      </c>
      <c r="I81">
        <f>SUMIFS(INDEX('IRA-BIL_IRA-BIL - Mid_annual_st'!$W$3:$AR$434,MATCH(I72,'IRA-BIL_IRA-BIL - Mid_annual_st'!$A$3:$A$434,0),),'IRA-BIL_IRA-BIL - Mid_annual_st'!$W$1:$AR$1,$B81)</f>
        <v>0</v>
      </c>
      <c r="J81">
        <f>SUMIFS(INDEX('IRA-BIL_IRA-BIL - Mid_annual_st'!$W$3:$AR$434,MATCH(J72,'IRA-BIL_IRA-BIL - Mid_annual_st'!$A$3:$A$434,0),),'IRA-BIL_IRA-BIL - Mid_annual_st'!$W$1:$AR$1,$B81)</f>
        <v>0</v>
      </c>
      <c r="K81">
        <f>SUMIFS(INDEX('IRA-BIL_IRA-BIL - Mid_annual_st'!$W$3:$AR$434,MATCH(K72,'IRA-BIL_IRA-BIL - Mid_annual_st'!$A$3:$A$434,0),),'IRA-BIL_IRA-BIL - Mid_annual_st'!$W$1:$AR$1,$B81)</f>
        <v>0</v>
      </c>
      <c r="M81">
        <f t="shared" ref="M81:U81" si="74">C81/SUM(C74:C85)</f>
        <v>0</v>
      </c>
      <c r="N81">
        <f t="shared" si="74"/>
        <v>0</v>
      </c>
      <c r="O81">
        <f t="shared" si="74"/>
        <v>0</v>
      </c>
      <c r="P81">
        <f t="shared" si="74"/>
        <v>0</v>
      </c>
      <c r="Q81">
        <f t="shared" si="74"/>
        <v>0</v>
      </c>
      <c r="R81">
        <f t="shared" si="74"/>
        <v>0</v>
      </c>
      <c r="S81">
        <f t="shared" si="74"/>
        <v>0</v>
      </c>
      <c r="T81">
        <f t="shared" si="74"/>
        <v>0</v>
      </c>
      <c r="U81">
        <f t="shared" si="74"/>
        <v>0</v>
      </c>
    </row>
    <row r="82" spans="1:21">
      <c r="A82" t="str">
        <f t="shared" si="67"/>
        <v>CT</v>
      </c>
      <c r="B82" s="1" t="s">
        <v>245</v>
      </c>
      <c r="C82">
        <f>SUMIFS(INDEX('IRA-BIL_IRA-BIL - Mid_annual_st'!$W$3:$AR$434,MATCH(C72,'IRA-BIL_IRA-BIL - Mid_annual_st'!$A$3:$A$434,0),),'IRA-BIL_IRA-BIL - Mid_annual_st'!$W$1:$AR$1,$B82)</f>
        <v>1212182</v>
      </c>
      <c r="D82">
        <f>SUMIFS(INDEX('IRA-BIL_IRA-BIL - Mid_annual_st'!$W$3:$AR$434,MATCH(D72,'IRA-BIL_IRA-BIL - Mid_annual_st'!$A$3:$A$434,0),),'IRA-BIL_IRA-BIL - Mid_annual_st'!$W$1:$AR$1,$B82)</f>
        <v>673485</v>
      </c>
      <c r="E82">
        <f>SUMIFS(INDEX('IRA-BIL_IRA-BIL - Mid_annual_st'!$W$3:$AR$434,MATCH(E72,'IRA-BIL_IRA-BIL - Mid_annual_st'!$A$3:$A$434,0),),'IRA-BIL_IRA-BIL - Mid_annual_st'!$W$1:$AR$1,$B82)</f>
        <v>25414</v>
      </c>
      <c r="F82">
        <f>SUMIFS(INDEX('IRA-BIL_IRA-BIL - Mid_annual_st'!$W$3:$AR$434,MATCH(F72,'IRA-BIL_IRA-BIL - Mid_annual_st'!$A$3:$A$434,0),),'IRA-BIL_IRA-BIL - Mid_annual_st'!$W$1:$AR$1,$B82)</f>
        <v>25414</v>
      </c>
      <c r="G82">
        <f>SUMIFS(INDEX('IRA-BIL_IRA-BIL - Mid_annual_st'!$W$3:$AR$434,MATCH(G72,'IRA-BIL_IRA-BIL - Mid_annual_st'!$A$3:$A$434,0),),'IRA-BIL_IRA-BIL - Mid_annual_st'!$W$1:$AR$1,$B82)</f>
        <v>25414</v>
      </c>
      <c r="H82">
        <f>SUMIFS(INDEX('IRA-BIL_IRA-BIL - Mid_annual_st'!$W$3:$AR$434,MATCH(H72,'IRA-BIL_IRA-BIL - Mid_annual_st'!$A$3:$A$434,0),),'IRA-BIL_IRA-BIL - Mid_annual_st'!$W$1:$AR$1,$B82)</f>
        <v>25414</v>
      </c>
      <c r="I82">
        <f>SUMIFS(INDEX('IRA-BIL_IRA-BIL - Mid_annual_st'!$W$3:$AR$434,MATCH(I72,'IRA-BIL_IRA-BIL - Mid_annual_st'!$A$3:$A$434,0),),'IRA-BIL_IRA-BIL - Mid_annual_st'!$W$1:$AR$1,$B82)</f>
        <v>0</v>
      </c>
      <c r="J82">
        <f>SUMIFS(INDEX('IRA-BIL_IRA-BIL - Mid_annual_st'!$W$3:$AR$434,MATCH(J72,'IRA-BIL_IRA-BIL - Mid_annual_st'!$A$3:$A$434,0),),'IRA-BIL_IRA-BIL - Mid_annual_st'!$W$1:$AR$1,$B82)</f>
        <v>0</v>
      </c>
      <c r="K82">
        <f>SUMIFS(INDEX('IRA-BIL_IRA-BIL - Mid_annual_st'!$W$3:$AR$434,MATCH(K72,'IRA-BIL_IRA-BIL - Mid_annual_st'!$A$3:$A$434,0),),'IRA-BIL_IRA-BIL - Mid_annual_st'!$W$1:$AR$1,$B82)</f>
        <v>0</v>
      </c>
      <c r="M82">
        <f t="shared" ref="M82:U82" si="75">C82/SUM(C74:C85)</f>
        <v>2.6271992853010222E-2</v>
      </c>
      <c r="N82">
        <f t="shared" si="75"/>
        <v>1.6393105444214372E-2</v>
      </c>
      <c r="O82">
        <f t="shared" si="75"/>
        <v>5.7924654051533708E-4</v>
      </c>
      <c r="P82">
        <f t="shared" si="75"/>
        <v>5.9532577208228998E-4</v>
      </c>
      <c r="Q82">
        <f t="shared" si="75"/>
        <v>6.1021740297581713E-4</v>
      </c>
      <c r="R82">
        <f t="shared" si="75"/>
        <v>6.1565900853463172E-4</v>
      </c>
      <c r="S82">
        <f t="shared" si="75"/>
        <v>0</v>
      </c>
      <c r="T82">
        <f t="shared" si="75"/>
        <v>0</v>
      </c>
      <c r="U82">
        <f t="shared" si="75"/>
        <v>0</v>
      </c>
    </row>
    <row r="83" spans="1:21">
      <c r="A83" t="str">
        <f t="shared" si="67"/>
        <v>CT</v>
      </c>
      <c r="B83" s="1" t="s">
        <v>248</v>
      </c>
      <c r="C83">
        <f>SUMIFS(INDEX('IRA-BIL_IRA-BIL - Mid_annual_st'!$W$3:$AR$434,MATCH(C72,'IRA-BIL_IRA-BIL - Mid_annual_st'!$A$3:$A$434,0),),'IRA-BIL_IRA-BIL - Mid_annual_st'!$W$1:$AR$1,$B83)</f>
        <v>3005</v>
      </c>
      <c r="D83">
        <f>SUMIFS(INDEX('IRA-BIL_IRA-BIL - Mid_annual_st'!$W$3:$AR$434,MATCH(D72,'IRA-BIL_IRA-BIL - Mid_annual_st'!$A$3:$A$434,0),),'IRA-BIL_IRA-BIL - Mid_annual_st'!$W$1:$AR$1,$B83)</f>
        <v>2997</v>
      </c>
      <c r="E83">
        <f>SUMIFS(INDEX('IRA-BIL_IRA-BIL - Mid_annual_st'!$W$3:$AR$434,MATCH(E72,'IRA-BIL_IRA-BIL - Mid_annual_st'!$A$3:$A$434,0),),'IRA-BIL_IRA-BIL - Mid_annual_st'!$W$1:$AR$1,$B83)</f>
        <v>2989</v>
      </c>
      <c r="F83">
        <f>SUMIFS(INDEX('IRA-BIL_IRA-BIL - Mid_annual_st'!$W$3:$AR$434,MATCH(F72,'IRA-BIL_IRA-BIL - Mid_annual_st'!$A$3:$A$434,0),),'IRA-BIL_IRA-BIL - Mid_annual_st'!$W$1:$AR$1,$B83)</f>
        <v>2981</v>
      </c>
      <c r="G83">
        <f>SUMIFS(INDEX('IRA-BIL_IRA-BIL - Mid_annual_st'!$W$3:$AR$434,MATCH(G72,'IRA-BIL_IRA-BIL - Mid_annual_st'!$A$3:$A$434,0),),'IRA-BIL_IRA-BIL - Mid_annual_st'!$W$1:$AR$1,$B83)</f>
        <v>2973</v>
      </c>
      <c r="H83">
        <f>SUMIFS(INDEX('IRA-BIL_IRA-BIL - Mid_annual_st'!$W$3:$AR$434,MATCH(H72,'IRA-BIL_IRA-BIL - Mid_annual_st'!$A$3:$A$434,0),),'IRA-BIL_IRA-BIL - Mid_annual_st'!$W$1:$AR$1,$B83)</f>
        <v>2965</v>
      </c>
      <c r="I83">
        <f>SUMIFS(INDEX('IRA-BIL_IRA-BIL - Mid_annual_st'!$W$3:$AR$434,MATCH(I72,'IRA-BIL_IRA-BIL - Mid_annual_st'!$A$3:$A$434,0),),'IRA-BIL_IRA-BIL - Mid_annual_st'!$W$1:$AR$1,$B83)</f>
        <v>2932</v>
      </c>
      <c r="J83">
        <f>SUMIFS(INDEX('IRA-BIL_IRA-BIL - Mid_annual_st'!$W$3:$AR$434,MATCH(J72,'IRA-BIL_IRA-BIL - Mid_annual_st'!$A$3:$A$434,0),),'IRA-BIL_IRA-BIL - Mid_annual_st'!$W$1:$AR$1,$B83)</f>
        <v>2566</v>
      </c>
      <c r="K83">
        <f>SUMIFS(INDEX('IRA-BIL_IRA-BIL - Mid_annual_st'!$W$3:$AR$434,MATCH(K72,'IRA-BIL_IRA-BIL - Mid_annual_st'!$A$3:$A$434,0),),'IRA-BIL_IRA-BIL - Mid_annual_st'!$W$1:$AR$1,$B83)</f>
        <v>2749</v>
      </c>
      <c r="M83">
        <f t="shared" ref="M83:U83" si="76">C83/SUM(C74:C85)</f>
        <v>6.5128288098070849E-5</v>
      </c>
      <c r="N83">
        <f t="shared" si="76"/>
        <v>7.2949118415867426E-5</v>
      </c>
      <c r="O83">
        <f t="shared" si="76"/>
        <v>6.8126540867252005E-5</v>
      </c>
      <c r="P83">
        <f t="shared" si="76"/>
        <v>6.9830256023345659E-5</v>
      </c>
      <c r="Q83">
        <f t="shared" si="76"/>
        <v>7.1384919298304249E-5</v>
      </c>
      <c r="R83">
        <f t="shared" si="76"/>
        <v>7.1827691835412894E-5</v>
      </c>
      <c r="S83">
        <f t="shared" si="76"/>
        <v>7.4683291391482168E-5</v>
      </c>
      <c r="T83">
        <f t="shared" si="76"/>
        <v>6.6239821661542029E-5</v>
      </c>
      <c r="U83">
        <f t="shared" si="76"/>
        <v>7.9085817433051579E-5</v>
      </c>
    </row>
    <row r="84" spans="1:21">
      <c r="A84" t="str">
        <f t="shared" si="67"/>
        <v>CT</v>
      </c>
      <c r="B84" s="1" t="s">
        <v>246</v>
      </c>
      <c r="C84" s="53">
        <v>0</v>
      </c>
      <c r="D84" s="53">
        <v>0</v>
      </c>
      <c r="E84" s="53">
        <v>0</v>
      </c>
      <c r="F84" s="53">
        <v>0</v>
      </c>
      <c r="G84" s="53">
        <v>0</v>
      </c>
      <c r="H84" s="53">
        <v>0</v>
      </c>
      <c r="I84" s="53">
        <v>0</v>
      </c>
      <c r="J84" s="53">
        <v>0</v>
      </c>
      <c r="K84" s="53">
        <v>0</v>
      </c>
      <c r="M84" s="53">
        <v>0</v>
      </c>
      <c r="N84" s="53">
        <v>0</v>
      </c>
      <c r="O84" s="53">
        <v>0</v>
      </c>
      <c r="P84" s="53">
        <v>0</v>
      </c>
      <c r="Q84" s="53">
        <v>0</v>
      </c>
      <c r="R84" s="53">
        <v>0</v>
      </c>
      <c r="S84" s="53">
        <v>0</v>
      </c>
      <c r="T84" s="53">
        <v>0</v>
      </c>
      <c r="U84" s="53">
        <v>0</v>
      </c>
    </row>
    <row r="85" spans="1:21" ht="15.6" customHeight="1" thickBot="1">
      <c r="A85" t="str">
        <f t="shared" si="67"/>
        <v>CT</v>
      </c>
      <c r="B85" s="1" t="s">
        <v>240</v>
      </c>
      <c r="C85">
        <f>SUMIFS(INDEX('IRA-BIL_IRA-BIL - Mid_annual_st'!$W$3:$AR$434,MATCH(C72,'IRA-BIL_IRA-BIL - Mid_annual_st'!$A$3:$A$434,0),),'IRA-BIL_IRA-BIL - Mid_annual_st'!$W$1:$AR$1,$B85)</f>
        <v>474935</v>
      </c>
      <c r="D85">
        <f>SUMIFS(INDEX('IRA-BIL_IRA-BIL - Mid_annual_st'!$W$3:$AR$434,MATCH(D72,'IRA-BIL_IRA-BIL - Mid_annual_st'!$A$3:$A$434,0),),'IRA-BIL_IRA-BIL - Mid_annual_st'!$W$1:$AR$1,$B85)</f>
        <v>503379</v>
      </c>
      <c r="E85">
        <f>SUMIFS(INDEX('IRA-BIL_IRA-BIL - Mid_annual_st'!$W$3:$AR$434,MATCH(E72,'IRA-BIL_IRA-BIL - Mid_annual_st'!$A$3:$A$434,0),),'IRA-BIL_IRA-BIL - Mid_annual_st'!$W$1:$AR$1,$B85)</f>
        <v>2355261</v>
      </c>
      <c r="F85">
        <f>SUMIFS(INDEX('IRA-BIL_IRA-BIL - Mid_annual_st'!$W$3:$AR$434,MATCH(F72,'IRA-BIL_IRA-BIL - Mid_annual_st'!$A$3:$A$434,0),),'IRA-BIL_IRA-BIL - Mid_annual_st'!$W$1:$AR$1,$B85)</f>
        <v>2831953</v>
      </c>
      <c r="G85">
        <f>SUMIFS(INDEX('IRA-BIL_IRA-BIL - Mid_annual_st'!$W$3:$AR$434,MATCH(G72,'IRA-BIL_IRA-BIL - Mid_annual_st'!$A$3:$A$434,0),),'IRA-BIL_IRA-BIL - Mid_annual_st'!$W$1:$AR$1,$B85)</f>
        <v>2812025</v>
      </c>
      <c r="H85">
        <f>SUMIFS(INDEX('IRA-BIL_IRA-BIL - Mid_annual_st'!$W$3:$AR$434,MATCH(H72,'IRA-BIL_IRA-BIL - Mid_annual_st'!$A$3:$A$434,0),),'IRA-BIL_IRA-BIL - Mid_annual_st'!$W$1:$AR$1,$B85)</f>
        <v>2780359</v>
      </c>
      <c r="I85">
        <f>SUMIFS(INDEX('IRA-BIL_IRA-BIL - Mid_annual_st'!$W$3:$AR$434,MATCH(I72,'IRA-BIL_IRA-BIL - Mid_annual_st'!$A$3:$A$434,0),),'IRA-BIL_IRA-BIL - Mid_annual_st'!$W$1:$AR$1,$B85)</f>
        <v>2772919</v>
      </c>
      <c r="J85">
        <f>SUMIFS(INDEX('IRA-BIL_IRA-BIL - Mid_annual_st'!$W$3:$AR$434,MATCH(J72,'IRA-BIL_IRA-BIL - Mid_annual_st'!$A$3:$A$434,0),),'IRA-BIL_IRA-BIL - Mid_annual_st'!$W$1:$AR$1,$B85)</f>
        <v>2865532</v>
      </c>
      <c r="K85">
        <f>SUMIFS(INDEX('IRA-BIL_IRA-BIL - Mid_annual_st'!$W$3:$AR$434,MATCH(K72,'IRA-BIL_IRA-BIL - Mid_annual_st'!$A$3:$A$434,0),),'IRA-BIL_IRA-BIL - Mid_annual_st'!$W$1:$AR$1,$B85)</f>
        <v>3014782</v>
      </c>
      <c r="M85">
        <f t="shared" ref="M85:U85" si="77">C85/SUM(C74:C85)</f>
        <v>1.0293412149037364E-2</v>
      </c>
      <c r="N85">
        <f t="shared" si="77"/>
        <v>1.2252604030384025E-2</v>
      </c>
      <c r="O85">
        <f t="shared" si="77"/>
        <v>5.368209594163427E-2</v>
      </c>
      <c r="P85">
        <f t="shared" si="77"/>
        <v>6.6338813497511501E-2</v>
      </c>
      <c r="Q85">
        <f t="shared" si="77"/>
        <v>6.7519736861693241E-2</v>
      </c>
      <c r="R85">
        <f t="shared" si="77"/>
        <v>6.735472831157395E-2</v>
      </c>
      <c r="S85">
        <f t="shared" si="77"/>
        <v>7.0631213397673046E-2</v>
      </c>
      <c r="T85">
        <f t="shared" si="77"/>
        <v>7.3972068840780142E-2</v>
      </c>
      <c r="U85">
        <f t="shared" si="77"/>
        <v>8.6732083976882549E-2</v>
      </c>
    </row>
    <row r="86" spans="1:21" ht="15.6" customHeight="1" thickBot="1">
      <c r="A86" s="50" t="s">
        <v>27</v>
      </c>
      <c r="C86" s="49" t="str">
        <f t="shared" ref="C86:K86" si="78">$A86&amp;"_"&amp;C87</f>
        <v>DE_2022</v>
      </c>
      <c r="D86" s="49" t="str">
        <f t="shared" si="78"/>
        <v>DE_2023</v>
      </c>
      <c r="E86" s="49" t="str">
        <f t="shared" si="78"/>
        <v>DE_2024</v>
      </c>
      <c r="F86" s="49" t="str">
        <f t="shared" si="78"/>
        <v>DE_2025</v>
      </c>
      <c r="G86" s="49" t="str">
        <f t="shared" si="78"/>
        <v>DE_2026</v>
      </c>
      <c r="H86" s="49" t="str">
        <f t="shared" si="78"/>
        <v>DE_2027</v>
      </c>
      <c r="I86" s="49" t="str">
        <f t="shared" si="78"/>
        <v>DE_2028</v>
      </c>
      <c r="J86" s="49" t="str">
        <f t="shared" si="78"/>
        <v>DE_2029</v>
      </c>
      <c r="K86" s="49" t="str">
        <f t="shared" si="78"/>
        <v>DE_2030</v>
      </c>
      <c r="M86" s="56" t="str">
        <f t="shared" ref="M86:U86" si="79">$A86&amp;"_"&amp;M87</f>
        <v>DE_2022</v>
      </c>
      <c r="N86" s="56" t="str">
        <f t="shared" si="79"/>
        <v>DE_2023</v>
      </c>
      <c r="O86" s="56" t="str">
        <f t="shared" si="79"/>
        <v>DE_2024</v>
      </c>
      <c r="P86" s="56" t="str">
        <f t="shared" si="79"/>
        <v>DE_2025</v>
      </c>
      <c r="Q86" s="56" t="str">
        <f t="shared" si="79"/>
        <v>DE_2026</v>
      </c>
      <c r="R86" s="56" t="str">
        <f t="shared" si="79"/>
        <v>DE_2027</v>
      </c>
      <c r="S86" s="56" t="str">
        <f t="shared" si="79"/>
        <v>DE_2028</v>
      </c>
      <c r="T86" s="56" t="str">
        <f t="shared" si="79"/>
        <v>DE_2029</v>
      </c>
      <c r="U86" s="56" t="str">
        <f t="shared" si="79"/>
        <v>DE_2030</v>
      </c>
    </row>
    <row r="87" spans="1:21">
      <c r="C87" s="48">
        <v>2022</v>
      </c>
      <c r="D87" s="48">
        <v>2023</v>
      </c>
      <c r="E87" s="48">
        <v>2024</v>
      </c>
      <c r="F87" s="48">
        <v>2025</v>
      </c>
      <c r="G87" s="48">
        <v>2026</v>
      </c>
      <c r="H87" s="48">
        <v>2027</v>
      </c>
      <c r="I87" s="48">
        <v>2028</v>
      </c>
      <c r="J87" s="48">
        <v>2029</v>
      </c>
      <c r="K87" s="48">
        <v>2030</v>
      </c>
      <c r="M87" s="48">
        <v>2022</v>
      </c>
      <c r="N87" s="48">
        <v>2023</v>
      </c>
      <c r="O87" s="48">
        <v>2024</v>
      </c>
      <c r="P87" s="48">
        <v>2025</v>
      </c>
      <c r="Q87" s="48">
        <v>2026</v>
      </c>
      <c r="R87" s="48">
        <v>2027</v>
      </c>
      <c r="S87" s="48">
        <v>2028</v>
      </c>
      <c r="T87" s="48">
        <v>2029</v>
      </c>
      <c r="U87" s="48">
        <v>2030</v>
      </c>
    </row>
    <row r="88" spans="1:21">
      <c r="A88" t="str">
        <f>A86</f>
        <v>DE</v>
      </c>
      <c r="B88" s="1" t="s">
        <v>237</v>
      </c>
      <c r="C88" s="53">
        <v>0</v>
      </c>
      <c r="D88" s="53">
        <v>0</v>
      </c>
      <c r="E88" s="53">
        <v>0</v>
      </c>
      <c r="F88" s="53">
        <v>0</v>
      </c>
      <c r="G88" s="53">
        <v>0</v>
      </c>
      <c r="H88" s="53">
        <v>0</v>
      </c>
      <c r="I88" s="53">
        <v>0</v>
      </c>
      <c r="J88" s="53">
        <v>0</v>
      </c>
      <c r="K88" s="53">
        <v>0</v>
      </c>
      <c r="M88" s="53">
        <v>0</v>
      </c>
      <c r="N88" s="53">
        <v>0</v>
      </c>
      <c r="O88" s="53">
        <v>0</v>
      </c>
      <c r="P88" s="53">
        <v>0</v>
      </c>
      <c r="Q88" s="53">
        <v>0</v>
      </c>
      <c r="R88" s="53">
        <v>0</v>
      </c>
      <c r="S88" s="53">
        <v>0</v>
      </c>
      <c r="T88" s="53">
        <v>0</v>
      </c>
      <c r="U88" s="53">
        <v>0</v>
      </c>
    </row>
    <row r="89" spans="1:21">
      <c r="A89" t="str">
        <f t="shared" ref="A89:A99" si="80">A88</f>
        <v>DE</v>
      </c>
      <c r="B89" s="1" t="s">
        <v>238</v>
      </c>
      <c r="C89">
        <f>SUMIFS(INDEX('IRA-BIL_IRA-BIL - Mid_annual_st'!$W$3:$AR$434,MATCH(C86,'IRA-BIL_IRA-BIL - Mid_annual_st'!$A$3:$A$434,0),),'IRA-BIL_IRA-BIL - Mid_annual_st'!$W$1:$AR$1,$B89)</f>
        <v>45827</v>
      </c>
      <c r="D89">
        <f>SUMIFS(INDEX('IRA-BIL_IRA-BIL - Mid_annual_st'!$W$3:$AR$434,MATCH(D86,'IRA-BIL_IRA-BIL - Mid_annual_st'!$A$3:$A$434,0),),'IRA-BIL_IRA-BIL - Mid_annual_st'!$W$1:$AR$1,$B89)</f>
        <v>45827</v>
      </c>
      <c r="E89">
        <f>SUMIFS(INDEX('IRA-BIL_IRA-BIL - Mid_annual_st'!$W$3:$AR$434,MATCH(E86,'IRA-BIL_IRA-BIL - Mid_annual_st'!$A$3:$A$434,0),),'IRA-BIL_IRA-BIL - Mid_annual_st'!$W$1:$AR$1,$B89)</f>
        <v>45827</v>
      </c>
      <c r="F89">
        <f>SUMIFS(INDEX('IRA-BIL_IRA-BIL - Mid_annual_st'!$W$3:$AR$434,MATCH(F86,'IRA-BIL_IRA-BIL - Mid_annual_st'!$A$3:$A$434,0),),'IRA-BIL_IRA-BIL - Mid_annual_st'!$W$1:$AR$1,$B89)</f>
        <v>45827</v>
      </c>
      <c r="G89">
        <f>SUMIFS(INDEX('IRA-BIL_IRA-BIL - Mid_annual_st'!$W$3:$AR$434,MATCH(G86,'IRA-BIL_IRA-BIL - Mid_annual_st'!$A$3:$A$434,0),),'IRA-BIL_IRA-BIL - Mid_annual_st'!$W$1:$AR$1,$B89)</f>
        <v>45827</v>
      </c>
      <c r="H89">
        <f>SUMIFS(INDEX('IRA-BIL_IRA-BIL - Mid_annual_st'!$W$3:$AR$434,MATCH(H86,'IRA-BIL_IRA-BIL - Mid_annual_st'!$A$3:$A$434,0),),'IRA-BIL_IRA-BIL - Mid_annual_st'!$W$1:$AR$1,$B89)</f>
        <v>45827</v>
      </c>
      <c r="I89">
        <f>SUMIFS(INDEX('IRA-BIL_IRA-BIL - Mid_annual_st'!$W$3:$AR$434,MATCH(I86,'IRA-BIL_IRA-BIL - Mid_annual_st'!$A$3:$A$434,0),),'IRA-BIL_IRA-BIL - Mid_annual_st'!$W$1:$AR$1,$B89)</f>
        <v>45827</v>
      </c>
      <c r="J89">
        <f>SUMIFS(INDEX('IRA-BIL_IRA-BIL - Mid_annual_st'!$W$3:$AR$434,MATCH(J86,'IRA-BIL_IRA-BIL - Mid_annual_st'!$A$3:$A$434,0),),'IRA-BIL_IRA-BIL - Mid_annual_st'!$W$1:$AR$1,$B89)</f>
        <v>45827</v>
      </c>
      <c r="K89">
        <f>SUMIFS(INDEX('IRA-BIL_IRA-BIL - Mid_annual_st'!$W$3:$AR$434,MATCH(K86,'IRA-BIL_IRA-BIL - Mid_annual_st'!$A$3:$A$434,0),),'IRA-BIL_IRA-BIL - Mid_annual_st'!$W$1:$AR$1,$B89)</f>
        <v>45827</v>
      </c>
      <c r="M89">
        <f t="shared" ref="M89:U89" si="81">C89/SUM(C88:C99)</f>
        <v>8.4571664367844943E-3</v>
      </c>
      <c r="N89">
        <f t="shared" si="81"/>
        <v>8.8011536930295408E-3</v>
      </c>
      <c r="O89">
        <f t="shared" si="81"/>
        <v>9.0289615561329629E-3</v>
      </c>
      <c r="P89">
        <f t="shared" si="81"/>
        <v>9.472102903163266E-3</v>
      </c>
      <c r="Q89">
        <f t="shared" si="81"/>
        <v>1.0155907710152739E-2</v>
      </c>
      <c r="R89">
        <f t="shared" si="81"/>
        <v>1.2491805378942447E-2</v>
      </c>
      <c r="S89">
        <f t="shared" si="81"/>
        <v>1.5133167715072308E-2</v>
      </c>
      <c r="T89">
        <f t="shared" si="81"/>
        <v>1.6405320640662011E-2</v>
      </c>
      <c r="U89">
        <f t="shared" si="81"/>
        <v>1.7854422580251786E-2</v>
      </c>
    </row>
    <row r="90" spans="1:21">
      <c r="A90" t="str">
        <f t="shared" si="80"/>
        <v>DE</v>
      </c>
      <c r="B90" s="1" t="s">
        <v>239</v>
      </c>
      <c r="C90">
        <f>SUMIFS(INDEX('IRA-BIL_IRA-BIL - Mid_annual_st'!$W$3:$AR$434,MATCH(C86,'IRA-BIL_IRA-BIL - Mid_annual_st'!$A$3:$A$434,0),),'IRA-BIL_IRA-BIL - Mid_annual_st'!$W$1:$AR$1,$B90)</f>
        <v>0</v>
      </c>
      <c r="D90">
        <f>SUMIFS(INDEX('IRA-BIL_IRA-BIL - Mid_annual_st'!$W$3:$AR$434,MATCH(D86,'IRA-BIL_IRA-BIL - Mid_annual_st'!$A$3:$A$434,0),),'IRA-BIL_IRA-BIL - Mid_annual_st'!$W$1:$AR$1,$B90)</f>
        <v>0</v>
      </c>
      <c r="E90">
        <f>SUMIFS(INDEX('IRA-BIL_IRA-BIL - Mid_annual_st'!$W$3:$AR$434,MATCH(E86,'IRA-BIL_IRA-BIL - Mid_annual_st'!$A$3:$A$434,0),),'IRA-BIL_IRA-BIL - Mid_annual_st'!$W$1:$AR$1,$B90)</f>
        <v>0</v>
      </c>
      <c r="F90">
        <f>SUMIFS(INDEX('IRA-BIL_IRA-BIL - Mid_annual_st'!$W$3:$AR$434,MATCH(F86,'IRA-BIL_IRA-BIL - Mid_annual_st'!$A$3:$A$434,0),),'IRA-BIL_IRA-BIL - Mid_annual_st'!$W$1:$AR$1,$B90)</f>
        <v>10252</v>
      </c>
      <c r="G90">
        <f>SUMIFS(INDEX('IRA-BIL_IRA-BIL - Mid_annual_st'!$W$3:$AR$434,MATCH(G86,'IRA-BIL_IRA-BIL - Mid_annual_st'!$A$3:$A$434,0),),'IRA-BIL_IRA-BIL - Mid_annual_st'!$W$1:$AR$1,$B90)</f>
        <v>20504</v>
      </c>
      <c r="H90">
        <f>SUMIFS(INDEX('IRA-BIL_IRA-BIL - Mid_annual_st'!$W$3:$AR$434,MATCH(H86,'IRA-BIL_IRA-BIL - Mid_annual_st'!$A$3:$A$434,0),),'IRA-BIL_IRA-BIL - Mid_annual_st'!$W$1:$AR$1,$B90)</f>
        <v>30755</v>
      </c>
      <c r="I90">
        <f>SUMIFS(INDEX('IRA-BIL_IRA-BIL - Mid_annual_st'!$W$3:$AR$434,MATCH(I86,'IRA-BIL_IRA-BIL - Mid_annual_st'!$A$3:$A$434,0),),'IRA-BIL_IRA-BIL - Mid_annual_st'!$W$1:$AR$1,$B90)</f>
        <v>0</v>
      </c>
      <c r="J90">
        <f>SUMIFS(INDEX('IRA-BIL_IRA-BIL - Mid_annual_st'!$W$3:$AR$434,MATCH(J86,'IRA-BIL_IRA-BIL - Mid_annual_st'!$A$3:$A$434,0),),'IRA-BIL_IRA-BIL - Mid_annual_st'!$W$1:$AR$1,$B90)</f>
        <v>0</v>
      </c>
      <c r="K90">
        <f>SUMIFS(INDEX('IRA-BIL_IRA-BIL - Mid_annual_st'!$W$3:$AR$434,MATCH(K86,'IRA-BIL_IRA-BIL - Mid_annual_st'!$A$3:$A$434,0),),'IRA-BIL_IRA-BIL - Mid_annual_st'!$W$1:$AR$1,$B90)</f>
        <v>0</v>
      </c>
      <c r="M90">
        <f t="shared" ref="M90:U90" si="82">C90/SUM(C88:C99)</f>
        <v>0</v>
      </c>
      <c r="N90">
        <f t="shared" si="82"/>
        <v>0</v>
      </c>
      <c r="O90">
        <f t="shared" si="82"/>
        <v>0</v>
      </c>
      <c r="P90">
        <f t="shared" si="82"/>
        <v>2.1190127864191373E-3</v>
      </c>
      <c r="Q90">
        <f t="shared" si="82"/>
        <v>4.5439747679091314E-3</v>
      </c>
      <c r="R90">
        <f t="shared" si="82"/>
        <v>8.3833869646578428E-3</v>
      </c>
      <c r="S90">
        <f t="shared" si="82"/>
        <v>0</v>
      </c>
      <c r="T90">
        <f t="shared" si="82"/>
        <v>0</v>
      </c>
      <c r="U90">
        <f t="shared" si="82"/>
        <v>0</v>
      </c>
    </row>
    <row r="91" spans="1:21">
      <c r="A91" t="str">
        <f t="shared" si="80"/>
        <v>DE</v>
      </c>
      <c r="B91" s="1" t="s">
        <v>242</v>
      </c>
      <c r="C91">
        <f>SUMIFS(INDEX('IRA-BIL_IRA-BIL - Mid_annual_st'!$W$3:$AR$434,MATCH(C86,'IRA-BIL_IRA-BIL - Mid_annual_st'!$A$3:$A$434,0),),'IRA-BIL_IRA-BIL - Mid_annual_st'!$W$1:$AR$1,$B91)</f>
        <v>0</v>
      </c>
      <c r="D91">
        <f>SUMIFS(INDEX('IRA-BIL_IRA-BIL - Mid_annual_st'!$W$3:$AR$434,MATCH(D86,'IRA-BIL_IRA-BIL - Mid_annual_st'!$A$3:$A$434,0),),'IRA-BIL_IRA-BIL - Mid_annual_st'!$W$1:$AR$1,$B91)</f>
        <v>0</v>
      </c>
      <c r="E91">
        <f>SUMIFS(INDEX('IRA-BIL_IRA-BIL - Mid_annual_st'!$W$3:$AR$434,MATCH(E86,'IRA-BIL_IRA-BIL - Mid_annual_st'!$A$3:$A$434,0),),'IRA-BIL_IRA-BIL - Mid_annual_st'!$W$1:$AR$1,$B91)</f>
        <v>0</v>
      </c>
      <c r="F91">
        <f>SUMIFS(INDEX('IRA-BIL_IRA-BIL - Mid_annual_st'!$W$3:$AR$434,MATCH(F86,'IRA-BIL_IRA-BIL - Mid_annual_st'!$A$3:$A$434,0),),'IRA-BIL_IRA-BIL - Mid_annual_st'!$W$1:$AR$1,$B91)</f>
        <v>0</v>
      </c>
      <c r="G91">
        <f>SUMIFS(INDEX('IRA-BIL_IRA-BIL - Mid_annual_st'!$W$3:$AR$434,MATCH(G86,'IRA-BIL_IRA-BIL - Mid_annual_st'!$A$3:$A$434,0),),'IRA-BIL_IRA-BIL - Mid_annual_st'!$W$1:$AR$1,$B91)</f>
        <v>0</v>
      </c>
      <c r="H91">
        <f>SUMIFS(INDEX('IRA-BIL_IRA-BIL - Mid_annual_st'!$W$3:$AR$434,MATCH(H86,'IRA-BIL_IRA-BIL - Mid_annual_st'!$A$3:$A$434,0),),'IRA-BIL_IRA-BIL - Mid_annual_st'!$W$1:$AR$1,$B91)</f>
        <v>0</v>
      </c>
      <c r="I91">
        <f>SUMIFS(INDEX('IRA-BIL_IRA-BIL - Mid_annual_st'!$W$3:$AR$434,MATCH(I86,'IRA-BIL_IRA-BIL - Mid_annual_st'!$A$3:$A$434,0),),'IRA-BIL_IRA-BIL - Mid_annual_st'!$W$1:$AR$1,$B91)</f>
        <v>0</v>
      </c>
      <c r="J91">
        <f>SUMIFS(INDEX('IRA-BIL_IRA-BIL - Mid_annual_st'!$W$3:$AR$434,MATCH(J86,'IRA-BIL_IRA-BIL - Mid_annual_st'!$A$3:$A$434,0),),'IRA-BIL_IRA-BIL - Mid_annual_st'!$W$1:$AR$1,$B91)</f>
        <v>0</v>
      </c>
      <c r="K91">
        <f>SUMIFS(INDEX('IRA-BIL_IRA-BIL - Mid_annual_st'!$W$3:$AR$434,MATCH(K86,'IRA-BIL_IRA-BIL - Mid_annual_st'!$A$3:$A$434,0),),'IRA-BIL_IRA-BIL - Mid_annual_st'!$W$1:$AR$1,$B91)</f>
        <v>0</v>
      </c>
      <c r="M91">
        <f t="shared" ref="M91:U91" si="83">C91/SUM(C88:C99)</f>
        <v>0</v>
      </c>
      <c r="N91">
        <f t="shared" si="83"/>
        <v>0</v>
      </c>
      <c r="O91">
        <f t="shared" si="83"/>
        <v>0</v>
      </c>
      <c r="P91">
        <f t="shared" si="83"/>
        <v>0</v>
      </c>
      <c r="Q91">
        <f t="shared" si="83"/>
        <v>0</v>
      </c>
      <c r="R91">
        <f t="shared" si="83"/>
        <v>0</v>
      </c>
      <c r="S91">
        <f t="shared" si="83"/>
        <v>0</v>
      </c>
      <c r="T91">
        <f t="shared" si="83"/>
        <v>0</v>
      </c>
      <c r="U91">
        <f t="shared" si="83"/>
        <v>0</v>
      </c>
    </row>
    <row r="92" spans="1:21">
      <c r="A92" t="str">
        <f t="shared" si="80"/>
        <v>DE</v>
      </c>
      <c r="B92" s="1" t="s">
        <v>243</v>
      </c>
      <c r="C92">
        <f>SUMIFS(INDEX('IRA-BIL_IRA-BIL - Mid_annual_st'!$W$3:$AR$434,MATCH(C86,'IRA-BIL_IRA-BIL - Mid_annual_st'!$A$3:$A$434,0),),'IRA-BIL_IRA-BIL - Mid_annual_st'!$W$1:$AR$1,$B92)</f>
        <v>0</v>
      </c>
      <c r="D92">
        <f>SUMIFS(INDEX('IRA-BIL_IRA-BIL - Mid_annual_st'!$W$3:$AR$434,MATCH(D86,'IRA-BIL_IRA-BIL - Mid_annual_st'!$A$3:$A$434,0),),'IRA-BIL_IRA-BIL - Mid_annual_st'!$W$1:$AR$1,$B92)</f>
        <v>0</v>
      </c>
      <c r="E92">
        <f>SUMIFS(INDEX('IRA-BIL_IRA-BIL - Mid_annual_st'!$W$3:$AR$434,MATCH(E86,'IRA-BIL_IRA-BIL - Mid_annual_st'!$A$3:$A$434,0),),'IRA-BIL_IRA-BIL - Mid_annual_st'!$W$1:$AR$1,$B92)</f>
        <v>0</v>
      </c>
      <c r="F92">
        <f>SUMIFS(INDEX('IRA-BIL_IRA-BIL - Mid_annual_st'!$W$3:$AR$434,MATCH(F86,'IRA-BIL_IRA-BIL - Mid_annual_st'!$A$3:$A$434,0),),'IRA-BIL_IRA-BIL - Mid_annual_st'!$W$1:$AR$1,$B92)</f>
        <v>0</v>
      </c>
      <c r="G92">
        <f>SUMIFS(INDEX('IRA-BIL_IRA-BIL - Mid_annual_st'!$W$3:$AR$434,MATCH(G86,'IRA-BIL_IRA-BIL - Mid_annual_st'!$A$3:$A$434,0),),'IRA-BIL_IRA-BIL - Mid_annual_st'!$W$1:$AR$1,$B92)</f>
        <v>0</v>
      </c>
      <c r="H92">
        <f>SUMIFS(INDEX('IRA-BIL_IRA-BIL - Mid_annual_st'!$W$3:$AR$434,MATCH(H86,'IRA-BIL_IRA-BIL - Mid_annual_st'!$A$3:$A$434,0),),'IRA-BIL_IRA-BIL - Mid_annual_st'!$W$1:$AR$1,$B92)</f>
        <v>0</v>
      </c>
      <c r="I92">
        <f>SUMIFS(INDEX('IRA-BIL_IRA-BIL - Mid_annual_st'!$W$3:$AR$434,MATCH(I86,'IRA-BIL_IRA-BIL - Mid_annual_st'!$A$3:$A$434,0),),'IRA-BIL_IRA-BIL - Mid_annual_st'!$W$1:$AR$1,$B92)</f>
        <v>0</v>
      </c>
      <c r="J92">
        <f>SUMIFS(INDEX('IRA-BIL_IRA-BIL - Mid_annual_st'!$W$3:$AR$434,MATCH(J86,'IRA-BIL_IRA-BIL - Mid_annual_st'!$A$3:$A$434,0),),'IRA-BIL_IRA-BIL - Mid_annual_st'!$W$1:$AR$1,$B92)</f>
        <v>0</v>
      </c>
      <c r="K92">
        <f>SUMIFS(INDEX('IRA-BIL_IRA-BIL - Mid_annual_st'!$W$3:$AR$434,MATCH(K86,'IRA-BIL_IRA-BIL - Mid_annual_st'!$A$3:$A$434,0),),'IRA-BIL_IRA-BIL - Mid_annual_st'!$W$1:$AR$1,$B92)</f>
        <v>0</v>
      </c>
      <c r="M92">
        <f t="shared" ref="M92:U92" si="84">C92/SUM(C88:C99)</f>
        <v>0</v>
      </c>
      <c r="N92">
        <f t="shared" si="84"/>
        <v>0</v>
      </c>
      <c r="O92">
        <f t="shared" si="84"/>
        <v>0</v>
      </c>
      <c r="P92">
        <f t="shared" si="84"/>
        <v>0</v>
      </c>
      <c r="Q92">
        <f t="shared" si="84"/>
        <v>0</v>
      </c>
      <c r="R92">
        <f t="shared" si="84"/>
        <v>0</v>
      </c>
      <c r="S92">
        <f t="shared" si="84"/>
        <v>0</v>
      </c>
      <c r="T92">
        <f t="shared" si="84"/>
        <v>0</v>
      </c>
      <c r="U92">
        <f t="shared" si="84"/>
        <v>0</v>
      </c>
    </row>
    <row r="93" spans="1:21">
      <c r="A93" t="str">
        <f t="shared" si="80"/>
        <v>DE</v>
      </c>
      <c r="B93" s="1" t="s">
        <v>241</v>
      </c>
      <c r="C93">
        <f>SUMIFS(INDEX('IRA-BIL_IRA-BIL - Mid_annual_st'!$W$3:$AR$434,MATCH(C86,'IRA-BIL_IRA-BIL - Mid_annual_st'!$A$3:$A$434,0),),'IRA-BIL_IRA-BIL - Mid_annual_st'!$W$1:$AR$1,$B93)</f>
        <v>4018241</v>
      </c>
      <c r="D93">
        <f>SUMIFS(INDEX('IRA-BIL_IRA-BIL - Mid_annual_st'!$W$3:$AR$434,MATCH(D86,'IRA-BIL_IRA-BIL - Mid_annual_st'!$A$3:$A$434,0),),'IRA-BIL_IRA-BIL - Mid_annual_st'!$W$1:$AR$1,$B93)</f>
        <v>3684535</v>
      </c>
      <c r="E93">
        <f>SUMIFS(INDEX('IRA-BIL_IRA-BIL - Mid_annual_st'!$W$3:$AR$434,MATCH(E86,'IRA-BIL_IRA-BIL - Mid_annual_st'!$A$3:$A$434,0),),'IRA-BIL_IRA-BIL - Mid_annual_st'!$W$1:$AR$1,$B93)</f>
        <v>3646706</v>
      </c>
      <c r="F93">
        <f>SUMIFS(INDEX('IRA-BIL_IRA-BIL - Mid_annual_st'!$W$3:$AR$434,MATCH(F86,'IRA-BIL_IRA-BIL - Mid_annual_st'!$A$3:$A$434,0),),'IRA-BIL_IRA-BIL - Mid_annual_st'!$W$1:$AR$1,$B93)</f>
        <v>3469361</v>
      </c>
      <c r="G93">
        <f>SUMIFS(INDEX('IRA-BIL_IRA-BIL - Mid_annual_st'!$W$3:$AR$434,MATCH(G86,'IRA-BIL_IRA-BIL - Mid_annual_st'!$A$3:$A$434,0),),'IRA-BIL_IRA-BIL - Mid_annual_st'!$W$1:$AR$1,$B93)</f>
        <v>3382586</v>
      </c>
      <c r="H93">
        <f>SUMIFS(INDEX('IRA-BIL_IRA-BIL - Mid_annual_st'!$W$3:$AR$434,MATCH(H86,'IRA-BIL_IRA-BIL - Mid_annual_st'!$A$3:$A$434,0),),'IRA-BIL_IRA-BIL - Mid_annual_st'!$W$1:$AR$1,$B93)</f>
        <v>2524140</v>
      </c>
      <c r="I93">
        <f>SUMIFS(INDEX('IRA-BIL_IRA-BIL - Mid_annual_st'!$W$3:$AR$434,MATCH(I86,'IRA-BIL_IRA-BIL - Mid_annual_st'!$A$3:$A$434,0),),'IRA-BIL_IRA-BIL - Mid_annual_st'!$W$1:$AR$1,$B93)</f>
        <v>1920298</v>
      </c>
      <c r="J93">
        <f>SUMIFS(INDEX('IRA-BIL_IRA-BIL - Mid_annual_st'!$W$3:$AR$434,MATCH(J86,'IRA-BIL_IRA-BIL - Mid_annual_st'!$A$3:$A$434,0),),'IRA-BIL_IRA-BIL - Mid_annual_st'!$W$1:$AR$1,$B93)</f>
        <v>1692877</v>
      </c>
      <c r="K93">
        <f>SUMIFS(INDEX('IRA-BIL_IRA-BIL - Mid_annual_st'!$W$3:$AR$434,MATCH(K86,'IRA-BIL_IRA-BIL - Mid_annual_st'!$A$3:$A$434,0),),'IRA-BIL_IRA-BIL - Mid_annual_st'!$W$1:$AR$1,$B93)</f>
        <v>1413546</v>
      </c>
      <c r="M93">
        <f t="shared" ref="M93:U93" si="85">C93/SUM(C88:C99)</f>
        <v>0.74154827765534215</v>
      </c>
      <c r="N93">
        <f t="shared" si="85"/>
        <v>0.70762124560513673</v>
      </c>
      <c r="O93">
        <f t="shared" si="85"/>
        <v>0.71848404391558285</v>
      </c>
      <c r="P93">
        <f t="shared" si="85"/>
        <v>0.71709133044321927</v>
      </c>
      <c r="Q93">
        <f t="shared" si="85"/>
        <v>0.74962863023228032</v>
      </c>
      <c r="R93">
        <f t="shared" si="85"/>
        <v>0.68804559821074451</v>
      </c>
      <c r="S93">
        <f t="shared" si="85"/>
        <v>0.63412817109821551</v>
      </c>
      <c r="T93">
        <f t="shared" si="85"/>
        <v>0.60602243197682559</v>
      </c>
      <c r="U93">
        <f t="shared" si="85"/>
        <v>0.55072441182326115</v>
      </c>
    </row>
    <row r="94" spans="1:21">
      <c r="A94" t="str">
        <f t="shared" si="80"/>
        <v>DE</v>
      </c>
      <c r="B94" s="1" t="s">
        <v>244</v>
      </c>
      <c r="C94">
        <f>SUMIFS(INDEX('IRA-BIL_IRA-BIL - Mid_annual_st'!$W$3:$AR$434,MATCH(C86,'IRA-BIL_IRA-BIL - Mid_annual_st'!$A$3:$A$434,0),),'IRA-BIL_IRA-BIL - Mid_annual_st'!$W$1:$AR$1,$B94)</f>
        <v>0</v>
      </c>
      <c r="D94">
        <f>SUMIFS(INDEX('IRA-BIL_IRA-BIL - Mid_annual_st'!$W$3:$AR$434,MATCH(D86,'IRA-BIL_IRA-BIL - Mid_annual_st'!$A$3:$A$434,0),),'IRA-BIL_IRA-BIL - Mid_annual_st'!$W$1:$AR$1,$B94)</f>
        <v>0</v>
      </c>
      <c r="E94">
        <f>SUMIFS(INDEX('IRA-BIL_IRA-BIL - Mid_annual_st'!$W$3:$AR$434,MATCH(E86,'IRA-BIL_IRA-BIL - Mid_annual_st'!$A$3:$A$434,0),),'IRA-BIL_IRA-BIL - Mid_annual_st'!$W$1:$AR$1,$B94)</f>
        <v>0</v>
      </c>
      <c r="F94">
        <f>SUMIFS(INDEX('IRA-BIL_IRA-BIL - Mid_annual_st'!$W$3:$AR$434,MATCH(F86,'IRA-BIL_IRA-BIL - Mid_annual_st'!$A$3:$A$434,0),),'IRA-BIL_IRA-BIL - Mid_annual_st'!$W$1:$AR$1,$B94)</f>
        <v>0</v>
      </c>
      <c r="G94">
        <f>SUMIFS(INDEX('IRA-BIL_IRA-BIL - Mid_annual_st'!$W$3:$AR$434,MATCH(G86,'IRA-BIL_IRA-BIL - Mid_annual_st'!$A$3:$A$434,0),),'IRA-BIL_IRA-BIL - Mid_annual_st'!$W$1:$AR$1,$B94)</f>
        <v>0</v>
      </c>
      <c r="H94">
        <f>SUMIFS(INDEX('IRA-BIL_IRA-BIL - Mid_annual_st'!$W$3:$AR$434,MATCH(H86,'IRA-BIL_IRA-BIL - Mid_annual_st'!$A$3:$A$434,0),),'IRA-BIL_IRA-BIL - Mid_annual_st'!$W$1:$AR$1,$B94)</f>
        <v>0</v>
      </c>
      <c r="I94">
        <f>SUMIFS(INDEX('IRA-BIL_IRA-BIL - Mid_annual_st'!$W$3:$AR$434,MATCH(I86,'IRA-BIL_IRA-BIL - Mid_annual_st'!$A$3:$A$434,0),),'IRA-BIL_IRA-BIL - Mid_annual_st'!$W$1:$AR$1,$B94)</f>
        <v>0</v>
      </c>
      <c r="J94">
        <f>SUMIFS(INDEX('IRA-BIL_IRA-BIL - Mid_annual_st'!$W$3:$AR$434,MATCH(J86,'IRA-BIL_IRA-BIL - Mid_annual_st'!$A$3:$A$434,0),),'IRA-BIL_IRA-BIL - Mid_annual_st'!$W$1:$AR$1,$B94)</f>
        <v>0</v>
      </c>
      <c r="K94">
        <f>SUMIFS(INDEX('IRA-BIL_IRA-BIL - Mid_annual_st'!$W$3:$AR$434,MATCH(K86,'IRA-BIL_IRA-BIL - Mid_annual_st'!$A$3:$A$434,0),),'IRA-BIL_IRA-BIL - Mid_annual_st'!$W$1:$AR$1,$B94)</f>
        <v>0</v>
      </c>
      <c r="M94">
        <f t="shared" ref="M94:U94" si="86">C94/SUM(C88:C99)</f>
        <v>0</v>
      </c>
      <c r="N94">
        <f t="shared" si="86"/>
        <v>0</v>
      </c>
      <c r="O94">
        <f t="shared" si="86"/>
        <v>0</v>
      </c>
      <c r="P94">
        <f t="shared" si="86"/>
        <v>0</v>
      </c>
      <c r="Q94">
        <f t="shared" si="86"/>
        <v>0</v>
      </c>
      <c r="R94">
        <f t="shared" si="86"/>
        <v>0</v>
      </c>
      <c r="S94">
        <f t="shared" si="86"/>
        <v>0</v>
      </c>
      <c r="T94">
        <f t="shared" si="86"/>
        <v>0</v>
      </c>
      <c r="U94">
        <f t="shared" si="86"/>
        <v>0</v>
      </c>
    </row>
    <row r="95" spans="1:21">
      <c r="A95" t="str">
        <f t="shared" si="80"/>
        <v>DE</v>
      </c>
      <c r="B95" s="1" t="s">
        <v>247</v>
      </c>
      <c r="C95">
        <f>SUMIFS(INDEX('IRA-BIL_IRA-BIL - Mid_annual_st'!$W$3:$AR$434,MATCH(C86,'IRA-BIL_IRA-BIL - Mid_annual_st'!$A$3:$A$434,0),),'IRA-BIL_IRA-BIL - Mid_annual_st'!$W$1:$AR$1,$B95)</f>
        <v>0</v>
      </c>
      <c r="D95">
        <f>SUMIFS(INDEX('IRA-BIL_IRA-BIL - Mid_annual_st'!$W$3:$AR$434,MATCH(D86,'IRA-BIL_IRA-BIL - Mid_annual_st'!$A$3:$A$434,0),),'IRA-BIL_IRA-BIL - Mid_annual_st'!$W$1:$AR$1,$B95)</f>
        <v>0</v>
      </c>
      <c r="E95">
        <f>SUMIFS(INDEX('IRA-BIL_IRA-BIL - Mid_annual_st'!$W$3:$AR$434,MATCH(E86,'IRA-BIL_IRA-BIL - Mid_annual_st'!$A$3:$A$434,0),),'IRA-BIL_IRA-BIL - Mid_annual_st'!$W$1:$AR$1,$B95)</f>
        <v>0</v>
      </c>
      <c r="F95">
        <f>SUMIFS(INDEX('IRA-BIL_IRA-BIL - Mid_annual_st'!$W$3:$AR$434,MATCH(F86,'IRA-BIL_IRA-BIL - Mid_annual_st'!$A$3:$A$434,0),),'IRA-BIL_IRA-BIL - Mid_annual_st'!$W$1:$AR$1,$B95)</f>
        <v>0</v>
      </c>
      <c r="G95">
        <f>SUMIFS(INDEX('IRA-BIL_IRA-BIL - Mid_annual_st'!$W$3:$AR$434,MATCH(G86,'IRA-BIL_IRA-BIL - Mid_annual_st'!$A$3:$A$434,0),),'IRA-BIL_IRA-BIL - Mid_annual_st'!$W$1:$AR$1,$B95)</f>
        <v>0</v>
      </c>
      <c r="H95">
        <f>SUMIFS(INDEX('IRA-BIL_IRA-BIL - Mid_annual_st'!$W$3:$AR$434,MATCH(H86,'IRA-BIL_IRA-BIL - Mid_annual_st'!$A$3:$A$434,0),),'IRA-BIL_IRA-BIL - Mid_annual_st'!$W$1:$AR$1,$B95)</f>
        <v>0</v>
      </c>
      <c r="I95">
        <f>SUMIFS(INDEX('IRA-BIL_IRA-BIL - Mid_annual_st'!$W$3:$AR$434,MATCH(I86,'IRA-BIL_IRA-BIL - Mid_annual_st'!$A$3:$A$434,0),),'IRA-BIL_IRA-BIL - Mid_annual_st'!$W$1:$AR$1,$B95)</f>
        <v>0</v>
      </c>
      <c r="J95">
        <f>SUMIFS(INDEX('IRA-BIL_IRA-BIL - Mid_annual_st'!$W$3:$AR$434,MATCH(J86,'IRA-BIL_IRA-BIL - Mid_annual_st'!$A$3:$A$434,0),),'IRA-BIL_IRA-BIL - Mid_annual_st'!$W$1:$AR$1,$B95)</f>
        <v>0</v>
      </c>
      <c r="K95">
        <f>SUMIFS(INDEX('IRA-BIL_IRA-BIL - Mid_annual_st'!$W$3:$AR$434,MATCH(K86,'IRA-BIL_IRA-BIL - Mid_annual_st'!$A$3:$A$434,0),),'IRA-BIL_IRA-BIL - Mid_annual_st'!$W$1:$AR$1,$B95)</f>
        <v>0</v>
      </c>
      <c r="M95">
        <f t="shared" ref="M95:U95" si="87">C95/SUM(C88:C99)</f>
        <v>0</v>
      </c>
      <c r="N95">
        <f t="shared" si="87"/>
        <v>0</v>
      </c>
      <c r="O95">
        <f t="shared" si="87"/>
        <v>0</v>
      </c>
      <c r="P95">
        <f t="shared" si="87"/>
        <v>0</v>
      </c>
      <c r="Q95">
        <f t="shared" si="87"/>
        <v>0</v>
      </c>
      <c r="R95">
        <f t="shared" si="87"/>
        <v>0</v>
      </c>
      <c r="S95">
        <f t="shared" si="87"/>
        <v>0</v>
      </c>
      <c r="T95">
        <f t="shared" si="87"/>
        <v>0</v>
      </c>
      <c r="U95">
        <f t="shared" si="87"/>
        <v>0</v>
      </c>
    </row>
    <row r="96" spans="1:21">
      <c r="A96" t="str">
        <f t="shared" si="80"/>
        <v>DE</v>
      </c>
      <c r="B96" s="1" t="s">
        <v>245</v>
      </c>
      <c r="C96">
        <f>SUMIFS(INDEX('IRA-BIL_IRA-BIL - Mid_annual_st'!$W$3:$AR$434,MATCH(C86,'IRA-BIL_IRA-BIL - Mid_annual_st'!$A$3:$A$434,0),),'IRA-BIL_IRA-BIL - Mid_annual_st'!$W$1:$AR$1,$B96)</f>
        <v>788997</v>
      </c>
      <c r="D96">
        <f>SUMIFS(INDEX('IRA-BIL_IRA-BIL - Mid_annual_st'!$W$3:$AR$434,MATCH(D86,'IRA-BIL_IRA-BIL - Mid_annual_st'!$A$3:$A$434,0),),'IRA-BIL_IRA-BIL - Mid_annual_st'!$W$1:$AR$1,$B96)</f>
        <v>403075</v>
      </c>
      <c r="E96">
        <f>SUMIFS(INDEX('IRA-BIL_IRA-BIL - Mid_annual_st'!$W$3:$AR$434,MATCH(E86,'IRA-BIL_IRA-BIL - Mid_annual_st'!$A$3:$A$434,0),),'IRA-BIL_IRA-BIL - Mid_annual_st'!$W$1:$AR$1,$B96)</f>
        <v>318546</v>
      </c>
      <c r="F96">
        <f>SUMIFS(INDEX('IRA-BIL_IRA-BIL - Mid_annual_st'!$W$3:$AR$434,MATCH(F86,'IRA-BIL_IRA-BIL - Mid_annual_st'!$A$3:$A$434,0),),'IRA-BIL_IRA-BIL - Mid_annual_st'!$W$1:$AR$1,$B96)</f>
        <v>228796</v>
      </c>
      <c r="G96">
        <f>SUMIFS(INDEX('IRA-BIL_IRA-BIL - Mid_annual_st'!$W$3:$AR$434,MATCH(G86,'IRA-BIL_IRA-BIL - Mid_annual_st'!$A$3:$A$434,0),),'IRA-BIL_IRA-BIL - Mid_annual_st'!$W$1:$AR$1,$B96)</f>
        <v>0</v>
      </c>
      <c r="H96">
        <f>SUMIFS(INDEX('IRA-BIL_IRA-BIL - Mid_annual_st'!$W$3:$AR$434,MATCH(H86,'IRA-BIL_IRA-BIL - Mid_annual_st'!$A$3:$A$434,0),),'IRA-BIL_IRA-BIL - Mid_annual_st'!$W$1:$AR$1,$B96)</f>
        <v>0</v>
      </c>
      <c r="I96">
        <f>SUMIFS(INDEX('IRA-BIL_IRA-BIL - Mid_annual_st'!$W$3:$AR$434,MATCH(I86,'IRA-BIL_IRA-BIL - Mid_annual_st'!$A$3:$A$434,0),),'IRA-BIL_IRA-BIL - Mid_annual_st'!$W$1:$AR$1,$B96)</f>
        <v>0</v>
      </c>
      <c r="J96">
        <f>SUMIFS(INDEX('IRA-BIL_IRA-BIL - Mid_annual_st'!$W$3:$AR$434,MATCH(J86,'IRA-BIL_IRA-BIL - Mid_annual_st'!$A$3:$A$434,0),),'IRA-BIL_IRA-BIL - Mid_annual_st'!$W$1:$AR$1,$B96)</f>
        <v>0</v>
      </c>
      <c r="K96">
        <f>SUMIFS(INDEX('IRA-BIL_IRA-BIL - Mid_annual_st'!$W$3:$AR$434,MATCH(K86,'IRA-BIL_IRA-BIL - Mid_annual_st'!$A$3:$A$434,0),),'IRA-BIL_IRA-BIL - Mid_annual_st'!$W$1:$AR$1,$B96)</f>
        <v>0</v>
      </c>
      <c r="M96">
        <f t="shared" ref="M96:U96" si="88">C96/SUM(C88:C99)</f>
        <v>0.14560584256276116</v>
      </c>
      <c r="N96">
        <f t="shared" si="88"/>
        <v>7.7411242822307422E-2</v>
      </c>
      <c r="O96">
        <f t="shared" si="88"/>
        <v>6.2760808865078038E-2</v>
      </c>
      <c r="P96">
        <f t="shared" si="88"/>
        <v>4.7290445716109332E-2</v>
      </c>
      <c r="Q96">
        <f t="shared" si="88"/>
        <v>0</v>
      </c>
      <c r="R96">
        <f t="shared" si="88"/>
        <v>0</v>
      </c>
      <c r="S96">
        <f t="shared" si="88"/>
        <v>0</v>
      </c>
      <c r="T96">
        <f t="shared" si="88"/>
        <v>0</v>
      </c>
      <c r="U96">
        <f t="shared" si="88"/>
        <v>0</v>
      </c>
    </row>
    <row r="97" spans="1:21">
      <c r="A97" t="str">
        <f t="shared" si="80"/>
        <v>DE</v>
      </c>
      <c r="B97" s="1" t="s">
        <v>248</v>
      </c>
      <c r="C97">
        <f>SUMIFS(INDEX('IRA-BIL_IRA-BIL - Mid_annual_st'!$W$3:$AR$434,MATCH(C86,'IRA-BIL_IRA-BIL - Mid_annual_st'!$A$3:$A$434,0),),'IRA-BIL_IRA-BIL - Mid_annual_st'!$W$1:$AR$1,$B97)</f>
        <v>0</v>
      </c>
      <c r="D97">
        <f>SUMIFS(INDEX('IRA-BIL_IRA-BIL - Mid_annual_st'!$W$3:$AR$434,MATCH(D86,'IRA-BIL_IRA-BIL - Mid_annual_st'!$A$3:$A$434,0),),'IRA-BIL_IRA-BIL - Mid_annual_st'!$W$1:$AR$1,$B97)</f>
        <v>0</v>
      </c>
      <c r="E97">
        <f>SUMIFS(INDEX('IRA-BIL_IRA-BIL - Mid_annual_st'!$W$3:$AR$434,MATCH(E86,'IRA-BIL_IRA-BIL - Mid_annual_st'!$A$3:$A$434,0),),'IRA-BIL_IRA-BIL - Mid_annual_st'!$W$1:$AR$1,$B97)</f>
        <v>0</v>
      </c>
      <c r="F97">
        <f>SUMIFS(INDEX('IRA-BIL_IRA-BIL - Mid_annual_st'!$W$3:$AR$434,MATCH(F86,'IRA-BIL_IRA-BIL - Mid_annual_st'!$A$3:$A$434,0),),'IRA-BIL_IRA-BIL - Mid_annual_st'!$W$1:$AR$1,$B97)</f>
        <v>0</v>
      </c>
      <c r="G97">
        <f>SUMIFS(INDEX('IRA-BIL_IRA-BIL - Mid_annual_st'!$W$3:$AR$434,MATCH(G86,'IRA-BIL_IRA-BIL - Mid_annual_st'!$A$3:$A$434,0),),'IRA-BIL_IRA-BIL - Mid_annual_st'!$W$1:$AR$1,$B97)</f>
        <v>0</v>
      </c>
      <c r="H97">
        <f>SUMIFS(INDEX('IRA-BIL_IRA-BIL - Mid_annual_st'!$W$3:$AR$434,MATCH(H86,'IRA-BIL_IRA-BIL - Mid_annual_st'!$A$3:$A$434,0),),'IRA-BIL_IRA-BIL - Mid_annual_st'!$W$1:$AR$1,$B97)</f>
        <v>0</v>
      </c>
      <c r="I97">
        <f>SUMIFS(INDEX('IRA-BIL_IRA-BIL - Mid_annual_st'!$W$3:$AR$434,MATCH(I86,'IRA-BIL_IRA-BIL - Mid_annual_st'!$A$3:$A$434,0),),'IRA-BIL_IRA-BIL - Mid_annual_st'!$W$1:$AR$1,$B97)</f>
        <v>0</v>
      </c>
      <c r="J97">
        <f>SUMIFS(INDEX('IRA-BIL_IRA-BIL - Mid_annual_st'!$W$3:$AR$434,MATCH(J86,'IRA-BIL_IRA-BIL - Mid_annual_st'!$A$3:$A$434,0),),'IRA-BIL_IRA-BIL - Mid_annual_st'!$W$1:$AR$1,$B97)</f>
        <v>0</v>
      </c>
      <c r="K97">
        <f>SUMIFS(INDEX('IRA-BIL_IRA-BIL - Mid_annual_st'!$W$3:$AR$434,MATCH(K86,'IRA-BIL_IRA-BIL - Mid_annual_st'!$A$3:$A$434,0),),'IRA-BIL_IRA-BIL - Mid_annual_st'!$W$1:$AR$1,$B97)</f>
        <v>0</v>
      </c>
      <c r="M97">
        <f t="shared" ref="M97:U97" si="89">C97/SUM(C88:C99)</f>
        <v>0</v>
      </c>
      <c r="N97">
        <f t="shared" si="89"/>
        <v>0</v>
      </c>
      <c r="O97">
        <f t="shared" si="89"/>
        <v>0</v>
      </c>
      <c r="P97">
        <f t="shared" si="89"/>
        <v>0</v>
      </c>
      <c r="Q97">
        <f t="shared" si="89"/>
        <v>0</v>
      </c>
      <c r="R97">
        <f t="shared" si="89"/>
        <v>0</v>
      </c>
      <c r="S97">
        <f t="shared" si="89"/>
        <v>0</v>
      </c>
      <c r="T97">
        <f t="shared" si="89"/>
        <v>0</v>
      </c>
      <c r="U97">
        <f t="shared" si="89"/>
        <v>0</v>
      </c>
    </row>
    <row r="98" spans="1:21">
      <c r="A98" t="str">
        <f t="shared" si="80"/>
        <v>DE</v>
      </c>
      <c r="B98" s="1" t="s">
        <v>246</v>
      </c>
      <c r="C98" s="53">
        <v>0</v>
      </c>
      <c r="D98" s="53">
        <v>0</v>
      </c>
      <c r="E98" s="53">
        <v>0</v>
      </c>
      <c r="F98" s="53">
        <v>0</v>
      </c>
      <c r="G98" s="53">
        <v>0</v>
      </c>
      <c r="H98" s="53">
        <v>0</v>
      </c>
      <c r="I98" s="53">
        <v>0</v>
      </c>
      <c r="J98" s="53">
        <v>0</v>
      </c>
      <c r="K98" s="53">
        <v>0</v>
      </c>
      <c r="M98" s="53">
        <v>0</v>
      </c>
      <c r="N98" s="53">
        <v>0</v>
      </c>
      <c r="O98" s="53">
        <v>0</v>
      </c>
      <c r="P98" s="53">
        <v>0</v>
      </c>
      <c r="Q98" s="53">
        <v>0</v>
      </c>
      <c r="R98" s="53">
        <v>0</v>
      </c>
      <c r="S98" s="53">
        <v>0</v>
      </c>
      <c r="T98" s="53">
        <v>0</v>
      </c>
      <c r="U98" s="53">
        <v>0</v>
      </c>
    </row>
    <row r="99" spans="1:21" ht="15.6" customHeight="1" thickBot="1">
      <c r="A99" t="str">
        <f t="shared" si="80"/>
        <v>DE</v>
      </c>
      <c r="B99" s="1" t="s">
        <v>240</v>
      </c>
      <c r="C99">
        <f>SUMIFS(INDEX('IRA-BIL_IRA-BIL - Mid_annual_st'!$W$3:$AR$434,MATCH(C86,'IRA-BIL_IRA-BIL - Mid_annual_st'!$A$3:$A$434,0),),'IRA-BIL_IRA-BIL - Mid_annual_st'!$W$1:$AR$1,$B99)</f>
        <v>565653</v>
      </c>
      <c r="D99">
        <f>SUMIFS(INDEX('IRA-BIL_IRA-BIL - Mid_annual_st'!$W$3:$AR$434,MATCH(D86,'IRA-BIL_IRA-BIL - Mid_annual_st'!$A$3:$A$434,0),),'IRA-BIL_IRA-BIL - Mid_annual_st'!$W$1:$AR$1,$B99)</f>
        <v>1073494</v>
      </c>
      <c r="E99">
        <f>SUMIFS(INDEX('IRA-BIL_IRA-BIL - Mid_annual_st'!$W$3:$AR$434,MATCH(E86,'IRA-BIL_IRA-BIL - Mid_annual_st'!$A$3:$A$434,0),),'IRA-BIL_IRA-BIL - Mid_annual_st'!$W$1:$AR$1,$B99)</f>
        <v>1064477</v>
      </c>
      <c r="F99">
        <f>SUMIFS(INDEX('IRA-BIL_IRA-BIL - Mid_annual_st'!$W$3:$AR$434,MATCH(F86,'IRA-BIL_IRA-BIL - Mid_annual_st'!$A$3:$A$434,0),),'IRA-BIL_IRA-BIL - Mid_annual_st'!$W$1:$AR$1,$B99)</f>
        <v>1083866</v>
      </c>
      <c r="G99">
        <f>SUMIFS(INDEX('IRA-BIL_IRA-BIL - Mid_annual_st'!$W$3:$AR$434,MATCH(G86,'IRA-BIL_IRA-BIL - Mid_annual_st'!$A$3:$A$434,0),),'IRA-BIL_IRA-BIL - Mid_annual_st'!$W$1:$AR$1,$B99)</f>
        <v>1063432</v>
      </c>
      <c r="H99">
        <f>SUMIFS(INDEX('IRA-BIL_IRA-BIL - Mid_annual_st'!$W$3:$AR$434,MATCH(H86,'IRA-BIL_IRA-BIL - Mid_annual_st'!$A$3:$A$434,0),),'IRA-BIL_IRA-BIL - Mid_annual_st'!$W$1:$AR$1,$B99)</f>
        <v>1067843</v>
      </c>
      <c r="I99">
        <f>SUMIFS(INDEX('IRA-BIL_IRA-BIL - Mid_annual_st'!$W$3:$AR$434,MATCH(I86,'IRA-BIL_IRA-BIL - Mid_annual_st'!$A$3:$A$434,0),),'IRA-BIL_IRA-BIL - Mid_annual_st'!$W$1:$AR$1,$B99)</f>
        <v>1062124</v>
      </c>
      <c r="J99">
        <f>SUMIFS(INDEX('IRA-BIL_IRA-BIL - Mid_annual_st'!$W$3:$AR$434,MATCH(J86,'IRA-BIL_IRA-BIL - Mid_annual_st'!$A$3:$A$434,0),),'IRA-BIL_IRA-BIL - Mid_annual_st'!$W$1:$AR$1,$B99)</f>
        <v>1054719</v>
      </c>
      <c r="K99">
        <f>SUMIFS(INDEX('IRA-BIL_IRA-BIL - Mid_annual_st'!$W$3:$AR$434,MATCH(K86,'IRA-BIL_IRA-BIL - Mid_annual_st'!$A$3:$A$434,0),),'IRA-BIL_IRA-BIL - Mid_annual_st'!$W$1:$AR$1,$B99)</f>
        <v>1107330</v>
      </c>
      <c r="M99">
        <f t="shared" ref="M99:U99" si="90">C99/SUM(C88:C99)</f>
        <v>0.10438871334511225</v>
      </c>
      <c r="N99">
        <f t="shared" si="90"/>
        <v>0.20616635787952634</v>
      </c>
      <c r="O99">
        <f t="shared" si="90"/>
        <v>0.20972618566320617</v>
      </c>
      <c r="P99">
        <f t="shared" si="90"/>
        <v>0.224027108151089</v>
      </c>
      <c r="Q99">
        <f t="shared" si="90"/>
        <v>0.23567148728965778</v>
      </c>
      <c r="R99">
        <f t="shared" si="90"/>
        <v>0.29107920944565518</v>
      </c>
      <c r="S99">
        <f t="shared" si="90"/>
        <v>0.35073866118671221</v>
      </c>
      <c r="T99">
        <f t="shared" si="90"/>
        <v>0.37757224738251244</v>
      </c>
      <c r="U99">
        <f t="shared" si="90"/>
        <v>0.43142116559648702</v>
      </c>
    </row>
    <row r="100" spans="1:21" ht="15.6" customHeight="1" thickBot="1">
      <c r="A100" s="50" t="s">
        <v>31</v>
      </c>
      <c r="C100" s="49" t="str">
        <f t="shared" ref="C100:K100" si="91">$A100&amp;"_"&amp;C101</f>
        <v>FL_2022</v>
      </c>
      <c r="D100" s="49" t="str">
        <f t="shared" si="91"/>
        <v>FL_2023</v>
      </c>
      <c r="E100" s="49" t="str">
        <f t="shared" si="91"/>
        <v>FL_2024</v>
      </c>
      <c r="F100" s="49" t="str">
        <f t="shared" si="91"/>
        <v>FL_2025</v>
      </c>
      <c r="G100" s="49" t="str">
        <f t="shared" si="91"/>
        <v>FL_2026</v>
      </c>
      <c r="H100" s="49" t="str">
        <f t="shared" si="91"/>
        <v>FL_2027</v>
      </c>
      <c r="I100" s="49" t="str">
        <f t="shared" si="91"/>
        <v>FL_2028</v>
      </c>
      <c r="J100" s="49" t="str">
        <f t="shared" si="91"/>
        <v>FL_2029</v>
      </c>
      <c r="K100" s="49" t="str">
        <f t="shared" si="91"/>
        <v>FL_2030</v>
      </c>
      <c r="M100" s="56" t="str">
        <f t="shared" ref="M100:U100" si="92">$A100&amp;"_"&amp;M101</f>
        <v>FL_2022</v>
      </c>
      <c r="N100" s="56" t="str">
        <f t="shared" si="92"/>
        <v>FL_2023</v>
      </c>
      <c r="O100" s="56" t="str">
        <f t="shared" si="92"/>
        <v>FL_2024</v>
      </c>
      <c r="P100" s="56" t="str">
        <f t="shared" si="92"/>
        <v>FL_2025</v>
      </c>
      <c r="Q100" s="56" t="str">
        <f t="shared" si="92"/>
        <v>FL_2026</v>
      </c>
      <c r="R100" s="56" t="str">
        <f t="shared" si="92"/>
        <v>FL_2027</v>
      </c>
      <c r="S100" s="56" t="str">
        <f t="shared" si="92"/>
        <v>FL_2028</v>
      </c>
      <c r="T100" s="56" t="str">
        <f t="shared" si="92"/>
        <v>FL_2029</v>
      </c>
      <c r="U100" s="56" t="str">
        <f t="shared" si="92"/>
        <v>FL_2030</v>
      </c>
    </row>
    <row r="101" spans="1:21">
      <c r="C101" s="48">
        <v>2022</v>
      </c>
      <c r="D101" s="48">
        <v>2023</v>
      </c>
      <c r="E101" s="48">
        <v>2024</v>
      </c>
      <c r="F101" s="48">
        <v>2025</v>
      </c>
      <c r="G101" s="48">
        <v>2026</v>
      </c>
      <c r="H101" s="48">
        <v>2027</v>
      </c>
      <c r="I101" s="48">
        <v>2028</v>
      </c>
      <c r="J101" s="48">
        <v>2029</v>
      </c>
      <c r="K101" s="48">
        <v>2030</v>
      </c>
      <c r="M101" s="48">
        <v>2022</v>
      </c>
      <c r="N101" s="48">
        <v>2023</v>
      </c>
      <c r="O101" s="48">
        <v>2024</v>
      </c>
      <c r="P101" s="48">
        <v>2025</v>
      </c>
      <c r="Q101" s="48">
        <v>2026</v>
      </c>
      <c r="R101" s="48">
        <v>2027</v>
      </c>
      <c r="S101" s="48">
        <v>2028</v>
      </c>
      <c r="T101" s="48">
        <v>2029</v>
      </c>
      <c r="U101" s="48">
        <v>2030</v>
      </c>
    </row>
    <row r="102" spans="1:21">
      <c r="A102" t="str">
        <f>A100</f>
        <v>FL</v>
      </c>
      <c r="B102" s="1" t="s">
        <v>237</v>
      </c>
      <c r="C102" s="53">
        <v>0</v>
      </c>
      <c r="D102" s="53">
        <v>0</v>
      </c>
      <c r="E102" s="53">
        <v>0</v>
      </c>
      <c r="F102" s="53">
        <v>0</v>
      </c>
      <c r="G102" s="53">
        <v>0</v>
      </c>
      <c r="H102" s="53">
        <v>0</v>
      </c>
      <c r="I102" s="53">
        <v>0</v>
      </c>
      <c r="J102" s="53">
        <v>0</v>
      </c>
      <c r="K102" s="53">
        <v>0</v>
      </c>
      <c r="M102" s="53">
        <v>0</v>
      </c>
      <c r="N102" s="53">
        <v>0</v>
      </c>
      <c r="O102" s="53">
        <v>0</v>
      </c>
      <c r="P102" s="53">
        <v>0</v>
      </c>
      <c r="Q102" s="53">
        <v>0</v>
      </c>
      <c r="R102" s="53">
        <v>0</v>
      </c>
      <c r="S102" s="53">
        <v>0</v>
      </c>
      <c r="T102" s="53">
        <v>0</v>
      </c>
      <c r="U102" s="53">
        <v>0</v>
      </c>
    </row>
    <row r="103" spans="1:21">
      <c r="A103" t="str">
        <f t="shared" ref="A103:A113" si="93">A102</f>
        <v>FL</v>
      </c>
      <c r="B103" s="1" t="s">
        <v>238</v>
      </c>
      <c r="C103">
        <f>SUMIFS(INDEX('IRA-BIL_IRA-BIL - Mid_annual_st'!$W$3:$AR$434,MATCH(C100,'IRA-BIL_IRA-BIL - Mid_annual_st'!$A$3:$A$434,0),),'IRA-BIL_IRA-BIL - Mid_annual_st'!$W$1:$AR$1,$B103)</f>
        <v>3155697</v>
      </c>
      <c r="D103">
        <f>SUMIFS(INDEX('IRA-BIL_IRA-BIL - Mid_annual_st'!$W$3:$AR$434,MATCH(D100,'IRA-BIL_IRA-BIL - Mid_annual_st'!$A$3:$A$434,0),),'IRA-BIL_IRA-BIL - Mid_annual_st'!$W$1:$AR$1,$B103)</f>
        <v>2989728</v>
      </c>
      <c r="E103">
        <f>SUMIFS(INDEX('IRA-BIL_IRA-BIL - Mid_annual_st'!$W$3:$AR$434,MATCH(E100,'IRA-BIL_IRA-BIL - Mid_annual_st'!$A$3:$A$434,0),),'IRA-BIL_IRA-BIL - Mid_annual_st'!$W$1:$AR$1,$B103)</f>
        <v>2911021</v>
      </c>
      <c r="F103">
        <f>SUMIFS(INDEX('IRA-BIL_IRA-BIL - Mid_annual_st'!$W$3:$AR$434,MATCH(F100,'IRA-BIL_IRA-BIL - Mid_annual_st'!$A$3:$A$434,0),),'IRA-BIL_IRA-BIL - Mid_annual_st'!$W$1:$AR$1,$B103)</f>
        <v>2852499</v>
      </c>
      <c r="G103">
        <f>SUMIFS(INDEX('IRA-BIL_IRA-BIL - Mid_annual_st'!$W$3:$AR$434,MATCH(G100,'IRA-BIL_IRA-BIL - Mid_annual_st'!$A$3:$A$434,0),),'IRA-BIL_IRA-BIL - Mid_annual_st'!$W$1:$AR$1,$B103)</f>
        <v>2738575</v>
      </c>
      <c r="H103">
        <f>SUMIFS(INDEX('IRA-BIL_IRA-BIL - Mid_annual_st'!$W$3:$AR$434,MATCH(H100,'IRA-BIL_IRA-BIL - Mid_annual_st'!$A$3:$A$434,0),),'IRA-BIL_IRA-BIL - Mid_annual_st'!$W$1:$AR$1,$B103)</f>
        <v>2644093</v>
      </c>
      <c r="I103">
        <f>SUMIFS(INDEX('IRA-BIL_IRA-BIL - Mid_annual_st'!$W$3:$AR$434,MATCH(I100,'IRA-BIL_IRA-BIL - Mid_annual_st'!$A$3:$A$434,0),),'IRA-BIL_IRA-BIL - Mid_annual_st'!$W$1:$AR$1,$B103)</f>
        <v>2534453</v>
      </c>
      <c r="J103">
        <f>SUMIFS(INDEX('IRA-BIL_IRA-BIL - Mid_annual_st'!$W$3:$AR$434,MATCH(J100,'IRA-BIL_IRA-BIL - Mid_annual_st'!$A$3:$A$434,0),),'IRA-BIL_IRA-BIL - Mid_annual_st'!$W$1:$AR$1,$B103)</f>
        <v>2643141</v>
      </c>
      <c r="K103">
        <f>SUMIFS(INDEX('IRA-BIL_IRA-BIL - Mid_annual_st'!$W$3:$AR$434,MATCH(K100,'IRA-BIL_IRA-BIL - Mid_annual_st'!$A$3:$A$434,0),),'IRA-BIL_IRA-BIL - Mid_annual_st'!$W$1:$AR$1,$B103)</f>
        <v>2640647</v>
      </c>
      <c r="M103">
        <f t="shared" ref="M103:U103" si="94">C103/SUM(C102:C113)</f>
        <v>1.4489526631715117E-2</v>
      </c>
      <c r="N103">
        <f t="shared" si="94"/>
        <v>1.3933950171324183E-2</v>
      </c>
      <c r="O103">
        <f t="shared" si="94"/>
        <v>1.3262684329992724E-2</v>
      </c>
      <c r="P103">
        <f t="shared" si="94"/>
        <v>1.2773345319668651E-2</v>
      </c>
      <c r="Q103">
        <f t="shared" si="94"/>
        <v>1.179047994136514E-2</v>
      </c>
      <c r="R103">
        <f t="shared" si="94"/>
        <v>1.1262773581687896E-2</v>
      </c>
      <c r="S103">
        <f t="shared" si="94"/>
        <v>9.7293903295491025E-3</v>
      </c>
      <c r="T103">
        <f t="shared" si="94"/>
        <v>1.0410782849815489E-2</v>
      </c>
      <c r="U103">
        <f t="shared" si="94"/>
        <v>1.0557468092503733E-2</v>
      </c>
    </row>
    <row r="104" spans="1:21">
      <c r="A104" t="str">
        <f t="shared" si="93"/>
        <v>FL</v>
      </c>
      <c r="B104" s="1" t="s">
        <v>239</v>
      </c>
      <c r="C104">
        <f>SUMIFS(INDEX('IRA-BIL_IRA-BIL - Mid_annual_st'!$W$3:$AR$434,MATCH(C100,'IRA-BIL_IRA-BIL - Mid_annual_st'!$A$3:$A$434,0),),'IRA-BIL_IRA-BIL - Mid_annual_st'!$W$1:$AR$1,$B104)</f>
        <v>36175773</v>
      </c>
      <c r="D104">
        <f>SUMIFS(INDEX('IRA-BIL_IRA-BIL - Mid_annual_st'!$W$3:$AR$434,MATCH(D100,'IRA-BIL_IRA-BIL - Mid_annual_st'!$A$3:$A$434,0),),'IRA-BIL_IRA-BIL - Mid_annual_st'!$W$1:$AR$1,$B104)</f>
        <v>30003458</v>
      </c>
      <c r="E104">
        <f>SUMIFS(INDEX('IRA-BIL_IRA-BIL - Mid_annual_st'!$W$3:$AR$434,MATCH(E100,'IRA-BIL_IRA-BIL - Mid_annual_st'!$A$3:$A$434,0),),'IRA-BIL_IRA-BIL - Mid_annual_st'!$W$1:$AR$1,$B104)</f>
        <v>24655830</v>
      </c>
      <c r="F104">
        <f>SUMIFS(INDEX('IRA-BIL_IRA-BIL - Mid_annual_st'!$W$3:$AR$434,MATCH(F100,'IRA-BIL_IRA-BIL - Mid_annual_st'!$A$3:$A$434,0),),'IRA-BIL_IRA-BIL - Mid_annual_st'!$W$1:$AR$1,$B104)</f>
        <v>24914310</v>
      </c>
      <c r="G104">
        <f>SUMIFS(INDEX('IRA-BIL_IRA-BIL - Mid_annual_st'!$W$3:$AR$434,MATCH(G100,'IRA-BIL_IRA-BIL - Mid_annual_st'!$A$3:$A$434,0),),'IRA-BIL_IRA-BIL - Mid_annual_st'!$W$1:$AR$1,$B104)</f>
        <v>19334063</v>
      </c>
      <c r="H104">
        <f>SUMIFS(INDEX('IRA-BIL_IRA-BIL - Mid_annual_st'!$W$3:$AR$434,MATCH(H100,'IRA-BIL_IRA-BIL - Mid_annual_st'!$A$3:$A$434,0),),'IRA-BIL_IRA-BIL - Mid_annual_st'!$W$1:$AR$1,$B104)</f>
        <v>15627941</v>
      </c>
      <c r="I104">
        <f>SUMIFS(INDEX('IRA-BIL_IRA-BIL - Mid_annual_st'!$W$3:$AR$434,MATCH(I100,'IRA-BIL_IRA-BIL - Mid_annual_st'!$A$3:$A$434,0),),'IRA-BIL_IRA-BIL - Mid_annual_st'!$W$1:$AR$1,$B104)</f>
        <v>20555547</v>
      </c>
      <c r="J104">
        <f>SUMIFS(INDEX('IRA-BIL_IRA-BIL - Mid_annual_st'!$W$3:$AR$434,MATCH(J100,'IRA-BIL_IRA-BIL - Mid_annual_st'!$A$3:$A$434,0),),'IRA-BIL_IRA-BIL - Mid_annual_st'!$W$1:$AR$1,$B104)</f>
        <v>20534763</v>
      </c>
      <c r="K104">
        <f>SUMIFS(INDEX('IRA-BIL_IRA-BIL - Mid_annual_st'!$W$3:$AR$434,MATCH(K100,'IRA-BIL_IRA-BIL - Mid_annual_st'!$A$3:$A$434,0),),'IRA-BIL_IRA-BIL - Mid_annual_st'!$W$1:$AR$1,$B104)</f>
        <v>20505089</v>
      </c>
      <c r="M104">
        <f t="shared" ref="M104:U104" si="95">C104/SUM(C102:C113)</f>
        <v>0.16610271084530001</v>
      </c>
      <c r="N104">
        <f t="shared" si="95"/>
        <v>0.13983435574721778</v>
      </c>
      <c r="O104">
        <f t="shared" si="95"/>
        <v>0.11233257684639324</v>
      </c>
      <c r="P104">
        <f t="shared" si="95"/>
        <v>0.11156501195312386</v>
      </c>
      <c r="Q104">
        <f t="shared" si="95"/>
        <v>8.3239597961198772E-2</v>
      </c>
      <c r="R104">
        <f t="shared" si="95"/>
        <v>6.6568748160891894E-2</v>
      </c>
      <c r="S104">
        <f t="shared" si="95"/>
        <v>7.8909705644725742E-2</v>
      </c>
      <c r="T104">
        <f t="shared" si="95"/>
        <v>8.0882161967683774E-2</v>
      </c>
      <c r="U104">
        <f t="shared" si="95"/>
        <v>8.1980599016623301E-2</v>
      </c>
    </row>
    <row r="105" spans="1:21">
      <c r="A105" t="str">
        <f t="shared" si="93"/>
        <v>FL</v>
      </c>
      <c r="B105" s="1" t="s">
        <v>242</v>
      </c>
      <c r="C105">
        <f>SUMIFS(INDEX('IRA-BIL_IRA-BIL - Mid_annual_st'!$W$3:$AR$434,MATCH(C100,'IRA-BIL_IRA-BIL - Mid_annual_st'!$A$3:$A$434,0),),'IRA-BIL_IRA-BIL - Mid_annual_st'!$W$1:$AR$1,$B105)</f>
        <v>0</v>
      </c>
      <c r="D105">
        <f>SUMIFS(INDEX('IRA-BIL_IRA-BIL - Mid_annual_st'!$W$3:$AR$434,MATCH(D100,'IRA-BIL_IRA-BIL - Mid_annual_st'!$A$3:$A$434,0),),'IRA-BIL_IRA-BIL - Mid_annual_st'!$W$1:$AR$1,$B105)</f>
        <v>0</v>
      </c>
      <c r="E105">
        <f>SUMIFS(INDEX('IRA-BIL_IRA-BIL - Mid_annual_st'!$W$3:$AR$434,MATCH(E100,'IRA-BIL_IRA-BIL - Mid_annual_st'!$A$3:$A$434,0),),'IRA-BIL_IRA-BIL - Mid_annual_st'!$W$1:$AR$1,$B105)</f>
        <v>0</v>
      </c>
      <c r="F105">
        <f>SUMIFS(INDEX('IRA-BIL_IRA-BIL - Mid_annual_st'!$W$3:$AR$434,MATCH(F100,'IRA-BIL_IRA-BIL - Mid_annual_st'!$A$3:$A$434,0),),'IRA-BIL_IRA-BIL - Mid_annual_st'!$W$1:$AR$1,$B105)</f>
        <v>0</v>
      </c>
      <c r="G105">
        <f>SUMIFS(INDEX('IRA-BIL_IRA-BIL - Mid_annual_st'!$W$3:$AR$434,MATCH(G100,'IRA-BIL_IRA-BIL - Mid_annual_st'!$A$3:$A$434,0),),'IRA-BIL_IRA-BIL - Mid_annual_st'!$W$1:$AR$1,$B105)</f>
        <v>0</v>
      </c>
      <c r="H105">
        <f>SUMIFS(INDEX('IRA-BIL_IRA-BIL - Mid_annual_st'!$W$3:$AR$434,MATCH(H100,'IRA-BIL_IRA-BIL - Mid_annual_st'!$A$3:$A$434,0),),'IRA-BIL_IRA-BIL - Mid_annual_st'!$W$1:$AR$1,$B105)</f>
        <v>0</v>
      </c>
      <c r="I105">
        <f>SUMIFS(INDEX('IRA-BIL_IRA-BIL - Mid_annual_st'!$W$3:$AR$434,MATCH(I100,'IRA-BIL_IRA-BIL - Mid_annual_st'!$A$3:$A$434,0),),'IRA-BIL_IRA-BIL - Mid_annual_st'!$W$1:$AR$1,$B105)</f>
        <v>0</v>
      </c>
      <c r="J105">
        <f>SUMIFS(INDEX('IRA-BIL_IRA-BIL - Mid_annual_st'!$W$3:$AR$434,MATCH(J100,'IRA-BIL_IRA-BIL - Mid_annual_st'!$A$3:$A$434,0),),'IRA-BIL_IRA-BIL - Mid_annual_st'!$W$1:$AR$1,$B105)</f>
        <v>0</v>
      </c>
      <c r="K105">
        <f>SUMIFS(INDEX('IRA-BIL_IRA-BIL - Mid_annual_st'!$W$3:$AR$434,MATCH(K100,'IRA-BIL_IRA-BIL - Mid_annual_st'!$A$3:$A$434,0),),'IRA-BIL_IRA-BIL - Mid_annual_st'!$W$1:$AR$1,$B105)</f>
        <v>0</v>
      </c>
      <c r="M105">
        <f t="shared" ref="M105:U105" si="96">C105/SUM(C102:C113)</f>
        <v>0</v>
      </c>
      <c r="N105">
        <f t="shared" si="96"/>
        <v>0</v>
      </c>
      <c r="O105">
        <f t="shared" si="96"/>
        <v>0</v>
      </c>
      <c r="P105">
        <f t="shared" si="96"/>
        <v>0</v>
      </c>
      <c r="Q105">
        <f t="shared" si="96"/>
        <v>0</v>
      </c>
      <c r="R105">
        <f t="shared" si="96"/>
        <v>0</v>
      </c>
      <c r="S105">
        <f t="shared" si="96"/>
        <v>0</v>
      </c>
      <c r="T105">
        <f t="shared" si="96"/>
        <v>0</v>
      </c>
      <c r="U105">
        <f t="shared" si="96"/>
        <v>0</v>
      </c>
    </row>
    <row r="106" spans="1:21">
      <c r="A106" t="str">
        <f t="shared" si="93"/>
        <v>FL</v>
      </c>
      <c r="B106" s="1" t="s">
        <v>243</v>
      </c>
      <c r="C106">
        <f>SUMIFS(INDEX('IRA-BIL_IRA-BIL - Mid_annual_st'!$W$3:$AR$434,MATCH(C100,'IRA-BIL_IRA-BIL - Mid_annual_st'!$A$3:$A$434,0),),'IRA-BIL_IRA-BIL - Mid_annual_st'!$W$1:$AR$1,$B106)</f>
        <v>216708</v>
      </c>
      <c r="D106">
        <f>SUMIFS(INDEX('IRA-BIL_IRA-BIL - Mid_annual_st'!$W$3:$AR$434,MATCH(D100,'IRA-BIL_IRA-BIL - Mid_annual_st'!$A$3:$A$434,0),),'IRA-BIL_IRA-BIL - Mid_annual_st'!$W$1:$AR$1,$B106)</f>
        <v>216708</v>
      </c>
      <c r="E106">
        <f>SUMIFS(INDEX('IRA-BIL_IRA-BIL - Mid_annual_st'!$W$3:$AR$434,MATCH(E100,'IRA-BIL_IRA-BIL - Mid_annual_st'!$A$3:$A$434,0),),'IRA-BIL_IRA-BIL - Mid_annual_st'!$W$1:$AR$1,$B106)</f>
        <v>216758</v>
      </c>
      <c r="F106">
        <f>SUMIFS(INDEX('IRA-BIL_IRA-BIL - Mid_annual_st'!$W$3:$AR$434,MATCH(F100,'IRA-BIL_IRA-BIL - Mid_annual_st'!$A$3:$A$434,0),),'IRA-BIL_IRA-BIL - Mid_annual_st'!$W$1:$AR$1,$B106)</f>
        <v>216808</v>
      </c>
      <c r="G106">
        <f>SUMIFS(INDEX('IRA-BIL_IRA-BIL - Mid_annual_st'!$W$3:$AR$434,MATCH(G100,'IRA-BIL_IRA-BIL - Mid_annual_st'!$A$3:$A$434,0),),'IRA-BIL_IRA-BIL - Mid_annual_st'!$W$1:$AR$1,$B106)</f>
        <v>216859</v>
      </c>
      <c r="H106">
        <f>SUMIFS(INDEX('IRA-BIL_IRA-BIL - Mid_annual_st'!$W$3:$AR$434,MATCH(H100,'IRA-BIL_IRA-BIL - Mid_annual_st'!$A$3:$A$434,0),),'IRA-BIL_IRA-BIL - Mid_annual_st'!$W$1:$AR$1,$B106)</f>
        <v>228182</v>
      </c>
      <c r="I106">
        <f>SUMIFS(INDEX('IRA-BIL_IRA-BIL - Mid_annual_st'!$W$3:$AR$434,MATCH(I100,'IRA-BIL_IRA-BIL - Mid_annual_st'!$A$3:$A$434,0),),'IRA-BIL_IRA-BIL - Mid_annual_st'!$W$1:$AR$1,$B106)</f>
        <v>229568</v>
      </c>
      <c r="J106">
        <f>SUMIFS(INDEX('IRA-BIL_IRA-BIL - Mid_annual_st'!$W$3:$AR$434,MATCH(J100,'IRA-BIL_IRA-BIL - Mid_annual_st'!$A$3:$A$434,0),),'IRA-BIL_IRA-BIL - Mid_annual_st'!$W$1:$AR$1,$B106)</f>
        <v>226570</v>
      </c>
      <c r="K106">
        <f>SUMIFS(INDEX('IRA-BIL_IRA-BIL - Mid_annual_st'!$W$3:$AR$434,MATCH(K100,'IRA-BIL_IRA-BIL - Mid_annual_st'!$A$3:$A$434,0),),'IRA-BIL_IRA-BIL - Mid_annual_st'!$W$1:$AR$1,$B106)</f>
        <v>227647</v>
      </c>
      <c r="M106">
        <f t="shared" ref="M106:U106" si="97">C106/SUM(C102:C113)</f>
        <v>9.9502466089289288E-4</v>
      </c>
      <c r="N106">
        <f t="shared" si="97"/>
        <v>1.0099910338757642E-3</v>
      </c>
      <c r="O106">
        <f t="shared" si="97"/>
        <v>9.8755485790056577E-4</v>
      </c>
      <c r="P106">
        <f t="shared" si="97"/>
        <v>9.7085518770268484E-4</v>
      </c>
      <c r="Q106">
        <f t="shared" si="97"/>
        <v>9.3365041658691216E-4</v>
      </c>
      <c r="R106">
        <f t="shared" si="97"/>
        <v>9.7196361906207813E-4</v>
      </c>
      <c r="S106">
        <f t="shared" si="97"/>
        <v>8.8127760868871052E-4</v>
      </c>
      <c r="T106">
        <f t="shared" si="97"/>
        <v>8.9241212265357586E-4</v>
      </c>
      <c r="U106">
        <f t="shared" si="97"/>
        <v>9.1014661893626717E-4</v>
      </c>
    </row>
    <row r="107" spans="1:21">
      <c r="A107" t="str">
        <f t="shared" si="93"/>
        <v>FL</v>
      </c>
      <c r="B107" s="1" t="s">
        <v>241</v>
      </c>
      <c r="C107">
        <f>SUMIFS(INDEX('IRA-BIL_IRA-BIL - Mid_annual_st'!$W$3:$AR$434,MATCH(C100,'IRA-BIL_IRA-BIL - Mid_annual_st'!$A$3:$A$434,0),),'IRA-BIL_IRA-BIL - Mid_annual_st'!$W$1:$AR$1,$B107)</f>
        <v>134992070</v>
      </c>
      <c r="D107">
        <f>SUMIFS(INDEX('IRA-BIL_IRA-BIL - Mid_annual_st'!$W$3:$AR$434,MATCH(D100,'IRA-BIL_IRA-BIL - Mid_annual_st'!$A$3:$A$434,0),),'IRA-BIL_IRA-BIL - Mid_annual_st'!$W$1:$AR$1,$B107)</f>
        <v>137873631</v>
      </c>
      <c r="E107">
        <f>SUMIFS(INDEX('IRA-BIL_IRA-BIL - Mid_annual_st'!$W$3:$AR$434,MATCH(E100,'IRA-BIL_IRA-BIL - Mid_annual_st'!$A$3:$A$434,0),),'IRA-BIL_IRA-BIL - Mid_annual_st'!$W$1:$AR$1,$B107)</f>
        <v>146708379</v>
      </c>
      <c r="F107">
        <f>SUMIFS(INDEX('IRA-BIL_IRA-BIL - Mid_annual_st'!$W$3:$AR$434,MATCH(F100,'IRA-BIL_IRA-BIL - Mid_annual_st'!$A$3:$A$434,0),),'IRA-BIL_IRA-BIL - Mid_annual_st'!$W$1:$AR$1,$B107)</f>
        <v>140088349</v>
      </c>
      <c r="G107">
        <f>SUMIFS(INDEX('IRA-BIL_IRA-BIL - Mid_annual_st'!$W$3:$AR$434,MATCH(G100,'IRA-BIL_IRA-BIL - Mid_annual_st'!$A$3:$A$434,0),),'IRA-BIL_IRA-BIL - Mid_annual_st'!$W$1:$AR$1,$B107)</f>
        <v>130185834</v>
      </c>
      <c r="H107">
        <f>SUMIFS(INDEX('IRA-BIL_IRA-BIL - Mid_annual_st'!$W$3:$AR$434,MATCH(H100,'IRA-BIL_IRA-BIL - Mid_annual_st'!$A$3:$A$434,0),),'IRA-BIL_IRA-BIL - Mid_annual_st'!$W$1:$AR$1,$B107)</f>
        <v>102184807</v>
      </c>
      <c r="I107">
        <f>SUMIFS(INDEX('IRA-BIL_IRA-BIL - Mid_annual_st'!$W$3:$AR$434,MATCH(I100,'IRA-BIL_IRA-BIL - Mid_annual_st'!$A$3:$A$434,0),),'IRA-BIL_IRA-BIL - Mid_annual_st'!$W$1:$AR$1,$B107)</f>
        <v>84346607</v>
      </c>
      <c r="J107">
        <f>SUMIFS(INDEX('IRA-BIL_IRA-BIL - Mid_annual_st'!$W$3:$AR$434,MATCH(J100,'IRA-BIL_IRA-BIL - Mid_annual_st'!$A$3:$A$434,0),),'IRA-BIL_IRA-BIL - Mid_annual_st'!$W$1:$AR$1,$B107)</f>
        <v>75423554</v>
      </c>
      <c r="K107">
        <f>SUMIFS(INDEX('IRA-BIL_IRA-BIL - Mid_annual_st'!$W$3:$AR$434,MATCH(K100,'IRA-BIL_IRA-BIL - Mid_annual_st'!$A$3:$A$434,0),),'IRA-BIL_IRA-BIL - Mid_annual_st'!$W$1:$AR$1,$B107)</f>
        <v>69137715</v>
      </c>
      <c r="M107">
        <f t="shared" ref="M107:U107" si="98">C107/SUM(C102:C113)</f>
        <v>0.61982224317966883</v>
      </c>
      <c r="N107">
        <f t="shared" si="98"/>
        <v>0.64257494470852772</v>
      </c>
      <c r="O107">
        <f t="shared" si="98"/>
        <v>0.66840703630854381</v>
      </c>
      <c r="P107">
        <f t="shared" si="98"/>
        <v>0.62730849582743364</v>
      </c>
      <c r="Q107">
        <f t="shared" si="98"/>
        <v>0.56049349184407649</v>
      </c>
      <c r="R107">
        <f t="shared" si="98"/>
        <v>0.43526621216783085</v>
      </c>
      <c r="S107">
        <f t="shared" si="98"/>
        <v>0.32379415300898406</v>
      </c>
      <c r="T107">
        <f t="shared" si="98"/>
        <v>0.29707769750283181</v>
      </c>
      <c r="U107">
        <f t="shared" si="98"/>
        <v>0.27641681000948504</v>
      </c>
    </row>
    <row r="108" spans="1:21">
      <c r="A108" t="str">
        <f t="shared" si="93"/>
        <v>FL</v>
      </c>
      <c r="B108" s="1" t="s">
        <v>244</v>
      </c>
      <c r="C108">
        <f>SUMIFS(INDEX('IRA-BIL_IRA-BIL - Mid_annual_st'!$W$3:$AR$434,MATCH(C100,'IRA-BIL_IRA-BIL - Mid_annual_st'!$A$3:$A$434,0),),'IRA-BIL_IRA-BIL - Mid_annual_st'!$W$1:$AR$1,$B108)</f>
        <v>29460986</v>
      </c>
      <c r="D108">
        <f>SUMIFS(INDEX('IRA-BIL_IRA-BIL - Mid_annual_st'!$W$3:$AR$434,MATCH(D100,'IRA-BIL_IRA-BIL - Mid_annual_st'!$A$3:$A$434,0),),'IRA-BIL_IRA-BIL - Mid_annual_st'!$W$1:$AR$1,$B108)</f>
        <v>29460986</v>
      </c>
      <c r="E108">
        <f>SUMIFS(INDEX('IRA-BIL_IRA-BIL - Mid_annual_st'!$W$3:$AR$434,MATCH(E100,'IRA-BIL_IRA-BIL - Mid_annual_st'!$A$3:$A$434,0),),'IRA-BIL_IRA-BIL - Mid_annual_st'!$W$1:$AR$1,$B108)</f>
        <v>29460986</v>
      </c>
      <c r="F108">
        <f>SUMIFS(INDEX('IRA-BIL_IRA-BIL - Mid_annual_st'!$W$3:$AR$434,MATCH(F100,'IRA-BIL_IRA-BIL - Mid_annual_st'!$A$3:$A$434,0),),'IRA-BIL_IRA-BIL - Mid_annual_st'!$W$1:$AR$1,$B108)</f>
        <v>29460986</v>
      </c>
      <c r="G108">
        <f>SUMIFS(INDEX('IRA-BIL_IRA-BIL - Mid_annual_st'!$W$3:$AR$434,MATCH(G100,'IRA-BIL_IRA-BIL - Mid_annual_st'!$A$3:$A$434,0),),'IRA-BIL_IRA-BIL - Mid_annual_st'!$W$1:$AR$1,$B108)</f>
        <v>29460986</v>
      </c>
      <c r="H108">
        <f>SUMIFS(INDEX('IRA-BIL_IRA-BIL - Mid_annual_st'!$W$3:$AR$434,MATCH(H100,'IRA-BIL_IRA-BIL - Mid_annual_st'!$A$3:$A$434,0),),'IRA-BIL_IRA-BIL - Mid_annual_st'!$W$1:$AR$1,$B108)</f>
        <v>29460986</v>
      </c>
      <c r="I108">
        <f>SUMIFS(INDEX('IRA-BIL_IRA-BIL - Mid_annual_st'!$W$3:$AR$434,MATCH(I100,'IRA-BIL_IRA-BIL - Mid_annual_st'!$A$3:$A$434,0),),'IRA-BIL_IRA-BIL - Mid_annual_st'!$W$1:$AR$1,$B108)</f>
        <v>28829067</v>
      </c>
      <c r="J108">
        <f>SUMIFS(INDEX('IRA-BIL_IRA-BIL - Mid_annual_st'!$W$3:$AR$434,MATCH(J100,'IRA-BIL_IRA-BIL - Mid_annual_st'!$A$3:$A$434,0),),'IRA-BIL_IRA-BIL - Mid_annual_st'!$W$1:$AR$1,$B108)</f>
        <v>29460986</v>
      </c>
      <c r="K108">
        <f>SUMIFS(INDEX('IRA-BIL_IRA-BIL - Mid_annual_st'!$W$3:$AR$434,MATCH(K100,'IRA-BIL_IRA-BIL - Mid_annual_st'!$A$3:$A$434,0),),'IRA-BIL_IRA-BIL - Mid_annual_st'!$W$1:$AR$1,$B108)</f>
        <v>29460986</v>
      </c>
      <c r="M108">
        <f t="shared" ref="M108:U108" si="99">C108/SUM(C102:C113)</f>
        <v>0.13527146023321829</v>
      </c>
      <c r="N108">
        <f t="shared" si="99"/>
        <v>0.13730610641572724</v>
      </c>
      <c r="O108">
        <f t="shared" si="99"/>
        <v>0.13422498751068268</v>
      </c>
      <c r="P108">
        <f t="shared" si="99"/>
        <v>0.1319247956391654</v>
      </c>
      <c r="Q108">
        <f t="shared" si="99"/>
        <v>0.12683938343329623</v>
      </c>
      <c r="R108">
        <f t="shared" si="99"/>
        <v>0.12549196068794741</v>
      </c>
      <c r="S108">
        <f t="shared" si="99"/>
        <v>0.11067052562415762</v>
      </c>
      <c r="T108">
        <f t="shared" si="99"/>
        <v>0.11604069846726081</v>
      </c>
      <c r="U108">
        <f t="shared" si="99"/>
        <v>0.11778682257367196</v>
      </c>
    </row>
    <row r="109" spans="1:21">
      <c r="A109" t="str">
        <f t="shared" si="93"/>
        <v>FL</v>
      </c>
      <c r="B109" s="1" t="s">
        <v>247</v>
      </c>
      <c r="C109">
        <f>SUMIFS(INDEX('IRA-BIL_IRA-BIL - Mid_annual_st'!$W$3:$AR$434,MATCH(C100,'IRA-BIL_IRA-BIL - Mid_annual_st'!$A$3:$A$434,0),),'IRA-BIL_IRA-BIL - Mid_annual_st'!$W$1:$AR$1,$B109)</f>
        <v>0</v>
      </c>
      <c r="D109">
        <f>SUMIFS(INDEX('IRA-BIL_IRA-BIL - Mid_annual_st'!$W$3:$AR$434,MATCH(D100,'IRA-BIL_IRA-BIL - Mid_annual_st'!$A$3:$A$434,0),),'IRA-BIL_IRA-BIL - Mid_annual_st'!$W$1:$AR$1,$B109)</f>
        <v>0</v>
      </c>
      <c r="E109">
        <f>SUMIFS(INDEX('IRA-BIL_IRA-BIL - Mid_annual_st'!$W$3:$AR$434,MATCH(E100,'IRA-BIL_IRA-BIL - Mid_annual_st'!$A$3:$A$434,0),),'IRA-BIL_IRA-BIL - Mid_annual_st'!$W$1:$AR$1,$B109)</f>
        <v>0</v>
      </c>
      <c r="F109">
        <f>SUMIFS(INDEX('IRA-BIL_IRA-BIL - Mid_annual_st'!$W$3:$AR$434,MATCH(F100,'IRA-BIL_IRA-BIL - Mid_annual_st'!$A$3:$A$434,0),),'IRA-BIL_IRA-BIL - Mid_annual_st'!$W$1:$AR$1,$B109)</f>
        <v>0</v>
      </c>
      <c r="G109">
        <f>SUMIFS(INDEX('IRA-BIL_IRA-BIL - Mid_annual_st'!$W$3:$AR$434,MATCH(G100,'IRA-BIL_IRA-BIL - Mid_annual_st'!$A$3:$A$434,0),),'IRA-BIL_IRA-BIL - Mid_annual_st'!$W$1:$AR$1,$B109)</f>
        <v>0</v>
      </c>
      <c r="H109">
        <f>SUMIFS(INDEX('IRA-BIL_IRA-BIL - Mid_annual_st'!$W$3:$AR$434,MATCH(H100,'IRA-BIL_IRA-BIL - Mid_annual_st'!$A$3:$A$434,0),),'IRA-BIL_IRA-BIL - Mid_annual_st'!$W$1:$AR$1,$B109)</f>
        <v>0</v>
      </c>
      <c r="I109">
        <f>SUMIFS(INDEX('IRA-BIL_IRA-BIL - Mid_annual_st'!$W$3:$AR$434,MATCH(I100,'IRA-BIL_IRA-BIL - Mid_annual_st'!$A$3:$A$434,0),),'IRA-BIL_IRA-BIL - Mid_annual_st'!$W$1:$AR$1,$B109)</f>
        <v>0</v>
      </c>
      <c r="J109">
        <f>SUMIFS(INDEX('IRA-BIL_IRA-BIL - Mid_annual_st'!$W$3:$AR$434,MATCH(J100,'IRA-BIL_IRA-BIL - Mid_annual_st'!$A$3:$A$434,0),),'IRA-BIL_IRA-BIL - Mid_annual_st'!$W$1:$AR$1,$B109)</f>
        <v>0</v>
      </c>
      <c r="K109">
        <f>SUMIFS(INDEX('IRA-BIL_IRA-BIL - Mid_annual_st'!$W$3:$AR$434,MATCH(K100,'IRA-BIL_IRA-BIL - Mid_annual_st'!$A$3:$A$434,0),),'IRA-BIL_IRA-BIL - Mid_annual_st'!$W$1:$AR$1,$B109)</f>
        <v>0</v>
      </c>
      <c r="M109">
        <f t="shared" ref="M109:U109" si="100">C109/SUM(C102:C113)</f>
        <v>0</v>
      </c>
      <c r="N109">
        <f t="shared" si="100"/>
        <v>0</v>
      </c>
      <c r="O109">
        <f t="shared" si="100"/>
        <v>0</v>
      </c>
      <c r="P109">
        <f t="shared" si="100"/>
        <v>0</v>
      </c>
      <c r="Q109">
        <f t="shared" si="100"/>
        <v>0</v>
      </c>
      <c r="R109">
        <f t="shared" si="100"/>
        <v>0</v>
      </c>
      <c r="S109">
        <f t="shared" si="100"/>
        <v>0</v>
      </c>
      <c r="T109">
        <f t="shared" si="100"/>
        <v>0</v>
      </c>
      <c r="U109">
        <f t="shared" si="100"/>
        <v>0</v>
      </c>
    </row>
    <row r="110" spans="1:21">
      <c r="A110" t="str">
        <f t="shared" si="93"/>
        <v>FL</v>
      </c>
      <c r="B110" s="1" t="s">
        <v>245</v>
      </c>
      <c r="C110">
        <f>SUMIFS(INDEX('IRA-BIL_IRA-BIL - Mid_annual_st'!$W$3:$AR$434,MATCH(C100,'IRA-BIL_IRA-BIL - Mid_annual_st'!$A$3:$A$434,0),),'IRA-BIL_IRA-BIL - Mid_annual_st'!$W$1:$AR$1,$B110)</f>
        <v>2054833</v>
      </c>
      <c r="D110">
        <f>SUMIFS(INDEX('IRA-BIL_IRA-BIL - Mid_annual_st'!$W$3:$AR$434,MATCH(D100,'IRA-BIL_IRA-BIL - Mid_annual_st'!$A$3:$A$434,0),),'IRA-BIL_IRA-BIL - Mid_annual_st'!$W$1:$AR$1,$B110)</f>
        <v>1933420</v>
      </c>
      <c r="E110">
        <f>SUMIFS(INDEX('IRA-BIL_IRA-BIL - Mid_annual_st'!$W$3:$AR$434,MATCH(E100,'IRA-BIL_IRA-BIL - Mid_annual_st'!$A$3:$A$434,0),),'IRA-BIL_IRA-BIL - Mid_annual_st'!$W$1:$AR$1,$B110)</f>
        <v>926583</v>
      </c>
      <c r="F110">
        <f>SUMIFS(INDEX('IRA-BIL_IRA-BIL - Mid_annual_st'!$W$3:$AR$434,MATCH(F100,'IRA-BIL_IRA-BIL - Mid_annual_st'!$A$3:$A$434,0),),'IRA-BIL_IRA-BIL - Mid_annual_st'!$W$1:$AR$1,$B110)</f>
        <v>926583</v>
      </c>
      <c r="G110">
        <f>SUMIFS(INDEX('IRA-BIL_IRA-BIL - Mid_annual_st'!$W$3:$AR$434,MATCH(G100,'IRA-BIL_IRA-BIL - Mid_annual_st'!$A$3:$A$434,0),),'IRA-BIL_IRA-BIL - Mid_annual_st'!$W$1:$AR$1,$B110)</f>
        <v>926583</v>
      </c>
      <c r="H110">
        <f>SUMIFS(INDEX('IRA-BIL_IRA-BIL - Mid_annual_st'!$W$3:$AR$434,MATCH(H100,'IRA-BIL_IRA-BIL - Mid_annual_st'!$A$3:$A$434,0),),'IRA-BIL_IRA-BIL - Mid_annual_st'!$W$1:$AR$1,$B110)</f>
        <v>926583</v>
      </c>
      <c r="I110">
        <f>SUMIFS(INDEX('IRA-BIL_IRA-BIL - Mid_annual_st'!$W$3:$AR$434,MATCH(I100,'IRA-BIL_IRA-BIL - Mid_annual_st'!$A$3:$A$434,0),),'IRA-BIL_IRA-BIL - Mid_annual_st'!$W$1:$AR$1,$B110)</f>
        <v>926583</v>
      </c>
      <c r="J110">
        <f>SUMIFS(INDEX('IRA-BIL_IRA-BIL - Mid_annual_st'!$W$3:$AR$434,MATCH(J100,'IRA-BIL_IRA-BIL - Mid_annual_st'!$A$3:$A$434,0),),'IRA-BIL_IRA-BIL - Mid_annual_st'!$W$1:$AR$1,$B110)</f>
        <v>926583</v>
      </c>
      <c r="K110">
        <f>SUMIFS(INDEX('IRA-BIL_IRA-BIL - Mid_annual_st'!$W$3:$AR$434,MATCH(K100,'IRA-BIL_IRA-BIL - Mid_annual_st'!$A$3:$A$434,0),),'IRA-BIL_IRA-BIL - Mid_annual_st'!$W$1:$AR$1,$B110)</f>
        <v>926583</v>
      </c>
      <c r="M110">
        <f t="shared" ref="M110:U110" si="101">C110/SUM(C102:C113)</f>
        <v>9.4348593915154315E-3</v>
      </c>
      <c r="N110">
        <f t="shared" si="101"/>
        <v>9.0109126784247932E-3</v>
      </c>
      <c r="O110">
        <f t="shared" si="101"/>
        <v>4.2215352738910672E-3</v>
      </c>
      <c r="P110">
        <f t="shared" si="101"/>
        <v>4.1491915076340207E-3</v>
      </c>
      <c r="Q110">
        <f t="shared" si="101"/>
        <v>3.9892492539039233E-3</v>
      </c>
      <c r="R110">
        <f t="shared" si="101"/>
        <v>3.9468712082521736E-3</v>
      </c>
      <c r="S110">
        <f t="shared" si="101"/>
        <v>3.5570151349125813E-3</v>
      </c>
      <c r="T110">
        <f t="shared" si="101"/>
        <v>3.6496177863120371E-3</v>
      </c>
      <c r="U110">
        <f t="shared" si="101"/>
        <v>3.70453546329986E-3</v>
      </c>
    </row>
    <row r="111" spans="1:21">
      <c r="A111" t="str">
        <f t="shared" si="93"/>
        <v>FL</v>
      </c>
      <c r="B111" s="1" t="s">
        <v>248</v>
      </c>
      <c r="C111">
        <f>SUMIFS(INDEX('IRA-BIL_IRA-BIL - Mid_annual_st'!$W$3:$AR$434,MATCH(C100,'IRA-BIL_IRA-BIL - Mid_annual_st'!$A$3:$A$434,0),),'IRA-BIL_IRA-BIL - Mid_annual_st'!$W$1:$AR$1,$B111)</f>
        <v>0</v>
      </c>
      <c r="D111">
        <f>SUMIFS(INDEX('IRA-BIL_IRA-BIL - Mid_annual_st'!$W$3:$AR$434,MATCH(D100,'IRA-BIL_IRA-BIL - Mid_annual_st'!$A$3:$A$434,0),),'IRA-BIL_IRA-BIL - Mid_annual_st'!$W$1:$AR$1,$B111)</f>
        <v>0</v>
      </c>
      <c r="E111">
        <f>SUMIFS(INDEX('IRA-BIL_IRA-BIL - Mid_annual_st'!$W$3:$AR$434,MATCH(E100,'IRA-BIL_IRA-BIL - Mid_annual_st'!$A$3:$A$434,0),),'IRA-BIL_IRA-BIL - Mid_annual_st'!$W$1:$AR$1,$B111)</f>
        <v>0</v>
      </c>
      <c r="F111">
        <f>SUMIFS(INDEX('IRA-BIL_IRA-BIL - Mid_annual_st'!$W$3:$AR$434,MATCH(F100,'IRA-BIL_IRA-BIL - Mid_annual_st'!$A$3:$A$434,0),),'IRA-BIL_IRA-BIL - Mid_annual_st'!$W$1:$AR$1,$B111)</f>
        <v>0</v>
      </c>
      <c r="G111">
        <f>SUMIFS(INDEX('IRA-BIL_IRA-BIL - Mid_annual_st'!$W$3:$AR$434,MATCH(G100,'IRA-BIL_IRA-BIL - Mid_annual_st'!$A$3:$A$434,0),),'IRA-BIL_IRA-BIL - Mid_annual_st'!$W$1:$AR$1,$B111)</f>
        <v>0</v>
      </c>
      <c r="H111">
        <f>SUMIFS(INDEX('IRA-BIL_IRA-BIL - Mid_annual_st'!$W$3:$AR$434,MATCH(H100,'IRA-BIL_IRA-BIL - Mid_annual_st'!$A$3:$A$434,0),),'IRA-BIL_IRA-BIL - Mid_annual_st'!$W$1:$AR$1,$B111)</f>
        <v>0</v>
      </c>
      <c r="I111">
        <f>SUMIFS(INDEX('IRA-BIL_IRA-BIL - Mid_annual_st'!$W$3:$AR$434,MATCH(I100,'IRA-BIL_IRA-BIL - Mid_annual_st'!$A$3:$A$434,0),),'IRA-BIL_IRA-BIL - Mid_annual_st'!$W$1:$AR$1,$B111)</f>
        <v>0</v>
      </c>
      <c r="J111">
        <f>SUMIFS(INDEX('IRA-BIL_IRA-BIL - Mid_annual_st'!$W$3:$AR$434,MATCH(J100,'IRA-BIL_IRA-BIL - Mid_annual_st'!$A$3:$A$434,0),),'IRA-BIL_IRA-BIL - Mid_annual_st'!$W$1:$AR$1,$B111)</f>
        <v>0</v>
      </c>
      <c r="K111">
        <f>SUMIFS(INDEX('IRA-BIL_IRA-BIL - Mid_annual_st'!$W$3:$AR$434,MATCH(K100,'IRA-BIL_IRA-BIL - Mid_annual_st'!$A$3:$A$434,0),),'IRA-BIL_IRA-BIL - Mid_annual_st'!$W$1:$AR$1,$B111)</f>
        <v>0</v>
      </c>
      <c r="M111">
        <f t="shared" ref="M111:U111" si="102">C111/SUM(C102:C113)</f>
        <v>0</v>
      </c>
      <c r="N111">
        <f t="shared" si="102"/>
        <v>0</v>
      </c>
      <c r="O111">
        <f t="shared" si="102"/>
        <v>0</v>
      </c>
      <c r="P111">
        <f t="shared" si="102"/>
        <v>0</v>
      </c>
      <c r="Q111">
        <f t="shared" si="102"/>
        <v>0</v>
      </c>
      <c r="R111">
        <f t="shared" si="102"/>
        <v>0</v>
      </c>
      <c r="S111">
        <f t="shared" si="102"/>
        <v>0</v>
      </c>
      <c r="T111">
        <f t="shared" si="102"/>
        <v>0</v>
      </c>
      <c r="U111">
        <f t="shared" si="102"/>
        <v>0</v>
      </c>
    </row>
    <row r="112" spans="1:21">
      <c r="A112" t="str">
        <f t="shared" si="93"/>
        <v>FL</v>
      </c>
      <c r="B112" s="1" t="s">
        <v>246</v>
      </c>
      <c r="C112" s="53">
        <v>0</v>
      </c>
      <c r="D112" s="53">
        <v>0</v>
      </c>
      <c r="E112" s="53">
        <v>0</v>
      </c>
      <c r="F112" s="53">
        <v>0</v>
      </c>
      <c r="G112" s="53">
        <v>0</v>
      </c>
      <c r="H112" s="53">
        <v>0</v>
      </c>
      <c r="I112" s="53">
        <v>0</v>
      </c>
      <c r="J112" s="53">
        <v>0</v>
      </c>
      <c r="K112" s="53">
        <v>0</v>
      </c>
      <c r="M112" s="53">
        <v>0</v>
      </c>
      <c r="N112" s="53">
        <v>0</v>
      </c>
      <c r="O112" s="53">
        <v>0</v>
      </c>
      <c r="P112" s="53">
        <v>0</v>
      </c>
      <c r="Q112" s="53">
        <v>0</v>
      </c>
      <c r="R112" s="53">
        <v>0</v>
      </c>
      <c r="S112" s="53">
        <v>0</v>
      </c>
      <c r="T112" s="53">
        <v>0</v>
      </c>
      <c r="U112" s="53">
        <v>0</v>
      </c>
    </row>
    <row r="113" spans="1:21" ht="15.6" customHeight="1" thickBot="1">
      <c r="A113" t="str">
        <f t="shared" si="93"/>
        <v>FL</v>
      </c>
      <c r="B113" s="1" t="s">
        <v>240</v>
      </c>
      <c r="C113">
        <f>SUMIFS(INDEX('IRA-BIL_IRA-BIL - Mid_annual_st'!$W$3:$AR$434,MATCH(C100,'IRA-BIL_IRA-BIL - Mid_annual_st'!$A$3:$A$434,0),),'IRA-BIL_IRA-BIL - Mid_annual_st'!$W$1:$AR$1,$B113)</f>
        <v>11735520</v>
      </c>
      <c r="D113">
        <f>SUMIFS(INDEX('IRA-BIL_IRA-BIL - Mid_annual_st'!$W$3:$AR$434,MATCH(D100,'IRA-BIL_IRA-BIL - Mid_annual_st'!$A$3:$A$434,0),),'IRA-BIL_IRA-BIL - Mid_annual_st'!$W$1:$AR$1,$B113)</f>
        <v>12086350</v>
      </c>
      <c r="E113">
        <f>SUMIFS(INDEX('IRA-BIL_IRA-BIL - Mid_annual_st'!$W$3:$AR$434,MATCH(E100,'IRA-BIL_IRA-BIL - Mid_annual_st'!$A$3:$A$434,0),),'IRA-BIL_IRA-BIL - Mid_annual_st'!$W$1:$AR$1,$B113)</f>
        <v>14610022</v>
      </c>
      <c r="F113">
        <f>SUMIFS(INDEX('IRA-BIL_IRA-BIL - Mid_annual_st'!$W$3:$AR$434,MATCH(F100,'IRA-BIL_IRA-BIL - Mid_annual_st'!$A$3:$A$434,0),),'IRA-BIL_IRA-BIL - Mid_annual_st'!$W$1:$AR$1,$B113)</f>
        <v>24856983</v>
      </c>
      <c r="G113">
        <f>SUMIFS(INDEX('IRA-BIL_IRA-BIL - Mid_annual_st'!$W$3:$AR$434,MATCH(G100,'IRA-BIL_IRA-BIL - Mid_annual_st'!$A$3:$A$434,0),),'IRA-BIL_IRA-BIL - Mid_annual_st'!$W$1:$AR$1,$B113)</f>
        <v>49407119</v>
      </c>
      <c r="H113">
        <f>SUMIFS(INDEX('IRA-BIL_IRA-BIL - Mid_annual_st'!$W$3:$AR$434,MATCH(H100,'IRA-BIL_IRA-BIL - Mid_annual_st'!$A$3:$A$434,0),),'IRA-BIL_IRA-BIL - Mid_annual_st'!$W$1:$AR$1,$B113)</f>
        <v>83691339</v>
      </c>
      <c r="I113">
        <f>SUMIFS(INDEX('IRA-BIL_IRA-BIL - Mid_annual_st'!$W$3:$AR$434,MATCH(I100,'IRA-BIL_IRA-BIL - Mid_annual_st'!$A$3:$A$434,0),),'IRA-BIL_IRA-BIL - Mid_annual_st'!$W$1:$AR$1,$B113)</f>
        <v>123072709</v>
      </c>
      <c r="J113">
        <f>SUMIFS(INDEX('IRA-BIL_IRA-BIL - Mid_annual_st'!$W$3:$AR$434,MATCH(J100,'IRA-BIL_IRA-BIL - Mid_annual_st'!$A$3:$A$434,0),),'IRA-BIL_IRA-BIL - Mid_annual_st'!$W$1:$AR$1,$B113)</f>
        <v>124669345</v>
      </c>
      <c r="K113">
        <f>SUMIFS(INDEX('IRA-BIL_IRA-BIL - Mid_annual_st'!$W$3:$AR$434,MATCH(K100,'IRA-BIL_IRA-BIL - Mid_annual_st'!$A$3:$A$434,0),),'IRA-BIL_IRA-BIL - Mid_annual_st'!$W$1:$AR$1,$B113)</f>
        <v>127222572</v>
      </c>
      <c r="M113">
        <f t="shared" ref="M113:U113" si="103">C113/SUM(C102:C113)</f>
        <v>5.3884175057689443E-2</v>
      </c>
      <c r="N113">
        <f t="shared" si="103"/>
        <v>5.6329739244902553E-2</v>
      </c>
      <c r="O113">
        <f t="shared" si="103"/>
        <v>6.6563624872595886E-2</v>
      </c>
      <c r="P113">
        <f t="shared" si="103"/>
        <v>0.11130830456527178</v>
      </c>
      <c r="Q113">
        <f t="shared" si="103"/>
        <v>0.21271414714957249</v>
      </c>
      <c r="R113">
        <f t="shared" si="103"/>
        <v>0.35649147057432773</v>
      </c>
      <c r="S113">
        <f t="shared" si="103"/>
        <v>0.47245793264898217</v>
      </c>
      <c r="T113">
        <f t="shared" si="103"/>
        <v>0.49104662930344251</v>
      </c>
      <c r="U113">
        <f t="shared" si="103"/>
        <v>0.50864361822547988</v>
      </c>
    </row>
    <row r="114" spans="1:21" ht="15.6" customHeight="1" thickBot="1">
      <c r="A114" s="50" t="s">
        <v>34</v>
      </c>
      <c r="C114" s="49" t="str">
        <f t="shared" ref="C114:K114" si="104">$A114&amp;"_"&amp;C115</f>
        <v>GA_2022</v>
      </c>
      <c r="D114" s="49" t="str">
        <f t="shared" si="104"/>
        <v>GA_2023</v>
      </c>
      <c r="E114" s="49" t="str">
        <f t="shared" si="104"/>
        <v>GA_2024</v>
      </c>
      <c r="F114" s="49" t="str">
        <f t="shared" si="104"/>
        <v>GA_2025</v>
      </c>
      <c r="G114" s="49" t="str">
        <f t="shared" si="104"/>
        <v>GA_2026</v>
      </c>
      <c r="H114" s="49" t="str">
        <f t="shared" si="104"/>
        <v>GA_2027</v>
      </c>
      <c r="I114" s="49" t="str">
        <f t="shared" si="104"/>
        <v>GA_2028</v>
      </c>
      <c r="J114" s="49" t="str">
        <f t="shared" si="104"/>
        <v>GA_2029</v>
      </c>
      <c r="K114" s="49" t="str">
        <f t="shared" si="104"/>
        <v>GA_2030</v>
      </c>
      <c r="M114" s="56" t="str">
        <f t="shared" ref="M114:U114" si="105">$A114&amp;"_"&amp;M115</f>
        <v>GA_2022</v>
      </c>
      <c r="N114" s="56" t="str">
        <f t="shared" si="105"/>
        <v>GA_2023</v>
      </c>
      <c r="O114" s="56" t="str">
        <f t="shared" si="105"/>
        <v>GA_2024</v>
      </c>
      <c r="P114" s="56" t="str">
        <f t="shared" si="105"/>
        <v>GA_2025</v>
      </c>
      <c r="Q114" s="56" t="str">
        <f t="shared" si="105"/>
        <v>GA_2026</v>
      </c>
      <c r="R114" s="56" t="str">
        <f t="shared" si="105"/>
        <v>GA_2027</v>
      </c>
      <c r="S114" s="56" t="str">
        <f t="shared" si="105"/>
        <v>GA_2028</v>
      </c>
      <c r="T114" s="56" t="str">
        <f t="shared" si="105"/>
        <v>GA_2029</v>
      </c>
      <c r="U114" s="56" t="str">
        <f t="shared" si="105"/>
        <v>GA_2030</v>
      </c>
    </row>
    <row r="115" spans="1:21">
      <c r="C115" s="48">
        <v>2022</v>
      </c>
      <c r="D115" s="48">
        <v>2023</v>
      </c>
      <c r="E115" s="48">
        <v>2024</v>
      </c>
      <c r="F115" s="48">
        <v>2025</v>
      </c>
      <c r="G115" s="48">
        <v>2026</v>
      </c>
      <c r="H115" s="48">
        <v>2027</v>
      </c>
      <c r="I115" s="48">
        <v>2028</v>
      </c>
      <c r="J115" s="48">
        <v>2029</v>
      </c>
      <c r="K115" s="48">
        <v>2030</v>
      </c>
      <c r="M115" s="48">
        <v>2022</v>
      </c>
      <c r="N115" s="48">
        <v>2023</v>
      </c>
      <c r="O115" s="48">
        <v>2024</v>
      </c>
      <c r="P115" s="48">
        <v>2025</v>
      </c>
      <c r="Q115" s="48">
        <v>2026</v>
      </c>
      <c r="R115" s="48">
        <v>2027</v>
      </c>
      <c r="S115" s="48">
        <v>2028</v>
      </c>
      <c r="T115" s="48">
        <v>2029</v>
      </c>
      <c r="U115" s="48">
        <v>2030</v>
      </c>
    </row>
    <row r="116" spans="1:21">
      <c r="A116" t="str">
        <f>A114</f>
        <v>GA</v>
      </c>
      <c r="B116" s="1" t="s">
        <v>237</v>
      </c>
      <c r="C116" s="53">
        <v>0</v>
      </c>
      <c r="D116" s="53">
        <v>0</v>
      </c>
      <c r="E116" s="53">
        <v>0</v>
      </c>
      <c r="F116" s="53">
        <v>0</v>
      </c>
      <c r="G116" s="53">
        <v>0</v>
      </c>
      <c r="H116" s="53">
        <v>0</v>
      </c>
      <c r="I116" s="53">
        <v>0</v>
      </c>
      <c r="J116" s="53">
        <v>0</v>
      </c>
      <c r="K116" s="53">
        <v>0</v>
      </c>
      <c r="M116" s="53">
        <v>0</v>
      </c>
      <c r="N116" s="53">
        <v>0</v>
      </c>
      <c r="O116" s="53">
        <v>0</v>
      </c>
      <c r="P116" s="53">
        <v>0</v>
      </c>
      <c r="Q116" s="53">
        <v>0</v>
      </c>
      <c r="R116" s="53">
        <v>0</v>
      </c>
      <c r="S116" s="53">
        <v>0</v>
      </c>
      <c r="T116" s="53">
        <v>0</v>
      </c>
      <c r="U116" s="53">
        <v>0</v>
      </c>
    </row>
    <row r="117" spans="1:21">
      <c r="A117" t="str">
        <f t="shared" ref="A117:A127" si="106">A116</f>
        <v>GA</v>
      </c>
      <c r="B117" s="1" t="s">
        <v>238</v>
      </c>
      <c r="C117">
        <f>SUMIFS(INDEX('IRA-BIL_IRA-BIL - Mid_annual_st'!$W$3:$AR$434,MATCH(C114,'IRA-BIL_IRA-BIL - Mid_annual_st'!$A$3:$A$434,0),),'IRA-BIL_IRA-BIL - Mid_annual_st'!$W$1:$AR$1,$B117)</f>
        <v>1457009</v>
      </c>
      <c r="D117">
        <f>SUMIFS(INDEX('IRA-BIL_IRA-BIL - Mid_annual_st'!$W$3:$AR$434,MATCH(D114,'IRA-BIL_IRA-BIL - Mid_annual_st'!$A$3:$A$434,0),),'IRA-BIL_IRA-BIL - Mid_annual_st'!$W$1:$AR$1,$B117)</f>
        <v>811251</v>
      </c>
      <c r="E117">
        <f>SUMIFS(INDEX('IRA-BIL_IRA-BIL - Mid_annual_st'!$W$3:$AR$434,MATCH(E114,'IRA-BIL_IRA-BIL - Mid_annual_st'!$A$3:$A$434,0),),'IRA-BIL_IRA-BIL - Mid_annual_st'!$W$1:$AR$1,$B117)</f>
        <v>423937</v>
      </c>
      <c r="F117">
        <f>SUMIFS(INDEX('IRA-BIL_IRA-BIL - Mid_annual_st'!$W$3:$AR$434,MATCH(F114,'IRA-BIL_IRA-BIL - Mid_annual_st'!$A$3:$A$434,0),),'IRA-BIL_IRA-BIL - Mid_annual_st'!$W$1:$AR$1,$B117)</f>
        <v>420224</v>
      </c>
      <c r="G117">
        <f>SUMIFS(INDEX('IRA-BIL_IRA-BIL - Mid_annual_st'!$W$3:$AR$434,MATCH(G114,'IRA-BIL_IRA-BIL - Mid_annual_st'!$A$3:$A$434,0),),'IRA-BIL_IRA-BIL - Mid_annual_st'!$W$1:$AR$1,$B117)</f>
        <v>420224</v>
      </c>
      <c r="H117">
        <f>SUMIFS(INDEX('IRA-BIL_IRA-BIL - Mid_annual_st'!$W$3:$AR$434,MATCH(H114,'IRA-BIL_IRA-BIL - Mid_annual_st'!$A$3:$A$434,0),),'IRA-BIL_IRA-BIL - Mid_annual_st'!$W$1:$AR$1,$B117)</f>
        <v>398674</v>
      </c>
      <c r="I117">
        <f>SUMIFS(INDEX('IRA-BIL_IRA-BIL - Mid_annual_st'!$W$3:$AR$434,MATCH(I114,'IRA-BIL_IRA-BIL - Mid_annual_st'!$A$3:$A$434,0),),'IRA-BIL_IRA-BIL - Mid_annual_st'!$W$1:$AR$1,$B117)</f>
        <v>445090</v>
      </c>
      <c r="J117">
        <f>SUMIFS(INDEX('IRA-BIL_IRA-BIL - Mid_annual_st'!$W$3:$AR$434,MATCH(J114,'IRA-BIL_IRA-BIL - Mid_annual_st'!$A$3:$A$434,0),),'IRA-BIL_IRA-BIL - Mid_annual_st'!$W$1:$AR$1,$B117)</f>
        <v>444616</v>
      </c>
      <c r="K117">
        <f>SUMIFS(INDEX('IRA-BIL_IRA-BIL - Mid_annual_st'!$W$3:$AR$434,MATCH(K114,'IRA-BIL_IRA-BIL - Mid_annual_st'!$A$3:$A$434,0),),'IRA-BIL_IRA-BIL - Mid_annual_st'!$W$1:$AR$1,$B117)</f>
        <v>445509</v>
      </c>
      <c r="M117">
        <f t="shared" ref="M117:U117" si="107">C117/SUM(C116:C127)</f>
        <v>1.1209342400642872E-2</v>
      </c>
      <c r="N117">
        <f t="shared" si="107"/>
        <v>6.5184758004023556E-3</v>
      </c>
      <c r="O117">
        <f t="shared" si="107"/>
        <v>3.2809032857951895E-3</v>
      </c>
      <c r="P117">
        <f t="shared" si="107"/>
        <v>3.3508701470357904E-3</v>
      </c>
      <c r="Q117">
        <f t="shared" si="107"/>
        <v>3.4273604768368768E-3</v>
      </c>
      <c r="R117">
        <f t="shared" si="107"/>
        <v>3.3229747890040121E-3</v>
      </c>
      <c r="S117">
        <f t="shared" si="107"/>
        <v>3.7149111621341173E-3</v>
      </c>
      <c r="T117">
        <f t="shared" si="107"/>
        <v>3.7212402566291205E-3</v>
      </c>
      <c r="U117">
        <f t="shared" si="107"/>
        <v>3.9454026811830464E-3</v>
      </c>
    </row>
    <row r="118" spans="1:21">
      <c r="A118" t="str">
        <f t="shared" si="106"/>
        <v>GA</v>
      </c>
      <c r="B118" s="1" t="s">
        <v>239</v>
      </c>
      <c r="C118">
        <f>SUMIFS(INDEX('IRA-BIL_IRA-BIL - Mid_annual_st'!$W$3:$AR$434,MATCH(C114,'IRA-BIL_IRA-BIL - Mid_annual_st'!$A$3:$A$434,0),),'IRA-BIL_IRA-BIL - Mid_annual_st'!$W$1:$AR$1,$B118)</f>
        <v>27549233</v>
      </c>
      <c r="D118">
        <f>SUMIFS(INDEX('IRA-BIL_IRA-BIL - Mid_annual_st'!$W$3:$AR$434,MATCH(D114,'IRA-BIL_IRA-BIL - Mid_annual_st'!$A$3:$A$434,0),),'IRA-BIL_IRA-BIL - Mid_annual_st'!$W$1:$AR$1,$B118)</f>
        <v>21448621</v>
      </c>
      <c r="E118">
        <f>SUMIFS(INDEX('IRA-BIL_IRA-BIL - Mid_annual_st'!$W$3:$AR$434,MATCH(E114,'IRA-BIL_IRA-BIL - Mid_annual_st'!$A$3:$A$434,0),),'IRA-BIL_IRA-BIL - Mid_annual_st'!$W$1:$AR$1,$B118)</f>
        <v>17935038</v>
      </c>
      <c r="F118">
        <f>SUMIFS(INDEX('IRA-BIL_IRA-BIL - Mid_annual_st'!$W$3:$AR$434,MATCH(F114,'IRA-BIL_IRA-BIL - Mid_annual_st'!$A$3:$A$434,0),),'IRA-BIL_IRA-BIL - Mid_annual_st'!$W$1:$AR$1,$B118)</f>
        <v>16984018</v>
      </c>
      <c r="G118">
        <f>SUMIFS(INDEX('IRA-BIL_IRA-BIL - Mid_annual_st'!$W$3:$AR$434,MATCH(G114,'IRA-BIL_IRA-BIL - Mid_annual_st'!$A$3:$A$434,0),),'IRA-BIL_IRA-BIL - Mid_annual_st'!$W$1:$AR$1,$B118)</f>
        <v>15906774</v>
      </c>
      <c r="H118">
        <f>SUMIFS(INDEX('IRA-BIL_IRA-BIL - Mid_annual_st'!$W$3:$AR$434,MATCH(H114,'IRA-BIL_IRA-BIL - Mid_annual_st'!$A$3:$A$434,0),),'IRA-BIL_IRA-BIL - Mid_annual_st'!$W$1:$AR$1,$B118)</f>
        <v>13756329</v>
      </c>
      <c r="I118">
        <f>SUMIFS(INDEX('IRA-BIL_IRA-BIL - Mid_annual_st'!$W$3:$AR$434,MATCH(I114,'IRA-BIL_IRA-BIL - Mid_annual_st'!$A$3:$A$434,0),),'IRA-BIL_IRA-BIL - Mid_annual_st'!$W$1:$AR$1,$B118)</f>
        <v>29652199</v>
      </c>
      <c r="J118">
        <f>SUMIFS(INDEX('IRA-BIL_IRA-BIL - Mid_annual_st'!$W$3:$AR$434,MATCH(J114,'IRA-BIL_IRA-BIL - Mid_annual_st'!$A$3:$A$434,0),),'IRA-BIL_IRA-BIL - Mid_annual_st'!$W$1:$AR$1,$B118)</f>
        <v>31617448</v>
      </c>
      <c r="K118">
        <f>SUMIFS(INDEX('IRA-BIL_IRA-BIL - Mid_annual_st'!$W$3:$AR$434,MATCH(K114,'IRA-BIL_IRA-BIL - Mid_annual_st'!$A$3:$A$434,0),),'IRA-BIL_IRA-BIL - Mid_annual_st'!$W$1:$AR$1,$B118)</f>
        <v>31170561</v>
      </c>
      <c r="M118">
        <f t="shared" ref="M118:U118" si="108">C118/SUM(C116:C127)</f>
        <v>0.21194706798111052</v>
      </c>
      <c r="N118">
        <f t="shared" si="108"/>
        <v>0.17234162662419125</v>
      </c>
      <c r="O118">
        <f t="shared" si="108"/>
        <v>0.13880157925602526</v>
      </c>
      <c r="P118">
        <f t="shared" si="108"/>
        <v>0.13543072002769596</v>
      </c>
      <c r="Q118">
        <f t="shared" si="108"/>
        <v>0.12973616100359911</v>
      </c>
      <c r="R118">
        <f t="shared" si="108"/>
        <v>0.1146599338212293</v>
      </c>
      <c r="S118">
        <f t="shared" si="108"/>
        <v>0.24748991225801997</v>
      </c>
      <c r="T118">
        <f t="shared" si="108"/>
        <v>0.26462412578377265</v>
      </c>
      <c r="U118">
        <f t="shared" si="108"/>
        <v>0.27604473746519081</v>
      </c>
    </row>
    <row r="119" spans="1:21">
      <c r="A119" t="str">
        <f t="shared" si="106"/>
        <v>GA</v>
      </c>
      <c r="B119" s="1" t="s">
        <v>242</v>
      </c>
      <c r="C119">
        <f>SUMIFS(INDEX('IRA-BIL_IRA-BIL - Mid_annual_st'!$W$3:$AR$434,MATCH(C114,'IRA-BIL_IRA-BIL - Mid_annual_st'!$A$3:$A$434,0),),'IRA-BIL_IRA-BIL - Mid_annual_st'!$W$1:$AR$1,$B119)</f>
        <v>0</v>
      </c>
      <c r="D119">
        <f>SUMIFS(INDEX('IRA-BIL_IRA-BIL - Mid_annual_st'!$W$3:$AR$434,MATCH(D114,'IRA-BIL_IRA-BIL - Mid_annual_st'!$A$3:$A$434,0),),'IRA-BIL_IRA-BIL - Mid_annual_st'!$W$1:$AR$1,$B119)</f>
        <v>0</v>
      </c>
      <c r="E119">
        <f>SUMIFS(INDEX('IRA-BIL_IRA-BIL - Mid_annual_st'!$W$3:$AR$434,MATCH(E114,'IRA-BIL_IRA-BIL - Mid_annual_st'!$A$3:$A$434,0),),'IRA-BIL_IRA-BIL - Mid_annual_st'!$W$1:$AR$1,$B119)</f>
        <v>0</v>
      </c>
      <c r="F119">
        <f>SUMIFS(INDEX('IRA-BIL_IRA-BIL - Mid_annual_st'!$W$3:$AR$434,MATCH(F114,'IRA-BIL_IRA-BIL - Mid_annual_st'!$A$3:$A$434,0),),'IRA-BIL_IRA-BIL - Mid_annual_st'!$W$1:$AR$1,$B119)</f>
        <v>0</v>
      </c>
      <c r="G119">
        <f>SUMIFS(INDEX('IRA-BIL_IRA-BIL - Mid_annual_st'!$W$3:$AR$434,MATCH(G114,'IRA-BIL_IRA-BIL - Mid_annual_st'!$A$3:$A$434,0),),'IRA-BIL_IRA-BIL - Mid_annual_st'!$W$1:$AR$1,$B119)</f>
        <v>0</v>
      </c>
      <c r="H119">
        <f>SUMIFS(INDEX('IRA-BIL_IRA-BIL - Mid_annual_st'!$W$3:$AR$434,MATCH(H114,'IRA-BIL_IRA-BIL - Mid_annual_st'!$A$3:$A$434,0),),'IRA-BIL_IRA-BIL - Mid_annual_st'!$W$1:$AR$1,$B119)</f>
        <v>0</v>
      </c>
      <c r="I119">
        <f>SUMIFS(INDEX('IRA-BIL_IRA-BIL - Mid_annual_st'!$W$3:$AR$434,MATCH(I114,'IRA-BIL_IRA-BIL - Mid_annual_st'!$A$3:$A$434,0),),'IRA-BIL_IRA-BIL - Mid_annual_st'!$W$1:$AR$1,$B119)</f>
        <v>0</v>
      </c>
      <c r="J119">
        <f>SUMIFS(INDEX('IRA-BIL_IRA-BIL - Mid_annual_st'!$W$3:$AR$434,MATCH(J114,'IRA-BIL_IRA-BIL - Mid_annual_st'!$A$3:$A$434,0),),'IRA-BIL_IRA-BIL - Mid_annual_st'!$W$1:$AR$1,$B119)</f>
        <v>0</v>
      </c>
      <c r="K119">
        <f>SUMIFS(INDEX('IRA-BIL_IRA-BIL - Mid_annual_st'!$W$3:$AR$434,MATCH(K114,'IRA-BIL_IRA-BIL - Mid_annual_st'!$A$3:$A$434,0),),'IRA-BIL_IRA-BIL - Mid_annual_st'!$W$1:$AR$1,$B119)</f>
        <v>0</v>
      </c>
      <c r="M119">
        <f t="shared" ref="M119:U119" si="109">C119/SUM(C116:C127)</f>
        <v>0</v>
      </c>
      <c r="N119">
        <f t="shared" si="109"/>
        <v>0</v>
      </c>
      <c r="O119">
        <f t="shared" si="109"/>
        <v>0</v>
      </c>
      <c r="P119">
        <f t="shared" si="109"/>
        <v>0</v>
      </c>
      <c r="Q119">
        <f t="shared" si="109"/>
        <v>0</v>
      </c>
      <c r="R119">
        <f t="shared" si="109"/>
        <v>0</v>
      </c>
      <c r="S119">
        <f t="shared" si="109"/>
        <v>0</v>
      </c>
      <c r="T119">
        <f t="shared" si="109"/>
        <v>0</v>
      </c>
      <c r="U119">
        <f t="shared" si="109"/>
        <v>0</v>
      </c>
    </row>
    <row r="120" spans="1:21">
      <c r="A120" t="str">
        <f t="shared" si="106"/>
        <v>GA</v>
      </c>
      <c r="B120" s="1" t="s">
        <v>243</v>
      </c>
      <c r="C120">
        <f>SUMIFS(INDEX('IRA-BIL_IRA-BIL - Mid_annual_st'!$W$3:$AR$434,MATCH(C114,'IRA-BIL_IRA-BIL - Mid_annual_st'!$A$3:$A$434,0),),'IRA-BIL_IRA-BIL - Mid_annual_st'!$W$1:$AR$1,$B120)</f>
        <v>3488846</v>
      </c>
      <c r="D120">
        <f>SUMIFS(INDEX('IRA-BIL_IRA-BIL - Mid_annual_st'!$W$3:$AR$434,MATCH(D114,'IRA-BIL_IRA-BIL - Mid_annual_st'!$A$3:$A$434,0),),'IRA-BIL_IRA-BIL - Mid_annual_st'!$W$1:$AR$1,$B120)</f>
        <v>3487156</v>
      </c>
      <c r="E120">
        <f>SUMIFS(INDEX('IRA-BIL_IRA-BIL - Mid_annual_st'!$W$3:$AR$434,MATCH(E114,'IRA-BIL_IRA-BIL - Mid_annual_st'!$A$3:$A$434,0),),'IRA-BIL_IRA-BIL - Mid_annual_st'!$W$1:$AR$1,$B120)</f>
        <v>3488579</v>
      </c>
      <c r="F120">
        <f>SUMIFS(INDEX('IRA-BIL_IRA-BIL - Mid_annual_st'!$W$3:$AR$434,MATCH(F114,'IRA-BIL_IRA-BIL - Mid_annual_st'!$A$3:$A$434,0),),'IRA-BIL_IRA-BIL - Mid_annual_st'!$W$1:$AR$1,$B120)</f>
        <v>3489488</v>
      </c>
      <c r="G120">
        <f>SUMIFS(INDEX('IRA-BIL_IRA-BIL - Mid_annual_st'!$W$3:$AR$434,MATCH(G114,'IRA-BIL_IRA-BIL - Mid_annual_st'!$A$3:$A$434,0),),'IRA-BIL_IRA-BIL - Mid_annual_st'!$W$1:$AR$1,$B120)</f>
        <v>3490170</v>
      </c>
      <c r="H120">
        <f>SUMIFS(INDEX('IRA-BIL_IRA-BIL - Mid_annual_st'!$W$3:$AR$434,MATCH(H114,'IRA-BIL_IRA-BIL - Mid_annual_st'!$A$3:$A$434,0),),'IRA-BIL_IRA-BIL - Mid_annual_st'!$W$1:$AR$1,$B120)</f>
        <v>3491308</v>
      </c>
      <c r="I120">
        <f>SUMIFS(INDEX('IRA-BIL_IRA-BIL - Mid_annual_st'!$W$3:$AR$434,MATCH(I114,'IRA-BIL_IRA-BIL - Mid_annual_st'!$A$3:$A$434,0),),'IRA-BIL_IRA-BIL - Mid_annual_st'!$W$1:$AR$1,$B120)</f>
        <v>3592480</v>
      </c>
      <c r="J120">
        <f>SUMIFS(INDEX('IRA-BIL_IRA-BIL - Mid_annual_st'!$W$3:$AR$434,MATCH(J114,'IRA-BIL_IRA-BIL - Mid_annual_st'!$A$3:$A$434,0),),'IRA-BIL_IRA-BIL - Mid_annual_st'!$W$1:$AR$1,$B120)</f>
        <v>3603120</v>
      </c>
      <c r="K120">
        <f>SUMIFS(INDEX('IRA-BIL_IRA-BIL - Mid_annual_st'!$W$3:$AR$434,MATCH(K114,'IRA-BIL_IRA-BIL - Mid_annual_st'!$A$3:$A$434,0),),'IRA-BIL_IRA-BIL - Mid_annual_st'!$W$1:$AR$1,$B120)</f>
        <v>3584255</v>
      </c>
      <c r="M120">
        <f t="shared" ref="M120:U120" si="110">C120/SUM(C116:C127)</f>
        <v>2.6841062338745527E-2</v>
      </c>
      <c r="N120">
        <f t="shared" si="110"/>
        <v>2.8019616614620969E-2</v>
      </c>
      <c r="O120">
        <f t="shared" si="110"/>
        <v>2.6998564182546217E-2</v>
      </c>
      <c r="P120">
        <f t="shared" si="110"/>
        <v>2.7825210286988904E-2</v>
      </c>
      <c r="Q120">
        <f t="shared" si="110"/>
        <v>2.8465938916962766E-2</v>
      </c>
      <c r="R120">
        <f t="shared" si="110"/>
        <v>2.9100288618390011E-2</v>
      </c>
      <c r="S120">
        <f t="shared" si="110"/>
        <v>2.9984371816359778E-2</v>
      </c>
      <c r="T120">
        <f t="shared" si="110"/>
        <v>3.0156528765194045E-2</v>
      </c>
      <c r="U120">
        <f t="shared" si="110"/>
        <v>3.1741960963849757E-2</v>
      </c>
    </row>
    <row r="121" spans="1:21">
      <c r="A121" t="str">
        <f t="shared" si="106"/>
        <v>GA</v>
      </c>
      <c r="B121" s="1" t="s">
        <v>241</v>
      </c>
      <c r="C121">
        <f>SUMIFS(INDEX('IRA-BIL_IRA-BIL - Mid_annual_st'!$W$3:$AR$434,MATCH(C114,'IRA-BIL_IRA-BIL - Mid_annual_st'!$A$3:$A$434,0),),'IRA-BIL_IRA-BIL - Mid_annual_st'!$W$1:$AR$1,$B121)</f>
        <v>40562591</v>
      </c>
      <c r="D121">
        <f>SUMIFS(INDEX('IRA-BIL_IRA-BIL - Mid_annual_st'!$W$3:$AR$434,MATCH(D114,'IRA-BIL_IRA-BIL - Mid_annual_st'!$A$3:$A$434,0),),'IRA-BIL_IRA-BIL - Mid_annual_st'!$W$1:$AR$1,$B121)</f>
        <v>41226491</v>
      </c>
      <c r="E121">
        <f>SUMIFS(INDEX('IRA-BIL_IRA-BIL - Mid_annual_st'!$W$3:$AR$434,MATCH(E114,'IRA-BIL_IRA-BIL - Mid_annual_st'!$A$3:$A$434,0),),'IRA-BIL_IRA-BIL - Mid_annual_st'!$W$1:$AR$1,$B121)</f>
        <v>49376523</v>
      </c>
      <c r="F121">
        <f>SUMIFS(INDEX('IRA-BIL_IRA-BIL - Mid_annual_st'!$W$3:$AR$434,MATCH(F114,'IRA-BIL_IRA-BIL - Mid_annual_st'!$A$3:$A$434,0),),'IRA-BIL_IRA-BIL - Mid_annual_st'!$W$1:$AR$1,$B121)</f>
        <v>46576527</v>
      </c>
      <c r="G121">
        <f>SUMIFS(INDEX('IRA-BIL_IRA-BIL - Mid_annual_st'!$W$3:$AR$434,MATCH(G114,'IRA-BIL_IRA-BIL - Mid_annual_st'!$A$3:$A$434,0),),'IRA-BIL_IRA-BIL - Mid_annual_st'!$W$1:$AR$1,$B121)</f>
        <v>45005025</v>
      </c>
      <c r="H121">
        <f>SUMIFS(INDEX('IRA-BIL_IRA-BIL - Mid_annual_st'!$W$3:$AR$434,MATCH(H114,'IRA-BIL_IRA-BIL - Mid_annual_st'!$A$3:$A$434,0),),'IRA-BIL_IRA-BIL - Mid_annual_st'!$W$1:$AR$1,$B121)</f>
        <v>41554459</v>
      </c>
      <c r="I121">
        <f>SUMIFS(INDEX('IRA-BIL_IRA-BIL - Mid_annual_st'!$W$3:$AR$434,MATCH(I114,'IRA-BIL_IRA-BIL - Mid_annual_st'!$A$3:$A$434,0),),'IRA-BIL_IRA-BIL - Mid_annual_st'!$W$1:$AR$1,$B121)</f>
        <v>22541564</v>
      </c>
      <c r="J121">
        <f>SUMIFS(INDEX('IRA-BIL_IRA-BIL - Mid_annual_st'!$W$3:$AR$434,MATCH(J114,'IRA-BIL_IRA-BIL - Mid_annual_st'!$A$3:$A$434,0),),'IRA-BIL_IRA-BIL - Mid_annual_st'!$W$1:$AR$1,$B121)</f>
        <v>19072948</v>
      </c>
      <c r="K121">
        <f>SUMIFS(INDEX('IRA-BIL_IRA-BIL - Mid_annual_st'!$W$3:$AR$434,MATCH(K114,'IRA-BIL_IRA-BIL - Mid_annual_st'!$A$3:$A$434,0),),'IRA-BIL_IRA-BIL - Mid_annual_st'!$W$1:$AR$1,$B121)</f>
        <v>12954011</v>
      </c>
      <c r="M121">
        <f t="shared" ref="M121:U121" si="111">C121/SUM(C116:C127)</f>
        <v>0.31206394138693377</v>
      </c>
      <c r="N121">
        <f t="shared" si="111"/>
        <v>0.33125861653052568</v>
      </c>
      <c r="O121">
        <f t="shared" si="111"/>
        <v>0.38213129911246657</v>
      </c>
      <c r="P121">
        <f t="shared" si="111"/>
        <v>0.37140166643720124</v>
      </c>
      <c r="Q121">
        <f t="shared" si="111"/>
        <v>0.36706243323573989</v>
      </c>
      <c r="R121">
        <f t="shared" si="111"/>
        <v>0.34635922991642509</v>
      </c>
      <c r="S121">
        <f t="shared" si="111"/>
        <v>0.18814151680684935</v>
      </c>
      <c r="T121">
        <f t="shared" si="111"/>
        <v>0.15963218127596368</v>
      </c>
      <c r="U121">
        <f t="shared" si="111"/>
        <v>0.11471999383059529</v>
      </c>
    </row>
    <row r="122" spans="1:21">
      <c r="A122" t="str">
        <f t="shared" si="106"/>
        <v>GA</v>
      </c>
      <c r="B122" s="1" t="s">
        <v>244</v>
      </c>
      <c r="C122">
        <f>SUMIFS(INDEX('IRA-BIL_IRA-BIL - Mid_annual_st'!$W$3:$AR$434,MATCH(C114,'IRA-BIL_IRA-BIL - Mid_annual_st'!$A$3:$A$434,0),),'IRA-BIL_IRA-BIL - Mid_annual_st'!$W$1:$AR$1,$B122)</f>
        <v>50376224</v>
      </c>
      <c r="D122">
        <f>SUMIFS(INDEX('IRA-BIL_IRA-BIL - Mid_annual_st'!$W$3:$AR$434,MATCH(D114,'IRA-BIL_IRA-BIL - Mid_annual_st'!$A$3:$A$434,0),),'IRA-BIL_IRA-BIL - Mid_annual_st'!$W$1:$AR$1,$B122)</f>
        <v>50376224</v>
      </c>
      <c r="E122">
        <f>SUMIFS(INDEX('IRA-BIL_IRA-BIL - Mid_annual_st'!$W$3:$AR$434,MATCH(E114,'IRA-BIL_IRA-BIL - Mid_annual_st'!$A$3:$A$434,0),),'IRA-BIL_IRA-BIL - Mid_annual_st'!$W$1:$AR$1,$B122)</f>
        <v>50376224</v>
      </c>
      <c r="F122">
        <f>SUMIFS(INDEX('IRA-BIL_IRA-BIL - Mid_annual_st'!$W$3:$AR$434,MATCH(F114,'IRA-BIL_IRA-BIL - Mid_annual_st'!$A$3:$A$434,0),),'IRA-BIL_IRA-BIL - Mid_annual_st'!$W$1:$AR$1,$B122)</f>
        <v>50376224</v>
      </c>
      <c r="G122">
        <f>SUMIFS(INDEX('IRA-BIL_IRA-BIL - Mid_annual_st'!$W$3:$AR$434,MATCH(G114,'IRA-BIL_IRA-BIL - Mid_annual_st'!$A$3:$A$434,0),),'IRA-BIL_IRA-BIL - Mid_annual_st'!$W$1:$AR$1,$B122)</f>
        <v>50376224</v>
      </c>
      <c r="H122">
        <f>SUMIFS(INDEX('IRA-BIL_IRA-BIL - Mid_annual_st'!$W$3:$AR$434,MATCH(H114,'IRA-BIL_IRA-BIL - Mid_annual_st'!$A$3:$A$434,0),),'IRA-BIL_IRA-BIL - Mid_annual_st'!$W$1:$AR$1,$B122)</f>
        <v>50376224</v>
      </c>
      <c r="I122">
        <f>SUMIFS(INDEX('IRA-BIL_IRA-BIL - Mid_annual_st'!$W$3:$AR$434,MATCH(I114,'IRA-BIL_IRA-BIL - Mid_annual_st'!$A$3:$A$434,0),),'IRA-BIL_IRA-BIL - Mid_annual_st'!$W$1:$AR$1,$B122)</f>
        <v>50376224</v>
      </c>
      <c r="J122">
        <f>SUMIFS(INDEX('IRA-BIL_IRA-BIL - Mid_annual_st'!$W$3:$AR$434,MATCH(J114,'IRA-BIL_IRA-BIL - Mid_annual_st'!$A$3:$A$434,0),),'IRA-BIL_IRA-BIL - Mid_annual_st'!$W$1:$AR$1,$B122)</f>
        <v>50376224</v>
      </c>
      <c r="K122">
        <f>SUMIFS(INDEX('IRA-BIL_IRA-BIL - Mid_annual_st'!$W$3:$AR$434,MATCH(K114,'IRA-BIL_IRA-BIL - Mid_annual_st'!$A$3:$A$434,0),),'IRA-BIL_IRA-BIL - Mid_annual_st'!$W$1:$AR$1,$B122)</f>
        <v>50135252</v>
      </c>
      <c r="M122">
        <f t="shared" ref="M122:U122" si="112">C122/SUM(C116:C127)</f>
        <v>0.38756407384407582</v>
      </c>
      <c r="N122">
        <f t="shared" si="112"/>
        <v>0.40477755597176257</v>
      </c>
      <c r="O122">
        <f t="shared" si="112"/>
        <v>0.38986811447822312</v>
      </c>
      <c r="P122">
        <f t="shared" si="112"/>
        <v>0.40170048622160542</v>
      </c>
      <c r="Q122">
        <f t="shared" si="112"/>
        <v>0.41087010525310624</v>
      </c>
      <c r="R122">
        <f t="shared" si="112"/>
        <v>0.41988923861906929</v>
      </c>
      <c r="S122">
        <f t="shared" si="112"/>
        <v>0.42046147260951405</v>
      </c>
      <c r="T122">
        <f t="shared" si="112"/>
        <v>0.42162682567826182</v>
      </c>
      <c r="U122">
        <f t="shared" si="112"/>
        <v>0.443994975775097</v>
      </c>
    </row>
    <row r="123" spans="1:21">
      <c r="A123" t="str">
        <f t="shared" si="106"/>
        <v>GA</v>
      </c>
      <c r="B123" s="1" t="s">
        <v>247</v>
      </c>
      <c r="C123">
        <f>SUMIFS(INDEX('IRA-BIL_IRA-BIL - Mid_annual_st'!$W$3:$AR$434,MATCH(C114,'IRA-BIL_IRA-BIL - Mid_annual_st'!$A$3:$A$434,0),),'IRA-BIL_IRA-BIL - Mid_annual_st'!$W$1:$AR$1,$B123)</f>
        <v>0</v>
      </c>
      <c r="D123">
        <f>SUMIFS(INDEX('IRA-BIL_IRA-BIL - Mid_annual_st'!$W$3:$AR$434,MATCH(D114,'IRA-BIL_IRA-BIL - Mid_annual_st'!$A$3:$A$434,0),),'IRA-BIL_IRA-BIL - Mid_annual_st'!$W$1:$AR$1,$B123)</f>
        <v>0</v>
      </c>
      <c r="E123">
        <f>SUMIFS(INDEX('IRA-BIL_IRA-BIL - Mid_annual_st'!$W$3:$AR$434,MATCH(E114,'IRA-BIL_IRA-BIL - Mid_annual_st'!$A$3:$A$434,0),),'IRA-BIL_IRA-BIL - Mid_annual_st'!$W$1:$AR$1,$B123)</f>
        <v>0</v>
      </c>
      <c r="F123">
        <f>SUMIFS(INDEX('IRA-BIL_IRA-BIL - Mid_annual_st'!$W$3:$AR$434,MATCH(F114,'IRA-BIL_IRA-BIL - Mid_annual_st'!$A$3:$A$434,0),),'IRA-BIL_IRA-BIL - Mid_annual_st'!$W$1:$AR$1,$B123)</f>
        <v>0</v>
      </c>
      <c r="G123">
        <f>SUMIFS(INDEX('IRA-BIL_IRA-BIL - Mid_annual_st'!$W$3:$AR$434,MATCH(G114,'IRA-BIL_IRA-BIL - Mid_annual_st'!$A$3:$A$434,0),),'IRA-BIL_IRA-BIL - Mid_annual_st'!$W$1:$AR$1,$B123)</f>
        <v>0</v>
      </c>
      <c r="H123">
        <f>SUMIFS(INDEX('IRA-BIL_IRA-BIL - Mid_annual_st'!$W$3:$AR$434,MATCH(H114,'IRA-BIL_IRA-BIL - Mid_annual_st'!$A$3:$A$434,0),),'IRA-BIL_IRA-BIL - Mid_annual_st'!$W$1:$AR$1,$B123)</f>
        <v>0</v>
      </c>
      <c r="I123">
        <f>SUMIFS(INDEX('IRA-BIL_IRA-BIL - Mid_annual_st'!$W$3:$AR$434,MATCH(I114,'IRA-BIL_IRA-BIL - Mid_annual_st'!$A$3:$A$434,0),),'IRA-BIL_IRA-BIL - Mid_annual_st'!$W$1:$AR$1,$B123)</f>
        <v>0</v>
      </c>
      <c r="J123">
        <f>SUMIFS(INDEX('IRA-BIL_IRA-BIL - Mid_annual_st'!$W$3:$AR$434,MATCH(J114,'IRA-BIL_IRA-BIL - Mid_annual_st'!$A$3:$A$434,0),),'IRA-BIL_IRA-BIL - Mid_annual_st'!$W$1:$AR$1,$B123)</f>
        <v>0</v>
      </c>
      <c r="K123">
        <f>SUMIFS(INDEX('IRA-BIL_IRA-BIL - Mid_annual_st'!$W$3:$AR$434,MATCH(K114,'IRA-BIL_IRA-BIL - Mid_annual_st'!$A$3:$A$434,0),),'IRA-BIL_IRA-BIL - Mid_annual_st'!$W$1:$AR$1,$B123)</f>
        <v>0</v>
      </c>
      <c r="M123">
        <f t="shared" ref="M123:U123" si="113">C123/SUM(C116:C127)</f>
        <v>0</v>
      </c>
      <c r="N123">
        <f t="shared" si="113"/>
        <v>0</v>
      </c>
      <c r="O123">
        <f t="shared" si="113"/>
        <v>0</v>
      </c>
      <c r="P123">
        <f t="shared" si="113"/>
        <v>0</v>
      </c>
      <c r="Q123">
        <f t="shared" si="113"/>
        <v>0</v>
      </c>
      <c r="R123">
        <f t="shared" si="113"/>
        <v>0</v>
      </c>
      <c r="S123">
        <f t="shared" si="113"/>
        <v>0</v>
      </c>
      <c r="T123">
        <f t="shared" si="113"/>
        <v>0</v>
      </c>
      <c r="U123">
        <f t="shared" si="113"/>
        <v>0</v>
      </c>
    </row>
    <row r="124" spans="1:21">
      <c r="A124" t="str">
        <f t="shared" si="106"/>
        <v>GA</v>
      </c>
      <c r="B124" s="1" t="s">
        <v>245</v>
      </c>
      <c r="C124">
        <f>SUMIFS(INDEX('IRA-BIL_IRA-BIL - Mid_annual_st'!$W$3:$AR$434,MATCH(C114,'IRA-BIL_IRA-BIL - Mid_annual_st'!$A$3:$A$434,0),),'IRA-BIL_IRA-BIL - Mid_annual_st'!$W$1:$AR$1,$B124)</f>
        <v>0</v>
      </c>
      <c r="D124">
        <f>SUMIFS(INDEX('IRA-BIL_IRA-BIL - Mid_annual_st'!$W$3:$AR$434,MATCH(D114,'IRA-BIL_IRA-BIL - Mid_annual_st'!$A$3:$A$434,0),),'IRA-BIL_IRA-BIL - Mid_annual_st'!$W$1:$AR$1,$B124)</f>
        <v>0</v>
      </c>
      <c r="E124">
        <f>SUMIFS(INDEX('IRA-BIL_IRA-BIL - Mid_annual_st'!$W$3:$AR$434,MATCH(E114,'IRA-BIL_IRA-BIL - Mid_annual_st'!$A$3:$A$434,0),),'IRA-BIL_IRA-BIL - Mid_annual_st'!$W$1:$AR$1,$B124)</f>
        <v>254136</v>
      </c>
      <c r="F124">
        <f>SUMIFS(INDEX('IRA-BIL_IRA-BIL - Mid_annual_st'!$W$3:$AR$434,MATCH(F114,'IRA-BIL_IRA-BIL - Mid_annual_st'!$A$3:$A$434,0),),'IRA-BIL_IRA-BIL - Mid_annual_st'!$W$1:$AR$1,$B124)</f>
        <v>217831</v>
      </c>
      <c r="G124">
        <f>SUMIFS(INDEX('IRA-BIL_IRA-BIL - Mid_annual_st'!$W$3:$AR$434,MATCH(G114,'IRA-BIL_IRA-BIL - Mid_annual_st'!$A$3:$A$434,0),),'IRA-BIL_IRA-BIL - Mid_annual_st'!$W$1:$AR$1,$B124)</f>
        <v>0</v>
      </c>
      <c r="H124">
        <f>SUMIFS(INDEX('IRA-BIL_IRA-BIL - Mid_annual_st'!$W$3:$AR$434,MATCH(H114,'IRA-BIL_IRA-BIL - Mid_annual_st'!$A$3:$A$434,0),),'IRA-BIL_IRA-BIL - Mid_annual_st'!$W$1:$AR$1,$B124)</f>
        <v>0</v>
      </c>
      <c r="I124">
        <f>SUMIFS(INDEX('IRA-BIL_IRA-BIL - Mid_annual_st'!$W$3:$AR$434,MATCH(I114,'IRA-BIL_IRA-BIL - Mid_annual_st'!$A$3:$A$434,0),),'IRA-BIL_IRA-BIL - Mid_annual_st'!$W$1:$AR$1,$B124)</f>
        <v>0</v>
      </c>
      <c r="J124">
        <f>SUMIFS(INDEX('IRA-BIL_IRA-BIL - Mid_annual_st'!$W$3:$AR$434,MATCH(J114,'IRA-BIL_IRA-BIL - Mid_annual_st'!$A$3:$A$434,0),),'IRA-BIL_IRA-BIL - Mid_annual_st'!$W$1:$AR$1,$B124)</f>
        <v>0</v>
      </c>
      <c r="K124">
        <f>SUMIFS(INDEX('IRA-BIL_IRA-BIL - Mid_annual_st'!$W$3:$AR$434,MATCH(K114,'IRA-BIL_IRA-BIL - Mid_annual_st'!$A$3:$A$434,0),),'IRA-BIL_IRA-BIL - Mid_annual_st'!$W$1:$AR$1,$B124)</f>
        <v>0</v>
      </c>
      <c r="M124">
        <f t="shared" ref="M124:U124" si="114">C124/SUM(C116:C127)</f>
        <v>0</v>
      </c>
      <c r="N124">
        <f t="shared" si="114"/>
        <v>0</v>
      </c>
      <c r="O124">
        <f t="shared" si="114"/>
        <v>1.9667913804146519E-3</v>
      </c>
      <c r="P124">
        <f t="shared" si="114"/>
        <v>1.7369864524609572E-3</v>
      </c>
      <c r="Q124">
        <f t="shared" si="114"/>
        <v>0</v>
      </c>
      <c r="R124">
        <f t="shared" si="114"/>
        <v>0</v>
      </c>
      <c r="S124">
        <f t="shared" si="114"/>
        <v>0</v>
      </c>
      <c r="T124">
        <f t="shared" si="114"/>
        <v>0</v>
      </c>
      <c r="U124">
        <f t="shared" si="114"/>
        <v>0</v>
      </c>
    </row>
    <row r="125" spans="1:21">
      <c r="A125" t="str">
        <f t="shared" si="106"/>
        <v>GA</v>
      </c>
      <c r="B125" s="1" t="s">
        <v>248</v>
      </c>
      <c r="C125">
        <f>SUMIFS(INDEX('IRA-BIL_IRA-BIL - Mid_annual_st'!$W$3:$AR$434,MATCH(C114,'IRA-BIL_IRA-BIL - Mid_annual_st'!$A$3:$A$434,0),),'IRA-BIL_IRA-BIL - Mid_annual_st'!$W$1:$AR$1,$B125)</f>
        <v>0</v>
      </c>
      <c r="D125">
        <f>SUMIFS(INDEX('IRA-BIL_IRA-BIL - Mid_annual_st'!$W$3:$AR$434,MATCH(D114,'IRA-BIL_IRA-BIL - Mid_annual_st'!$A$3:$A$434,0),),'IRA-BIL_IRA-BIL - Mid_annual_st'!$W$1:$AR$1,$B125)</f>
        <v>0</v>
      </c>
      <c r="E125">
        <f>SUMIFS(INDEX('IRA-BIL_IRA-BIL - Mid_annual_st'!$W$3:$AR$434,MATCH(E114,'IRA-BIL_IRA-BIL - Mid_annual_st'!$A$3:$A$434,0),),'IRA-BIL_IRA-BIL - Mid_annual_st'!$W$1:$AR$1,$B125)</f>
        <v>0</v>
      </c>
      <c r="F125">
        <f>SUMIFS(INDEX('IRA-BIL_IRA-BIL - Mid_annual_st'!$W$3:$AR$434,MATCH(F114,'IRA-BIL_IRA-BIL - Mid_annual_st'!$A$3:$A$434,0),),'IRA-BIL_IRA-BIL - Mid_annual_st'!$W$1:$AR$1,$B125)</f>
        <v>0</v>
      </c>
      <c r="G125">
        <f>SUMIFS(INDEX('IRA-BIL_IRA-BIL - Mid_annual_st'!$W$3:$AR$434,MATCH(G114,'IRA-BIL_IRA-BIL - Mid_annual_st'!$A$3:$A$434,0),),'IRA-BIL_IRA-BIL - Mid_annual_st'!$W$1:$AR$1,$B125)</f>
        <v>0</v>
      </c>
      <c r="H125">
        <f>SUMIFS(INDEX('IRA-BIL_IRA-BIL - Mid_annual_st'!$W$3:$AR$434,MATCH(H114,'IRA-BIL_IRA-BIL - Mid_annual_st'!$A$3:$A$434,0),),'IRA-BIL_IRA-BIL - Mid_annual_st'!$W$1:$AR$1,$B125)</f>
        <v>0</v>
      </c>
      <c r="I125">
        <f>SUMIFS(INDEX('IRA-BIL_IRA-BIL - Mid_annual_st'!$W$3:$AR$434,MATCH(I114,'IRA-BIL_IRA-BIL - Mid_annual_st'!$A$3:$A$434,0),),'IRA-BIL_IRA-BIL - Mid_annual_st'!$W$1:$AR$1,$B125)</f>
        <v>0</v>
      </c>
      <c r="J125">
        <f>SUMIFS(INDEX('IRA-BIL_IRA-BIL - Mid_annual_st'!$W$3:$AR$434,MATCH(J114,'IRA-BIL_IRA-BIL - Mid_annual_st'!$A$3:$A$434,0),),'IRA-BIL_IRA-BIL - Mid_annual_st'!$W$1:$AR$1,$B125)</f>
        <v>0</v>
      </c>
      <c r="K125">
        <f>SUMIFS(INDEX('IRA-BIL_IRA-BIL - Mid_annual_st'!$W$3:$AR$434,MATCH(K114,'IRA-BIL_IRA-BIL - Mid_annual_st'!$A$3:$A$434,0),),'IRA-BIL_IRA-BIL - Mid_annual_st'!$W$1:$AR$1,$B125)</f>
        <v>0</v>
      </c>
      <c r="M125">
        <f t="shared" ref="M125:U125" si="115">C125/SUM(C116:C127)</f>
        <v>0</v>
      </c>
      <c r="N125">
        <f t="shared" si="115"/>
        <v>0</v>
      </c>
      <c r="O125">
        <f t="shared" si="115"/>
        <v>0</v>
      </c>
      <c r="P125">
        <f t="shared" si="115"/>
        <v>0</v>
      </c>
      <c r="Q125">
        <f t="shared" si="115"/>
        <v>0</v>
      </c>
      <c r="R125">
        <f t="shared" si="115"/>
        <v>0</v>
      </c>
      <c r="S125">
        <f t="shared" si="115"/>
        <v>0</v>
      </c>
      <c r="T125">
        <f t="shared" si="115"/>
        <v>0</v>
      </c>
      <c r="U125">
        <f t="shared" si="115"/>
        <v>0</v>
      </c>
    </row>
    <row r="126" spans="1:21">
      <c r="A126" t="str">
        <f t="shared" si="106"/>
        <v>GA</v>
      </c>
      <c r="B126" s="1" t="s">
        <v>246</v>
      </c>
      <c r="C126" s="53">
        <v>0</v>
      </c>
      <c r="D126" s="53">
        <v>0</v>
      </c>
      <c r="E126" s="53">
        <v>0</v>
      </c>
      <c r="F126" s="53">
        <v>0</v>
      </c>
      <c r="G126" s="53">
        <v>0</v>
      </c>
      <c r="H126" s="53">
        <v>0</v>
      </c>
      <c r="I126" s="53">
        <v>0</v>
      </c>
      <c r="J126" s="53">
        <v>0</v>
      </c>
      <c r="K126" s="53">
        <v>0</v>
      </c>
      <c r="M126" s="53">
        <v>0</v>
      </c>
      <c r="N126" s="53">
        <v>0</v>
      </c>
      <c r="O126" s="53">
        <v>0</v>
      </c>
      <c r="P126" s="53">
        <v>0</v>
      </c>
      <c r="Q126" s="53">
        <v>0</v>
      </c>
      <c r="R126" s="53">
        <v>0</v>
      </c>
      <c r="S126" s="53">
        <v>0</v>
      </c>
      <c r="T126" s="53">
        <v>0</v>
      </c>
      <c r="U126" s="53">
        <v>0</v>
      </c>
    </row>
    <row r="127" spans="1:21" ht="15.6" customHeight="1" thickBot="1">
      <c r="A127" t="str">
        <f t="shared" si="106"/>
        <v>GA</v>
      </c>
      <c r="B127" s="1" t="s">
        <v>240</v>
      </c>
      <c r="C127">
        <f>SUMIFS(INDEX('IRA-BIL_IRA-BIL - Mid_annual_st'!$W$3:$AR$434,MATCH(C114,'IRA-BIL_IRA-BIL - Mid_annual_st'!$A$3:$A$434,0),),'IRA-BIL_IRA-BIL - Mid_annual_st'!$W$1:$AR$1,$B127)</f>
        <v>6547763</v>
      </c>
      <c r="D127">
        <f>SUMIFS(INDEX('IRA-BIL_IRA-BIL - Mid_annual_st'!$W$3:$AR$434,MATCH(D114,'IRA-BIL_IRA-BIL - Mid_annual_st'!$A$3:$A$434,0),),'IRA-BIL_IRA-BIL - Mid_annual_st'!$W$1:$AR$1,$B127)</f>
        <v>7104351</v>
      </c>
      <c r="E127">
        <f>SUMIFS(INDEX('IRA-BIL_IRA-BIL - Mid_annual_st'!$W$3:$AR$434,MATCH(E114,'IRA-BIL_IRA-BIL - Mid_annual_st'!$A$3:$A$434,0),),'IRA-BIL_IRA-BIL - Mid_annual_st'!$W$1:$AR$1,$B127)</f>
        <v>7359064</v>
      </c>
      <c r="F127">
        <f>SUMIFS(INDEX('IRA-BIL_IRA-BIL - Mid_annual_st'!$W$3:$AR$434,MATCH(F114,'IRA-BIL_IRA-BIL - Mid_annual_st'!$A$3:$A$434,0),),'IRA-BIL_IRA-BIL - Mid_annual_st'!$W$1:$AR$1,$B127)</f>
        <v>7343114</v>
      </c>
      <c r="G127">
        <f>SUMIFS(INDEX('IRA-BIL_IRA-BIL - Mid_annual_st'!$W$3:$AR$434,MATCH(G114,'IRA-BIL_IRA-BIL - Mid_annual_st'!$A$3:$A$434,0),),'IRA-BIL_IRA-BIL - Mid_annual_st'!$W$1:$AR$1,$B127)</f>
        <v>7410221</v>
      </c>
      <c r="H127">
        <f>SUMIFS(INDEX('IRA-BIL_IRA-BIL - Mid_annual_st'!$W$3:$AR$434,MATCH(H114,'IRA-BIL_IRA-BIL - Mid_annual_st'!$A$3:$A$434,0),),'IRA-BIL_IRA-BIL - Mid_annual_st'!$W$1:$AR$1,$B127)</f>
        <v>10398036</v>
      </c>
      <c r="I127">
        <f>SUMIFS(INDEX('IRA-BIL_IRA-BIL - Mid_annual_st'!$W$3:$AR$434,MATCH(I114,'IRA-BIL_IRA-BIL - Mid_annual_st'!$A$3:$A$434,0),),'IRA-BIL_IRA-BIL - Mid_annual_st'!$W$1:$AR$1,$B127)</f>
        <v>13204191</v>
      </c>
      <c r="J127">
        <f>SUMIFS(INDEX('IRA-BIL_IRA-BIL - Mid_annual_st'!$W$3:$AR$434,MATCH(J114,'IRA-BIL_IRA-BIL - Mid_annual_st'!$A$3:$A$434,0),),'IRA-BIL_IRA-BIL - Mid_annual_st'!$W$1:$AR$1,$B127)</f>
        <v>14366239</v>
      </c>
      <c r="K127">
        <f>SUMIFS(INDEX('IRA-BIL_IRA-BIL - Mid_annual_st'!$W$3:$AR$434,MATCH(K114,'IRA-BIL_IRA-BIL - Mid_annual_st'!$A$3:$A$434,0),),'IRA-BIL_IRA-BIL - Mid_annual_st'!$W$1:$AR$1,$B127)</f>
        <v>14628924</v>
      </c>
      <c r="M127">
        <f t="shared" ref="M127:U127" si="116">C127/SUM(C116:C127)</f>
        <v>5.0374512048491513E-2</v>
      </c>
      <c r="N127">
        <f t="shared" si="116"/>
        <v>5.7084108458497151E-2</v>
      </c>
      <c r="O127">
        <f t="shared" si="116"/>
        <v>5.6952748304528955E-2</v>
      </c>
      <c r="P127">
        <f t="shared" si="116"/>
        <v>5.8554060427011716E-2</v>
      </c>
      <c r="Q127">
        <f t="shared" si="116"/>
        <v>6.0438001113755135E-2</v>
      </c>
      <c r="R127">
        <f t="shared" si="116"/>
        <v>8.6668334235882244E-2</v>
      </c>
      <c r="S127">
        <f t="shared" si="116"/>
        <v>0.11020781534712272</v>
      </c>
      <c r="T127">
        <f t="shared" si="116"/>
        <v>0.12023909824017867</v>
      </c>
      <c r="U127">
        <f t="shared" si="116"/>
        <v>0.12955292928408407</v>
      </c>
    </row>
    <row r="128" spans="1:21" ht="15.6" customHeight="1" thickBot="1">
      <c r="A128" s="50" t="s">
        <v>39</v>
      </c>
      <c r="C128" s="49" t="str">
        <f t="shared" ref="C128:K128" si="117">$A128&amp;"_"&amp;C129</f>
        <v>ID_2022</v>
      </c>
      <c r="D128" s="49" t="str">
        <f t="shared" si="117"/>
        <v>ID_2023</v>
      </c>
      <c r="E128" s="49" t="str">
        <f t="shared" si="117"/>
        <v>ID_2024</v>
      </c>
      <c r="F128" s="49" t="str">
        <f t="shared" si="117"/>
        <v>ID_2025</v>
      </c>
      <c r="G128" s="49" t="str">
        <f t="shared" si="117"/>
        <v>ID_2026</v>
      </c>
      <c r="H128" s="49" t="str">
        <f t="shared" si="117"/>
        <v>ID_2027</v>
      </c>
      <c r="I128" s="49" t="str">
        <f t="shared" si="117"/>
        <v>ID_2028</v>
      </c>
      <c r="J128" s="49" t="str">
        <f t="shared" si="117"/>
        <v>ID_2029</v>
      </c>
      <c r="K128" s="49" t="str">
        <f t="shared" si="117"/>
        <v>ID_2030</v>
      </c>
      <c r="M128" s="56" t="str">
        <f t="shared" ref="M128:U128" si="118">$A128&amp;"_"&amp;M129</f>
        <v>ID_2022</v>
      </c>
      <c r="N128" s="56" t="str">
        <f t="shared" si="118"/>
        <v>ID_2023</v>
      </c>
      <c r="O128" s="56" t="str">
        <f t="shared" si="118"/>
        <v>ID_2024</v>
      </c>
      <c r="P128" s="56" t="str">
        <f t="shared" si="118"/>
        <v>ID_2025</v>
      </c>
      <c r="Q128" s="56" t="str">
        <f t="shared" si="118"/>
        <v>ID_2026</v>
      </c>
      <c r="R128" s="56" t="str">
        <f t="shared" si="118"/>
        <v>ID_2027</v>
      </c>
      <c r="S128" s="56" t="str">
        <f t="shared" si="118"/>
        <v>ID_2028</v>
      </c>
      <c r="T128" s="56" t="str">
        <f t="shared" si="118"/>
        <v>ID_2029</v>
      </c>
      <c r="U128" s="56" t="str">
        <f t="shared" si="118"/>
        <v>ID_2030</v>
      </c>
    </row>
    <row r="129" spans="1:21">
      <c r="C129" s="48">
        <v>2022</v>
      </c>
      <c r="D129" s="48">
        <v>2023</v>
      </c>
      <c r="E129" s="48">
        <v>2024</v>
      </c>
      <c r="F129" s="48">
        <v>2025</v>
      </c>
      <c r="G129" s="48">
        <v>2026</v>
      </c>
      <c r="H129" s="48">
        <v>2027</v>
      </c>
      <c r="I129" s="48">
        <v>2028</v>
      </c>
      <c r="J129" s="48">
        <v>2029</v>
      </c>
      <c r="K129" s="48">
        <v>2030</v>
      </c>
      <c r="M129" s="48">
        <v>2022</v>
      </c>
      <c r="N129" s="48">
        <v>2023</v>
      </c>
      <c r="O129" s="48">
        <v>2024</v>
      </c>
      <c r="P129" s="48">
        <v>2025</v>
      </c>
      <c r="Q129" s="48">
        <v>2026</v>
      </c>
      <c r="R129" s="48">
        <v>2027</v>
      </c>
      <c r="S129" s="48">
        <v>2028</v>
      </c>
      <c r="T129" s="48">
        <v>2029</v>
      </c>
      <c r="U129" s="48">
        <v>2030</v>
      </c>
    </row>
    <row r="130" spans="1:21">
      <c r="A130" t="str">
        <f>A128</f>
        <v>ID</v>
      </c>
      <c r="B130" s="1" t="s">
        <v>237</v>
      </c>
      <c r="C130" s="53">
        <v>0</v>
      </c>
      <c r="D130" s="53">
        <v>0</v>
      </c>
      <c r="E130" s="53">
        <v>0</v>
      </c>
      <c r="F130" s="53">
        <v>0</v>
      </c>
      <c r="G130" s="53">
        <v>0</v>
      </c>
      <c r="H130" s="53">
        <v>0</v>
      </c>
      <c r="I130" s="53">
        <v>0</v>
      </c>
      <c r="J130" s="53">
        <v>0</v>
      </c>
      <c r="K130" s="53">
        <v>0</v>
      </c>
      <c r="M130" s="53">
        <v>0</v>
      </c>
      <c r="N130" s="53">
        <v>0</v>
      </c>
      <c r="O130" s="53">
        <v>0</v>
      </c>
      <c r="P130" s="53">
        <v>0</v>
      </c>
      <c r="Q130" s="53">
        <v>0</v>
      </c>
      <c r="R130" s="53">
        <v>0</v>
      </c>
      <c r="S130" s="53">
        <v>0</v>
      </c>
      <c r="T130" s="53">
        <v>0</v>
      </c>
      <c r="U130" s="53">
        <v>0</v>
      </c>
    </row>
    <row r="131" spans="1:21">
      <c r="A131" t="str">
        <f t="shared" ref="A131:A141" si="119">A130</f>
        <v>ID</v>
      </c>
      <c r="B131" s="1" t="s">
        <v>238</v>
      </c>
      <c r="C131">
        <f>SUMIFS(INDEX('IRA-BIL_IRA-BIL - Mid_annual_st'!$W$3:$AR$434,MATCH(C128,'IRA-BIL_IRA-BIL - Mid_annual_st'!$A$3:$A$434,0),),'IRA-BIL_IRA-BIL - Mid_annual_st'!$W$1:$AR$1,$B131)</f>
        <v>179767</v>
      </c>
      <c r="D131">
        <f>SUMIFS(INDEX('IRA-BIL_IRA-BIL - Mid_annual_st'!$W$3:$AR$434,MATCH(D128,'IRA-BIL_IRA-BIL - Mid_annual_st'!$A$3:$A$434,0),),'IRA-BIL_IRA-BIL - Mid_annual_st'!$W$1:$AR$1,$B131)</f>
        <v>91680</v>
      </c>
      <c r="E131">
        <f>SUMIFS(INDEX('IRA-BIL_IRA-BIL - Mid_annual_st'!$W$3:$AR$434,MATCH(E128,'IRA-BIL_IRA-BIL - Mid_annual_st'!$A$3:$A$434,0),),'IRA-BIL_IRA-BIL - Mid_annual_st'!$W$1:$AR$1,$B131)</f>
        <v>90011</v>
      </c>
      <c r="F131">
        <f>SUMIFS(INDEX('IRA-BIL_IRA-BIL - Mid_annual_st'!$W$3:$AR$434,MATCH(F128,'IRA-BIL_IRA-BIL - Mid_annual_st'!$A$3:$A$434,0),),'IRA-BIL_IRA-BIL - Mid_annual_st'!$W$1:$AR$1,$B131)</f>
        <v>90619</v>
      </c>
      <c r="G131">
        <f>SUMIFS(INDEX('IRA-BIL_IRA-BIL - Mid_annual_st'!$W$3:$AR$434,MATCH(G128,'IRA-BIL_IRA-BIL - Mid_annual_st'!$A$3:$A$434,0),),'IRA-BIL_IRA-BIL - Mid_annual_st'!$W$1:$AR$1,$B131)</f>
        <v>89230</v>
      </c>
      <c r="H131">
        <f>SUMIFS(INDEX('IRA-BIL_IRA-BIL - Mid_annual_st'!$W$3:$AR$434,MATCH(H128,'IRA-BIL_IRA-BIL - Mid_annual_st'!$A$3:$A$434,0),),'IRA-BIL_IRA-BIL - Mid_annual_st'!$W$1:$AR$1,$B131)</f>
        <v>89363</v>
      </c>
      <c r="I131">
        <f>SUMIFS(INDEX('IRA-BIL_IRA-BIL - Mid_annual_st'!$W$3:$AR$434,MATCH(I128,'IRA-BIL_IRA-BIL - Mid_annual_st'!$A$3:$A$434,0),),'IRA-BIL_IRA-BIL - Mid_annual_st'!$W$1:$AR$1,$B131)</f>
        <v>63027</v>
      </c>
      <c r="J131">
        <f>SUMIFS(INDEX('IRA-BIL_IRA-BIL - Mid_annual_st'!$W$3:$AR$434,MATCH(J128,'IRA-BIL_IRA-BIL - Mid_annual_st'!$A$3:$A$434,0),),'IRA-BIL_IRA-BIL - Mid_annual_st'!$W$1:$AR$1,$B131)</f>
        <v>58254</v>
      </c>
      <c r="K131">
        <f>SUMIFS(INDEX('IRA-BIL_IRA-BIL - Mid_annual_st'!$W$3:$AR$434,MATCH(K128,'IRA-BIL_IRA-BIL - Mid_annual_st'!$A$3:$A$434,0),),'IRA-BIL_IRA-BIL - Mid_annual_st'!$W$1:$AR$1,$B131)</f>
        <v>48280</v>
      </c>
      <c r="M131">
        <f t="shared" ref="M131:U131" si="120">C131/SUM(C130:C141)</f>
        <v>1.0311920582947297E-2</v>
      </c>
      <c r="N131">
        <f t="shared" si="120"/>
        <v>5.3761542928134629E-3</v>
      </c>
      <c r="O131">
        <f t="shared" si="120"/>
        <v>5.2825455565341413E-3</v>
      </c>
      <c r="P131">
        <f t="shared" si="120"/>
        <v>5.2178111852404447E-3</v>
      </c>
      <c r="Q131">
        <f t="shared" si="120"/>
        <v>5.1208966039726521E-3</v>
      </c>
      <c r="R131">
        <f t="shared" si="120"/>
        <v>5.164597525723005E-3</v>
      </c>
      <c r="S131">
        <f t="shared" si="120"/>
        <v>3.7293440686908884E-3</v>
      </c>
      <c r="T131">
        <f t="shared" si="120"/>
        <v>3.4527442453225342E-3</v>
      </c>
      <c r="U131">
        <f t="shared" si="120"/>
        <v>2.3274940294089573E-3</v>
      </c>
    </row>
    <row r="132" spans="1:21">
      <c r="A132" t="str">
        <f t="shared" si="119"/>
        <v>ID</v>
      </c>
      <c r="B132" s="1" t="s">
        <v>239</v>
      </c>
      <c r="C132">
        <f>SUMIFS(INDEX('IRA-BIL_IRA-BIL - Mid_annual_st'!$W$3:$AR$434,MATCH(C128,'IRA-BIL_IRA-BIL - Mid_annual_st'!$A$3:$A$434,0),),'IRA-BIL_IRA-BIL - Mid_annual_st'!$W$1:$AR$1,$B132)</f>
        <v>0</v>
      </c>
      <c r="D132">
        <f>SUMIFS(INDEX('IRA-BIL_IRA-BIL - Mid_annual_st'!$W$3:$AR$434,MATCH(D128,'IRA-BIL_IRA-BIL - Mid_annual_st'!$A$3:$A$434,0),),'IRA-BIL_IRA-BIL - Mid_annual_st'!$W$1:$AR$1,$B132)</f>
        <v>0</v>
      </c>
      <c r="E132">
        <f>SUMIFS(INDEX('IRA-BIL_IRA-BIL - Mid_annual_st'!$W$3:$AR$434,MATCH(E128,'IRA-BIL_IRA-BIL - Mid_annual_st'!$A$3:$A$434,0),),'IRA-BIL_IRA-BIL - Mid_annual_st'!$W$1:$AR$1,$B132)</f>
        <v>0</v>
      </c>
      <c r="F132">
        <f>SUMIFS(INDEX('IRA-BIL_IRA-BIL - Mid_annual_st'!$W$3:$AR$434,MATCH(F128,'IRA-BIL_IRA-BIL - Mid_annual_st'!$A$3:$A$434,0),),'IRA-BIL_IRA-BIL - Mid_annual_st'!$W$1:$AR$1,$B132)</f>
        <v>30755</v>
      </c>
      <c r="G132">
        <f>SUMIFS(INDEX('IRA-BIL_IRA-BIL - Mid_annual_st'!$W$3:$AR$434,MATCH(G128,'IRA-BIL_IRA-BIL - Mid_annual_st'!$A$3:$A$434,0),),'IRA-BIL_IRA-BIL - Mid_annual_st'!$W$1:$AR$1,$B132)</f>
        <v>61511</v>
      </c>
      <c r="H132">
        <f>SUMIFS(INDEX('IRA-BIL_IRA-BIL - Mid_annual_st'!$W$3:$AR$434,MATCH(H128,'IRA-BIL_IRA-BIL - Mid_annual_st'!$A$3:$A$434,0),),'IRA-BIL_IRA-BIL - Mid_annual_st'!$W$1:$AR$1,$B132)</f>
        <v>92266</v>
      </c>
      <c r="I132">
        <f>SUMIFS(INDEX('IRA-BIL_IRA-BIL - Mid_annual_st'!$W$3:$AR$434,MATCH(I128,'IRA-BIL_IRA-BIL - Mid_annual_st'!$A$3:$A$434,0),),'IRA-BIL_IRA-BIL - Mid_annual_st'!$W$1:$AR$1,$B132)</f>
        <v>0</v>
      </c>
      <c r="J132">
        <f>SUMIFS(INDEX('IRA-BIL_IRA-BIL - Mid_annual_st'!$W$3:$AR$434,MATCH(J128,'IRA-BIL_IRA-BIL - Mid_annual_st'!$A$3:$A$434,0),),'IRA-BIL_IRA-BIL - Mid_annual_st'!$W$1:$AR$1,$B132)</f>
        <v>0</v>
      </c>
      <c r="K132">
        <f>SUMIFS(INDEX('IRA-BIL_IRA-BIL - Mid_annual_st'!$W$3:$AR$434,MATCH(K128,'IRA-BIL_IRA-BIL - Mid_annual_st'!$A$3:$A$434,0),),'IRA-BIL_IRA-BIL - Mid_annual_st'!$W$1:$AR$1,$B132)</f>
        <v>0</v>
      </c>
      <c r="M132">
        <f t="shared" ref="M132:U132" si="121">C132/SUM(C130:C141)</f>
        <v>0</v>
      </c>
      <c r="N132">
        <f t="shared" si="121"/>
        <v>0</v>
      </c>
      <c r="O132">
        <f t="shared" si="121"/>
        <v>0</v>
      </c>
      <c r="P132">
        <f t="shared" si="121"/>
        <v>1.7708624350530229E-3</v>
      </c>
      <c r="Q132">
        <f t="shared" si="121"/>
        <v>3.5301072622095911E-3</v>
      </c>
      <c r="R132">
        <f t="shared" si="121"/>
        <v>5.3323719582865255E-3</v>
      </c>
      <c r="S132">
        <f t="shared" si="121"/>
        <v>0</v>
      </c>
      <c r="T132">
        <f t="shared" si="121"/>
        <v>0</v>
      </c>
      <c r="U132">
        <f t="shared" si="121"/>
        <v>0</v>
      </c>
    </row>
    <row r="133" spans="1:21">
      <c r="A133" t="str">
        <f t="shared" si="119"/>
        <v>ID</v>
      </c>
      <c r="B133" s="1" t="s">
        <v>242</v>
      </c>
      <c r="C133">
        <f>SUMIFS(INDEX('IRA-BIL_IRA-BIL - Mid_annual_st'!$W$3:$AR$434,MATCH(C128,'IRA-BIL_IRA-BIL - Mid_annual_st'!$A$3:$A$434,0),),'IRA-BIL_IRA-BIL - Mid_annual_st'!$W$1:$AR$1,$B133)</f>
        <v>0</v>
      </c>
      <c r="D133">
        <f>SUMIFS(INDEX('IRA-BIL_IRA-BIL - Mid_annual_st'!$W$3:$AR$434,MATCH(D128,'IRA-BIL_IRA-BIL - Mid_annual_st'!$A$3:$A$434,0),),'IRA-BIL_IRA-BIL - Mid_annual_st'!$W$1:$AR$1,$B133)</f>
        <v>0</v>
      </c>
      <c r="E133">
        <f>SUMIFS(INDEX('IRA-BIL_IRA-BIL - Mid_annual_st'!$W$3:$AR$434,MATCH(E128,'IRA-BIL_IRA-BIL - Mid_annual_st'!$A$3:$A$434,0),),'IRA-BIL_IRA-BIL - Mid_annual_st'!$W$1:$AR$1,$B133)</f>
        <v>0</v>
      </c>
      <c r="F133">
        <f>SUMIFS(INDEX('IRA-BIL_IRA-BIL - Mid_annual_st'!$W$3:$AR$434,MATCH(F128,'IRA-BIL_IRA-BIL - Mid_annual_st'!$A$3:$A$434,0),),'IRA-BIL_IRA-BIL - Mid_annual_st'!$W$1:$AR$1,$B133)</f>
        <v>0</v>
      </c>
      <c r="G133">
        <f>SUMIFS(INDEX('IRA-BIL_IRA-BIL - Mid_annual_st'!$W$3:$AR$434,MATCH(G128,'IRA-BIL_IRA-BIL - Mid_annual_st'!$A$3:$A$434,0),),'IRA-BIL_IRA-BIL - Mid_annual_st'!$W$1:$AR$1,$B133)</f>
        <v>0</v>
      </c>
      <c r="H133">
        <f>SUMIFS(INDEX('IRA-BIL_IRA-BIL - Mid_annual_st'!$W$3:$AR$434,MATCH(H128,'IRA-BIL_IRA-BIL - Mid_annual_st'!$A$3:$A$434,0),),'IRA-BIL_IRA-BIL - Mid_annual_st'!$W$1:$AR$1,$B133)</f>
        <v>0</v>
      </c>
      <c r="I133">
        <f>SUMIFS(INDEX('IRA-BIL_IRA-BIL - Mid_annual_st'!$W$3:$AR$434,MATCH(I128,'IRA-BIL_IRA-BIL - Mid_annual_st'!$A$3:$A$434,0),),'IRA-BIL_IRA-BIL - Mid_annual_st'!$W$1:$AR$1,$B133)</f>
        <v>0</v>
      </c>
      <c r="J133">
        <f>SUMIFS(INDEX('IRA-BIL_IRA-BIL - Mid_annual_st'!$W$3:$AR$434,MATCH(J128,'IRA-BIL_IRA-BIL - Mid_annual_st'!$A$3:$A$434,0),),'IRA-BIL_IRA-BIL - Mid_annual_st'!$W$1:$AR$1,$B133)</f>
        <v>0</v>
      </c>
      <c r="K133">
        <f>SUMIFS(INDEX('IRA-BIL_IRA-BIL - Mid_annual_st'!$W$3:$AR$434,MATCH(K128,'IRA-BIL_IRA-BIL - Mid_annual_st'!$A$3:$A$434,0),),'IRA-BIL_IRA-BIL - Mid_annual_st'!$W$1:$AR$1,$B133)</f>
        <v>0</v>
      </c>
      <c r="M133">
        <f t="shared" ref="M133:U133" si="122">C133/SUM(C130:C141)</f>
        <v>0</v>
      </c>
      <c r="N133">
        <f t="shared" si="122"/>
        <v>0</v>
      </c>
      <c r="O133">
        <f t="shared" si="122"/>
        <v>0</v>
      </c>
      <c r="P133">
        <f t="shared" si="122"/>
        <v>0</v>
      </c>
      <c r="Q133">
        <f t="shared" si="122"/>
        <v>0</v>
      </c>
      <c r="R133">
        <f t="shared" si="122"/>
        <v>0</v>
      </c>
      <c r="S133">
        <f t="shared" si="122"/>
        <v>0</v>
      </c>
      <c r="T133">
        <f t="shared" si="122"/>
        <v>0</v>
      </c>
      <c r="U133">
        <f t="shared" si="122"/>
        <v>0</v>
      </c>
    </row>
    <row r="134" spans="1:21">
      <c r="A134" t="str">
        <f t="shared" si="119"/>
        <v>ID</v>
      </c>
      <c r="B134" s="1" t="s">
        <v>243</v>
      </c>
      <c r="C134">
        <f>SUMIFS(INDEX('IRA-BIL_IRA-BIL - Mid_annual_st'!$W$3:$AR$434,MATCH(C128,'IRA-BIL_IRA-BIL - Mid_annual_st'!$A$3:$A$434,0),),'IRA-BIL_IRA-BIL - Mid_annual_st'!$W$1:$AR$1,$B134)</f>
        <v>11843073</v>
      </c>
      <c r="D134">
        <f>SUMIFS(INDEX('IRA-BIL_IRA-BIL - Mid_annual_st'!$W$3:$AR$434,MATCH(D128,'IRA-BIL_IRA-BIL - Mid_annual_st'!$A$3:$A$434,0),),'IRA-BIL_IRA-BIL - Mid_annual_st'!$W$1:$AR$1,$B134)</f>
        <v>11841401</v>
      </c>
      <c r="E134">
        <f>SUMIFS(INDEX('IRA-BIL_IRA-BIL - Mid_annual_st'!$W$3:$AR$434,MATCH(E128,'IRA-BIL_IRA-BIL - Mid_annual_st'!$A$3:$A$434,0),),'IRA-BIL_IRA-BIL - Mid_annual_st'!$W$1:$AR$1,$B134)</f>
        <v>11848864</v>
      </c>
      <c r="F134">
        <f>SUMIFS(INDEX('IRA-BIL_IRA-BIL - Mid_annual_st'!$W$3:$AR$434,MATCH(F128,'IRA-BIL_IRA-BIL - Mid_annual_st'!$A$3:$A$434,0),),'IRA-BIL_IRA-BIL - Mid_annual_st'!$W$1:$AR$1,$B134)</f>
        <v>12246240</v>
      </c>
      <c r="G134">
        <f>SUMIFS(INDEX('IRA-BIL_IRA-BIL - Mid_annual_st'!$W$3:$AR$434,MATCH(G128,'IRA-BIL_IRA-BIL - Mid_annual_st'!$A$3:$A$434,0),),'IRA-BIL_IRA-BIL - Mid_annual_st'!$W$1:$AR$1,$B134)</f>
        <v>12252030</v>
      </c>
      <c r="H134">
        <f>SUMIFS(INDEX('IRA-BIL_IRA-BIL - Mid_annual_st'!$W$3:$AR$434,MATCH(H128,'IRA-BIL_IRA-BIL - Mid_annual_st'!$A$3:$A$434,0),),'IRA-BIL_IRA-BIL - Mid_annual_st'!$W$1:$AR$1,$B134)</f>
        <v>12276045</v>
      </c>
      <c r="I134">
        <f>SUMIFS(INDEX('IRA-BIL_IRA-BIL - Mid_annual_st'!$W$3:$AR$434,MATCH(I128,'IRA-BIL_IRA-BIL - Mid_annual_st'!$A$3:$A$434,0),),'IRA-BIL_IRA-BIL - Mid_annual_st'!$W$1:$AR$1,$B134)</f>
        <v>12280660</v>
      </c>
      <c r="J134">
        <f>SUMIFS(INDEX('IRA-BIL_IRA-BIL - Mid_annual_st'!$W$3:$AR$434,MATCH(J128,'IRA-BIL_IRA-BIL - Mid_annual_st'!$A$3:$A$434,0),),'IRA-BIL_IRA-BIL - Mid_annual_st'!$W$1:$AR$1,$B134)</f>
        <v>12283602</v>
      </c>
      <c r="K134">
        <f>SUMIFS(INDEX('IRA-BIL_IRA-BIL - Mid_annual_st'!$W$3:$AR$434,MATCH(K128,'IRA-BIL_IRA-BIL - Mid_annual_st'!$A$3:$A$434,0),),'IRA-BIL_IRA-BIL - Mid_annual_st'!$W$1:$AR$1,$B134)</f>
        <v>12292822</v>
      </c>
      <c r="M134">
        <f t="shared" ref="M134:U134" si="123">C134/SUM(C130:C141)</f>
        <v>0.67935064964118774</v>
      </c>
      <c r="N134">
        <f t="shared" si="123"/>
        <v>0.69438480387298906</v>
      </c>
      <c r="O134">
        <f t="shared" si="123"/>
        <v>0.69538349616355066</v>
      </c>
      <c r="P134">
        <f t="shared" si="123"/>
        <v>0.70513433219456123</v>
      </c>
      <c r="Q134">
        <f t="shared" si="123"/>
        <v>0.70314220350522305</v>
      </c>
      <c r="R134">
        <f t="shared" si="123"/>
        <v>0.70947519255916058</v>
      </c>
      <c r="S134">
        <f t="shared" si="123"/>
        <v>0.72665375998555293</v>
      </c>
      <c r="T134">
        <f t="shared" si="123"/>
        <v>0.72805534585320109</v>
      </c>
      <c r="U134">
        <f t="shared" si="123"/>
        <v>0.59261536473875476</v>
      </c>
    </row>
    <row r="135" spans="1:21">
      <c r="A135" t="str">
        <f t="shared" si="119"/>
        <v>ID</v>
      </c>
      <c r="B135" s="1" t="s">
        <v>241</v>
      </c>
      <c r="C135">
        <f>SUMIFS(INDEX('IRA-BIL_IRA-BIL - Mid_annual_st'!$W$3:$AR$434,MATCH(C128,'IRA-BIL_IRA-BIL - Mid_annual_st'!$A$3:$A$434,0),),'IRA-BIL_IRA-BIL - Mid_annual_st'!$W$1:$AR$1,$B135)</f>
        <v>2581222</v>
      </c>
      <c r="D135">
        <f>SUMIFS(INDEX('IRA-BIL_IRA-BIL - Mid_annual_st'!$W$3:$AR$434,MATCH(D128,'IRA-BIL_IRA-BIL - Mid_annual_st'!$A$3:$A$434,0),),'IRA-BIL_IRA-BIL - Mid_annual_st'!$W$1:$AR$1,$B135)</f>
        <v>2300130</v>
      </c>
      <c r="E135">
        <f>SUMIFS(INDEX('IRA-BIL_IRA-BIL - Mid_annual_st'!$W$3:$AR$434,MATCH(E128,'IRA-BIL_IRA-BIL - Mid_annual_st'!$A$3:$A$434,0),),'IRA-BIL_IRA-BIL - Mid_annual_st'!$W$1:$AR$1,$B135)</f>
        <v>2289520</v>
      </c>
      <c r="F135">
        <f>SUMIFS(INDEX('IRA-BIL_IRA-BIL - Mid_annual_st'!$W$3:$AR$434,MATCH(F128,'IRA-BIL_IRA-BIL - Mid_annual_st'!$A$3:$A$434,0),),'IRA-BIL_IRA-BIL - Mid_annual_st'!$W$1:$AR$1,$B135)</f>
        <v>2197645</v>
      </c>
      <c r="G135">
        <f>SUMIFS(INDEX('IRA-BIL_IRA-BIL - Mid_annual_st'!$W$3:$AR$434,MATCH(G128,'IRA-BIL_IRA-BIL - Mid_annual_st'!$A$3:$A$434,0),),'IRA-BIL_IRA-BIL - Mid_annual_st'!$W$1:$AR$1,$B135)</f>
        <v>2228844</v>
      </c>
      <c r="H135">
        <f>SUMIFS(INDEX('IRA-BIL_IRA-BIL - Mid_annual_st'!$W$3:$AR$434,MATCH(H128,'IRA-BIL_IRA-BIL - Mid_annual_st'!$A$3:$A$434,0),),'IRA-BIL_IRA-BIL - Mid_annual_st'!$W$1:$AR$1,$B135)</f>
        <v>2061142</v>
      </c>
      <c r="I135">
        <f>SUMIFS(INDEX('IRA-BIL_IRA-BIL - Mid_annual_st'!$W$3:$AR$434,MATCH(I128,'IRA-BIL_IRA-BIL - Mid_annual_st'!$A$3:$A$434,0),),'IRA-BIL_IRA-BIL - Mid_annual_st'!$W$1:$AR$1,$B135)</f>
        <v>1781290</v>
      </c>
      <c r="J135">
        <f>SUMIFS(INDEX('IRA-BIL_IRA-BIL - Mid_annual_st'!$W$3:$AR$434,MATCH(J128,'IRA-BIL_IRA-BIL - Mid_annual_st'!$A$3:$A$434,0),),'IRA-BIL_IRA-BIL - Mid_annual_st'!$W$1:$AR$1,$B135)</f>
        <v>1763463</v>
      </c>
      <c r="K135">
        <f>SUMIFS(INDEX('IRA-BIL_IRA-BIL - Mid_annual_st'!$W$3:$AR$434,MATCH(K128,'IRA-BIL_IRA-BIL - Mid_annual_st'!$A$3:$A$434,0),),'IRA-BIL_IRA-BIL - Mid_annual_st'!$W$1:$AR$1,$B135)</f>
        <v>1213299</v>
      </c>
      <c r="M135">
        <f t="shared" ref="M135:U135" si="124">C135/SUM(C130:C141)</f>
        <v>0.14806586454108034</v>
      </c>
      <c r="N135">
        <f t="shared" si="124"/>
        <v>0.13488060398700952</v>
      </c>
      <c r="O135">
        <f t="shared" si="124"/>
        <v>0.13436684074830907</v>
      </c>
      <c r="P135">
        <f t="shared" si="124"/>
        <v>0.12653965131139977</v>
      </c>
      <c r="Q135">
        <f t="shared" si="124"/>
        <v>0.12791303003905438</v>
      </c>
      <c r="R135">
        <f t="shared" si="124"/>
        <v>0.11912054064169472</v>
      </c>
      <c r="S135">
        <f t="shared" si="124"/>
        <v>0.10539996027287341</v>
      </c>
      <c r="T135">
        <f t="shared" si="124"/>
        <v>0.10452135003758047</v>
      </c>
      <c r="U135">
        <f t="shared" si="124"/>
        <v>5.8491014465365754E-2</v>
      </c>
    </row>
    <row r="136" spans="1:21">
      <c r="A136" t="str">
        <f t="shared" si="119"/>
        <v>ID</v>
      </c>
      <c r="B136" s="1" t="s">
        <v>244</v>
      </c>
      <c r="C136">
        <f>SUMIFS(INDEX('IRA-BIL_IRA-BIL - Mid_annual_st'!$W$3:$AR$434,MATCH(C128,'IRA-BIL_IRA-BIL - Mid_annual_st'!$A$3:$A$434,0),),'IRA-BIL_IRA-BIL - Mid_annual_st'!$W$1:$AR$1,$B136)</f>
        <v>0</v>
      </c>
      <c r="D136">
        <f>SUMIFS(INDEX('IRA-BIL_IRA-BIL - Mid_annual_st'!$W$3:$AR$434,MATCH(D128,'IRA-BIL_IRA-BIL - Mid_annual_st'!$A$3:$A$434,0),),'IRA-BIL_IRA-BIL - Mid_annual_st'!$W$1:$AR$1,$B136)</f>
        <v>0</v>
      </c>
      <c r="E136">
        <f>SUMIFS(INDEX('IRA-BIL_IRA-BIL - Mid_annual_st'!$W$3:$AR$434,MATCH(E128,'IRA-BIL_IRA-BIL - Mid_annual_st'!$A$3:$A$434,0),),'IRA-BIL_IRA-BIL - Mid_annual_st'!$W$1:$AR$1,$B136)</f>
        <v>0</v>
      </c>
      <c r="F136">
        <f>SUMIFS(INDEX('IRA-BIL_IRA-BIL - Mid_annual_st'!$W$3:$AR$434,MATCH(F128,'IRA-BIL_IRA-BIL - Mid_annual_st'!$A$3:$A$434,0),),'IRA-BIL_IRA-BIL - Mid_annual_st'!$W$1:$AR$1,$B136)</f>
        <v>0</v>
      </c>
      <c r="G136">
        <f>SUMIFS(INDEX('IRA-BIL_IRA-BIL - Mid_annual_st'!$W$3:$AR$434,MATCH(G128,'IRA-BIL_IRA-BIL - Mid_annual_st'!$A$3:$A$434,0),),'IRA-BIL_IRA-BIL - Mid_annual_st'!$W$1:$AR$1,$B136)</f>
        <v>0</v>
      </c>
      <c r="H136">
        <f>SUMIFS(INDEX('IRA-BIL_IRA-BIL - Mid_annual_st'!$W$3:$AR$434,MATCH(H128,'IRA-BIL_IRA-BIL - Mid_annual_st'!$A$3:$A$434,0),),'IRA-BIL_IRA-BIL - Mid_annual_st'!$W$1:$AR$1,$B136)</f>
        <v>0</v>
      </c>
      <c r="I136">
        <f>SUMIFS(INDEX('IRA-BIL_IRA-BIL - Mid_annual_st'!$W$3:$AR$434,MATCH(I128,'IRA-BIL_IRA-BIL - Mid_annual_st'!$A$3:$A$434,0),),'IRA-BIL_IRA-BIL - Mid_annual_st'!$W$1:$AR$1,$B136)</f>
        <v>0</v>
      </c>
      <c r="J136">
        <f>SUMIFS(INDEX('IRA-BIL_IRA-BIL - Mid_annual_st'!$W$3:$AR$434,MATCH(J128,'IRA-BIL_IRA-BIL - Mid_annual_st'!$A$3:$A$434,0),),'IRA-BIL_IRA-BIL - Mid_annual_st'!$W$1:$AR$1,$B136)</f>
        <v>0</v>
      </c>
      <c r="K136">
        <f>SUMIFS(INDEX('IRA-BIL_IRA-BIL - Mid_annual_st'!$W$3:$AR$434,MATCH(K128,'IRA-BIL_IRA-BIL - Mid_annual_st'!$A$3:$A$434,0),),'IRA-BIL_IRA-BIL - Mid_annual_st'!$W$1:$AR$1,$B136)</f>
        <v>4615232</v>
      </c>
      <c r="M136">
        <f t="shared" ref="M136:U136" si="125">C136/SUM(C130:C141)</f>
        <v>0</v>
      </c>
      <c r="N136">
        <f t="shared" si="125"/>
        <v>0</v>
      </c>
      <c r="O136">
        <f t="shared" si="125"/>
        <v>0</v>
      </c>
      <c r="P136">
        <f t="shared" si="125"/>
        <v>0</v>
      </c>
      <c r="Q136">
        <f t="shared" si="125"/>
        <v>0</v>
      </c>
      <c r="R136">
        <f t="shared" si="125"/>
        <v>0</v>
      </c>
      <c r="S136">
        <f t="shared" si="125"/>
        <v>0</v>
      </c>
      <c r="T136">
        <f t="shared" si="125"/>
        <v>0</v>
      </c>
      <c r="U136">
        <f t="shared" si="125"/>
        <v>0.22249223124144907</v>
      </c>
    </row>
    <row r="137" spans="1:21">
      <c r="A137" t="str">
        <f t="shared" si="119"/>
        <v>ID</v>
      </c>
      <c r="B137" s="1" t="s">
        <v>247</v>
      </c>
      <c r="C137">
        <f>SUMIFS(INDEX('IRA-BIL_IRA-BIL - Mid_annual_st'!$W$3:$AR$434,MATCH(C128,'IRA-BIL_IRA-BIL - Mid_annual_st'!$A$3:$A$434,0),),'IRA-BIL_IRA-BIL - Mid_annual_st'!$W$1:$AR$1,$B137)</f>
        <v>0</v>
      </c>
      <c r="D137">
        <f>SUMIFS(INDEX('IRA-BIL_IRA-BIL - Mid_annual_st'!$W$3:$AR$434,MATCH(D128,'IRA-BIL_IRA-BIL - Mid_annual_st'!$A$3:$A$434,0),),'IRA-BIL_IRA-BIL - Mid_annual_st'!$W$1:$AR$1,$B137)</f>
        <v>0</v>
      </c>
      <c r="E137">
        <f>SUMIFS(INDEX('IRA-BIL_IRA-BIL - Mid_annual_st'!$W$3:$AR$434,MATCH(E128,'IRA-BIL_IRA-BIL - Mid_annual_st'!$A$3:$A$434,0),),'IRA-BIL_IRA-BIL - Mid_annual_st'!$W$1:$AR$1,$B137)</f>
        <v>0</v>
      </c>
      <c r="F137">
        <f>SUMIFS(INDEX('IRA-BIL_IRA-BIL - Mid_annual_st'!$W$3:$AR$434,MATCH(F128,'IRA-BIL_IRA-BIL - Mid_annual_st'!$A$3:$A$434,0),),'IRA-BIL_IRA-BIL - Mid_annual_st'!$W$1:$AR$1,$B137)</f>
        <v>0</v>
      </c>
      <c r="G137">
        <f>SUMIFS(INDEX('IRA-BIL_IRA-BIL - Mid_annual_st'!$W$3:$AR$434,MATCH(G128,'IRA-BIL_IRA-BIL - Mid_annual_st'!$A$3:$A$434,0),),'IRA-BIL_IRA-BIL - Mid_annual_st'!$W$1:$AR$1,$B137)</f>
        <v>0</v>
      </c>
      <c r="H137">
        <f>SUMIFS(INDEX('IRA-BIL_IRA-BIL - Mid_annual_st'!$W$3:$AR$434,MATCH(H128,'IRA-BIL_IRA-BIL - Mid_annual_st'!$A$3:$A$434,0),),'IRA-BIL_IRA-BIL - Mid_annual_st'!$W$1:$AR$1,$B137)</f>
        <v>0</v>
      </c>
      <c r="I137">
        <f>SUMIFS(INDEX('IRA-BIL_IRA-BIL - Mid_annual_st'!$W$3:$AR$434,MATCH(I128,'IRA-BIL_IRA-BIL - Mid_annual_st'!$A$3:$A$434,0),),'IRA-BIL_IRA-BIL - Mid_annual_st'!$W$1:$AR$1,$B137)</f>
        <v>0</v>
      </c>
      <c r="J137">
        <f>SUMIFS(INDEX('IRA-BIL_IRA-BIL - Mid_annual_st'!$W$3:$AR$434,MATCH(J128,'IRA-BIL_IRA-BIL - Mid_annual_st'!$A$3:$A$434,0),),'IRA-BIL_IRA-BIL - Mid_annual_st'!$W$1:$AR$1,$B137)</f>
        <v>0</v>
      </c>
      <c r="K137">
        <f>SUMIFS(INDEX('IRA-BIL_IRA-BIL - Mid_annual_st'!$W$3:$AR$434,MATCH(K128,'IRA-BIL_IRA-BIL - Mid_annual_st'!$A$3:$A$434,0),),'IRA-BIL_IRA-BIL - Mid_annual_st'!$W$1:$AR$1,$B137)</f>
        <v>0</v>
      </c>
      <c r="M137">
        <f t="shared" ref="M137:U137" si="126">C137/SUM(C130:C141)</f>
        <v>0</v>
      </c>
      <c r="N137">
        <f t="shared" si="126"/>
        <v>0</v>
      </c>
      <c r="O137">
        <f t="shared" si="126"/>
        <v>0</v>
      </c>
      <c r="P137">
        <f t="shared" si="126"/>
        <v>0</v>
      </c>
      <c r="Q137">
        <f t="shared" si="126"/>
        <v>0</v>
      </c>
      <c r="R137">
        <f t="shared" si="126"/>
        <v>0</v>
      </c>
      <c r="S137">
        <f t="shared" si="126"/>
        <v>0</v>
      </c>
      <c r="T137">
        <f t="shared" si="126"/>
        <v>0</v>
      </c>
      <c r="U137">
        <f t="shared" si="126"/>
        <v>0</v>
      </c>
    </row>
    <row r="138" spans="1:21">
      <c r="A138" t="str">
        <f t="shared" si="119"/>
        <v>ID</v>
      </c>
      <c r="B138" s="1" t="s">
        <v>245</v>
      </c>
      <c r="C138">
        <f>SUMIFS(INDEX('IRA-BIL_IRA-BIL - Mid_annual_st'!$W$3:$AR$434,MATCH(C128,'IRA-BIL_IRA-BIL - Mid_annual_st'!$A$3:$A$434,0),),'IRA-BIL_IRA-BIL - Mid_annual_st'!$W$1:$AR$1,$B138)</f>
        <v>0</v>
      </c>
      <c r="D138">
        <f>SUMIFS(INDEX('IRA-BIL_IRA-BIL - Mid_annual_st'!$W$3:$AR$434,MATCH(D128,'IRA-BIL_IRA-BIL - Mid_annual_st'!$A$3:$A$434,0),),'IRA-BIL_IRA-BIL - Mid_annual_st'!$W$1:$AR$1,$B138)</f>
        <v>0</v>
      </c>
      <c r="E138">
        <f>SUMIFS(INDEX('IRA-BIL_IRA-BIL - Mid_annual_st'!$W$3:$AR$434,MATCH(E128,'IRA-BIL_IRA-BIL - Mid_annual_st'!$A$3:$A$434,0),),'IRA-BIL_IRA-BIL - Mid_annual_st'!$W$1:$AR$1,$B138)</f>
        <v>0</v>
      </c>
      <c r="F138">
        <f>SUMIFS(INDEX('IRA-BIL_IRA-BIL - Mid_annual_st'!$W$3:$AR$434,MATCH(F128,'IRA-BIL_IRA-BIL - Mid_annual_st'!$A$3:$A$434,0),),'IRA-BIL_IRA-BIL - Mid_annual_st'!$W$1:$AR$1,$B138)</f>
        <v>0</v>
      </c>
      <c r="G138">
        <f>SUMIFS(INDEX('IRA-BIL_IRA-BIL - Mid_annual_st'!$W$3:$AR$434,MATCH(G128,'IRA-BIL_IRA-BIL - Mid_annual_st'!$A$3:$A$434,0),),'IRA-BIL_IRA-BIL - Mid_annual_st'!$W$1:$AR$1,$B138)</f>
        <v>0</v>
      </c>
      <c r="H138">
        <f>SUMIFS(INDEX('IRA-BIL_IRA-BIL - Mid_annual_st'!$W$3:$AR$434,MATCH(H128,'IRA-BIL_IRA-BIL - Mid_annual_st'!$A$3:$A$434,0),),'IRA-BIL_IRA-BIL - Mid_annual_st'!$W$1:$AR$1,$B138)</f>
        <v>0</v>
      </c>
      <c r="I138">
        <f>SUMIFS(INDEX('IRA-BIL_IRA-BIL - Mid_annual_st'!$W$3:$AR$434,MATCH(I128,'IRA-BIL_IRA-BIL - Mid_annual_st'!$A$3:$A$434,0),),'IRA-BIL_IRA-BIL - Mid_annual_st'!$W$1:$AR$1,$B138)</f>
        <v>0</v>
      </c>
      <c r="J138">
        <f>SUMIFS(INDEX('IRA-BIL_IRA-BIL - Mid_annual_st'!$W$3:$AR$434,MATCH(J128,'IRA-BIL_IRA-BIL - Mid_annual_st'!$A$3:$A$434,0),),'IRA-BIL_IRA-BIL - Mid_annual_st'!$W$1:$AR$1,$B138)</f>
        <v>0</v>
      </c>
      <c r="K138">
        <f>SUMIFS(INDEX('IRA-BIL_IRA-BIL - Mid_annual_st'!$W$3:$AR$434,MATCH(K128,'IRA-BIL_IRA-BIL - Mid_annual_st'!$A$3:$A$434,0),),'IRA-BIL_IRA-BIL - Mid_annual_st'!$W$1:$AR$1,$B138)</f>
        <v>0</v>
      </c>
      <c r="M138">
        <f t="shared" ref="M138:U138" si="127">C138/SUM(C130:C141)</f>
        <v>0</v>
      </c>
      <c r="N138">
        <f t="shared" si="127"/>
        <v>0</v>
      </c>
      <c r="O138">
        <f t="shared" si="127"/>
        <v>0</v>
      </c>
      <c r="P138">
        <f t="shared" si="127"/>
        <v>0</v>
      </c>
      <c r="Q138">
        <f t="shared" si="127"/>
        <v>0</v>
      </c>
      <c r="R138">
        <f t="shared" si="127"/>
        <v>0</v>
      </c>
      <c r="S138">
        <f t="shared" si="127"/>
        <v>0</v>
      </c>
      <c r="T138">
        <f t="shared" si="127"/>
        <v>0</v>
      </c>
      <c r="U138">
        <f t="shared" si="127"/>
        <v>0</v>
      </c>
    </row>
    <row r="139" spans="1:21">
      <c r="A139" t="str">
        <f t="shared" si="119"/>
        <v>ID</v>
      </c>
      <c r="B139" s="1" t="s">
        <v>248</v>
      </c>
      <c r="C139">
        <f>SUMIFS(INDEX('IRA-BIL_IRA-BIL - Mid_annual_st'!$W$3:$AR$434,MATCH(C128,'IRA-BIL_IRA-BIL - Mid_annual_st'!$A$3:$A$434,0),),'IRA-BIL_IRA-BIL - Mid_annual_st'!$W$1:$AR$1,$B139)</f>
        <v>2316255</v>
      </c>
      <c r="D139">
        <f>SUMIFS(INDEX('IRA-BIL_IRA-BIL - Mid_annual_st'!$W$3:$AR$434,MATCH(D128,'IRA-BIL_IRA-BIL - Mid_annual_st'!$A$3:$A$434,0),),'IRA-BIL_IRA-BIL - Mid_annual_st'!$W$1:$AR$1,$B139)</f>
        <v>2310854</v>
      </c>
      <c r="E139">
        <f>SUMIFS(INDEX('IRA-BIL_IRA-BIL - Mid_annual_st'!$W$3:$AR$434,MATCH(E128,'IRA-BIL_IRA-BIL - Mid_annual_st'!$A$3:$A$434,0),),'IRA-BIL_IRA-BIL - Mid_annual_st'!$W$1:$AR$1,$B139)</f>
        <v>2305454</v>
      </c>
      <c r="F139">
        <f>SUMIFS(INDEX('IRA-BIL_IRA-BIL - Mid_annual_st'!$W$3:$AR$434,MATCH(F128,'IRA-BIL_IRA-BIL - Mid_annual_st'!$A$3:$A$434,0),),'IRA-BIL_IRA-BIL - Mid_annual_st'!$W$1:$AR$1,$B139)</f>
        <v>2300054</v>
      </c>
      <c r="G139">
        <f>SUMIFS(INDEX('IRA-BIL_IRA-BIL - Mid_annual_st'!$W$3:$AR$434,MATCH(G128,'IRA-BIL_IRA-BIL - Mid_annual_st'!$A$3:$A$434,0),),'IRA-BIL_IRA-BIL - Mid_annual_st'!$W$1:$AR$1,$B139)</f>
        <v>2294654</v>
      </c>
      <c r="H139">
        <f>SUMIFS(INDEX('IRA-BIL_IRA-BIL - Mid_annual_st'!$W$3:$AR$434,MATCH(H128,'IRA-BIL_IRA-BIL - Mid_annual_st'!$A$3:$A$434,0),),'IRA-BIL_IRA-BIL - Mid_annual_st'!$W$1:$AR$1,$B139)</f>
        <v>2289253</v>
      </c>
      <c r="I139">
        <f>SUMIFS(INDEX('IRA-BIL_IRA-BIL - Mid_annual_st'!$W$3:$AR$434,MATCH(I128,'IRA-BIL_IRA-BIL - Mid_annual_st'!$A$3:$A$434,0),),'IRA-BIL_IRA-BIL - Mid_annual_st'!$W$1:$AR$1,$B139)</f>
        <v>2283853</v>
      </c>
      <c r="J139">
        <f>SUMIFS(INDEX('IRA-BIL_IRA-BIL - Mid_annual_st'!$W$3:$AR$434,MATCH(J128,'IRA-BIL_IRA-BIL - Mid_annual_st'!$A$3:$A$434,0),),'IRA-BIL_IRA-BIL - Mid_annual_st'!$W$1:$AR$1,$B139)</f>
        <v>2278453</v>
      </c>
      <c r="K139">
        <f>SUMIFS(INDEX('IRA-BIL_IRA-BIL - Mid_annual_st'!$W$3:$AR$434,MATCH(K128,'IRA-BIL_IRA-BIL - Mid_annual_st'!$A$3:$A$434,0),),'IRA-BIL_IRA-BIL - Mid_annual_st'!$W$1:$AR$1,$B139)</f>
        <v>2089119</v>
      </c>
      <c r="M139">
        <f t="shared" ref="M139:U139" si="128">C139/SUM(C130:C141)</f>
        <v>0.1328666418745075</v>
      </c>
      <c r="N139">
        <f t="shared" si="128"/>
        <v>0.13550946391977708</v>
      </c>
      <c r="O139">
        <f t="shared" si="128"/>
        <v>0.13530197179782319</v>
      </c>
      <c r="P139">
        <f t="shared" si="128"/>
        <v>0.13243632668487873</v>
      </c>
      <c r="Q139">
        <f t="shared" si="128"/>
        <v>0.13168985628031224</v>
      </c>
      <c r="R139">
        <f t="shared" si="128"/>
        <v>0.13230386602457356</v>
      </c>
      <c r="S139">
        <f t="shared" si="128"/>
        <v>0.13513690385567917</v>
      </c>
      <c r="T139">
        <f t="shared" si="128"/>
        <v>0.13504506959157936</v>
      </c>
      <c r="U139">
        <f t="shared" si="128"/>
        <v>0.10071275889032336</v>
      </c>
    </row>
    <row r="140" spans="1:21">
      <c r="A140" t="str">
        <f t="shared" si="119"/>
        <v>ID</v>
      </c>
      <c r="B140" s="1" t="s">
        <v>246</v>
      </c>
      <c r="C140" s="53">
        <v>0</v>
      </c>
      <c r="D140" s="53">
        <v>0</v>
      </c>
      <c r="E140" s="53">
        <v>0</v>
      </c>
      <c r="F140" s="53">
        <v>0</v>
      </c>
      <c r="G140" s="53">
        <v>0</v>
      </c>
      <c r="H140" s="53">
        <v>0</v>
      </c>
      <c r="I140" s="53">
        <v>0</v>
      </c>
      <c r="J140" s="53">
        <v>0</v>
      </c>
      <c r="K140" s="53">
        <v>0</v>
      </c>
      <c r="M140" s="53">
        <v>0</v>
      </c>
      <c r="N140" s="53">
        <v>0</v>
      </c>
      <c r="O140" s="53">
        <v>0</v>
      </c>
      <c r="P140" s="53">
        <v>0</v>
      </c>
      <c r="Q140" s="53">
        <v>0</v>
      </c>
      <c r="R140" s="53">
        <v>0</v>
      </c>
      <c r="S140" s="53">
        <v>0</v>
      </c>
      <c r="T140" s="53">
        <v>0</v>
      </c>
      <c r="U140" s="53">
        <v>0</v>
      </c>
    </row>
    <row r="141" spans="1:21" ht="15.6" customHeight="1" thickBot="1">
      <c r="A141" t="str">
        <f t="shared" si="119"/>
        <v>ID</v>
      </c>
      <c r="B141" s="1" t="s">
        <v>240</v>
      </c>
      <c r="C141">
        <f>SUMIFS(INDEX('IRA-BIL_IRA-BIL - Mid_annual_st'!$W$3:$AR$434,MATCH(C128,'IRA-BIL_IRA-BIL - Mid_annual_st'!$A$3:$A$434,0),),'IRA-BIL_IRA-BIL - Mid_annual_st'!$W$1:$AR$1,$B141)</f>
        <v>512614</v>
      </c>
      <c r="D141">
        <f>SUMIFS(INDEX('IRA-BIL_IRA-BIL - Mid_annual_st'!$W$3:$AR$434,MATCH(D128,'IRA-BIL_IRA-BIL - Mid_annual_st'!$A$3:$A$434,0),),'IRA-BIL_IRA-BIL - Mid_annual_st'!$W$1:$AR$1,$B141)</f>
        <v>509017</v>
      </c>
      <c r="E141">
        <f>SUMIFS(INDEX('IRA-BIL_IRA-BIL - Mid_annual_st'!$W$3:$AR$434,MATCH(E128,'IRA-BIL_IRA-BIL - Mid_annual_st'!$A$3:$A$434,0),),'IRA-BIL_IRA-BIL - Mid_annual_st'!$W$1:$AR$1,$B141)</f>
        <v>505474</v>
      </c>
      <c r="F141">
        <f>SUMIFS(INDEX('IRA-BIL_IRA-BIL - Mid_annual_st'!$W$3:$AR$434,MATCH(F128,'IRA-BIL_IRA-BIL - Mid_annual_st'!$A$3:$A$434,0),),'IRA-BIL_IRA-BIL - Mid_annual_st'!$W$1:$AR$1,$B141)</f>
        <v>501931</v>
      </c>
      <c r="G141">
        <f>SUMIFS(INDEX('IRA-BIL_IRA-BIL - Mid_annual_st'!$W$3:$AR$434,MATCH(G128,'IRA-BIL_IRA-BIL - Mid_annual_st'!$A$3:$A$434,0),),'IRA-BIL_IRA-BIL - Mid_annual_st'!$W$1:$AR$1,$B141)</f>
        <v>498414</v>
      </c>
      <c r="H141">
        <f>SUMIFS(INDEX('IRA-BIL_IRA-BIL - Mid_annual_st'!$W$3:$AR$434,MATCH(H128,'IRA-BIL_IRA-BIL - Mid_annual_st'!$A$3:$A$434,0),),'IRA-BIL_IRA-BIL - Mid_annual_st'!$W$1:$AR$1,$B141)</f>
        <v>494925</v>
      </c>
      <c r="I141">
        <f>SUMIFS(INDEX('IRA-BIL_IRA-BIL - Mid_annual_st'!$W$3:$AR$434,MATCH(I128,'IRA-BIL_IRA-BIL - Mid_annual_st'!$A$3:$A$434,0),),'IRA-BIL_IRA-BIL - Mid_annual_st'!$W$1:$AR$1,$B141)</f>
        <v>491461</v>
      </c>
      <c r="J141">
        <f>SUMIFS(INDEX('IRA-BIL_IRA-BIL - Mid_annual_st'!$W$3:$AR$434,MATCH(J128,'IRA-BIL_IRA-BIL - Mid_annual_st'!$A$3:$A$434,0),),'IRA-BIL_IRA-BIL - Mid_annual_st'!$W$1:$AR$1,$B141)</f>
        <v>488025</v>
      </c>
      <c r="K141">
        <f>SUMIFS(INDEX('IRA-BIL_IRA-BIL - Mid_annual_st'!$W$3:$AR$434,MATCH(K128,'IRA-BIL_IRA-BIL - Mid_annual_st'!$A$3:$A$434,0),),'IRA-BIL_IRA-BIL - Mid_annual_st'!$W$1:$AR$1,$B141)</f>
        <v>484588</v>
      </c>
      <c r="M141">
        <f t="shared" ref="M141:U141" si="129">C141/SUM(C130:C141)</f>
        <v>2.9404923360277169E-2</v>
      </c>
      <c r="N141">
        <f t="shared" si="129"/>
        <v>2.9848973927410892E-2</v>
      </c>
      <c r="O141">
        <f t="shared" si="129"/>
        <v>2.9665145733782969E-2</v>
      </c>
      <c r="P141">
        <f t="shared" si="129"/>
        <v>2.8901016188866813E-2</v>
      </c>
      <c r="Q141">
        <f t="shared" si="129"/>
        <v>2.8603906309228121E-2</v>
      </c>
      <c r="R141">
        <f t="shared" si="129"/>
        <v>2.8603431290561622E-2</v>
      </c>
      <c r="S141">
        <f t="shared" si="129"/>
        <v>2.908003181720362E-2</v>
      </c>
      <c r="T141">
        <f t="shared" si="129"/>
        <v>2.8925490272316577E-2</v>
      </c>
      <c r="U141">
        <f t="shared" si="129"/>
        <v>2.3361136634698174E-2</v>
      </c>
    </row>
    <row r="142" spans="1:21" ht="15.6" customHeight="1" thickBot="1">
      <c r="A142" s="50" t="s">
        <v>42</v>
      </c>
      <c r="C142" s="49" t="str">
        <f t="shared" ref="C142:K142" si="130">$A142&amp;"_"&amp;C143</f>
        <v>IL_2022</v>
      </c>
      <c r="D142" s="49" t="str">
        <f t="shared" si="130"/>
        <v>IL_2023</v>
      </c>
      <c r="E142" s="49" t="str">
        <f t="shared" si="130"/>
        <v>IL_2024</v>
      </c>
      <c r="F142" s="49" t="str">
        <f t="shared" si="130"/>
        <v>IL_2025</v>
      </c>
      <c r="G142" s="49" t="str">
        <f t="shared" si="130"/>
        <v>IL_2026</v>
      </c>
      <c r="H142" s="49" t="str">
        <f t="shared" si="130"/>
        <v>IL_2027</v>
      </c>
      <c r="I142" s="49" t="str">
        <f t="shared" si="130"/>
        <v>IL_2028</v>
      </c>
      <c r="J142" s="49" t="str">
        <f t="shared" si="130"/>
        <v>IL_2029</v>
      </c>
      <c r="K142" s="49" t="str">
        <f t="shared" si="130"/>
        <v>IL_2030</v>
      </c>
      <c r="M142" s="56" t="str">
        <f t="shared" ref="M142:U142" si="131">$A142&amp;"_"&amp;M143</f>
        <v>IL_2022</v>
      </c>
      <c r="N142" s="56" t="str">
        <f t="shared" si="131"/>
        <v>IL_2023</v>
      </c>
      <c r="O142" s="56" t="str">
        <f t="shared" si="131"/>
        <v>IL_2024</v>
      </c>
      <c r="P142" s="56" t="str">
        <f t="shared" si="131"/>
        <v>IL_2025</v>
      </c>
      <c r="Q142" s="56" t="str">
        <f t="shared" si="131"/>
        <v>IL_2026</v>
      </c>
      <c r="R142" s="56" t="str">
        <f t="shared" si="131"/>
        <v>IL_2027</v>
      </c>
      <c r="S142" s="56" t="str">
        <f t="shared" si="131"/>
        <v>IL_2028</v>
      </c>
      <c r="T142" s="56" t="str">
        <f t="shared" si="131"/>
        <v>IL_2029</v>
      </c>
      <c r="U142" s="56" t="str">
        <f t="shared" si="131"/>
        <v>IL_2030</v>
      </c>
    </row>
    <row r="143" spans="1:21">
      <c r="C143" s="48">
        <v>2022</v>
      </c>
      <c r="D143" s="48">
        <v>2023</v>
      </c>
      <c r="E143" s="48">
        <v>2024</v>
      </c>
      <c r="F143" s="48">
        <v>2025</v>
      </c>
      <c r="G143" s="48">
        <v>2026</v>
      </c>
      <c r="H143" s="48">
        <v>2027</v>
      </c>
      <c r="I143" s="48">
        <v>2028</v>
      </c>
      <c r="J143" s="48">
        <v>2029</v>
      </c>
      <c r="K143" s="48">
        <v>2030</v>
      </c>
      <c r="M143" s="48">
        <v>2022</v>
      </c>
      <c r="N143" s="48">
        <v>2023</v>
      </c>
      <c r="O143" s="48">
        <v>2024</v>
      </c>
      <c r="P143" s="48">
        <v>2025</v>
      </c>
      <c r="Q143" s="48">
        <v>2026</v>
      </c>
      <c r="R143" s="48">
        <v>2027</v>
      </c>
      <c r="S143" s="48">
        <v>2028</v>
      </c>
      <c r="T143" s="48">
        <v>2029</v>
      </c>
      <c r="U143" s="48">
        <v>2030</v>
      </c>
    </row>
    <row r="144" spans="1:21">
      <c r="A144" t="str">
        <f>A142</f>
        <v>IL</v>
      </c>
      <c r="B144" s="1" t="s">
        <v>237</v>
      </c>
      <c r="C144" s="53">
        <v>0</v>
      </c>
      <c r="D144" s="53">
        <v>0</v>
      </c>
      <c r="E144" s="53">
        <v>0</v>
      </c>
      <c r="F144" s="53">
        <v>0</v>
      </c>
      <c r="G144" s="53">
        <v>0</v>
      </c>
      <c r="H144" s="53">
        <v>0</v>
      </c>
      <c r="I144" s="53">
        <v>0</v>
      </c>
      <c r="J144" s="53">
        <v>0</v>
      </c>
      <c r="K144" s="53">
        <v>0</v>
      </c>
      <c r="M144" s="53">
        <v>0</v>
      </c>
      <c r="N144" s="53">
        <v>0</v>
      </c>
      <c r="O144" s="53">
        <v>0</v>
      </c>
      <c r="P144" s="53">
        <v>0</v>
      </c>
      <c r="Q144" s="53">
        <v>0</v>
      </c>
      <c r="R144" s="53">
        <v>0</v>
      </c>
      <c r="S144" s="53">
        <v>0</v>
      </c>
      <c r="T144" s="53">
        <v>0</v>
      </c>
      <c r="U144" s="53">
        <v>0</v>
      </c>
    </row>
    <row r="145" spans="1:21">
      <c r="A145" t="str">
        <f t="shared" ref="A145:A155" si="132">A144</f>
        <v>IL</v>
      </c>
      <c r="B145" s="1" t="s">
        <v>238</v>
      </c>
      <c r="C145">
        <f>SUMIFS(INDEX('IRA-BIL_IRA-BIL - Mid_annual_st'!$W$3:$AR$434,MATCH(C142,'IRA-BIL_IRA-BIL - Mid_annual_st'!$A$3:$A$434,0),),'IRA-BIL_IRA-BIL - Mid_annual_st'!$W$1:$AR$1,$B145)</f>
        <v>392377</v>
      </c>
      <c r="D145">
        <f>SUMIFS(INDEX('IRA-BIL_IRA-BIL - Mid_annual_st'!$W$3:$AR$434,MATCH(D142,'IRA-BIL_IRA-BIL - Mid_annual_st'!$A$3:$A$434,0),),'IRA-BIL_IRA-BIL - Mid_annual_st'!$W$1:$AR$1,$B145)</f>
        <v>389255</v>
      </c>
      <c r="E145">
        <f>SUMIFS(INDEX('IRA-BIL_IRA-BIL - Mid_annual_st'!$W$3:$AR$434,MATCH(E142,'IRA-BIL_IRA-BIL - Mid_annual_st'!$A$3:$A$434,0),),'IRA-BIL_IRA-BIL - Mid_annual_st'!$W$1:$AR$1,$B145)</f>
        <v>389883</v>
      </c>
      <c r="F145">
        <f>SUMIFS(INDEX('IRA-BIL_IRA-BIL - Mid_annual_st'!$W$3:$AR$434,MATCH(F142,'IRA-BIL_IRA-BIL - Mid_annual_st'!$A$3:$A$434,0),),'IRA-BIL_IRA-BIL - Mid_annual_st'!$W$1:$AR$1,$B145)</f>
        <v>388624</v>
      </c>
      <c r="G145">
        <f>SUMIFS(INDEX('IRA-BIL_IRA-BIL - Mid_annual_st'!$W$3:$AR$434,MATCH(G142,'IRA-BIL_IRA-BIL - Mid_annual_st'!$A$3:$A$434,0),),'IRA-BIL_IRA-BIL - Mid_annual_st'!$W$1:$AR$1,$B145)</f>
        <v>388681</v>
      </c>
      <c r="H145">
        <f>SUMIFS(INDEX('IRA-BIL_IRA-BIL - Mid_annual_st'!$W$3:$AR$434,MATCH(H142,'IRA-BIL_IRA-BIL - Mid_annual_st'!$A$3:$A$434,0),),'IRA-BIL_IRA-BIL - Mid_annual_st'!$W$1:$AR$1,$B145)</f>
        <v>386934</v>
      </c>
      <c r="I145">
        <f>SUMIFS(INDEX('IRA-BIL_IRA-BIL - Mid_annual_st'!$W$3:$AR$434,MATCH(I142,'IRA-BIL_IRA-BIL - Mid_annual_st'!$A$3:$A$434,0),),'IRA-BIL_IRA-BIL - Mid_annual_st'!$W$1:$AR$1,$B145)</f>
        <v>371134</v>
      </c>
      <c r="J145">
        <f>SUMIFS(INDEX('IRA-BIL_IRA-BIL - Mid_annual_st'!$W$3:$AR$434,MATCH(J142,'IRA-BIL_IRA-BIL - Mid_annual_st'!$A$3:$A$434,0),),'IRA-BIL_IRA-BIL - Mid_annual_st'!$W$1:$AR$1,$B145)</f>
        <v>358339</v>
      </c>
      <c r="K145">
        <f>SUMIFS(INDEX('IRA-BIL_IRA-BIL - Mid_annual_st'!$W$3:$AR$434,MATCH(K142,'IRA-BIL_IRA-BIL - Mid_annual_st'!$A$3:$A$434,0),),'IRA-BIL_IRA-BIL - Mid_annual_st'!$W$1:$AR$1,$B145)</f>
        <v>342659</v>
      </c>
      <c r="M145">
        <f t="shared" ref="M145:U145" si="133">C145/SUM(C144:C155)</f>
        <v>2.2612570753717705E-3</v>
      </c>
      <c r="N145">
        <f t="shared" si="133"/>
        <v>2.1451821329923643E-3</v>
      </c>
      <c r="O145">
        <f t="shared" si="133"/>
        <v>2.1776348567421862E-3</v>
      </c>
      <c r="P145">
        <f t="shared" si="133"/>
        <v>2.1870394736527403E-3</v>
      </c>
      <c r="Q145">
        <f t="shared" si="133"/>
        <v>2.1552382368311279E-3</v>
      </c>
      <c r="R145">
        <f t="shared" si="133"/>
        <v>1.981512733137404E-3</v>
      </c>
      <c r="S145">
        <f t="shared" si="133"/>
        <v>1.8714050260991199E-3</v>
      </c>
      <c r="T145">
        <f t="shared" si="133"/>
        <v>1.8478731144901731E-3</v>
      </c>
      <c r="U145">
        <f t="shared" si="133"/>
        <v>1.7222539237960377E-3</v>
      </c>
    </row>
    <row r="146" spans="1:21">
      <c r="A146" t="str">
        <f t="shared" si="132"/>
        <v>IL</v>
      </c>
      <c r="B146" s="1" t="s">
        <v>239</v>
      </c>
      <c r="C146">
        <f>SUMIFS(INDEX('IRA-BIL_IRA-BIL - Mid_annual_st'!$W$3:$AR$434,MATCH(C142,'IRA-BIL_IRA-BIL - Mid_annual_st'!$A$3:$A$434,0),),'IRA-BIL_IRA-BIL - Mid_annual_st'!$W$1:$AR$1,$B146)</f>
        <v>25892627</v>
      </c>
      <c r="D146">
        <f>SUMIFS(INDEX('IRA-BIL_IRA-BIL - Mid_annual_st'!$W$3:$AR$434,MATCH(D142,'IRA-BIL_IRA-BIL - Mid_annual_st'!$A$3:$A$434,0),),'IRA-BIL_IRA-BIL - Mid_annual_st'!$W$1:$AR$1,$B146)</f>
        <v>21045619</v>
      </c>
      <c r="E146">
        <f>SUMIFS(INDEX('IRA-BIL_IRA-BIL - Mid_annual_st'!$W$3:$AR$434,MATCH(E142,'IRA-BIL_IRA-BIL - Mid_annual_st'!$A$3:$A$434,0),),'IRA-BIL_IRA-BIL - Mid_annual_st'!$W$1:$AR$1,$B146)</f>
        <v>17543381</v>
      </c>
      <c r="F146">
        <f>SUMIFS(INDEX('IRA-BIL_IRA-BIL - Mid_annual_st'!$W$3:$AR$434,MATCH(F142,'IRA-BIL_IRA-BIL - Mid_annual_st'!$A$3:$A$434,0),),'IRA-BIL_IRA-BIL - Mid_annual_st'!$W$1:$AR$1,$B146)</f>
        <v>13099745</v>
      </c>
      <c r="G146">
        <f>SUMIFS(INDEX('IRA-BIL_IRA-BIL - Mid_annual_st'!$W$3:$AR$434,MATCH(G142,'IRA-BIL_IRA-BIL - Mid_annual_st'!$A$3:$A$434,0),),'IRA-BIL_IRA-BIL - Mid_annual_st'!$W$1:$AR$1,$B146)</f>
        <v>12203361</v>
      </c>
      <c r="H146">
        <f>SUMIFS(INDEX('IRA-BIL_IRA-BIL - Mid_annual_st'!$W$3:$AR$434,MATCH(H142,'IRA-BIL_IRA-BIL - Mid_annual_st'!$A$3:$A$434,0),),'IRA-BIL_IRA-BIL - Mid_annual_st'!$W$1:$AR$1,$B146)</f>
        <v>4945811</v>
      </c>
      <c r="I146">
        <f>SUMIFS(INDEX('IRA-BIL_IRA-BIL - Mid_annual_st'!$W$3:$AR$434,MATCH(I142,'IRA-BIL_IRA-BIL - Mid_annual_st'!$A$3:$A$434,0),),'IRA-BIL_IRA-BIL - Mid_annual_st'!$W$1:$AR$1,$B146)</f>
        <v>1267637</v>
      </c>
      <c r="J146">
        <f>SUMIFS(INDEX('IRA-BIL_IRA-BIL - Mid_annual_st'!$W$3:$AR$434,MATCH(J142,'IRA-BIL_IRA-BIL - Mid_annual_st'!$A$3:$A$434,0),),'IRA-BIL_IRA-BIL - Mid_annual_st'!$W$1:$AR$1,$B146)</f>
        <v>519223</v>
      </c>
      <c r="K146">
        <f>SUMIFS(INDEX('IRA-BIL_IRA-BIL - Mid_annual_st'!$W$3:$AR$434,MATCH(K142,'IRA-BIL_IRA-BIL - Mid_annual_st'!$A$3:$A$434,0),),'IRA-BIL_IRA-BIL - Mid_annual_st'!$W$1:$AR$1,$B146)</f>
        <v>517363</v>
      </c>
      <c r="M146">
        <f t="shared" ref="M146:U146" si="134">C146/SUM(C144:C155)</f>
        <v>0.14921844553506483</v>
      </c>
      <c r="N146">
        <f t="shared" si="134"/>
        <v>0.1159822888763526</v>
      </c>
      <c r="O146">
        <f t="shared" si="134"/>
        <v>9.7986005983099006E-2</v>
      </c>
      <c r="P146">
        <f t="shared" si="134"/>
        <v>7.3720767141980711E-2</v>
      </c>
      <c r="Q146">
        <f t="shared" si="134"/>
        <v>6.7667702421918621E-2</v>
      </c>
      <c r="R146">
        <f t="shared" si="134"/>
        <v>2.5327801310277818E-2</v>
      </c>
      <c r="S146">
        <f t="shared" si="134"/>
        <v>6.3919292036547721E-3</v>
      </c>
      <c r="T146">
        <f t="shared" si="134"/>
        <v>2.6775154870804772E-3</v>
      </c>
      <c r="U146">
        <f t="shared" si="134"/>
        <v>2.6003416130231205E-3</v>
      </c>
    </row>
    <row r="147" spans="1:21">
      <c r="A147" t="str">
        <f t="shared" si="132"/>
        <v>IL</v>
      </c>
      <c r="B147" s="1" t="s">
        <v>242</v>
      </c>
      <c r="C147">
        <f>SUMIFS(INDEX('IRA-BIL_IRA-BIL - Mid_annual_st'!$W$3:$AR$434,MATCH(C142,'IRA-BIL_IRA-BIL - Mid_annual_st'!$A$3:$A$434,0),),'IRA-BIL_IRA-BIL - Mid_annual_st'!$W$1:$AR$1,$B147)</f>
        <v>0</v>
      </c>
      <c r="D147">
        <f>SUMIFS(INDEX('IRA-BIL_IRA-BIL - Mid_annual_st'!$W$3:$AR$434,MATCH(D142,'IRA-BIL_IRA-BIL - Mid_annual_st'!$A$3:$A$434,0),),'IRA-BIL_IRA-BIL - Mid_annual_st'!$W$1:$AR$1,$B147)</f>
        <v>0</v>
      </c>
      <c r="E147">
        <f>SUMIFS(INDEX('IRA-BIL_IRA-BIL - Mid_annual_st'!$W$3:$AR$434,MATCH(E142,'IRA-BIL_IRA-BIL - Mid_annual_st'!$A$3:$A$434,0),),'IRA-BIL_IRA-BIL - Mid_annual_st'!$W$1:$AR$1,$B147)</f>
        <v>0</v>
      </c>
      <c r="F147">
        <f>SUMIFS(INDEX('IRA-BIL_IRA-BIL - Mid_annual_st'!$W$3:$AR$434,MATCH(F142,'IRA-BIL_IRA-BIL - Mid_annual_st'!$A$3:$A$434,0),),'IRA-BIL_IRA-BIL - Mid_annual_st'!$W$1:$AR$1,$B147)</f>
        <v>0</v>
      </c>
      <c r="G147">
        <f>SUMIFS(INDEX('IRA-BIL_IRA-BIL - Mid_annual_st'!$W$3:$AR$434,MATCH(G142,'IRA-BIL_IRA-BIL - Mid_annual_st'!$A$3:$A$434,0),),'IRA-BIL_IRA-BIL - Mid_annual_st'!$W$1:$AR$1,$B147)</f>
        <v>0</v>
      </c>
      <c r="H147">
        <f>SUMIFS(INDEX('IRA-BIL_IRA-BIL - Mid_annual_st'!$W$3:$AR$434,MATCH(H142,'IRA-BIL_IRA-BIL - Mid_annual_st'!$A$3:$A$434,0),),'IRA-BIL_IRA-BIL - Mid_annual_st'!$W$1:$AR$1,$B147)</f>
        <v>0</v>
      </c>
      <c r="I147">
        <f>SUMIFS(INDEX('IRA-BIL_IRA-BIL - Mid_annual_st'!$W$3:$AR$434,MATCH(I142,'IRA-BIL_IRA-BIL - Mid_annual_st'!$A$3:$A$434,0),),'IRA-BIL_IRA-BIL - Mid_annual_st'!$W$1:$AR$1,$B147)</f>
        <v>0</v>
      </c>
      <c r="J147">
        <f>SUMIFS(INDEX('IRA-BIL_IRA-BIL - Mid_annual_st'!$W$3:$AR$434,MATCH(J142,'IRA-BIL_IRA-BIL - Mid_annual_st'!$A$3:$A$434,0),),'IRA-BIL_IRA-BIL - Mid_annual_st'!$W$1:$AR$1,$B147)</f>
        <v>0</v>
      </c>
      <c r="K147">
        <f>SUMIFS(INDEX('IRA-BIL_IRA-BIL - Mid_annual_st'!$W$3:$AR$434,MATCH(K142,'IRA-BIL_IRA-BIL - Mid_annual_st'!$A$3:$A$434,0),),'IRA-BIL_IRA-BIL - Mid_annual_st'!$W$1:$AR$1,$B147)</f>
        <v>0</v>
      </c>
      <c r="M147">
        <f t="shared" ref="M147:U147" si="135">C147/SUM(C144:C155)</f>
        <v>0</v>
      </c>
      <c r="N147">
        <f t="shared" si="135"/>
        <v>0</v>
      </c>
      <c r="O147">
        <f t="shared" si="135"/>
        <v>0</v>
      </c>
      <c r="P147">
        <f t="shared" si="135"/>
        <v>0</v>
      </c>
      <c r="Q147">
        <f t="shared" si="135"/>
        <v>0</v>
      </c>
      <c r="R147">
        <f t="shared" si="135"/>
        <v>0</v>
      </c>
      <c r="S147">
        <f t="shared" si="135"/>
        <v>0</v>
      </c>
      <c r="T147">
        <f t="shared" si="135"/>
        <v>0</v>
      </c>
      <c r="U147">
        <f t="shared" si="135"/>
        <v>0</v>
      </c>
    </row>
    <row r="148" spans="1:21">
      <c r="A148" t="str">
        <f t="shared" si="132"/>
        <v>IL</v>
      </c>
      <c r="B148" s="1" t="s">
        <v>243</v>
      </c>
      <c r="C148">
        <f>SUMIFS(INDEX('IRA-BIL_IRA-BIL - Mid_annual_st'!$W$3:$AR$434,MATCH(C142,'IRA-BIL_IRA-BIL - Mid_annual_st'!$A$3:$A$434,0),),'IRA-BIL_IRA-BIL - Mid_annual_st'!$W$1:$AR$1,$B148)</f>
        <v>105674</v>
      </c>
      <c r="D148">
        <f>SUMIFS(INDEX('IRA-BIL_IRA-BIL - Mid_annual_st'!$W$3:$AR$434,MATCH(D142,'IRA-BIL_IRA-BIL - Mid_annual_st'!$A$3:$A$434,0),),'IRA-BIL_IRA-BIL - Mid_annual_st'!$W$1:$AR$1,$B148)</f>
        <v>141606</v>
      </c>
      <c r="E148">
        <f>SUMIFS(INDEX('IRA-BIL_IRA-BIL - Mid_annual_st'!$W$3:$AR$434,MATCH(E142,'IRA-BIL_IRA-BIL - Mid_annual_st'!$A$3:$A$434,0),),'IRA-BIL_IRA-BIL - Mid_annual_st'!$W$1:$AR$1,$B148)</f>
        <v>141795</v>
      </c>
      <c r="F148">
        <f>SUMIFS(INDEX('IRA-BIL_IRA-BIL - Mid_annual_st'!$W$3:$AR$434,MATCH(F142,'IRA-BIL_IRA-BIL - Mid_annual_st'!$A$3:$A$434,0),),'IRA-BIL_IRA-BIL - Mid_annual_st'!$W$1:$AR$1,$B148)</f>
        <v>141984</v>
      </c>
      <c r="G148">
        <f>SUMIFS(INDEX('IRA-BIL_IRA-BIL - Mid_annual_st'!$W$3:$AR$434,MATCH(G142,'IRA-BIL_IRA-BIL - Mid_annual_st'!$A$3:$A$434,0),),'IRA-BIL_IRA-BIL - Mid_annual_st'!$W$1:$AR$1,$B148)</f>
        <v>142174</v>
      </c>
      <c r="H148">
        <f>SUMIFS(INDEX('IRA-BIL_IRA-BIL - Mid_annual_st'!$W$3:$AR$434,MATCH(H142,'IRA-BIL_IRA-BIL - Mid_annual_st'!$A$3:$A$434,0),),'IRA-BIL_IRA-BIL - Mid_annual_st'!$W$1:$AR$1,$B148)</f>
        <v>142363</v>
      </c>
      <c r="I148">
        <f>SUMIFS(INDEX('IRA-BIL_IRA-BIL - Mid_annual_st'!$W$3:$AR$434,MATCH(I142,'IRA-BIL_IRA-BIL - Mid_annual_st'!$A$3:$A$434,0),),'IRA-BIL_IRA-BIL - Mid_annual_st'!$W$1:$AR$1,$B148)</f>
        <v>142552</v>
      </c>
      <c r="J148">
        <f>SUMIFS(INDEX('IRA-BIL_IRA-BIL - Mid_annual_st'!$W$3:$AR$434,MATCH(J142,'IRA-BIL_IRA-BIL - Mid_annual_st'!$A$3:$A$434,0),),'IRA-BIL_IRA-BIL - Mid_annual_st'!$W$1:$AR$1,$B148)</f>
        <v>142742</v>
      </c>
      <c r="K148">
        <f>SUMIFS(INDEX('IRA-BIL_IRA-BIL - Mid_annual_st'!$W$3:$AR$434,MATCH(K142,'IRA-BIL_IRA-BIL - Mid_annual_st'!$A$3:$A$434,0),),'IRA-BIL_IRA-BIL - Mid_annual_st'!$W$1:$AR$1,$B148)</f>
        <v>142931</v>
      </c>
      <c r="M148">
        <f t="shared" ref="M148:U148" si="136">C148/SUM(C144:C155)</f>
        <v>6.0899614448052888E-4</v>
      </c>
      <c r="N148">
        <f t="shared" si="136"/>
        <v>7.8038987585134873E-4</v>
      </c>
      <c r="O148">
        <f t="shared" si="136"/>
        <v>7.9197537341140368E-4</v>
      </c>
      <c r="P148">
        <f t="shared" si="136"/>
        <v>7.99036118786052E-4</v>
      </c>
      <c r="Q148">
        <f t="shared" si="136"/>
        <v>7.8835559516217358E-4</v>
      </c>
      <c r="R148">
        <f t="shared" si="136"/>
        <v>7.2904964988251288E-4</v>
      </c>
      <c r="S148">
        <f t="shared" si="136"/>
        <v>7.1880379938373136E-4</v>
      </c>
      <c r="T148">
        <f t="shared" si="136"/>
        <v>7.3608818495490662E-4</v>
      </c>
      <c r="U148">
        <f t="shared" si="136"/>
        <v>7.1839197447634952E-4</v>
      </c>
    </row>
    <row r="149" spans="1:21">
      <c r="A149" t="str">
        <f t="shared" si="132"/>
        <v>IL</v>
      </c>
      <c r="B149" s="1" t="s">
        <v>241</v>
      </c>
      <c r="C149">
        <f>SUMIFS(INDEX('IRA-BIL_IRA-BIL - Mid_annual_st'!$W$3:$AR$434,MATCH(C142,'IRA-BIL_IRA-BIL - Mid_annual_st'!$A$3:$A$434,0),),'IRA-BIL_IRA-BIL - Mid_annual_st'!$W$1:$AR$1,$B149)</f>
        <v>29655548</v>
      </c>
      <c r="D149">
        <f>SUMIFS(INDEX('IRA-BIL_IRA-BIL - Mid_annual_st'!$W$3:$AR$434,MATCH(D142,'IRA-BIL_IRA-BIL - Mid_annual_st'!$A$3:$A$434,0),),'IRA-BIL_IRA-BIL - Mid_annual_st'!$W$1:$AR$1,$B149)</f>
        <v>39494076</v>
      </c>
      <c r="E149">
        <f>SUMIFS(INDEX('IRA-BIL_IRA-BIL - Mid_annual_st'!$W$3:$AR$434,MATCH(E142,'IRA-BIL_IRA-BIL - Mid_annual_st'!$A$3:$A$434,0),),'IRA-BIL_IRA-BIL - Mid_annual_st'!$W$1:$AR$1,$B149)</f>
        <v>40327779</v>
      </c>
      <c r="F149">
        <f>SUMIFS(INDEX('IRA-BIL_IRA-BIL - Mid_annual_st'!$W$3:$AR$434,MATCH(F142,'IRA-BIL_IRA-BIL - Mid_annual_st'!$A$3:$A$434,0),),'IRA-BIL_IRA-BIL - Mid_annual_st'!$W$1:$AR$1,$B149)</f>
        <v>38689345</v>
      </c>
      <c r="G149">
        <f>SUMIFS(INDEX('IRA-BIL_IRA-BIL - Mid_annual_st'!$W$3:$AR$434,MATCH(G142,'IRA-BIL_IRA-BIL - Mid_annual_st'!$A$3:$A$434,0),),'IRA-BIL_IRA-BIL - Mid_annual_st'!$W$1:$AR$1,$B149)</f>
        <v>38144619</v>
      </c>
      <c r="H149">
        <f>SUMIFS(INDEX('IRA-BIL_IRA-BIL - Mid_annual_st'!$W$3:$AR$434,MATCH(H142,'IRA-BIL_IRA-BIL - Mid_annual_st'!$A$3:$A$434,0),),'IRA-BIL_IRA-BIL - Mid_annual_st'!$W$1:$AR$1,$B149)</f>
        <v>37959647</v>
      </c>
      <c r="I149">
        <f>SUMIFS(INDEX('IRA-BIL_IRA-BIL - Mid_annual_st'!$W$3:$AR$434,MATCH(I142,'IRA-BIL_IRA-BIL - Mid_annual_st'!$A$3:$A$434,0),),'IRA-BIL_IRA-BIL - Mid_annual_st'!$W$1:$AR$1,$B149)</f>
        <v>27109671</v>
      </c>
      <c r="J149">
        <f>SUMIFS(INDEX('IRA-BIL_IRA-BIL - Mid_annual_st'!$W$3:$AR$434,MATCH(J142,'IRA-BIL_IRA-BIL - Mid_annual_st'!$A$3:$A$434,0),),'IRA-BIL_IRA-BIL - Mid_annual_st'!$W$1:$AR$1,$B149)</f>
        <v>24122749</v>
      </c>
      <c r="K149">
        <f>SUMIFS(INDEX('IRA-BIL_IRA-BIL - Mid_annual_st'!$W$3:$AR$434,MATCH(K142,'IRA-BIL_IRA-BIL - Mid_annual_st'!$A$3:$A$434,0),),'IRA-BIL_IRA-BIL - Mid_annual_st'!$W$1:$AR$1,$B149)</f>
        <v>19144285</v>
      </c>
      <c r="M149">
        <f t="shared" ref="M149:U149" si="137">C149/SUM(C144:C155)</f>
        <v>0.17090404824703578</v>
      </c>
      <c r="N149">
        <f t="shared" si="137"/>
        <v>0.21765163246263389</v>
      </c>
      <c r="O149">
        <f t="shared" si="137"/>
        <v>0.22524495103760755</v>
      </c>
      <c r="P149">
        <f t="shared" si="137"/>
        <v>0.21773005456371525</v>
      </c>
      <c r="Q149">
        <f t="shared" si="137"/>
        <v>0.21151211764443115</v>
      </c>
      <c r="R149">
        <f t="shared" si="137"/>
        <v>0.1943936792215237</v>
      </c>
      <c r="S149">
        <f t="shared" si="137"/>
        <v>0.13669772795080362</v>
      </c>
      <c r="T149">
        <f t="shared" si="137"/>
        <v>0.12439555651127761</v>
      </c>
      <c r="U149">
        <f t="shared" si="137"/>
        <v>9.6221958155249462E-2</v>
      </c>
    </row>
    <row r="150" spans="1:21">
      <c r="A150" t="str">
        <f t="shared" si="132"/>
        <v>IL</v>
      </c>
      <c r="B150" s="1" t="s">
        <v>244</v>
      </c>
      <c r="C150">
        <f>SUMIFS(INDEX('IRA-BIL_IRA-BIL - Mid_annual_st'!$W$3:$AR$434,MATCH(C142,'IRA-BIL_IRA-BIL - Mid_annual_st'!$A$3:$A$434,0),),'IRA-BIL_IRA-BIL - Mid_annual_st'!$W$1:$AR$1,$B150)</f>
        <v>92926695</v>
      </c>
      <c r="D150">
        <f>SUMIFS(INDEX('IRA-BIL_IRA-BIL - Mid_annual_st'!$W$3:$AR$434,MATCH(D142,'IRA-BIL_IRA-BIL - Mid_annual_st'!$A$3:$A$434,0),),'IRA-BIL_IRA-BIL - Mid_annual_st'!$W$1:$AR$1,$B150)</f>
        <v>92926695</v>
      </c>
      <c r="E150">
        <f>SUMIFS(INDEX('IRA-BIL_IRA-BIL - Mid_annual_st'!$W$3:$AR$434,MATCH(E142,'IRA-BIL_IRA-BIL - Mid_annual_st'!$A$3:$A$434,0),),'IRA-BIL_IRA-BIL - Mid_annual_st'!$W$1:$AR$1,$B150)</f>
        <v>92926695</v>
      </c>
      <c r="F150">
        <f>SUMIFS(INDEX('IRA-BIL_IRA-BIL - Mid_annual_st'!$W$3:$AR$434,MATCH(F142,'IRA-BIL_IRA-BIL - Mid_annual_st'!$A$3:$A$434,0),),'IRA-BIL_IRA-BIL - Mid_annual_st'!$W$1:$AR$1,$B150)</f>
        <v>92926695</v>
      </c>
      <c r="G150">
        <f>SUMIFS(INDEX('IRA-BIL_IRA-BIL - Mid_annual_st'!$W$3:$AR$434,MATCH(G142,'IRA-BIL_IRA-BIL - Mid_annual_st'!$A$3:$A$434,0),),'IRA-BIL_IRA-BIL - Mid_annual_st'!$W$1:$AR$1,$B150)</f>
        <v>92926695</v>
      </c>
      <c r="H150">
        <f>SUMIFS(INDEX('IRA-BIL_IRA-BIL - Mid_annual_st'!$W$3:$AR$434,MATCH(H142,'IRA-BIL_IRA-BIL - Mid_annual_st'!$A$3:$A$434,0),),'IRA-BIL_IRA-BIL - Mid_annual_st'!$W$1:$AR$1,$B150)</f>
        <v>92926695</v>
      </c>
      <c r="I150">
        <f>SUMIFS(INDEX('IRA-BIL_IRA-BIL - Mid_annual_st'!$W$3:$AR$434,MATCH(I142,'IRA-BIL_IRA-BIL - Mid_annual_st'!$A$3:$A$434,0),),'IRA-BIL_IRA-BIL - Mid_annual_st'!$W$1:$AR$1,$B150)</f>
        <v>92708473</v>
      </c>
      <c r="J150">
        <f>SUMIFS(INDEX('IRA-BIL_IRA-BIL - Mid_annual_st'!$W$3:$AR$434,MATCH(J142,'IRA-BIL_IRA-BIL - Mid_annual_st'!$A$3:$A$434,0),),'IRA-BIL_IRA-BIL - Mid_annual_st'!$W$1:$AR$1,$B150)</f>
        <v>90221372</v>
      </c>
      <c r="K150">
        <f>SUMIFS(INDEX('IRA-BIL_IRA-BIL - Mid_annual_st'!$W$3:$AR$434,MATCH(K142,'IRA-BIL_IRA-BIL - Mid_annual_st'!$A$3:$A$434,0),),'IRA-BIL_IRA-BIL - Mid_annual_st'!$W$1:$AR$1,$B150)</f>
        <v>88790246</v>
      </c>
      <c r="M150">
        <f t="shared" ref="M150:U150" si="138">C150/SUM(C144:C155)</f>
        <v>0.53553380182748866</v>
      </c>
      <c r="N150">
        <f t="shared" si="138"/>
        <v>0.51211849762246053</v>
      </c>
      <c r="O150">
        <f t="shared" si="138"/>
        <v>0.51902855511486734</v>
      </c>
      <c r="P150">
        <f t="shared" si="138"/>
        <v>0.5229588242648131</v>
      </c>
      <c r="Q150">
        <f t="shared" si="138"/>
        <v>0.51527902389451496</v>
      </c>
      <c r="R150">
        <f t="shared" si="138"/>
        <v>0.47588330152138586</v>
      </c>
      <c r="S150">
        <f t="shared" si="138"/>
        <v>0.46747294059335592</v>
      </c>
      <c r="T150">
        <f t="shared" si="138"/>
        <v>0.465251194179859</v>
      </c>
      <c r="U150">
        <f t="shared" si="138"/>
        <v>0.44627267799274334</v>
      </c>
    </row>
    <row r="151" spans="1:21">
      <c r="A151" t="str">
        <f t="shared" si="132"/>
        <v>IL</v>
      </c>
      <c r="B151" s="1" t="s">
        <v>247</v>
      </c>
      <c r="C151">
        <f>SUMIFS(INDEX('IRA-BIL_IRA-BIL - Mid_annual_st'!$W$3:$AR$434,MATCH(C142,'IRA-BIL_IRA-BIL - Mid_annual_st'!$A$3:$A$434,0),),'IRA-BIL_IRA-BIL - Mid_annual_st'!$W$1:$AR$1,$B151)</f>
        <v>0</v>
      </c>
      <c r="D151">
        <f>SUMIFS(INDEX('IRA-BIL_IRA-BIL - Mid_annual_st'!$W$3:$AR$434,MATCH(D142,'IRA-BIL_IRA-BIL - Mid_annual_st'!$A$3:$A$434,0),),'IRA-BIL_IRA-BIL - Mid_annual_st'!$W$1:$AR$1,$B151)</f>
        <v>0</v>
      </c>
      <c r="E151">
        <f>SUMIFS(INDEX('IRA-BIL_IRA-BIL - Mid_annual_st'!$W$3:$AR$434,MATCH(E142,'IRA-BIL_IRA-BIL - Mid_annual_st'!$A$3:$A$434,0),),'IRA-BIL_IRA-BIL - Mid_annual_st'!$W$1:$AR$1,$B151)</f>
        <v>0</v>
      </c>
      <c r="F151">
        <f>SUMIFS(INDEX('IRA-BIL_IRA-BIL - Mid_annual_st'!$W$3:$AR$434,MATCH(F142,'IRA-BIL_IRA-BIL - Mid_annual_st'!$A$3:$A$434,0),),'IRA-BIL_IRA-BIL - Mid_annual_st'!$W$1:$AR$1,$B151)</f>
        <v>0</v>
      </c>
      <c r="G151">
        <f>SUMIFS(INDEX('IRA-BIL_IRA-BIL - Mid_annual_st'!$W$3:$AR$434,MATCH(G142,'IRA-BIL_IRA-BIL - Mid_annual_st'!$A$3:$A$434,0),),'IRA-BIL_IRA-BIL - Mid_annual_st'!$W$1:$AR$1,$B151)</f>
        <v>0</v>
      </c>
      <c r="H151">
        <f>SUMIFS(INDEX('IRA-BIL_IRA-BIL - Mid_annual_st'!$W$3:$AR$434,MATCH(H142,'IRA-BIL_IRA-BIL - Mid_annual_st'!$A$3:$A$434,0),),'IRA-BIL_IRA-BIL - Mid_annual_st'!$W$1:$AR$1,$B151)</f>
        <v>0</v>
      </c>
      <c r="I151">
        <f>SUMIFS(INDEX('IRA-BIL_IRA-BIL - Mid_annual_st'!$W$3:$AR$434,MATCH(I142,'IRA-BIL_IRA-BIL - Mid_annual_st'!$A$3:$A$434,0),),'IRA-BIL_IRA-BIL - Mid_annual_st'!$W$1:$AR$1,$B151)</f>
        <v>0</v>
      </c>
      <c r="J151">
        <f>SUMIFS(INDEX('IRA-BIL_IRA-BIL - Mid_annual_st'!$W$3:$AR$434,MATCH(J142,'IRA-BIL_IRA-BIL - Mid_annual_st'!$A$3:$A$434,0),),'IRA-BIL_IRA-BIL - Mid_annual_st'!$W$1:$AR$1,$B151)</f>
        <v>0</v>
      </c>
      <c r="K151">
        <f>SUMIFS(INDEX('IRA-BIL_IRA-BIL - Mid_annual_st'!$W$3:$AR$434,MATCH(K142,'IRA-BIL_IRA-BIL - Mid_annual_st'!$A$3:$A$434,0),),'IRA-BIL_IRA-BIL - Mid_annual_st'!$W$1:$AR$1,$B151)</f>
        <v>0</v>
      </c>
      <c r="M151">
        <f t="shared" ref="M151:U151" si="139">C151/SUM(C144:C155)</f>
        <v>0</v>
      </c>
      <c r="N151">
        <f t="shared" si="139"/>
        <v>0</v>
      </c>
      <c r="O151">
        <f t="shared" si="139"/>
        <v>0</v>
      </c>
      <c r="P151">
        <f t="shared" si="139"/>
        <v>0</v>
      </c>
      <c r="Q151">
        <f t="shared" si="139"/>
        <v>0</v>
      </c>
      <c r="R151">
        <f t="shared" si="139"/>
        <v>0</v>
      </c>
      <c r="S151">
        <f t="shared" si="139"/>
        <v>0</v>
      </c>
      <c r="T151">
        <f t="shared" si="139"/>
        <v>0</v>
      </c>
      <c r="U151">
        <f t="shared" si="139"/>
        <v>0</v>
      </c>
    </row>
    <row r="152" spans="1:21">
      <c r="A152" t="str">
        <f t="shared" si="132"/>
        <v>IL</v>
      </c>
      <c r="B152" s="1" t="s">
        <v>245</v>
      </c>
      <c r="C152">
        <f>SUMIFS(INDEX('IRA-BIL_IRA-BIL - Mid_annual_st'!$W$3:$AR$434,MATCH(C142,'IRA-BIL_IRA-BIL - Mid_annual_st'!$A$3:$A$434,0),),'IRA-BIL_IRA-BIL - Mid_annual_st'!$W$1:$AR$1,$B152)</f>
        <v>95339</v>
      </c>
      <c r="D152">
        <f>SUMIFS(INDEX('IRA-BIL_IRA-BIL - Mid_annual_st'!$W$3:$AR$434,MATCH(D142,'IRA-BIL_IRA-BIL - Mid_annual_st'!$A$3:$A$434,0),),'IRA-BIL_IRA-BIL - Mid_annual_st'!$W$1:$AR$1,$B152)</f>
        <v>81564</v>
      </c>
      <c r="E152">
        <f>SUMIFS(INDEX('IRA-BIL_IRA-BIL - Mid_annual_st'!$W$3:$AR$434,MATCH(E142,'IRA-BIL_IRA-BIL - Mid_annual_st'!$A$3:$A$434,0),),'IRA-BIL_IRA-BIL - Mid_annual_st'!$W$1:$AR$1,$B152)</f>
        <v>52047</v>
      </c>
      <c r="F152">
        <f>SUMIFS(INDEX('IRA-BIL_IRA-BIL - Mid_annual_st'!$W$3:$AR$434,MATCH(F142,'IRA-BIL_IRA-BIL - Mid_annual_st'!$A$3:$A$434,0),),'IRA-BIL_IRA-BIL - Mid_annual_st'!$W$1:$AR$1,$B152)</f>
        <v>36409</v>
      </c>
      <c r="G152">
        <f>SUMIFS(INDEX('IRA-BIL_IRA-BIL - Mid_annual_st'!$W$3:$AR$434,MATCH(G142,'IRA-BIL_IRA-BIL - Mid_annual_st'!$A$3:$A$434,0),),'IRA-BIL_IRA-BIL - Mid_annual_st'!$W$1:$AR$1,$B152)</f>
        <v>37688</v>
      </c>
      <c r="H152">
        <f>SUMIFS(INDEX('IRA-BIL_IRA-BIL - Mid_annual_st'!$W$3:$AR$434,MATCH(H142,'IRA-BIL_IRA-BIL - Mid_annual_st'!$A$3:$A$434,0),),'IRA-BIL_IRA-BIL - Mid_annual_st'!$W$1:$AR$1,$B152)</f>
        <v>19595</v>
      </c>
      <c r="I152">
        <f>SUMIFS(INDEX('IRA-BIL_IRA-BIL - Mid_annual_st'!$W$3:$AR$434,MATCH(I142,'IRA-BIL_IRA-BIL - Mid_annual_st'!$A$3:$A$434,0),),'IRA-BIL_IRA-BIL - Mid_annual_st'!$W$1:$AR$1,$B152)</f>
        <v>12234</v>
      </c>
      <c r="J152">
        <f>SUMIFS(INDEX('IRA-BIL_IRA-BIL - Mid_annual_st'!$W$3:$AR$434,MATCH(J142,'IRA-BIL_IRA-BIL - Mid_annual_st'!$A$3:$A$434,0),),'IRA-BIL_IRA-BIL - Mid_annual_st'!$W$1:$AR$1,$B152)</f>
        <v>0</v>
      </c>
      <c r="K152">
        <f>SUMIFS(INDEX('IRA-BIL_IRA-BIL - Mid_annual_st'!$W$3:$AR$434,MATCH(K142,'IRA-BIL_IRA-BIL - Mid_annual_st'!$A$3:$A$434,0),),'IRA-BIL_IRA-BIL - Mid_annual_st'!$W$1:$AR$1,$B152)</f>
        <v>0</v>
      </c>
      <c r="M152">
        <f t="shared" ref="M152:U152" si="140">C152/SUM(C144:C155)</f>
        <v>5.4943584437637581E-4</v>
      </c>
      <c r="N152">
        <f t="shared" si="140"/>
        <v>4.4949874888026926E-4</v>
      </c>
      <c r="O152">
        <f t="shared" si="140"/>
        <v>2.9070095743815596E-4</v>
      </c>
      <c r="P152">
        <f t="shared" si="140"/>
        <v>2.0489707325389739E-4</v>
      </c>
      <c r="Q152">
        <f t="shared" si="140"/>
        <v>2.0898016283196644E-4</v>
      </c>
      <c r="R152">
        <f t="shared" si="140"/>
        <v>1.0034719617771359E-4</v>
      </c>
      <c r="S152">
        <f t="shared" si="140"/>
        <v>6.1688686806642967E-5</v>
      </c>
      <c r="T152">
        <f t="shared" si="140"/>
        <v>0</v>
      </c>
      <c r="U152">
        <f t="shared" si="140"/>
        <v>0</v>
      </c>
    </row>
    <row r="153" spans="1:21">
      <c r="A153" t="str">
        <f t="shared" si="132"/>
        <v>IL</v>
      </c>
      <c r="B153" s="1" t="s">
        <v>248</v>
      </c>
      <c r="C153">
        <f>SUMIFS(INDEX('IRA-BIL_IRA-BIL - Mid_annual_st'!$W$3:$AR$434,MATCH(C142,'IRA-BIL_IRA-BIL - Mid_annual_st'!$A$3:$A$434,0),),'IRA-BIL_IRA-BIL - Mid_annual_st'!$W$1:$AR$1,$B153)</f>
        <v>22554222</v>
      </c>
      <c r="D153">
        <f>SUMIFS(INDEX('IRA-BIL_IRA-BIL - Mid_annual_st'!$W$3:$AR$434,MATCH(D142,'IRA-BIL_IRA-BIL - Mid_annual_st'!$A$3:$A$434,0),),'IRA-BIL_IRA-BIL - Mid_annual_st'!$W$1:$AR$1,$B153)</f>
        <v>25467017</v>
      </c>
      <c r="E153">
        <f>SUMIFS(INDEX('IRA-BIL_IRA-BIL - Mid_annual_st'!$W$3:$AR$434,MATCH(E142,'IRA-BIL_IRA-BIL - Mid_annual_st'!$A$3:$A$434,0),),'IRA-BIL_IRA-BIL - Mid_annual_st'!$W$1:$AR$1,$B153)</f>
        <v>25758477</v>
      </c>
      <c r="F153">
        <f>SUMIFS(INDEX('IRA-BIL_IRA-BIL - Mid_annual_st'!$W$3:$AR$434,MATCH(F142,'IRA-BIL_IRA-BIL - Mid_annual_st'!$A$3:$A$434,0),),'IRA-BIL_IRA-BIL - Mid_annual_st'!$W$1:$AR$1,$B153)</f>
        <v>27595122</v>
      </c>
      <c r="G153">
        <f>SUMIFS(INDEX('IRA-BIL_IRA-BIL - Mid_annual_st'!$W$3:$AR$434,MATCH(G142,'IRA-BIL_IRA-BIL - Mid_annual_st'!$A$3:$A$434,0),),'IRA-BIL_IRA-BIL - Mid_annual_st'!$W$1:$AR$1,$B153)</f>
        <v>29517964</v>
      </c>
      <c r="H153">
        <f>SUMIFS(INDEX('IRA-BIL_IRA-BIL - Mid_annual_st'!$W$3:$AR$434,MATCH(H142,'IRA-BIL_IRA-BIL - Mid_annual_st'!$A$3:$A$434,0),),'IRA-BIL_IRA-BIL - Mid_annual_st'!$W$1:$AR$1,$B153)</f>
        <v>45566146</v>
      </c>
      <c r="I153">
        <f>SUMIFS(INDEX('IRA-BIL_IRA-BIL - Mid_annual_st'!$W$3:$AR$434,MATCH(I142,'IRA-BIL_IRA-BIL - Mid_annual_st'!$A$3:$A$434,0),),'IRA-BIL_IRA-BIL - Mid_annual_st'!$W$1:$AR$1,$B153)</f>
        <v>54392588</v>
      </c>
      <c r="J153">
        <f>SUMIFS(INDEX('IRA-BIL_IRA-BIL - Mid_annual_st'!$W$3:$AR$434,MATCH(J142,'IRA-BIL_IRA-BIL - Mid_annual_st'!$A$3:$A$434,0),),'IRA-BIL_IRA-BIL - Mid_annual_st'!$W$1:$AR$1,$B153)</f>
        <v>55520624</v>
      </c>
      <c r="K153">
        <f>SUMIFS(INDEX('IRA-BIL_IRA-BIL - Mid_annual_st'!$W$3:$AR$434,MATCH(K142,'IRA-BIL_IRA-BIL - Mid_annual_st'!$A$3:$A$434,0),),'IRA-BIL_IRA-BIL - Mid_annual_st'!$W$1:$AR$1,$B153)</f>
        <v>57056615</v>
      </c>
      <c r="M153">
        <f t="shared" ref="M153:U153" si="141">C153/SUM(C144:C155)</f>
        <v>0.12997931600732368</v>
      </c>
      <c r="N153">
        <f t="shared" si="141"/>
        <v>0.14034858858335231</v>
      </c>
      <c r="O153">
        <f t="shared" si="141"/>
        <v>0.14387023125345783</v>
      </c>
      <c r="P153">
        <f t="shared" si="141"/>
        <v>0.15529566134428946</v>
      </c>
      <c r="Q153">
        <f t="shared" si="141"/>
        <v>0.16367726924188397</v>
      </c>
      <c r="R153">
        <f t="shared" si="141"/>
        <v>0.23334702688054806</v>
      </c>
      <c r="S153">
        <f t="shared" si="141"/>
        <v>0.27426903103929762</v>
      </c>
      <c r="T153">
        <f t="shared" si="141"/>
        <v>0.28630729111070202</v>
      </c>
      <c r="U153">
        <f t="shared" si="141"/>
        <v>0.28677483755649164</v>
      </c>
    </row>
    <row r="154" spans="1:21">
      <c r="A154" t="str">
        <f t="shared" si="132"/>
        <v>IL</v>
      </c>
      <c r="B154" s="1" t="s">
        <v>246</v>
      </c>
      <c r="C154" s="53">
        <v>0</v>
      </c>
      <c r="D154" s="53">
        <v>0</v>
      </c>
      <c r="E154" s="53">
        <v>0</v>
      </c>
      <c r="F154" s="53">
        <v>0</v>
      </c>
      <c r="G154" s="53">
        <v>0</v>
      </c>
      <c r="H154" s="53">
        <v>0</v>
      </c>
      <c r="I154" s="53">
        <v>0</v>
      </c>
      <c r="J154" s="53">
        <v>0</v>
      </c>
      <c r="K154" s="53">
        <v>0</v>
      </c>
      <c r="M154" s="53">
        <v>0</v>
      </c>
      <c r="N154" s="53">
        <v>0</v>
      </c>
      <c r="O154" s="53">
        <v>0</v>
      </c>
      <c r="P154" s="53">
        <v>0</v>
      </c>
      <c r="Q154" s="53">
        <v>0</v>
      </c>
      <c r="R154" s="53">
        <v>0</v>
      </c>
      <c r="S154" s="53">
        <v>0</v>
      </c>
      <c r="T154" s="53">
        <v>0</v>
      </c>
      <c r="U154" s="53">
        <v>0</v>
      </c>
    </row>
    <row r="155" spans="1:21" ht="15.6" customHeight="1" thickBot="1">
      <c r="A155" t="str">
        <f t="shared" si="132"/>
        <v>IL</v>
      </c>
      <c r="B155" s="1" t="s">
        <v>240</v>
      </c>
      <c r="C155">
        <f>SUMIFS(INDEX('IRA-BIL_IRA-BIL - Mid_annual_st'!$W$3:$AR$434,MATCH(C142,'IRA-BIL_IRA-BIL - Mid_annual_st'!$A$3:$A$434,0),),'IRA-BIL_IRA-BIL - Mid_annual_st'!$W$1:$AR$1,$B155)</f>
        <v>1899142</v>
      </c>
      <c r="D155">
        <f>SUMIFS(INDEX('IRA-BIL_IRA-BIL - Mid_annual_st'!$W$3:$AR$434,MATCH(D142,'IRA-BIL_IRA-BIL - Mid_annual_st'!$A$3:$A$434,0),),'IRA-BIL_IRA-BIL - Mid_annual_st'!$W$1:$AR$1,$B155)</f>
        <v>1909623</v>
      </c>
      <c r="E155">
        <f>SUMIFS(INDEX('IRA-BIL_IRA-BIL - Mid_annual_st'!$W$3:$AR$434,MATCH(E142,'IRA-BIL_IRA-BIL - Mid_annual_st'!$A$3:$A$434,0),),'IRA-BIL_IRA-BIL - Mid_annual_st'!$W$1:$AR$1,$B155)</f>
        <v>1899601</v>
      </c>
      <c r="F155">
        <f>SUMIFS(INDEX('IRA-BIL_IRA-BIL - Mid_annual_st'!$W$3:$AR$434,MATCH(F142,'IRA-BIL_IRA-BIL - Mid_annual_st'!$A$3:$A$434,0),),'IRA-BIL_IRA-BIL - Mid_annual_st'!$W$1:$AR$1,$B155)</f>
        <v>4816171</v>
      </c>
      <c r="G155">
        <f>SUMIFS(INDEX('IRA-BIL_IRA-BIL - Mid_annual_st'!$W$3:$AR$434,MATCH(G142,'IRA-BIL_IRA-BIL - Mid_annual_st'!$A$3:$A$434,0),),'IRA-BIL_IRA-BIL - Mid_annual_st'!$W$1:$AR$1,$B155)</f>
        <v>6981294</v>
      </c>
      <c r="H155">
        <f>SUMIFS(INDEX('IRA-BIL_IRA-BIL - Mid_annual_st'!$W$3:$AR$434,MATCH(H142,'IRA-BIL_IRA-BIL - Mid_annual_st'!$A$3:$A$434,0),),'IRA-BIL_IRA-BIL - Mid_annual_st'!$W$1:$AR$1,$B155)</f>
        <v>13324832</v>
      </c>
      <c r="I155">
        <f>SUMIFS(INDEX('IRA-BIL_IRA-BIL - Mid_annual_st'!$W$3:$AR$434,MATCH(I142,'IRA-BIL_IRA-BIL - Mid_annual_st'!$A$3:$A$434,0),),'IRA-BIL_IRA-BIL - Mid_annual_st'!$W$1:$AR$1,$B155)</f>
        <v>22314084</v>
      </c>
      <c r="J155">
        <f>SUMIFS(INDEX('IRA-BIL_IRA-BIL - Mid_annual_st'!$W$3:$AR$434,MATCH(J142,'IRA-BIL_IRA-BIL - Mid_annual_st'!$A$3:$A$434,0),),'IRA-BIL_IRA-BIL - Mid_annual_st'!$W$1:$AR$1,$B155)</f>
        <v>23034651</v>
      </c>
      <c r="K155">
        <f>SUMIFS(INDEX('IRA-BIL_IRA-BIL - Mid_annual_st'!$W$3:$AR$434,MATCH(K142,'IRA-BIL_IRA-BIL - Mid_annual_st'!$A$3:$A$434,0),),'IRA-BIL_IRA-BIL - Mid_annual_st'!$W$1:$AR$1,$B155)</f>
        <v>32965529</v>
      </c>
      <c r="M155">
        <f t="shared" ref="M155:U155" si="142">C155/SUM(C144:C155)</f>
        <v>1.0944699318858381E-2</v>
      </c>
      <c r="N155">
        <f t="shared" si="142"/>
        <v>1.0523921697476662E-2</v>
      </c>
      <c r="O155">
        <f t="shared" si="142"/>
        <v>1.0609945423376534E-2</v>
      </c>
      <c r="P155">
        <f t="shared" si="142"/>
        <v>2.7103720019508809E-2</v>
      </c>
      <c r="Q155">
        <f t="shared" si="142"/>
        <v>3.8711312802425978E-2</v>
      </c>
      <c r="R155">
        <f t="shared" si="142"/>
        <v>6.8237281487066884E-2</v>
      </c>
      <c r="S155">
        <f t="shared" si="142"/>
        <v>0.11251647370059858</v>
      </c>
      <c r="T155">
        <f t="shared" si="142"/>
        <v>0.11878448141163585</v>
      </c>
      <c r="U155">
        <f t="shared" si="142"/>
        <v>0.16568953878422008</v>
      </c>
    </row>
    <row r="156" spans="1:21" ht="15.6" customHeight="1" thickBot="1">
      <c r="A156" s="50" t="s">
        <v>46</v>
      </c>
      <c r="C156" s="49" t="str">
        <f t="shared" ref="C156:K156" si="143">$A156&amp;"_"&amp;C157</f>
        <v>IN_2022</v>
      </c>
      <c r="D156" s="49" t="str">
        <f t="shared" si="143"/>
        <v>IN_2023</v>
      </c>
      <c r="E156" s="49" t="str">
        <f t="shared" si="143"/>
        <v>IN_2024</v>
      </c>
      <c r="F156" s="49" t="str">
        <f t="shared" si="143"/>
        <v>IN_2025</v>
      </c>
      <c r="G156" s="49" t="str">
        <f t="shared" si="143"/>
        <v>IN_2026</v>
      </c>
      <c r="H156" s="49" t="str">
        <f t="shared" si="143"/>
        <v>IN_2027</v>
      </c>
      <c r="I156" s="49" t="str">
        <f t="shared" si="143"/>
        <v>IN_2028</v>
      </c>
      <c r="J156" s="49" t="str">
        <f t="shared" si="143"/>
        <v>IN_2029</v>
      </c>
      <c r="K156" s="49" t="str">
        <f t="shared" si="143"/>
        <v>IN_2030</v>
      </c>
      <c r="M156" s="56" t="str">
        <f t="shared" ref="M156:U156" si="144">$A156&amp;"_"&amp;M157</f>
        <v>IN_2022</v>
      </c>
      <c r="N156" s="56" t="str">
        <f t="shared" si="144"/>
        <v>IN_2023</v>
      </c>
      <c r="O156" s="56" t="str">
        <f t="shared" si="144"/>
        <v>IN_2024</v>
      </c>
      <c r="P156" s="56" t="str">
        <f t="shared" si="144"/>
        <v>IN_2025</v>
      </c>
      <c r="Q156" s="56" t="str">
        <f t="shared" si="144"/>
        <v>IN_2026</v>
      </c>
      <c r="R156" s="56" t="str">
        <f t="shared" si="144"/>
        <v>IN_2027</v>
      </c>
      <c r="S156" s="56" t="str">
        <f t="shared" si="144"/>
        <v>IN_2028</v>
      </c>
      <c r="T156" s="56" t="str">
        <f t="shared" si="144"/>
        <v>IN_2029</v>
      </c>
      <c r="U156" s="56" t="str">
        <f t="shared" si="144"/>
        <v>IN_2030</v>
      </c>
    </row>
    <row r="157" spans="1:21">
      <c r="C157" s="48">
        <v>2022</v>
      </c>
      <c r="D157" s="48">
        <v>2023</v>
      </c>
      <c r="E157" s="48">
        <v>2024</v>
      </c>
      <c r="F157" s="48">
        <v>2025</v>
      </c>
      <c r="G157" s="48">
        <v>2026</v>
      </c>
      <c r="H157" s="48">
        <v>2027</v>
      </c>
      <c r="I157" s="48">
        <v>2028</v>
      </c>
      <c r="J157" s="48">
        <v>2029</v>
      </c>
      <c r="K157" s="48">
        <v>2030</v>
      </c>
      <c r="M157" s="48">
        <v>2022</v>
      </c>
      <c r="N157" s="48">
        <v>2023</v>
      </c>
      <c r="O157" s="48">
        <v>2024</v>
      </c>
      <c r="P157" s="48">
        <v>2025</v>
      </c>
      <c r="Q157" s="48">
        <v>2026</v>
      </c>
      <c r="R157" s="48">
        <v>2027</v>
      </c>
      <c r="S157" s="48">
        <v>2028</v>
      </c>
      <c r="T157" s="48">
        <v>2029</v>
      </c>
      <c r="U157" s="48">
        <v>2030</v>
      </c>
    </row>
    <row r="158" spans="1:21">
      <c r="A158" t="str">
        <f>A156</f>
        <v>IN</v>
      </c>
      <c r="B158" s="1" t="s">
        <v>237</v>
      </c>
      <c r="C158" s="53">
        <v>0</v>
      </c>
      <c r="D158" s="53">
        <v>0</v>
      </c>
      <c r="E158" s="53">
        <v>0</v>
      </c>
      <c r="F158" s="53">
        <v>0</v>
      </c>
      <c r="G158" s="53">
        <v>0</v>
      </c>
      <c r="H158" s="53">
        <v>0</v>
      </c>
      <c r="I158" s="53">
        <v>0</v>
      </c>
      <c r="J158" s="53">
        <v>0</v>
      </c>
      <c r="K158" s="53">
        <v>0</v>
      </c>
      <c r="M158" s="53">
        <v>0</v>
      </c>
      <c r="N158" s="53">
        <v>0</v>
      </c>
      <c r="O158" s="53">
        <v>0</v>
      </c>
      <c r="P158" s="53">
        <v>0</v>
      </c>
      <c r="Q158" s="53">
        <v>0</v>
      </c>
      <c r="R158" s="53">
        <v>0</v>
      </c>
      <c r="S158" s="53">
        <v>0</v>
      </c>
      <c r="T158" s="53">
        <v>0</v>
      </c>
      <c r="U158" s="53">
        <v>0</v>
      </c>
    </row>
    <row r="159" spans="1:21">
      <c r="A159" t="str">
        <f t="shared" ref="A159:A169" si="145">A158</f>
        <v>IN</v>
      </c>
      <c r="B159" s="1" t="s">
        <v>238</v>
      </c>
      <c r="C159">
        <f>SUMIFS(INDEX('IRA-BIL_IRA-BIL - Mid_annual_st'!$W$3:$AR$434,MATCH(C156,'IRA-BIL_IRA-BIL - Mid_annual_st'!$A$3:$A$434,0),),'IRA-BIL_IRA-BIL - Mid_annual_st'!$W$1:$AR$1,$B159)</f>
        <v>260346</v>
      </c>
      <c r="D159">
        <f>SUMIFS(INDEX('IRA-BIL_IRA-BIL - Mid_annual_st'!$W$3:$AR$434,MATCH(D156,'IRA-BIL_IRA-BIL - Mid_annual_st'!$A$3:$A$434,0),),'IRA-BIL_IRA-BIL - Mid_annual_st'!$W$1:$AR$1,$B159)</f>
        <v>260346</v>
      </c>
      <c r="E159">
        <f>SUMIFS(INDEX('IRA-BIL_IRA-BIL - Mid_annual_st'!$W$3:$AR$434,MATCH(E156,'IRA-BIL_IRA-BIL - Mid_annual_st'!$A$3:$A$434,0),),'IRA-BIL_IRA-BIL - Mid_annual_st'!$W$1:$AR$1,$B159)</f>
        <v>260346</v>
      </c>
      <c r="F159">
        <f>SUMIFS(INDEX('IRA-BIL_IRA-BIL - Mid_annual_st'!$W$3:$AR$434,MATCH(F156,'IRA-BIL_IRA-BIL - Mid_annual_st'!$A$3:$A$434,0),),'IRA-BIL_IRA-BIL - Mid_annual_st'!$W$1:$AR$1,$B159)</f>
        <v>260346</v>
      </c>
      <c r="G159">
        <f>SUMIFS(INDEX('IRA-BIL_IRA-BIL - Mid_annual_st'!$W$3:$AR$434,MATCH(G156,'IRA-BIL_IRA-BIL - Mid_annual_st'!$A$3:$A$434,0),),'IRA-BIL_IRA-BIL - Mid_annual_st'!$W$1:$AR$1,$B159)</f>
        <v>260346</v>
      </c>
      <c r="H159">
        <f>SUMIFS(INDEX('IRA-BIL_IRA-BIL - Mid_annual_st'!$W$3:$AR$434,MATCH(H156,'IRA-BIL_IRA-BIL - Mid_annual_st'!$A$3:$A$434,0),),'IRA-BIL_IRA-BIL - Mid_annual_st'!$W$1:$AR$1,$B159)</f>
        <v>260346</v>
      </c>
      <c r="I159">
        <f>SUMIFS(INDEX('IRA-BIL_IRA-BIL - Mid_annual_st'!$W$3:$AR$434,MATCH(I156,'IRA-BIL_IRA-BIL - Mid_annual_st'!$A$3:$A$434,0),),'IRA-BIL_IRA-BIL - Mid_annual_st'!$W$1:$AR$1,$B159)</f>
        <v>260346</v>
      </c>
      <c r="J159">
        <f>SUMIFS(INDEX('IRA-BIL_IRA-BIL - Mid_annual_st'!$W$3:$AR$434,MATCH(J156,'IRA-BIL_IRA-BIL - Mid_annual_st'!$A$3:$A$434,0),),'IRA-BIL_IRA-BIL - Mid_annual_st'!$W$1:$AR$1,$B159)</f>
        <v>255587</v>
      </c>
      <c r="K159">
        <f>SUMIFS(INDEX('IRA-BIL_IRA-BIL - Mid_annual_st'!$W$3:$AR$434,MATCH(K156,'IRA-BIL_IRA-BIL - Mid_annual_st'!$A$3:$A$434,0),),'IRA-BIL_IRA-BIL - Mid_annual_st'!$W$1:$AR$1,$B159)</f>
        <v>251371</v>
      </c>
      <c r="M159">
        <f t="shared" ref="M159:U159" si="146">C159/SUM(C158:C169)</f>
        <v>3.1602844933388287E-3</v>
      </c>
      <c r="N159">
        <f t="shared" si="146"/>
        <v>3.4679220804079824E-3</v>
      </c>
      <c r="O159">
        <f t="shared" si="146"/>
        <v>4.0942779420363061E-3</v>
      </c>
      <c r="P159">
        <f t="shared" si="146"/>
        <v>4.2752702858862238E-3</v>
      </c>
      <c r="Q159">
        <f t="shared" si="146"/>
        <v>4.4156682017801579E-3</v>
      </c>
      <c r="R159">
        <f t="shared" si="146"/>
        <v>4.2912059929528529E-3</v>
      </c>
      <c r="S159">
        <f t="shared" si="146"/>
        <v>5.1855569572919055E-3</v>
      </c>
      <c r="T159">
        <f t="shared" si="146"/>
        <v>4.9239494317808554E-3</v>
      </c>
      <c r="U159">
        <f t="shared" si="146"/>
        <v>4.9534033738145066E-3</v>
      </c>
    </row>
    <row r="160" spans="1:21">
      <c r="A160" t="str">
        <f t="shared" si="145"/>
        <v>IN</v>
      </c>
      <c r="B160" s="1" t="s">
        <v>239</v>
      </c>
      <c r="C160">
        <f>SUMIFS(INDEX('IRA-BIL_IRA-BIL - Mid_annual_st'!$W$3:$AR$434,MATCH(C156,'IRA-BIL_IRA-BIL - Mid_annual_st'!$A$3:$A$434,0),),'IRA-BIL_IRA-BIL - Mid_annual_st'!$W$1:$AR$1,$B160)</f>
        <v>48507705</v>
      </c>
      <c r="D160">
        <f>SUMIFS(INDEX('IRA-BIL_IRA-BIL - Mid_annual_st'!$W$3:$AR$434,MATCH(D156,'IRA-BIL_IRA-BIL - Mid_annual_st'!$A$3:$A$434,0),),'IRA-BIL_IRA-BIL - Mid_annual_st'!$W$1:$AR$1,$B160)</f>
        <v>37930853</v>
      </c>
      <c r="E160">
        <f>SUMIFS(INDEX('IRA-BIL_IRA-BIL - Mid_annual_st'!$W$3:$AR$434,MATCH(E156,'IRA-BIL_IRA-BIL - Mid_annual_st'!$A$3:$A$434,0),),'IRA-BIL_IRA-BIL - Mid_annual_st'!$W$1:$AR$1,$B160)</f>
        <v>26291499</v>
      </c>
      <c r="F160">
        <f>SUMIFS(INDEX('IRA-BIL_IRA-BIL - Mid_annual_st'!$W$3:$AR$434,MATCH(F156,'IRA-BIL_IRA-BIL - Mid_annual_st'!$A$3:$A$434,0),),'IRA-BIL_IRA-BIL - Mid_annual_st'!$W$1:$AR$1,$B160)</f>
        <v>23830320</v>
      </c>
      <c r="G160">
        <f>SUMIFS(INDEX('IRA-BIL_IRA-BIL - Mid_annual_st'!$W$3:$AR$434,MATCH(G156,'IRA-BIL_IRA-BIL - Mid_annual_st'!$A$3:$A$434,0),),'IRA-BIL_IRA-BIL - Mid_annual_st'!$W$1:$AR$1,$B160)</f>
        <v>22148177</v>
      </c>
      <c r="H160">
        <f>SUMIFS(INDEX('IRA-BIL_IRA-BIL - Mid_annual_st'!$W$3:$AR$434,MATCH(H156,'IRA-BIL_IRA-BIL - Mid_annual_st'!$A$3:$A$434,0),),'IRA-BIL_IRA-BIL - Mid_annual_st'!$W$1:$AR$1,$B160)</f>
        <v>18237435</v>
      </c>
      <c r="I160">
        <f>SUMIFS(INDEX('IRA-BIL_IRA-BIL - Mid_annual_st'!$W$3:$AR$434,MATCH(I156,'IRA-BIL_IRA-BIL - Mid_annual_st'!$A$3:$A$434,0),),'IRA-BIL_IRA-BIL - Mid_annual_st'!$W$1:$AR$1,$B160)</f>
        <v>12215072</v>
      </c>
      <c r="J160">
        <f>SUMIFS(INDEX('IRA-BIL_IRA-BIL - Mid_annual_st'!$W$3:$AR$434,MATCH(J156,'IRA-BIL_IRA-BIL - Mid_annual_st'!$A$3:$A$434,0),),'IRA-BIL_IRA-BIL - Mid_annual_st'!$W$1:$AR$1,$B160)</f>
        <v>9787860</v>
      </c>
      <c r="K160">
        <f>SUMIFS(INDEX('IRA-BIL_IRA-BIL - Mid_annual_st'!$W$3:$AR$434,MATCH(K156,'IRA-BIL_IRA-BIL - Mid_annual_st'!$A$3:$A$434,0),),'IRA-BIL_IRA-BIL - Mid_annual_st'!$W$1:$AR$1,$B160)</f>
        <v>7404701</v>
      </c>
      <c r="M160">
        <f t="shared" ref="M160:U160" si="147">C160/SUM(C158:C169)</f>
        <v>0.58882467147163531</v>
      </c>
      <c r="N160">
        <f t="shared" si="147"/>
        <v>0.50525547789253289</v>
      </c>
      <c r="O160">
        <f t="shared" si="147"/>
        <v>0.41346786360754378</v>
      </c>
      <c r="P160">
        <f t="shared" si="147"/>
        <v>0.39132945771842159</v>
      </c>
      <c r="Q160">
        <f t="shared" si="147"/>
        <v>0.37565009989129333</v>
      </c>
      <c r="R160">
        <f t="shared" si="147"/>
        <v>0.30060223843688061</v>
      </c>
      <c r="S160">
        <f t="shared" si="147"/>
        <v>0.24329911576679322</v>
      </c>
      <c r="T160">
        <f t="shared" si="147"/>
        <v>0.18856564569148887</v>
      </c>
      <c r="U160">
        <f t="shared" si="147"/>
        <v>0.14591369296970474</v>
      </c>
    </row>
    <row r="161" spans="1:21">
      <c r="A161" t="str">
        <f t="shared" si="145"/>
        <v>IN</v>
      </c>
      <c r="B161" s="1" t="s">
        <v>242</v>
      </c>
      <c r="C161">
        <f>SUMIFS(INDEX('IRA-BIL_IRA-BIL - Mid_annual_st'!$W$3:$AR$434,MATCH(C156,'IRA-BIL_IRA-BIL - Mid_annual_st'!$A$3:$A$434,0),),'IRA-BIL_IRA-BIL - Mid_annual_st'!$W$1:$AR$1,$B161)</f>
        <v>0</v>
      </c>
      <c r="D161">
        <f>SUMIFS(INDEX('IRA-BIL_IRA-BIL - Mid_annual_st'!$W$3:$AR$434,MATCH(D156,'IRA-BIL_IRA-BIL - Mid_annual_st'!$A$3:$A$434,0),),'IRA-BIL_IRA-BIL - Mid_annual_st'!$W$1:$AR$1,$B161)</f>
        <v>0</v>
      </c>
      <c r="E161">
        <f>SUMIFS(INDEX('IRA-BIL_IRA-BIL - Mid_annual_st'!$W$3:$AR$434,MATCH(E156,'IRA-BIL_IRA-BIL - Mid_annual_st'!$A$3:$A$434,0),),'IRA-BIL_IRA-BIL - Mid_annual_st'!$W$1:$AR$1,$B161)</f>
        <v>0</v>
      </c>
      <c r="F161">
        <f>SUMIFS(INDEX('IRA-BIL_IRA-BIL - Mid_annual_st'!$W$3:$AR$434,MATCH(F156,'IRA-BIL_IRA-BIL - Mid_annual_st'!$A$3:$A$434,0),),'IRA-BIL_IRA-BIL - Mid_annual_st'!$W$1:$AR$1,$B161)</f>
        <v>0</v>
      </c>
      <c r="G161">
        <f>SUMIFS(INDEX('IRA-BIL_IRA-BIL - Mid_annual_st'!$W$3:$AR$434,MATCH(G156,'IRA-BIL_IRA-BIL - Mid_annual_st'!$A$3:$A$434,0),),'IRA-BIL_IRA-BIL - Mid_annual_st'!$W$1:$AR$1,$B161)</f>
        <v>0</v>
      </c>
      <c r="H161">
        <f>SUMIFS(INDEX('IRA-BIL_IRA-BIL - Mid_annual_st'!$W$3:$AR$434,MATCH(H156,'IRA-BIL_IRA-BIL - Mid_annual_st'!$A$3:$A$434,0),),'IRA-BIL_IRA-BIL - Mid_annual_st'!$W$1:$AR$1,$B161)</f>
        <v>0</v>
      </c>
      <c r="I161">
        <f>SUMIFS(INDEX('IRA-BIL_IRA-BIL - Mid_annual_st'!$W$3:$AR$434,MATCH(I156,'IRA-BIL_IRA-BIL - Mid_annual_st'!$A$3:$A$434,0),),'IRA-BIL_IRA-BIL - Mid_annual_st'!$W$1:$AR$1,$B161)</f>
        <v>0</v>
      </c>
      <c r="J161">
        <f>SUMIFS(INDEX('IRA-BIL_IRA-BIL - Mid_annual_st'!$W$3:$AR$434,MATCH(J156,'IRA-BIL_IRA-BIL - Mid_annual_st'!$A$3:$A$434,0),),'IRA-BIL_IRA-BIL - Mid_annual_st'!$W$1:$AR$1,$B161)</f>
        <v>0</v>
      </c>
      <c r="K161">
        <f>SUMIFS(INDEX('IRA-BIL_IRA-BIL - Mid_annual_st'!$W$3:$AR$434,MATCH(K156,'IRA-BIL_IRA-BIL - Mid_annual_st'!$A$3:$A$434,0),),'IRA-BIL_IRA-BIL - Mid_annual_st'!$W$1:$AR$1,$B161)</f>
        <v>0</v>
      </c>
      <c r="M161">
        <f t="shared" ref="M161:U161" si="148">C161/SUM(C158:C169)</f>
        <v>0</v>
      </c>
      <c r="N161">
        <f t="shared" si="148"/>
        <v>0</v>
      </c>
      <c r="O161">
        <f t="shared" si="148"/>
        <v>0</v>
      </c>
      <c r="P161">
        <f t="shared" si="148"/>
        <v>0</v>
      </c>
      <c r="Q161">
        <f t="shared" si="148"/>
        <v>0</v>
      </c>
      <c r="R161">
        <f t="shared" si="148"/>
        <v>0</v>
      </c>
      <c r="S161">
        <f t="shared" si="148"/>
        <v>0</v>
      </c>
      <c r="T161">
        <f t="shared" si="148"/>
        <v>0</v>
      </c>
      <c r="U161">
        <f t="shared" si="148"/>
        <v>0</v>
      </c>
    </row>
    <row r="162" spans="1:21">
      <c r="A162" t="str">
        <f t="shared" si="145"/>
        <v>IN</v>
      </c>
      <c r="B162" s="1" t="s">
        <v>243</v>
      </c>
      <c r="C162">
        <f>SUMIFS(INDEX('IRA-BIL_IRA-BIL - Mid_annual_st'!$W$3:$AR$434,MATCH(C156,'IRA-BIL_IRA-BIL - Mid_annual_st'!$A$3:$A$434,0),),'IRA-BIL_IRA-BIL - Mid_annual_st'!$W$1:$AR$1,$B162)</f>
        <v>277864</v>
      </c>
      <c r="D162">
        <f>SUMIFS(INDEX('IRA-BIL_IRA-BIL - Mid_annual_st'!$W$3:$AR$434,MATCH(D156,'IRA-BIL_IRA-BIL - Mid_annual_st'!$A$3:$A$434,0),),'IRA-BIL_IRA-BIL - Mid_annual_st'!$W$1:$AR$1,$B162)</f>
        <v>277864</v>
      </c>
      <c r="E162">
        <f>SUMIFS(INDEX('IRA-BIL_IRA-BIL - Mid_annual_st'!$W$3:$AR$434,MATCH(E156,'IRA-BIL_IRA-BIL - Mid_annual_st'!$A$3:$A$434,0),),'IRA-BIL_IRA-BIL - Mid_annual_st'!$W$1:$AR$1,$B162)</f>
        <v>278366</v>
      </c>
      <c r="F162">
        <f>SUMIFS(INDEX('IRA-BIL_IRA-BIL - Mid_annual_st'!$W$3:$AR$434,MATCH(F156,'IRA-BIL_IRA-BIL - Mid_annual_st'!$A$3:$A$434,0),),'IRA-BIL_IRA-BIL - Mid_annual_st'!$W$1:$AR$1,$B162)</f>
        <v>278869</v>
      </c>
      <c r="G162">
        <f>SUMIFS(INDEX('IRA-BIL_IRA-BIL - Mid_annual_st'!$W$3:$AR$434,MATCH(G156,'IRA-BIL_IRA-BIL - Mid_annual_st'!$A$3:$A$434,0),),'IRA-BIL_IRA-BIL - Mid_annual_st'!$W$1:$AR$1,$B162)</f>
        <v>279371</v>
      </c>
      <c r="H162">
        <f>SUMIFS(INDEX('IRA-BIL_IRA-BIL - Mid_annual_st'!$W$3:$AR$434,MATCH(H156,'IRA-BIL_IRA-BIL - Mid_annual_st'!$A$3:$A$434,0),),'IRA-BIL_IRA-BIL - Mid_annual_st'!$W$1:$AR$1,$B162)</f>
        <v>279874</v>
      </c>
      <c r="I162">
        <f>SUMIFS(INDEX('IRA-BIL_IRA-BIL - Mid_annual_st'!$W$3:$AR$434,MATCH(I156,'IRA-BIL_IRA-BIL - Mid_annual_st'!$A$3:$A$434,0),),'IRA-BIL_IRA-BIL - Mid_annual_st'!$W$1:$AR$1,$B162)</f>
        <v>280376</v>
      </c>
      <c r="J162">
        <f>SUMIFS(INDEX('IRA-BIL_IRA-BIL - Mid_annual_st'!$W$3:$AR$434,MATCH(J156,'IRA-BIL_IRA-BIL - Mid_annual_st'!$A$3:$A$434,0),),'IRA-BIL_IRA-BIL - Mid_annual_st'!$W$1:$AR$1,$B162)</f>
        <v>280879</v>
      </c>
      <c r="K162">
        <f>SUMIFS(INDEX('IRA-BIL_IRA-BIL - Mid_annual_st'!$W$3:$AR$434,MATCH(K156,'IRA-BIL_IRA-BIL - Mid_annual_st'!$A$3:$A$434,0),),'IRA-BIL_IRA-BIL - Mid_annual_st'!$W$1:$AR$1,$B162)</f>
        <v>281381</v>
      </c>
      <c r="M162">
        <f t="shared" ref="M162:U162" si="149">C162/SUM(C158:C169)</f>
        <v>3.3729317541160622E-3</v>
      </c>
      <c r="N162">
        <f t="shared" si="149"/>
        <v>3.7012694681327297E-3</v>
      </c>
      <c r="O162">
        <f t="shared" si="149"/>
        <v>4.3776657740579013E-3</v>
      </c>
      <c r="P162">
        <f t="shared" si="149"/>
        <v>4.5794456198858646E-3</v>
      </c>
      <c r="Q162">
        <f t="shared" si="149"/>
        <v>4.7383468199992491E-3</v>
      </c>
      <c r="R162">
        <f t="shared" si="149"/>
        <v>4.613080231967024E-3</v>
      </c>
      <c r="S162">
        <f t="shared" si="149"/>
        <v>5.5845133685851721E-3</v>
      </c>
      <c r="T162">
        <f t="shared" si="149"/>
        <v>5.4112063307178177E-3</v>
      </c>
      <c r="U162">
        <f t="shared" si="149"/>
        <v>5.5447668773537908E-3</v>
      </c>
    </row>
    <row r="163" spans="1:21">
      <c r="A163" t="str">
        <f t="shared" si="145"/>
        <v>IN</v>
      </c>
      <c r="B163" s="1" t="s">
        <v>241</v>
      </c>
      <c r="C163">
        <f>SUMIFS(INDEX('IRA-BIL_IRA-BIL - Mid_annual_st'!$W$3:$AR$434,MATCH(C156,'IRA-BIL_IRA-BIL - Mid_annual_st'!$A$3:$A$434,0),),'IRA-BIL_IRA-BIL - Mid_annual_st'!$W$1:$AR$1,$B163)</f>
        <v>21488290</v>
      </c>
      <c r="D163">
        <f>SUMIFS(INDEX('IRA-BIL_IRA-BIL - Mid_annual_st'!$W$3:$AR$434,MATCH(D156,'IRA-BIL_IRA-BIL - Mid_annual_st'!$A$3:$A$434,0),),'IRA-BIL_IRA-BIL - Mid_annual_st'!$W$1:$AR$1,$B163)</f>
        <v>24476772</v>
      </c>
      <c r="E163">
        <f>SUMIFS(INDEX('IRA-BIL_IRA-BIL - Mid_annual_st'!$W$3:$AR$434,MATCH(E156,'IRA-BIL_IRA-BIL - Mid_annual_st'!$A$3:$A$434,0),),'IRA-BIL_IRA-BIL - Mid_annual_st'!$W$1:$AR$1,$B163)</f>
        <v>24662190</v>
      </c>
      <c r="F163">
        <f>SUMIFS(INDEX('IRA-BIL_IRA-BIL - Mid_annual_st'!$W$3:$AR$434,MATCH(F156,'IRA-BIL_IRA-BIL - Mid_annual_st'!$A$3:$A$434,0),),'IRA-BIL_IRA-BIL - Mid_annual_st'!$W$1:$AR$1,$B163)</f>
        <v>24462025</v>
      </c>
      <c r="G163">
        <f>SUMIFS(INDEX('IRA-BIL_IRA-BIL - Mid_annual_st'!$W$3:$AR$434,MATCH(G156,'IRA-BIL_IRA-BIL - Mid_annual_st'!$A$3:$A$434,0),),'IRA-BIL_IRA-BIL - Mid_annual_st'!$W$1:$AR$1,$B163)</f>
        <v>24238711</v>
      </c>
      <c r="H163">
        <f>SUMIFS(INDEX('IRA-BIL_IRA-BIL - Mid_annual_st'!$W$3:$AR$434,MATCH(H156,'IRA-BIL_IRA-BIL - Mid_annual_st'!$A$3:$A$434,0),),'IRA-BIL_IRA-BIL - Mid_annual_st'!$W$1:$AR$1,$B163)</f>
        <v>29889891</v>
      </c>
      <c r="I163">
        <f>SUMIFS(INDEX('IRA-BIL_IRA-BIL - Mid_annual_st'!$W$3:$AR$434,MATCH(I156,'IRA-BIL_IRA-BIL - Mid_annual_st'!$A$3:$A$434,0),),'IRA-BIL_IRA-BIL - Mid_annual_st'!$W$1:$AR$1,$B163)</f>
        <v>25479069</v>
      </c>
      <c r="J163">
        <f>SUMIFS(INDEX('IRA-BIL_IRA-BIL - Mid_annual_st'!$W$3:$AR$434,MATCH(J156,'IRA-BIL_IRA-BIL - Mid_annual_st'!$A$3:$A$434,0),),'IRA-BIL_IRA-BIL - Mid_annual_st'!$W$1:$AR$1,$B163)</f>
        <v>24483900</v>
      </c>
      <c r="K163">
        <f>SUMIFS(INDEX('IRA-BIL_IRA-BIL - Mid_annual_st'!$W$3:$AR$434,MATCH(K156,'IRA-BIL_IRA-BIL - Mid_annual_st'!$A$3:$A$434,0),),'IRA-BIL_IRA-BIL - Mid_annual_st'!$W$1:$AR$1,$B163)</f>
        <v>20496013</v>
      </c>
      <c r="M163">
        <f t="shared" ref="M163:U163" si="150">C163/SUM(C158:C169)</f>
        <v>0.26084176317426738</v>
      </c>
      <c r="N163">
        <f t="shared" si="150"/>
        <v>0.32604126076802353</v>
      </c>
      <c r="O163">
        <f t="shared" si="150"/>
        <v>0.38784486997806134</v>
      </c>
      <c r="P163">
        <f t="shared" si="150"/>
        <v>0.40170299760743761</v>
      </c>
      <c r="Q163">
        <f t="shared" si="150"/>
        <v>0.41110716283268778</v>
      </c>
      <c r="R163">
        <f t="shared" si="150"/>
        <v>0.49266621875468625</v>
      </c>
      <c r="S163">
        <f t="shared" si="150"/>
        <v>0.5074906605758126</v>
      </c>
      <c r="T163">
        <f t="shared" si="150"/>
        <v>0.47168864415161682</v>
      </c>
      <c r="U163">
        <f t="shared" si="150"/>
        <v>0.40388517348439557</v>
      </c>
    </row>
    <row r="164" spans="1:21">
      <c r="A164" t="str">
        <f t="shared" si="145"/>
        <v>IN</v>
      </c>
      <c r="B164" s="1" t="s">
        <v>244</v>
      </c>
      <c r="C164">
        <f>SUMIFS(INDEX('IRA-BIL_IRA-BIL - Mid_annual_st'!$W$3:$AR$434,MATCH(C156,'IRA-BIL_IRA-BIL - Mid_annual_st'!$A$3:$A$434,0),),'IRA-BIL_IRA-BIL - Mid_annual_st'!$W$1:$AR$1,$B164)</f>
        <v>0</v>
      </c>
      <c r="D164">
        <f>SUMIFS(INDEX('IRA-BIL_IRA-BIL - Mid_annual_st'!$W$3:$AR$434,MATCH(D156,'IRA-BIL_IRA-BIL - Mid_annual_st'!$A$3:$A$434,0),),'IRA-BIL_IRA-BIL - Mid_annual_st'!$W$1:$AR$1,$B164)</f>
        <v>0</v>
      </c>
      <c r="E164">
        <f>SUMIFS(INDEX('IRA-BIL_IRA-BIL - Mid_annual_st'!$W$3:$AR$434,MATCH(E156,'IRA-BIL_IRA-BIL - Mid_annual_st'!$A$3:$A$434,0),),'IRA-BIL_IRA-BIL - Mid_annual_st'!$W$1:$AR$1,$B164)</f>
        <v>0</v>
      </c>
      <c r="F164">
        <f>SUMIFS(INDEX('IRA-BIL_IRA-BIL - Mid_annual_st'!$W$3:$AR$434,MATCH(F156,'IRA-BIL_IRA-BIL - Mid_annual_st'!$A$3:$A$434,0),),'IRA-BIL_IRA-BIL - Mid_annual_st'!$W$1:$AR$1,$B164)</f>
        <v>0</v>
      </c>
      <c r="G164">
        <f>SUMIFS(INDEX('IRA-BIL_IRA-BIL - Mid_annual_st'!$W$3:$AR$434,MATCH(G156,'IRA-BIL_IRA-BIL - Mid_annual_st'!$A$3:$A$434,0),),'IRA-BIL_IRA-BIL - Mid_annual_st'!$W$1:$AR$1,$B164)</f>
        <v>0</v>
      </c>
      <c r="H164">
        <f>SUMIFS(INDEX('IRA-BIL_IRA-BIL - Mid_annual_st'!$W$3:$AR$434,MATCH(H156,'IRA-BIL_IRA-BIL - Mid_annual_st'!$A$3:$A$434,0),),'IRA-BIL_IRA-BIL - Mid_annual_st'!$W$1:$AR$1,$B164)</f>
        <v>0</v>
      </c>
      <c r="I164">
        <f>SUMIFS(INDEX('IRA-BIL_IRA-BIL - Mid_annual_st'!$W$3:$AR$434,MATCH(I156,'IRA-BIL_IRA-BIL - Mid_annual_st'!$A$3:$A$434,0),),'IRA-BIL_IRA-BIL - Mid_annual_st'!$W$1:$AR$1,$B164)</f>
        <v>0</v>
      </c>
      <c r="J164">
        <f>SUMIFS(INDEX('IRA-BIL_IRA-BIL - Mid_annual_st'!$W$3:$AR$434,MATCH(J156,'IRA-BIL_IRA-BIL - Mid_annual_st'!$A$3:$A$434,0),),'IRA-BIL_IRA-BIL - Mid_annual_st'!$W$1:$AR$1,$B164)</f>
        <v>0</v>
      </c>
      <c r="K164">
        <f>SUMIFS(INDEX('IRA-BIL_IRA-BIL - Mid_annual_st'!$W$3:$AR$434,MATCH(K156,'IRA-BIL_IRA-BIL - Mid_annual_st'!$A$3:$A$434,0),),'IRA-BIL_IRA-BIL - Mid_annual_st'!$W$1:$AR$1,$B164)</f>
        <v>0</v>
      </c>
      <c r="M164">
        <f t="shared" ref="M164:U164" si="151">C164/SUM(C158:C169)</f>
        <v>0</v>
      </c>
      <c r="N164">
        <f t="shared" si="151"/>
        <v>0</v>
      </c>
      <c r="O164">
        <f t="shared" si="151"/>
        <v>0</v>
      </c>
      <c r="P164">
        <f t="shared" si="151"/>
        <v>0</v>
      </c>
      <c r="Q164">
        <f t="shared" si="151"/>
        <v>0</v>
      </c>
      <c r="R164">
        <f t="shared" si="151"/>
        <v>0</v>
      </c>
      <c r="S164">
        <f t="shared" si="151"/>
        <v>0</v>
      </c>
      <c r="T164">
        <f t="shared" si="151"/>
        <v>0</v>
      </c>
      <c r="U164">
        <f t="shared" si="151"/>
        <v>0</v>
      </c>
    </row>
    <row r="165" spans="1:21">
      <c r="A165" t="str">
        <f t="shared" si="145"/>
        <v>IN</v>
      </c>
      <c r="B165" s="1" t="s">
        <v>247</v>
      </c>
      <c r="C165">
        <f>SUMIFS(INDEX('IRA-BIL_IRA-BIL - Mid_annual_st'!$W$3:$AR$434,MATCH(C156,'IRA-BIL_IRA-BIL - Mid_annual_st'!$A$3:$A$434,0),),'IRA-BIL_IRA-BIL - Mid_annual_st'!$W$1:$AR$1,$B165)</f>
        <v>0</v>
      </c>
      <c r="D165">
        <f>SUMIFS(INDEX('IRA-BIL_IRA-BIL - Mid_annual_st'!$W$3:$AR$434,MATCH(D156,'IRA-BIL_IRA-BIL - Mid_annual_st'!$A$3:$A$434,0),),'IRA-BIL_IRA-BIL - Mid_annual_st'!$W$1:$AR$1,$B165)</f>
        <v>0</v>
      </c>
      <c r="E165">
        <f>SUMIFS(INDEX('IRA-BIL_IRA-BIL - Mid_annual_st'!$W$3:$AR$434,MATCH(E156,'IRA-BIL_IRA-BIL - Mid_annual_st'!$A$3:$A$434,0),),'IRA-BIL_IRA-BIL - Mid_annual_st'!$W$1:$AR$1,$B165)</f>
        <v>0</v>
      </c>
      <c r="F165">
        <f>SUMIFS(INDEX('IRA-BIL_IRA-BIL - Mid_annual_st'!$W$3:$AR$434,MATCH(F156,'IRA-BIL_IRA-BIL - Mid_annual_st'!$A$3:$A$434,0),),'IRA-BIL_IRA-BIL - Mid_annual_st'!$W$1:$AR$1,$B165)</f>
        <v>0</v>
      </c>
      <c r="G165">
        <f>SUMIFS(INDEX('IRA-BIL_IRA-BIL - Mid_annual_st'!$W$3:$AR$434,MATCH(G156,'IRA-BIL_IRA-BIL - Mid_annual_st'!$A$3:$A$434,0),),'IRA-BIL_IRA-BIL - Mid_annual_st'!$W$1:$AR$1,$B165)</f>
        <v>0</v>
      </c>
      <c r="H165">
        <f>SUMIFS(INDEX('IRA-BIL_IRA-BIL - Mid_annual_st'!$W$3:$AR$434,MATCH(H156,'IRA-BIL_IRA-BIL - Mid_annual_st'!$A$3:$A$434,0),),'IRA-BIL_IRA-BIL - Mid_annual_st'!$W$1:$AR$1,$B165)</f>
        <v>0</v>
      </c>
      <c r="I165">
        <f>SUMIFS(INDEX('IRA-BIL_IRA-BIL - Mid_annual_st'!$W$3:$AR$434,MATCH(I156,'IRA-BIL_IRA-BIL - Mid_annual_st'!$A$3:$A$434,0),),'IRA-BIL_IRA-BIL - Mid_annual_st'!$W$1:$AR$1,$B165)</f>
        <v>0</v>
      </c>
      <c r="J165">
        <f>SUMIFS(INDEX('IRA-BIL_IRA-BIL - Mid_annual_st'!$W$3:$AR$434,MATCH(J156,'IRA-BIL_IRA-BIL - Mid_annual_st'!$A$3:$A$434,0),),'IRA-BIL_IRA-BIL - Mid_annual_st'!$W$1:$AR$1,$B165)</f>
        <v>0</v>
      </c>
      <c r="K165">
        <f>SUMIFS(INDEX('IRA-BIL_IRA-BIL - Mid_annual_st'!$W$3:$AR$434,MATCH(K156,'IRA-BIL_IRA-BIL - Mid_annual_st'!$A$3:$A$434,0),),'IRA-BIL_IRA-BIL - Mid_annual_st'!$W$1:$AR$1,$B165)</f>
        <v>0</v>
      </c>
      <c r="M165">
        <f t="shared" ref="M165:U165" si="152">C165/SUM(C158:C169)</f>
        <v>0</v>
      </c>
      <c r="N165">
        <f t="shared" si="152"/>
        <v>0</v>
      </c>
      <c r="O165">
        <f t="shared" si="152"/>
        <v>0</v>
      </c>
      <c r="P165">
        <f t="shared" si="152"/>
        <v>0</v>
      </c>
      <c r="Q165">
        <f t="shared" si="152"/>
        <v>0</v>
      </c>
      <c r="R165">
        <f t="shared" si="152"/>
        <v>0</v>
      </c>
      <c r="S165">
        <f t="shared" si="152"/>
        <v>0</v>
      </c>
      <c r="T165">
        <f t="shared" si="152"/>
        <v>0</v>
      </c>
      <c r="U165">
        <f t="shared" si="152"/>
        <v>0</v>
      </c>
    </row>
    <row r="166" spans="1:21">
      <c r="A166" t="str">
        <f t="shared" si="145"/>
        <v>IN</v>
      </c>
      <c r="B166" s="1" t="s">
        <v>245</v>
      </c>
      <c r="C166">
        <f>SUMIFS(INDEX('IRA-BIL_IRA-BIL - Mid_annual_st'!$W$3:$AR$434,MATCH(C156,'IRA-BIL_IRA-BIL - Mid_annual_st'!$A$3:$A$434,0),),'IRA-BIL_IRA-BIL - Mid_annual_st'!$W$1:$AR$1,$B166)</f>
        <v>0</v>
      </c>
      <c r="D166">
        <f>SUMIFS(INDEX('IRA-BIL_IRA-BIL - Mid_annual_st'!$W$3:$AR$434,MATCH(D156,'IRA-BIL_IRA-BIL - Mid_annual_st'!$A$3:$A$434,0),),'IRA-BIL_IRA-BIL - Mid_annual_st'!$W$1:$AR$1,$B166)</f>
        <v>0</v>
      </c>
      <c r="E166">
        <f>SUMIFS(INDEX('IRA-BIL_IRA-BIL - Mid_annual_st'!$W$3:$AR$434,MATCH(E156,'IRA-BIL_IRA-BIL - Mid_annual_st'!$A$3:$A$434,0),),'IRA-BIL_IRA-BIL - Mid_annual_st'!$W$1:$AR$1,$B166)</f>
        <v>0</v>
      </c>
      <c r="F166">
        <f>SUMIFS(INDEX('IRA-BIL_IRA-BIL - Mid_annual_st'!$W$3:$AR$434,MATCH(F156,'IRA-BIL_IRA-BIL - Mid_annual_st'!$A$3:$A$434,0),),'IRA-BIL_IRA-BIL - Mid_annual_st'!$W$1:$AR$1,$B166)</f>
        <v>0</v>
      </c>
      <c r="G166">
        <f>SUMIFS(INDEX('IRA-BIL_IRA-BIL - Mid_annual_st'!$W$3:$AR$434,MATCH(G156,'IRA-BIL_IRA-BIL - Mid_annual_st'!$A$3:$A$434,0),),'IRA-BIL_IRA-BIL - Mid_annual_st'!$W$1:$AR$1,$B166)</f>
        <v>0</v>
      </c>
      <c r="H166">
        <f>SUMIFS(INDEX('IRA-BIL_IRA-BIL - Mid_annual_st'!$W$3:$AR$434,MATCH(H156,'IRA-BIL_IRA-BIL - Mid_annual_st'!$A$3:$A$434,0),),'IRA-BIL_IRA-BIL - Mid_annual_st'!$W$1:$AR$1,$B166)</f>
        <v>0</v>
      </c>
      <c r="I166">
        <f>SUMIFS(INDEX('IRA-BIL_IRA-BIL - Mid_annual_st'!$W$3:$AR$434,MATCH(I156,'IRA-BIL_IRA-BIL - Mid_annual_st'!$A$3:$A$434,0),),'IRA-BIL_IRA-BIL - Mid_annual_st'!$W$1:$AR$1,$B166)</f>
        <v>0</v>
      </c>
      <c r="J166">
        <f>SUMIFS(INDEX('IRA-BIL_IRA-BIL - Mid_annual_st'!$W$3:$AR$434,MATCH(J156,'IRA-BIL_IRA-BIL - Mid_annual_st'!$A$3:$A$434,0),),'IRA-BIL_IRA-BIL - Mid_annual_st'!$W$1:$AR$1,$B166)</f>
        <v>0</v>
      </c>
      <c r="K166">
        <f>SUMIFS(INDEX('IRA-BIL_IRA-BIL - Mid_annual_st'!$W$3:$AR$434,MATCH(K156,'IRA-BIL_IRA-BIL - Mid_annual_st'!$A$3:$A$434,0),),'IRA-BIL_IRA-BIL - Mid_annual_st'!$W$1:$AR$1,$B166)</f>
        <v>0</v>
      </c>
      <c r="M166">
        <f t="shared" ref="M166:U166" si="153">C166/SUM(C158:C169)</f>
        <v>0</v>
      </c>
      <c r="N166">
        <f t="shared" si="153"/>
        <v>0</v>
      </c>
      <c r="O166">
        <f t="shared" si="153"/>
        <v>0</v>
      </c>
      <c r="P166">
        <f t="shared" si="153"/>
        <v>0</v>
      </c>
      <c r="Q166">
        <f t="shared" si="153"/>
        <v>0</v>
      </c>
      <c r="R166">
        <f t="shared" si="153"/>
        <v>0</v>
      </c>
      <c r="S166">
        <f t="shared" si="153"/>
        <v>0</v>
      </c>
      <c r="T166">
        <f t="shared" si="153"/>
        <v>0</v>
      </c>
      <c r="U166">
        <f t="shared" si="153"/>
        <v>0</v>
      </c>
    </row>
    <row r="167" spans="1:21">
      <c r="A167" t="str">
        <f t="shared" si="145"/>
        <v>IN</v>
      </c>
      <c r="B167" s="1" t="s">
        <v>248</v>
      </c>
      <c r="C167">
        <f>SUMIFS(INDEX('IRA-BIL_IRA-BIL - Mid_annual_st'!$W$3:$AR$434,MATCH(C156,'IRA-BIL_IRA-BIL - Mid_annual_st'!$A$3:$A$434,0),),'IRA-BIL_IRA-BIL - Mid_annual_st'!$W$1:$AR$1,$B167)</f>
        <v>10549600</v>
      </c>
      <c r="D167">
        <f>SUMIFS(INDEX('IRA-BIL_IRA-BIL - Mid_annual_st'!$W$3:$AR$434,MATCH(D156,'IRA-BIL_IRA-BIL - Mid_annual_st'!$A$3:$A$434,0),),'IRA-BIL_IRA-BIL - Mid_annual_st'!$W$1:$AR$1,$B167)</f>
        <v>10805531</v>
      </c>
      <c r="E167">
        <f>SUMIFS(INDEX('IRA-BIL_IRA-BIL - Mid_annual_st'!$W$3:$AR$434,MATCH(E156,'IRA-BIL_IRA-BIL - Mid_annual_st'!$A$3:$A$434,0),),'IRA-BIL_IRA-BIL - Mid_annual_st'!$W$1:$AR$1,$B167)</f>
        <v>10783245</v>
      </c>
      <c r="F167">
        <f>SUMIFS(INDEX('IRA-BIL_IRA-BIL - Mid_annual_st'!$W$3:$AR$434,MATCH(F156,'IRA-BIL_IRA-BIL - Mid_annual_st'!$A$3:$A$434,0),),'IRA-BIL_IRA-BIL - Mid_annual_st'!$W$1:$AR$1,$B167)</f>
        <v>10761280</v>
      </c>
      <c r="G167">
        <f>SUMIFS(INDEX('IRA-BIL_IRA-BIL - Mid_annual_st'!$W$3:$AR$434,MATCH(G156,'IRA-BIL_IRA-BIL - Mid_annual_st'!$A$3:$A$434,0),),'IRA-BIL_IRA-BIL - Mid_annual_st'!$W$1:$AR$1,$B167)</f>
        <v>10739230</v>
      </c>
      <c r="H167">
        <f>SUMIFS(INDEX('IRA-BIL_IRA-BIL - Mid_annual_st'!$W$3:$AR$434,MATCH(H156,'IRA-BIL_IRA-BIL - Mid_annual_st'!$A$3:$A$434,0),),'IRA-BIL_IRA-BIL - Mid_annual_st'!$W$1:$AR$1,$B167)</f>
        <v>10717319</v>
      </c>
      <c r="I167">
        <f>SUMIFS(INDEX('IRA-BIL_IRA-BIL - Mid_annual_st'!$W$3:$AR$434,MATCH(I156,'IRA-BIL_IRA-BIL - Mid_annual_st'!$A$3:$A$434,0),),'IRA-BIL_IRA-BIL - Mid_annual_st'!$W$1:$AR$1,$B167)</f>
        <v>10695314</v>
      </c>
      <c r="J167">
        <f>SUMIFS(INDEX('IRA-BIL_IRA-BIL - Mid_annual_st'!$W$3:$AR$434,MATCH(J156,'IRA-BIL_IRA-BIL - Mid_annual_st'!$A$3:$A$434,0),),'IRA-BIL_IRA-BIL - Mid_annual_st'!$W$1:$AR$1,$B167)</f>
        <v>10659230</v>
      </c>
      <c r="K167">
        <f>SUMIFS(INDEX('IRA-BIL_IRA-BIL - Mid_annual_st'!$W$3:$AR$434,MATCH(K156,'IRA-BIL_IRA-BIL - Mid_annual_st'!$A$3:$A$434,0),),'IRA-BIL_IRA-BIL - Mid_annual_st'!$W$1:$AR$1,$B167)</f>
        <v>11524839</v>
      </c>
      <c r="M167">
        <f t="shared" ref="M167:U167" si="154">C167/SUM(C158:C169)</f>
        <v>0.12805934138003774</v>
      </c>
      <c r="N167">
        <f t="shared" si="154"/>
        <v>0.143934377887246</v>
      </c>
      <c r="O167">
        <f t="shared" si="154"/>
        <v>0.169580489606421</v>
      </c>
      <c r="P167">
        <f t="shared" si="154"/>
        <v>0.17671629532276931</v>
      </c>
      <c r="Q167">
        <f t="shared" si="154"/>
        <v>0.18214559249077583</v>
      </c>
      <c r="R167">
        <f t="shared" si="154"/>
        <v>0.17665039417232251</v>
      </c>
      <c r="S167">
        <f t="shared" si="154"/>
        <v>0.2130286615623882</v>
      </c>
      <c r="T167">
        <f t="shared" si="154"/>
        <v>0.20535281333448668</v>
      </c>
      <c r="U167">
        <f t="shared" si="154"/>
        <v>0.22710327120180532</v>
      </c>
    </row>
    <row r="168" spans="1:21">
      <c r="A168" t="str">
        <f t="shared" si="145"/>
        <v>IN</v>
      </c>
      <c r="B168" s="1" t="s">
        <v>246</v>
      </c>
      <c r="C168" s="53">
        <v>0</v>
      </c>
      <c r="D168" s="53">
        <v>0</v>
      </c>
      <c r="E168" s="53">
        <v>0</v>
      </c>
      <c r="F168" s="53">
        <v>0</v>
      </c>
      <c r="G168" s="53">
        <v>0</v>
      </c>
      <c r="H168" s="53">
        <v>0</v>
      </c>
      <c r="I168" s="53">
        <v>0</v>
      </c>
      <c r="J168" s="53">
        <v>0</v>
      </c>
      <c r="K168" s="53">
        <v>0</v>
      </c>
      <c r="M168" s="53">
        <v>0</v>
      </c>
      <c r="N168" s="53">
        <v>0</v>
      </c>
      <c r="O168" s="53">
        <v>0</v>
      </c>
      <c r="P168" s="53">
        <v>0</v>
      </c>
      <c r="Q168" s="53">
        <v>0</v>
      </c>
      <c r="R168" s="53">
        <v>0</v>
      </c>
      <c r="S168" s="53">
        <v>0</v>
      </c>
      <c r="T168" s="53">
        <v>0</v>
      </c>
      <c r="U168" s="53">
        <v>0</v>
      </c>
    </row>
    <row r="169" spans="1:21" ht="15.6" customHeight="1" thickBot="1">
      <c r="A169" t="str">
        <f t="shared" si="145"/>
        <v>IN</v>
      </c>
      <c r="B169" s="1" t="s">
        <v>240</v>
      </c>
      <c r="C169">
        <f>SUMIFS(INDEX('IRA-BIL_IRA-BIL - Mid_annual_st'!$W$3:$AR$434,MATCH(C156,'IRA-BIL_IRA-BIL - Mid_annual_st'!$A$3:$A$434,0),),'IRA-BIL_IRA-BIL - Mid_annual_st'!$W$1:$AR$1,$B169)</f>
        <v>1296753</v>
      </c>
      <c r="D169">
        <f>SUMIFS(INDEX('IRA-BIL_IRA-BIL - Mid_annual_st'!$W$3:$AR$434,MATCH(D156,'IRA-BIL_IRA-BIL - Mid_annual_st'!$A$3:$A$434,0),),'IRA-BIL_IRA-BIL - Mid_annual_st'!$W$1:$AR$1,$B169)</f>
        <v>1321255</v>
      </c>
      <c r="E169">
        <f>SUMIFS(INDEX('IRA-BIL_IRA-BIL - Mid_annual_st'!$W$3:$AR$434,MATCH(E156,'IRA-BIL_IRA-BIL - Mid_annual_st'!$A$3:$A$434,0),),'IRA-BIL_IRA-BIL - Mid_annual_st'!$W$1:$AR$1,$B169)</f>
        <v>1312123</v>
      </c>
      <c r="F169">
        <f>SUMIFS(INDEX('IRA-BIL_IRA-BIL - Mid_annual_st'!$W$3:$AR$434,MATCH(F156,'IRA-BIL_IRA-BIL - Mid_annual_st'!$A$3:$A$434,0),),'IRA-BIL_IRA-BIL - Mid_annual_st'!$W$1:$AR$1,$B169)</f>
        <v>1302959</v>
      </c>
      <c r="G169">
        <f>SUMIFS(INDEX('IRA-BIL_IRA-BIL - Mid_annual_st'!$W$3:$AR$434,MATCH(G156,'IRA-BIL_IRA-BIL - Mid_annual_st'!$A$3:$A$434,0),),'IRA-BIL_IRA-BIL - Mid_annual_st'!$W$1:$AR$1,$B169)</f>
        <v>1293758</v>
      </c>
      <c r="H169">
        <f>SUMIFS(INDEX('IRA-BIL_IRA-BIL - Mid_annual_st'!$W$3:$AR$434,MATCH(H156,'IRA-BIL_IRA-BIL - Mid_annual_st'!$A$3:$A$434,0),),'IRA-BIL_IRA-BIL - Mid_annual_st'!$W$1:$AR$1,$B169)</f>
        <v>1284793</v>
      </c>
      <c r="I169">
        <f>SUMIFS(INDEX('IRA-BIL_IRA-BIL - Mid_annual_st'!$W$3:$AR$434,MATCH(I156,'IRA-BIL_IRA-BIL - Mid_annual_st'!$A$3:$A$434,0),),'IRA-BIL_IRA-BIL - Mid_annual_st'!$W$1:$AR$1,$B169)</f>
        <v>1275809</v>
      </c>
      <c r="J169">
        <f>SUMIFS(INDEX('IRA-BIL_IRA-BIL - Mid_annual_st'!$W$3:$AR$434,MATCH(J156,'IRA-BIL_IRA-BIL - Mid_annual_st'!$A$3:$A$434,0),),'IRA-BIL_IRA-BIL - Mid_annual_st'!$W$1:$AR$1,$B169)</f>
        <v>6439454</v>
      </c>
      <c r="K169">
        <f>SUMIFS(INDEX('IRA-BIL_IRA-BIL - Mid_annual_st'!$W$3:$AR$434,MATCH(K156,'IRA-BIL_IRA-BIL - Mid_annual_st'!$A$3:$A$434,0),),'IRA-BIL_IRA-BIL - Mid_annual_st'!$W$1:$AR$1,$B169)</f>
        <v>10788824</v>
      </c>
      <c r="M169">
        <f t="shared" ref="M169:U169" si="155">C169/SUM(C158:C169)</f>
        <v>1.5741007726604618E-2</v>
      </c>
      <c r="N169">
        <f t="shared" si="155"/>
        <v>1.7599691903656862E-2</v>
      </c>
      <c r="O169">
        <f t="shared" si="155"/>
        <v>2.0634833091879665E-2</v>
      </c>
      <c r="P169">
        <f t="shared" si="155"/>
        <v>2.1396533445599424E-2</v>
      </c>
      <c r="Q169">
        <f t="shared" si="155"/>
        <v>2.1943129763463597E-2</v>
      </c>
      <c r="R169">
        <f t="shared" si="155"/>
        <v>2.117686241119078E-2</v>
      </c>
      <c r="S169">
        <f t="shared" si="155"/>
        <v>2.5411491769128883E-2</v>
      </c>
      <c r="T169">
        <f t="shared" si="155"/>
        <v>0.12405774105990898</v>
      </c>
      <c r="U169">
        <f t="shared" si="155"/>
        <v>0.21259969209292609</v>
      </c>
    </row>
    <row r="170" spans="1:21" ht="15.6" customHeight="1" thickBot="1">
      <c r="A170" s="50" t="s">
        <v>48</v>
      </c>
      <c r="C170" s="49" t="str">
        <f t="shared" ref="C170:K170" si="156">$A170&amp;"_"&amp;C171</f>
        <v>IA_2022</v>
      </c>
      <c r="D170" s="49" t="str">
        <f t="shared" si="156"/>
        <v>IA_2023</v>
      </c>
      <c r="E170" s="49" t="str">
        <f t="shared" si="156"/>
        <v>IA_2024</v>
      </c>
      <c r="F170" s="49" t="str">
        <f t="shared" si="156"/>
        <v>IA_2025</v>
      </c>
      <c r="G170" s="49" t="str">
        <f t="shared" si="156"/>
        <v>IA_2026</v>
      </c>
      <c r="H170" s="49" t="str">
        <f t="shared" si="156"/>
        <v>IA_2027</v>
      </c>
      <c r="I170" s="49" t="str">
        <f t="shared" si="156"/>
        <v>IA_2028</v>
      </c>
      <c r="J170" s="49" t="str">
        <f t="shared" si="156"/>
        <v>IA_2029</v>
      </c>
      <c r="K170" s="49" t="str">
        <f t="shared" si="156"/>
        <v>IA_2030</v>
      </c>
      <c r="M170" s="56" t="str">
        <f t="shared" ref="M170:U170" si="157">$A170&amp;"_"&amp;M171</f>
        <v>IA_2022</v>
      </c>
      <c r="N170" s="56" t="str">
        <f t="shared" si="157"/>
        <v>IA_2023</v>
      </c>
      <c r="O170" s="56" t="str">
        <f t="shared" si="157"/>
        <v>IA_2024</v>
      </c>
      <c r="P170" s="56" t="str">
        <f t="shared" si="157"/>
        <v>IA_2025</v>
      </c>
      <c r="Q170" s="56" t="str">
        <f t="shared" si="157"/>
        <v>IA_2026</v>
      </c>
      <c r="R170" s="56" t="str">
        <f t="shared" si="157"/>
        <v>IA_2027</v>
      </c>
      <c r="S170" s="56" t="str">
        <f t="shared" si="157"/>
        <v>IA_2028</v>
      </c>
      <c r="T170" s="56" t="str">
        <f t="shared" si="157"/>
        <v>IA_2029</v>
      </c>
      <c r="U170" s="56" t="str">
        <f t="shared" si="157"/>
        <v>IA_2030</v>
      </c>
    </row>
    <row r="171" spans="1:21">
      <c r="C171" s="48">
        <v>2022</v>
      </c>
      <c r="D171" s="48">
        <v>2023</v>
      </c>
      <c r="E171" s="48">
        <v>2024</v>
      </c>
      <c r="F171" s="48">
        <v>2025</v>
      </c>
      <c r="G171" s="48">
        <v>2026</v>
      </c>
      <c r="H171" s="48">
        <v>2027</v>
      </c>
      <c r="I171" s="48">
        <v>2028</v>
      </c>
      <c r="J171" s="48">
        <v>2029</v>
      </c>
      <c r="K171" s="48">
        <v>2030</v>
      </c>
      <c r="M171" s="48">
        <v>2022</v>
      </c>
      <c r="N171" s="48">
        <v>2023</v>
      </c>
      <c r="O171" s="48">
        <v>2024</v>
      </c>
      <c r="P171" s="48">
        <v>2025</v>
      </c>
      <c r="Q171" s="48">
        <v>2026</v>
      </c>
      <c r="R171" s="48">
        <v>2027</v>
      </c>
      <c r="S171" s="48">
        <v>2028</v>
      </c>
      <c r="T171" s="48">
        <v>2029</v>
      </c>
      <c r="U171" s="48">
        <v>2030</v>
      </c>
    </row>
    <row r="172" spans="1:21">
      <c r="A172" t="str">
        <f>A170</f>
        <v>IA</v>
      </c>
      <c r="B172" s="1" t="s">
        <v>237</v>
      </c>
      <c r="C172" s="53">
        <v>0</v>
      </c>
      <c r="D172" s="53">
        <v>0</v>
      </c>
      <c r="E172" s="53">
        <v>0</v>
      </c>
      <c r="F172" s="53">
        <v>0</v>
      </c>
      <c r="G172" s="53">
        <v>0</v>
      </c>
      <c r="H172" s="53">
        <v>0</v>
      </c>
      <c r="I172" s="53">
        <v>0</v>
      </c>
      <c r="J172" s="53">
        <v>0</v>
      </c>
      <c r="K172" s="53">
        <v>0</v>
      </c>
      <c r="M172" s="53">
        <v>0</v>
      </c>
      <c r="N172" s="53">
        <v>0</v>
      </c>
      <c r="O172" s="53">
        <v>0</v>
      </c>
      <c r="P172" s="53">
        <v>0</v>
      </c>
      <c r="Q172" s="53">
        <v>0</v>
      </c>
      <c r="R172" s="53">
        <v>0</v>
      </c>
      <c r="S172" s="53">
        <v>0</v>
      </c>
      <c r="T172" s="53">
        <v>0</v>
      </c>
      <c r="U172" s="53">
        <v>0</v>
      </c>
    </row>
    <row r="173" spans="1:21">
      <c r="A173" t="str">
        <f t="shared" ref="A173:A183" si="158">A172</f>
        <v>IA</v>
      </c>
      <c r="B173" s="1" t="s">
        <v>238</v>
      </c>
      <c r="C173">
        <f>SUMIFS(INDEX('IRA-BIL_IRA-BIL - Mid_annual_st'!$W$3:$AR$434,MATCH(C170,'IRA-BIL_IRA-BIL - Mid_annual_st'!$A$3:$A$434,0),),'IRA-BIL_IRA-BIL - Mid_annual_st'!$W$1:$AR$1,$B173)</f>
        <v>73452</v>
      </c>
      <c r="D173">
        <f>SUMIFS(INDEX('IRA-BIL_IRA-BIL - Mid_annual_st'!$W$3:$AR$434,MATCH(D170,'IRA-BIL_IRA-BIL - Mid_annual_st'!$A$3:$A$434,0),),'IRA-BIL_IRA-BIL - Mid_annual_st'!$W$1:$AR$1,$B173)</f>
        <v>70516</v>
      </c>
      <c r="E173">
        <f>SUMIFS(INDEX('IRA-BIL_IRA-BIL - Mid_annual_st'!$W$3:$AR$434,MATCH(E170,'IRA-BIL_IRA-BIL - Mid_annual_st'!$A$3:$A$434,0),),'IRA-BIL_IRA-BIL - Mid_annual_st'!$W$1:$AR$1,$B173)</f>
        <v>70486</v>
      </c>
      <c r="F173">
        <f>SUMIFS(INDEX('IRA-BIL_IRA-BIL - Mid_annual_st'!$W$3:$AR$434,MATCH(F170,'IRA-BIL_IRA-BIL - Mid_annual_st'!$A$3:$A$434,0),),'IRA-BIL_IRA-BIL - Mid_annual_st'!$W$1:$AR$1,$B173)</f>
        <v>68220</v>
      </c>
      <c r="G173">
        <f>SUMIFS(INDEX('IRA-BIL_IRA-BIL - Mid_annual_st'!$W$3:$AR$434,MATCH(G170,'IRA-BIL_IRA-BIL - Mid_annual_st'!$A$3:$A$434,0),),'IRA-BIL_IRA-BIL - Mid_annual_st'!$W$1:$AR$1,$B173)</f>
        <v>70005</v>
      </c>
      <c r="H173">
        <f>SUMIFS(INDEX('IRA-BIL_IRA-BIL - Mid_annual_st'!$W$3:$AR$434,MATCH(H170,'IRA-BIL_IRA-BIL - Mid_annual_st'!$A$3:$A$434,0),),'IRA-BIL_IRA-BIL - Mid_annual_st'!$W$1:$AR$1,$B173)</f>
        <v>66560</v>
      </c>
      <c r="I173">
        <f>SUMIFS(INDEX('IRA-BIL_IRA-BIL - Mid_annual_st'!$W$3:$AR$434,MATCH(I170,'IRA-BIL_IRA-BIL - Mid_annual_st'!$A$3:$A$434,0),),'IRA-BIL_IRA-BIL - Mid_annual_st'!$W$1:$AR$1,$B173)</f>
        <v>62012</v>
      </c>
      <c r="J173">
        <f>SUMIFS(INDEX('IRA-BIL_IRA-BIL - Mid_annual_st'!$W$3:$AR$434,MATCH(J170,'IRA-BIL_IRA-BIL - Mid_annual_st'!$A$3:$A$434,0),),'IRA-BIL_IRA-BIL - Mid_annual_st'!$W$1:$AR$1,$B173)</f>
        <v>57317</v>
      </c>
      <c r="K173">
        <f>SUMIFS(INDEX('IRA-BIL_IRA-BIL - Mid_annual_st'!$W$3:$AR$434,MATCH(K170,'IRA-BIL_IRA-BIL - Mid_annual_st'!$A$3:$A$434,0),),'IRA-BIL_IRA-BIL - Mid_annual_st'!$W$1:$AR$1,$B173)</f>
        <v>56165</v>
      </c>
      <c r="M173">
        <f t="shared" ref="M173:U173" si="159">C173/SUM(C172:C183)</f>
        <v>8.9318420631635863E-4</v>
      </c>
      <c r="N173">
        <f t="shared" si="159"/>
        <v>8.6458075422839154E-4</v>
      </c>
      <c r="O173">
        <f t="shared" si="159"/>
        <v>7.627207677927321E-4</v>
      </c>
      <c r="P173">
        <f t="shared" si="159"/>
        <v>6.9106271344487934E-4</v>
      </c>
      <c r="Q173">
        <f t="shared" si="159"/>
        <v>6.8777298400406368E-4</v>
      </c>
      <c r="R173">
        <f t="shared" si="159"/>
        <v>6.734461050673865E-4</v>
      </c>
      <c r="S173">
        <f t="shared" si="159"/>
        <v>6.6692209141786278E-4</v>
      </c>
      <c r="T173">
        <f t="shared" si="159"/>
        <v>6.0838832236630863E-4</v>
      </c>
      <c r="U173">
        <f t="shared" si="159"/>
        <v>5.96194663496756E-4</v>
      </c>
    </row>
    <row r="174" spans="1:21">
      <c r="A174" t="str">
        <f t="shared" si="158"/>
        <v>IA</v>
      </c>
      <c r="B174" s="1" t="s">
        <v>239</v>
      </c>
      <c r="C174">
        <f>SUMIFS(INDEX('IRA-BIL_IRA-BIL - Mid_annual_st'!$W$3:$AR$434,MATCH(C170,'IRA-BIL_IRA-BIL - Mid_annual_st'!$A$3:$A$434,0),),'IRA-BIL_IRA-BIL - Mid_annual_st'!$W$1:$AR$1,$B174)</f>
        <v>29877186</v>
      </c>
      <c r="D174">
        <f>SUMIFS(INDEX('IRA-BIL_IRA-BIL - Mid_annual_st'!$W$3:$AR$434,MATCH(D170,'IRA-BIL_IRA-BIL - Mid_annual_st'!$A$3:$A$434,0),),'IRA-BIL_IRA-BIL - Mid_annual_st'!$W$1:$AR$1,$B174)</f>
        <v>29315727</v>
      </c>
      <c r="E174">
        <f>SUMIFS(INDEX('IRA-BIL_IRA-BIL - Mid_annual_st'!$W$3:$AR$434,MATCH(E170,'IRA-BIL_IRA-BIL - Mid_annual_st'!$A$3:$A$434,0),),'IRA-BIL_IRA-BIL - Mid_annual_st'!$W$1:$AR$1,$B174)</f>
        <v>28766348</v>
      </c>
      <c r="F174">
        <f>SUMIFS(INDEX('IRA-BIL_IRA-BIL - Mid_annual_st'!$W$3:$AR$434,MATCH(F170,'IRA-BIL_IRA-BIL - Mid_annual_st'!$A$3:$A$434,0),),'IRA-BIL_IRA-BIL - Mid_annual_st'!$W$1:$AR$1,$B174)</f>
        <v>27146999</v>
      </c>
      <c r="G174">
        <f>SUMIFS(INDEX('IRA-BIL_IRA-BIL - Mid_annual_st'!$W$3:$AR$434,MATCH(G170,'IRA-BIL_IRA-BIL - Mid_annual_st'!$A$3:$A$434,0),),'IRA-BIL_IRA-BIL - Mid_annual_st'!$W$1:$AR$1,$B174)</f>
        <v>24416217</v>
      </c>
      <c r="H174">
        <f>SUMIFS(INDEX('IRA-BIL_IRA-BIL - Mid_annual_st'!$W$3:$AR$434,MATCH(H170,'IRA-BIL_IRA-BIL - Mid_annual_st'!$A$3:$A$434,0),),'IRA-BIL_IRA-BIL - Mid_annual_st'!$W$1:$AR$1,$B174)</f>
        <v>19800904</v>
      </c>
      <c r="I174">
        <f>SUMIFS(INDEX('IRA-BIL_IRA-BIL - Mid_annual_st'!$W$3:$AR$434,MATCH(I170,'IRA-BIL_IRA-BIL - Mid_annual_st'!$A$3:$A$434,0),),'IRA-BIL_IRA-BIL - Mid_annual_st'!$W$1:$AR$1,$B174)</f>
        <v>12493800</v>
      </c>
      <c r="J174">
        <f>SUMIFS(INDEX('IRA-BIL_IRA-BIL - Mid_annual_st'!$W$3:$AR$434,MATCH(J170,'IRA-BIL_IRA-BIL - Mid_annual_st'!$A$3:$A$434,0),),'IRA-BIL_IRA-BIL - Mid_annual_st'!$W$1:$AR$1,$B174)</f>
        <v>13085089</v>
      </c>
      <c r="K174">
        <f>SUMIFS(INDEX('IRA-BIL_IRA-BIL - Mid_annual_st'!$W$3:$AR$434,MATCH(K170,'IRA-BIL_IRA-BIL - Mid_annual_st'!$A$3:$A$434,0),),'IRA-BIL_IRA-BIL - Mid_annual_st'!$W$1:$AR$1,$B174)</f>
        <v>12943916</v>
      </c>
      <c r="M174">
        <f t="shared" ref="M174:U174" si="160">C174/SUM(C172:C183)</f>
        <v>0.36330978958198851</v>
      </c>
      <c r="N174">
        <f t="shared" si="160"/>
        <v>0.35943350956398012</v>
      </c>
      <c r="O174">
        <f t="shared" si="160"/>
        <v>0.31127728957740436</v>
      </c>
      <c r="P174">
        <f t="shared" si="160"/>
        <v>0.27499675741462071</v>
      </c>
      <c r="Q174">
        <f t="shared" si="160"/>
        <v>0.23988021461582384</v>
      </c>
      <c r="R174">
        <f t="shared" si="160"/>
        <v>0.20034317421293921</v>
      </c>
      <c r="S174">
        <f t="shared" si="160"/>
        <v>0.13436740027343891</v>
      </c>
      <c r="T174">
        <f t="shared" si="160"/>
        <v>0.13889099821560513</v>
      </c>
      <c r="U174">
        <f t="shared" si="160"/>
        <v>0.13740040316834817</v>
      </c>
    </row>
    <row r="175" spans="1:21">
      <c r="A175" t="str">
        <f t="shared" si="158"/>
        <v>IA</v>
      </c>
      <c r="B175" s="1" t="s">
        <v>242</v>
      </c>
      <c r="C175">
        <f>SUMIFS(INDEX('IRA-BIL_IRA-BIL - Mid_annual_st'!$W$3:$AR$434,MATCH(C170,'IRA-BIL_IRA-BIL - Mid_annual_st'!$A$3:$A$434,0),),'IRA-BIL_IRA-BIL - Mid_annual_st'!$W$1:$AR$1,$B175)</f>
        <v>0</v>
      </c>
      <c r="D175">
        <f>SUMIFS(INDEX('IRA-BIL_IRA-BIL - Mid_annual_st'!$W$3:$AR$434,MATCH(D170,'IRA-BIL_IRA-BIL - Mid_annual_st'!$A$3:$A$434,0),),'IRA-BIL_IRA-BIL - Mid_annual_st'!$W$1:$AR$1,$B175)</f>
        <v>0</v>
      </c>
      <c r="E175">
        <f>SUMIFS(INDEX('IRA-BIL_IRA-BIL - Mid_annual_st'!$W$3:$AR$434,MATCH(E170,'IRA-BIL_IRA-BIL - Mid_annual_st'!$A$3:$A$434,0),),'IRA-BIL_IRA-BIL - Mid_annual_st'!$W$1:$AR$1,$B175)</f>
        <v>0</v>
      </c>
      <c r="F175">
        <f>SUMIFS(INDEX('IRA-BIL_IRA-BIL - Mid_annual_st'!$W$3:$AR$434,MATCH(F170,'IRA-BIL_IRA-BIL - Mid_annual_st'!$A$3:$A$434,0),),'IRA-BIL_IRA-BIL - Mid_annual_st'!$W$1:$AR$1,$B175)</f>
        <v>0</v>
      </c>
      <c r="G175">
        <f>SUMIFS(INDEX('IRA-BIL_IRA-BIL - Mid_annual_st'!$W$3:$AR$434,MATCH(G170,'IRA-BIL_IRA-BIL - Mid_annual_st'!$A$3:$A$434,0),),'IRA-BIL_IRA-BIL - Mid_annual_st'!$W$1:$AR$1,$B175)</f>
        <v>0</v>
      </c>
      <c r="H175">
        <f>SUMIFS(INDEX('IRA-BIL_IRA-BIL - Mid_annual_st'!$W$3:$AR$434,MATCH(H170,'IRA-BIL_IRA-BIL - Mid_annual_st'!$A$3:$A$434,0),),'IRA-BIL_IRA-BIL - Mid_annual_st'!$W$1:$AR$1,$B175)</f>
        <v>0</v>
      </c>
      <c r="I175">
        <f>SUMIFS(INDEX('IRA-BIL_IRA-BIL - Mid_annual_st'!$W$3:$AR$434,MATCH(I170,'IRA-BIL_IRA-BIL - Mid_annual_st'!$A$3:$A$434,0),),'IRA-BIL_IRA-BIL - Mid_annual_st'!$W$1:$AR$1,$B175)</f>
        <v>0</v>
      </c>
      <c r="J175">
        <f>SUMIFS(INDEX('IRA-BIL_IRA-BIL - Mid_annual_st'!$W$3:$AR$434,MATCH(J170,'IRA-BIL_IRA-BIL - Mid_annual_st'!$A$3:$A$434,0),),'IRA-BIL_IRA-BIL - Mid_annual_st'!$W$1:$AR$1,$B175)</f>
        <v>0</v>
      </c>
      <c r="K175">
        <f>SUMIFS(INDEX('IRA-BIL_IRA-BIL - Mid_annual_st'!$W$3:$AR$434,MATCH(K170,'IRA-BIL_IRA-BIL - Mid_annual_st'!$A$3:$A$434,0),),'IRA-BIL_IRA-BIL - Mid_annual_st'!$W$1:$AR$1,$B175)</f>
        <v>0</v>
      </c>
      <c r="M175">
        <f t="shared" ref="M175:U175" si="161">C175/SUM(C172:C183)</f>
        <v>0</v>
      </c>
      <c r="N175">
        <f t="shared" si="161"/>
        <v>0</v>
      </c>
      <c r="O175">
        <f t="shared" si="161"/>
        <v>0</v>
      </c>
      <c r="P175">
        <f t="shared" si="161"/>
        <v>0</v>
      </c>
      <c r="Q175">
        <f t="shared" si="161"/>
        <v>0</v>
      </c>
      <c r="R175">
        <f t="shared" si="161"/>
        <v>0</v>
      </c>
      <c r="S175">
        <f t="shared" si="161"/>
        <v>0</v>
      </c>
      <c r="T175">
        <f t="shared" si="161"/>
        <v>0</v>
      </c>
      <c r="U175">
        <f t="shared" si="161"/>
        <v>0</v>
      </c>
    </row>
    <row r="176" spans="1:21">
      <c r="A176" t="str">
        <f t="shared" si="158"/>
        <v>IA</v>
      </c>
      <c r="B176" s="1" t="s">
        <v>243</v>
      </c>
      <c r="C176">
        <f>SUMIFS(INDEX('IRA-BIL_IRA-BIL - Mid_annual_st'!$W$3:$AR$434,MATCH(C170,'IRA-BIL_IRA-BIL - Mid_annual_st'!$A$3:$A$434,0),),'IRA-BIL_IRA-BIL - Mid_annual_st'!$W$1:$AR$1,$B176)</f>
        <v>1445206</v>
      </c>
      <c r="D176">
        <f>SUMIFS(INDEX('IRA-BIL_IRA-BIL - Mid_annual_st'!$W$3:$AR$434,MATCH(D170,'IRA-BIL_IRA-BIL - Mid_annual_st'!$A$3:$A$434,0),),'IRA-BIL_IRA-BIL - Mid_annual_st'!$W$1:$AR$1,$B176)</f>
        <v>1445206</v>
      </c>
      <c r="E176">
        <f>SUMIFS(INDEX('IRA-BIL_IRA-BIL - Mid_annual_st'!$W$3:$AR$434,MATCH(E170,'IRA-BIL_IRA-BIL - Mid_annual_st'!$A$3:$A$434,0),),'IRA-BIL_IRA-BIL - Mid_annual_st'!$W$1:$AR$1,$B176)</f>
        <v>1447126</v>
      </c>
      <c r="F176">
        <f>SUMIFS(INDEX('IRA-BIL_IRA-BIL - Mid_annual_st'!$W$3:$AR$434,MATCH(F170,'IRA-BIL_IRA-BIL - Mid_annual_st'!$A$3:$A$434,0),),'IRA-BIL_IRA-BIL - Mid_annual_st'!$W$1:$AR$1,$B176)</f>
        <v>1532625</v>
      </c>
      <c r="G176">
        <f>SUMIFS(INDEX('IRA-BIL_IRA-BIL - Mid_annual_st'!$W$3:$AR$434,MATCH(G170,'IRA-BIL_IRA-BIL - Mid_annual_st'!$A$3:$A$434,0),),'IRA-BIL_IRA-BIL - Mid_annual_st'!$W$1:$AR$1,$B176)</f>
        <v>1534546</v>
      </c>
      <c r="H176">
        <f>SUMIFS(INDEX('IRA-BIL_IRA-BIL - Mid_annual_st'!$W$3:$AR$434,MATCH(H170,'IRA-BIL_IRA-BIL - Mid_annual_st'!$A$3:$A$434,0),),'IRA-BIL_IRA-BIL - Mid_annual_st'!$W$1:$AR$1,$B176)</f>
        <v>1536466</v>
      </c>
      <c r="I176">
        <f>SUMIFS(INDEX('IRA-BIL_IRA-BIL - Mid_annual_st'!$W$3:$AR$434,MATCH(I170,'IRA-BIL_IRA-BIL - Mid_annual_st'!$A$3:$A$434,0),),'IRA-BIL_IRA-BIL - Mid_annual_st'!$W$1:$AR$1,$B176)</f>
        <v>1538387</v>
      </c>
      <c r="J176">
        <f>SUMIFS(INDEX('IRA-BIL_IRA-BIL - Mid_annual_st'!$W$3:$AR$434,MATCH(J170,'IRA-BIL_IRA-BIL - Mid_annual_st'!$A$3:$A$434,0),),'IRA-BIL_IRA-BIL - Mid_annual_st'!$W$1:$AR$1,$B176)</f>
        <v>1540307</v>
      </c>
      <c r="K176">
        <f>SUMIFS(INDEX('IRA-BIL_IRA-BIL - Mid_annual_st'!$W$3:$AR$434,MATCH(K170,'IRA-BIL_IRA-BIL - Mid_annual_st'!$A$3:$A$434,0),),'IRA-BIL_IRA-BIL - Mid_annual_st'!$W$1:$AR$1,$B176)</f>
        <v>1542228</v>
      </c>
      <c r="M176">
        <f t="shared" ref="M176:U176" si="162">C176/SUM(C172:C183)</f>
        <v>1.7573860127343563E-2</v>
      </c>
      <c r="N176">
        <f t="shared" si="162"/>
        <v>1.7719344453675717E-2</v>
      </c>
      <c r="O176">
        <f t="shared" si="162"/>
        <v>1.5659181309945595E-2</v>
      </c>
      <c r="P176">
        <f t="shared" si="162"/>
        <v>1.5525359003128968E-2</v>
      </c>
      <c r="Q176">
        <f t="shared" si="162"/>
        <v>1.507634142577673E-2</v>
      </c>
      <c r="R176">
        <f t="shared" si="162"/>
        <v>1.5545778895259422E-2</v>
      </c>
      <c r="S176">
        <f t="shared" si="162"/>
        <v>1.6544931230246591E-2</v>
      </c>
      <c r="T176">
        <f t="shared" si="162"/>
        <v>1.6349508726190863E-2</v>
      </c>
      <c r="U176">
        <f t="shared" si="162"/>
        <v>1.6370837772550075E-2</v>
      </c>
    </row>
    <row r="177" spans="1:21">
      <c r="A177" t="str">
        <f t="shared" si="158"/>
        <v>IA</v>
      </c>
      <c r="B177" s="1" t="s">
        <v>241</v>
      </c>
      <c r="C177">
        <f>SUMIFS(INDEX('IRA-BIL_IRA-BIL - Mid_annual_st'!$W$3:$AR$434,MATCH(C170,'IRA-BIL_IRA-BIL - Mid_annual_st'!$A$3:$A$434,0),),'IRA-BIL_IRA-BIL - Mid_annual_st'!$W$1:$AR$1,$B177)</f>
        <v>7066424</v>
      </c>
      <c r="D177">
        <f>SUMIFS(INDEX('IRA-BIL_IRA-BIL - Mid_annual_st'!$W$3:$AR$434,MATCH(D170,'IRA-BIL_IRA-BIL - Mid_annual_st'!$A$3:$A$434,0),),'IRA-BIL_IRA-BIL - Mid_annual_st'!$W$1:$AR$1,$B177)</f>
        <v>6570284</v>
      </c>
      <c r="E177">
        <f>SUMIFS(INDEX('IRA-BIL_IRA-BIL - Mid_annual_st'!$W$3:$AR$434,MATCH(E170,'IRA-BIL_IRA-BIL - Mid_annual_st'!$A$3:$A$434,0),),'IRA-BIL_IRA-BIL - Mid_annual_st'!$W$1:$AR$1,$B177)</f>
        <v>6981126</v>
      </c>
      <c r="F177">
        <f>SUMIFS(INDEX('IRA-BIL_IRA-BIL - Mid_annual_st'!$W$3:$AR$434,MATCH(F170,'IRA-BIL_IRA-BIL - Mid_annual_st'!$A$3:$A$434,0),),'IRA-BIL_IRA-BIL - Mid_annual_st'!$W$1:$AR$1,$B177)</f>
        <v>5805607</v>
      </c>
      <c r="G177">
        <f>SUMIFS(INDEX('IRA-BIL_IRA-BIL - Mid_annual_st'!$W$3:$AR$434,MATCH(G170,'IRA-BIL_IRA-BIL - Mid_annual_st'!$A$3:$A$434,0),),'IRA-BIL_IRA-BIL - Mid_annual_st'!$W$1:$AR$1,$B177)</f>
        <v>5728641</v>
      </c>
      <c r="H177">
        <f>SUMIFS(INDEX('IRA-BIL_IRA-BIL - Mid_annual_st'!$W$3:$AR$434,MATCH(H170,'IRA-BIL_IRA-BIL - Mid_annual_st'!$A$3:$A$434,0),),'IRA-BIL_IRA-BIL - Mid_annual_st'!$W$1:$AR$1,$B177)</f>
        <v>4131469</v>
      </c>
      <c r="I177">
        <f>SUMIFS(INDEX('IRA-BIL_IRA-BIL - Mid_annual_st'!$W$3:$AR$434,MATCH(I170,'IRA-BIL_IRA-BIL - Mid_annual_st'!$A$3:$A$434,0),),'IRA-BIL_IRA-BIL - Mid_annual_st'!$W$1:$AR$1,$B177)</f>
        <v>1936098</v>
      </c>
      <c r="J177">
        <f>SUMIFS(INDEX('IRA-BIL_IRA-BIL - Mid_annual_st'!$W$3:$AR$434,MATCH(J170,'IRA-BIL_IRA-BIL - Mid_annual_st'!$A$3:$A$434,0),),'IRA-BIL_IRA-BIL - Mid_annual_st'!$W$1:$AR$1,$B177)</f>
        <v>1258642</v>
      </c>
      <c r="K177">
        <f>SUMIFS(INDEX('IRA-BIL_IRA-BIL - Mid_annual_st'!$W$3:$AR$434,MATCH(K170,'IRA-BIL_IRA-BIL - Mid_annual_st'!$A$3:$A$434,0),),'IRA-BIL_IRA-BIL - Mid_annual_st'!$W$1:$AR$1,$B177)</f>
        <v>631406</v>
      </c>
      <c r="M177">
        <f t="shared" ref="M177:U177" si="163">C177/SUM(C172:C183)</f>
        <v>8.5928474540310246E-2</v>
      </c>
      <c r="N177">
        <f t="shared" si="163"/>
        <v>8.0556768622932859E-2</v>
      </c>
      <c r="O177">
        <f t="shared" si="163"/>
        <v>7.5541948511446314E-2</v>
      </c>
      <c r="P177">
        <f t="shared" si="163"/>
        <v>5.881029795682477E-2</v>
      </c>
      <c r="Q177">
        <f t="shared" si="163"/>
        <v>5.6281758658067615E-2</v>
      </c>
      <c r="R177">
        <f t="shared" si="163"/>
        <v>4.1801708327173233E-2</v>
      </c>
      <c r="S177">
        <f t="shared" si="163"/>
        <v>2.0822204208055559E-2</v>
      </c>
      <c r="T177">
        <f t="shared" si="163"/>
        <v>1.3359790199064421E-2</v>
      </c>
      <c r="U177">
        <f t="shared" si="163"/>
        <v>6.7024105350277346E-3</v>
      </c>
    </row>
    <row r="178" spans="1:21">
      <c r="A178" t="str">
        <f t="shared" si="158"/>
        <v>IA</v>
      </c>
      <c r="B178" s="1" t="s">
        <v>244</v>
      </c>
      <c r="C178">
        <f>SUMIFS(INDEX('IRA-BIL_IRA-BIL - Mid_annual_st'!$W$3:$AR$434,MATCH(C170,'IRA-BIL_IRA-BIL - Mid_annual_st'!$A$3:$A$434,0),),'IRA-BIL_IRA-BIL - Mid_annual_st'!$W$1:$AR$1,$B178)</f>
        <v>0</v>
      </c>
      <c r="D178">
        <f>SUMIFS(INDEX('IRA-BIL_IRA-BIL - Mid_annual_st'!$W$3:$AR$434,MATCH(D170,'IRA-BIL_IRA-BIL - Mid_annual_st'!$A$3:$A$434,0),),'IRA-BIL_IRA-BIL - Mid_annual_st'!$W$1:$AR$1,$B178)</f>
        <v>0</v>
      </c>
      <c r="E178">
        <f>SUMIFS(INDEX('IRA-BIL_IRA-BIL - Mid_annual_st'!$W$3:$AR$434,MATCH(E170,'IRA-BIL_IRA-BIL - Mid_annual_st'!$A$3:$A$434,0),),'IRA-BIL_IRA-BIL - Mid_annual_st'!$W$1:$AR$1,$B178)</f>
        <v>0</v>
      </c>
      <c r="F178">
        <f>SUMIFS(INDEX('IRA-BIL_IRA-BIL - Mid_annual_st'!$W$3:$AR$434,MATCH(F170,'IRA-BIL_IRA-BIL - Mid_annual_st'!$A$3:$A$434,0),),'IRA-BIL_IRA-BIL - Mid_annual_st'!$W$1:$AR$1,$B178)</f>
        <v>0</v>
      </c>
      <c r="G178">
        <f>SUMIFS(INDEX('IRA-BIL_IRA-BIL - Mid_annual_st'!$W$3:$AR$434,MATCH(G170,'IRA-BIL_IRA-BIL - Mid_annual_st'!$A$3:$A$434,0),),'IRA-BIL_IRA-BIL - Mid_annual_st'!$W$1:$AR$1,$B178)</f>
        <v>0</v>
      </c>
      <c r="H178">
        <f>SUMIFS(INDEX('IRA-BIL_IRA-BIL - Mid_annual_st'!$W$3:$AR$434,MATCH(H170,'IRA-BIL_IRA-BIL - Mid_annual_st'!$A$3:$A$434,0),),'IRA-BIL_IRA-BIL - Mid_annual_st'!$W$1:$AR$1,$B178)</f>
        <v>0</v>
      </c>
      <c r="I178">
        <f>SUMIFS(INDEX('IRA-BIL_IRA-BIL - Mid_annual_st'!$W$3:$AR$434,MATCH(I170,'IRA-BIL_IRA-BIL - Mid_annual_st'!$A$3:$A$434,0),),'IRA-BIL_IRA-BIL - Mid_annual_st'!$W$1:$AR$1,$B178)</f>
        <v>0</v>
      </c>
      <c r="J178">
        <f>SUMIFS(INDEX('IRA-BIL_IRA-BIL - Mid_annual_st'!$W$3:$AR$434,MATCH(J170,'IRA-BIL_IRA-BIL - Mid_annual_st'!$A$3:$A$434,0),),'IRA-BIL_IRA-BIL - Mid_annual_st'!$W$1:$AR$1,$B178)</f>
        <v>0</v>
      </c>
      <c r="K178">
        <f>SUMIFS(INDEX('IRA-BIL_IRA-BIL - Mid_annual_st'!$W$3:$AR$434,MATCH(K170,'IRA-BIL_IRA-BIL - Mid_annual_st'!$A$3:$A$434,0),),'IRA-BIL_IRA-BIL - Mid_annual_st'!$W$1:$AR$1,$B178)</f>
        <v>0</v>
      </c>
      <c r="M178">
        <f t="shared" ref="M178:U178" si="164">C178/SUM(C172:C183)</f>
        <v>0</v>
      </c>
      <c r="N178">
        <f t="shared" si="164"/>
        <v>0</v>
      </c>
      <c r="O178">
        <f t="shared" si="164"/>
        <v>0</v>
      </c>
      <c r="P178">
        <f t="shared" si="164"/>
        <v>0</v>
      </c>
      <c r="Q178">
        <f t="shared" si="164"/>
        <v>0</v>
      </c>
      <c r="R178">
        <f t="shared" si="164"/>
        <v>0</v>
      </c>
      <c r="S178">
        <f t="shared" si="164"/>
        <v>0</v>
      </c>
      <c r="T178">
        <f t="shared" si="164"/>
        <v>0</v>
      </c>
      <c r="U178">
        <f t="shared" si="164"/>
        <v>0</v>
      </c>
    </row>
    <row r="179" spans="1:21">
      <c r="A179" t="str">
        <f t="shared" si="158"/>
        <v>IA</v>
      </c>
      <c r="B179" s="1" t="s">
        <v>247</v>
      </c>
      <c r="C179">
        <f>SUMIFS(INDEX('IRA-BIL_IRA-BIL - Mid_annual_st'!$W$3:$AR$434,MATCH(C170,'IRA-BIL_IRA-BIL - Mid_annual_st'!$A$3:$A$434,0),),'IRA-BIL_IRA-BIL - Mid_annual_st'!$W$1:$AR$1,$B179)</f>
        <v>0</v>
      </c>
      <c r="D179">
        <f>SUMIFS(INDEX('IRA-BIL_IRA-BIL - Mid_annual_st'!$W$3:$AR$434,MATCH(D170,'IRA-BIL_IRA-BIL - Mid_annual_st'!$A$3:$A$434,0),),'IRA-BIL_IRA-BIL - Mid_annual_st'!$W$1:$AR$1,$B179)</f>
        <v>0</v>
      </c>
      <c r="E179">
        <f>SUMIFS(INDEX('IRA-BIL_IRA-BIL - Mid_annual_st'!$W$3:$AR$434,MATCH(E170,'IRA-BIL_IRA-BIL - Mid_annual_st'!$A$3:$A$434,0),),'IRA-BIL_IRA-BIL - Mid_annual_st'!$W$1:$AR$1,$B179)</f>
        <v>0</v>
      </c>
      <c r="F179">
        <f>SUMIFS(INDEX('IRA-BIL_IRA-BIL - Mid_annual_st'!$W$3:$AR$434,MATCH(F170,'IRA-BIL_IRA-BIL - Mid_annual_st'!$A$3:$A$434,0),),'IRA-BIL_IRA-BIL - Mid_annual_st'!$W$1:$AR$1,$B179)</f>
        <v>0</v>
      </c>
      <c r="G179">
        <f>SUMIFS(INDEX('IRA-BIL_IRA-BIL - Mid_annual_st'!$W$3:$AR$434,MATCH(G170,'IRA-BIL_IRA-BIL - Mid_annual_st'!$A$3:$A$434,0),),'IRA-BIL_IRA-BIL - Mid_annual_st'!$W$1:$AR$1,$B179)</f>
        <v>0</v>
      </c>
      <c r="H179">
        <f>SUMIFS(INDEX('IRA-BIL_IRA-BIL - Mid_annual_st'!$W$3:$AR$434,MATCH(H170,'IRA-BIL_IRA-BIL - Mid_annual_st'!$A$3:$A$434,0),),'IRA-BIL_IRA-BIL - Mid_annual_st'!$W$1:$AR$1,$B179)</f>
        <v>0</v>
      </c>
      <c r="I179">
        <f>SUMIFS(INDEX('IRA-BIL_IRA-BIL - Mid_annual_st'!$W$3:$AR$434,MATCH(I170,'IRA-BIL_IRA-BIL - Mid_annual_st'!$A$3:$A$434,0),),'IRA-BIL_IRA-BIL - Mid_annual_st'!$W$1:$AR$1,$B179)</f>
        <v>0</v>
      </c>
      <c r="J179">
        <f>SUMIFS(INDEX('IRA-BIL_IRA-BIL - Mid_annual_st'!$W$3:$AR$434,MATCH(J170,'IRA-BIL_IRA-BIL - Mid_annual_st'!$A$3:$A$434,0),),'IRA-BIL_IRA-BIL - Mid_annual_st'!$W$1:$AR$1,$B179)</f>
        <v>0</v>
      </c>
      <c r="K179">
        <f>SUMIFS(INDEX('IRA-BIL_IRA-BIL - Mid_annual_st'!$W$3:$AR$434,MATCH(K170,'IRA-BIL_IRA-BIL - Mid_annual_st'!$A$3:$A$434,0),),'IRA-BIL_IRA-BIL - Mid_annual_st'!$W$1:$AR$1,$B179)</f>
        <v>0</v>
      </c>
      <c r="M179">
        <f t="shared" ref="M179:U179" si="165">C179/SUM(C172:C183)</f>
        <v>0</v>
      </c>
      <c r="N179">
        <f t="shared" si="165"/>
        <v>0</v>
      </c>
      <c r="O179">
        <f t="shared" si="165"/>
        <v>0</v>
      </c>
      <c r="P179">
        <f t="shared" si="165"/>
        <v>0</v>
      </c>
      <c r="Q179">
        <f t="shared" si="165"/>
        <v>0</v>
      </c>
      <c r="R179">
        <f t="shared" si="165"/>
        <v>0</v>
      </c>
      <c r="S179">
        <f t="shared" si="165"/>
        <v>0</v>
      </c>
      <c r="T179">
        <f t="shared" si="165"/>
        <v>0</v>
      </c>
      <c r="U179">
        <f t="shared" si="165"/>
        <v>0</v>
      </c>
    </row>
    <row r="180" spans="1:21">
      <c r="A180" t="str">
        <f t="shared" si="158"/>
        <v>IA</v>
      </c>
      <c r="B180" s="1" t="s">
        <v>245</v>
      </c>
      <c r="C180">
        <f>SUMIFS(INDEX('IRA-BIL_IRA-BIL - Mid_annual_st'!$W$3:$AR$434,MATCH(C170,'IRA-BIL_IRA-BIL - Mid_annual_st'!$A$3:$A$434,0),),'IRA-BIL_IRA-BIL - Mid_annual_st'!$W$1:$AR$1,$B180)</f>
        <v>259634</v>
      </c>
      <c r="D180">
        <f>SUMIFS(INDEX('IRA-BIL_IRA-BIL - Mid_annual_st'!$W$3:$AR$434,MATCH(D170,'IRA-BIL_IRA-BIL - Mid_annual_st'!$A$3:$A$434,0),),'IRA-BIL_IRA-BIL - Mid_annual_st'!$W$1:$AR$1,$B180)</f>
        <v>513650</v>
      </c>
      <c r="E180">
        <f>SUMIFS(INDEX('IRA-BIL_IRA-BIL - Mid_annual_st'!$W$3:$AR$434,MATCH(E170,'IRA-BIL_IRA-BIL - Mid_annual_st'!$A$3:$A$434,0),),'IRA-BIL_IRA-BIL - Mid_annual_st'!$W$1:$AR$1,$B180)</f>
        <v>414678</v>
      </c>
      <c r="F180">
        <f>SUMIFS(INDEX('IRA-BIL_IRA-BIL - Mid_annual_st'!$W$3:$AR$434,MATCH(F170,'IRA-BIL_IRA-BIL - Mid_annual_st'!$A$3:$A$434,0),),'IRA-BIL_IRA-BIL - Mid_annual_st'!$W$1:$AR$1,$B180)</f>
        <v>226042</v>
      </c>
      <c r="G180">
        <f>SUMIFS(INDEX('IRA-BIL_IRA-BIL - Mid_annual_st'!$W$3:$AR$434,MATCH(G170,'IRA-BIL_IRA-BIL - Mid_annual_st'!$A$3:$A$434,0),),'IRA-BIL_IRA-BIL - Mid_annual_st'!$W$1:$AR$1,$B180)</f>
        <v>300523</v>
      </c>
      <c r="H180">
        <f>SUMIFS(INDEX('IRA-BIL_IRA-BIL - Mid_annual_st'!$W$3:$AR$434,MATCH(H170,'IRA-BIL_IRA-BIL - Mid_annual_st'!$A$3:$A$434,0),),'IRA-BIL_IRA-BIL - Mid_annual_st'!$W$1:$AR$1,$B180)</f>
        <v>493843</v>
      </c>
      <c r="I180">
        <f>SUMIFS(INDEX('IRA-BIL_IRA-BIL - Mid_annual_st'!$W$3:$AR$434,MATCH(I170,'IRA-BIL_IRA-BIL - Mid_annual_st'!$A$3:$A$434,0),),'IRA-BIL_IRA-BIL - Mid_annual_st'!$W$1:$AR$1,$B180)</f>
        <v>493546</v>
      </c>
      <c r="J180">
        <f>SUMIFS(INDEX('IRA-BIL_IRA-BIL - Mid_annual_st'!$W$3:$AR$434,MATCH(J170,'IRA-BIL_IRA-BIL - Mid_annual_st'!$A$3:$A$434,0),),'IRA-BIL_IRA-BIL - Mid_annual_st'!$W$1:$AR$1,$B180)</f>
        <v>447154</v>
      </c>
      <c r="K180">
        <f>SUMIFS(INDEX('IRA-BIL_IRA-BIL - Mid_annual_st'!$W$3:$AR$434,MATCH(K170,'IRA-BIL_IRA-BIL - Mid_annual_st'!$A$3:$A$434,0),),'IRA-BIL_IRA-BIL - Mid_annual_st'!$W$1:$AR$1,$B180)</f>
        <v>491502</v>
      </c>
      <c r="M180">
        <f t="shared" ref="M180:U180" si="166">C180/SUM(C172:C183)</f>
        <v>3.1571773161076819E-3</v>
      </c>
      <c r="N180">
        <f t="shared" si="166"/>
        <v>6.2977466732289603E-3</v>
      </c>
      <c r="O180">
        <f t="shared" si="166"/>
        <v>4.4871821715908771E-3</v>
      </c>
      <c r="P180">
        <f t="shared" si="166"/>
        <v>2.2897859553284582E-3</v>
      </c>
      <c r="Q180">
        <f t="shared" si="166"/>
        <v>2.9525262548654131E-3</v>
      </c>
      <c r="R180">
        <f t="shared" si="166"/>
        <v>4.996644303858073E-3</v>
      </c>
      <c r="S180">
        <f t="shared" si="166"/>
        <v>5.307952179109213E-3</v>
      </c>
      <c r="T180">
        <f t="shared" si="166"/>
        <v>4.7462929305334255E-3</v>
      </c>
      <c r="U180">
        <f t="shared" si="166"/>
        <v>5.2173216326534769E-3</v>
      </c>
    </row>
    <row r="181" spans="1:21">
      <c r="A181" t="str">
        <f t="shared" si="158"/>
        <v>IA</v>
      </c>
      <c r="B181" s="1" t="s">
        <v>248</v>
      </c>
      <c r="C181">
        <f>SUMIFS(INDEX('IRA-BIL_IRA-BIL - Mid_annual_st'!$W$3:$AR$434,MATCH(C170,'IRA-BIL_IRA-BIL - Mid_annual_st'!$A$3:$A$434,0),),'IRA-BIL_IRA-BIL - Mid_annual_st'!$W$1:$AR$1,$B181)</f>
        <v>42991453</v>
      </c>
      <c r="D181">
        <f>SUMIFS(INDEX('IRA-BIL_IRA-BIL - Mid_annual_st'!$W$3:$AR$434,MATCH(D170,'IRA-BIL_IRA-BIL - Mid_annual_st'!$A$3:$A$434,0),),'IRA-BIL_IRA-BIL - Mid_annual_st'!$W$1:$AR$1,$B181)</f>
        <v>43096888</v>
      </c>
      <c r="E181">
        <f>SUMIFS(INDEX('IRA-BIL_IRA-BIL - Mid_annual_st'!$W$3:$AR$434,MATCH(E170,'IRA-BIL_IRA-BIL - Mid_annual_st'!$A$3:$A$434,0),),'IRA-BIL_IRA-BIL - Mid_annual_st'!$W$1:$AR$1,$B181)</f>
        <v>51480800</v>
      </c>
      <c r="F181">
        <f>SUMIFS(INDEX('IRA-BIL_IRA-BIL - Mid_annual_st'!$W$3:$AR$434,MATCH(F170,'IRA-BIL_IRA-BIL - Mid_annual_st'!$A$3:$A$434,0),),'IRA-BIL_IRA-BIL - Mid_annual_st'!$W$1:$AR$1,$B181)</f>
        <v>58445048</v>
      </c>
      <c r="G181">
        <f>SUMIFS(INDEX('IRA-BIL_IRA-BIL - Mid_annual_st'!$W$3:$AR$434,MATCH(G170,'IRA-BIL_IRA-BIL - Mid_annual_st'!$A$3:$A$434,0),),'IRA-BIL_IRA-BIL - Mid_annual_st'!$W$1:$AR$1,$B181)</f>
        <v>62221439</v>
      </c>
      <c r="H181">
        <f>SUMIFS(INDEX('IRA-BIL_IRA-BIL - Mid_annual_st'!$W$3:$AR$434,MATCH(H170,'IRA-BIL_IRA-BIL - Mid_annual_st'!$A$3:$A$434,0),),'IRA-BIL_IRA-BIL - Mid_annual_st'!$W$1:$AR$1,$B181)</f>
        <v>65231396</v>
      </c>
      <c r="I181">
        <f>SUMIFS(INDEX('IRA-BIL_IRA-BIL - Mid_annual_st'!$W$3:$AR$434,MATCH(I170,'IRA-BIL_IRA-BIL - Mid_annual_st'!$A$3:$A$434,0),),'IRA-BIL_IRA-BIL - Mid_annual_st'!$W$1:$AR$1,$B181)</f>
        <v>68515107</v>
      </c>
      <c r="J181">
        <f>SUMIFS(INDEX('IRA-BIL_IRA-BIL - Mid_annual_st'!$W$3:$AR$434,MATCH(J170,'IRA-BIL_IRA-BIL - Mid_annual_st'!$A$3:$A$434,0),),'IRA-BIL_IRA-BIL - Mid_annual_st'!$W$1:$AR$1,$B181)</f>
        <v>69934716</v>
      </c>
      <c r="K181">
        <f>SUMIFS(INDEX('IRA-BIL_IRA-BIL - Mid_annual_st'!$W$3:$AR$434,MATCH(K170,'IRA-BIL_IRA-BIL - Mid_annual_st'!$A$3:$A$434,0),),'IRA-BIL_IRA-BIL - Mid_annual_st'!$W$1:$AR$1,$B181)</f>
        <v>70534402</v>
      </c>
      <c r="M181">
        <f t="shared" ref="M181:U181" si="167">C181/SUM(C172:C183)</f>
        <v>0.52278068434068559</v>
      </c>
      <c r="N181">
        <f t="shared" si="167"/>
        <v>0.5284012129436797</v>
      </c>
      <c r="O181">
        <f t="shared" si="167"/>
        <v>0.55706771986754933</v>
      </c>
      <c r="P181">
        <f t="shared" si="167"/>
        <v>0.5920432931441838</v>
      </c>
      <c r="Q181">
        <f t="shared" si="167"/>
        <v>0.61130240368626276</v>
      </c>
      <c r="R181">
        <f t="shared" si="167"/>
        <v>0.66000344898299723</v>
      </c>
      <c r="S181">
        <f t="shared" si="167"/>
        <v>0.73686122773267515</v>
      </c>
      <c r="T181">
        <f t="shared" si="167"/>
        <v>0.74231841412502819</v>
      </c>
      <c r="U181">
        <f t="shared" si="167"/>
        <v>0.74872668148019073</v>
      </c>
    </row>
    <row r="182" spans="1:21">
      <c r="A182" t="str">
        <f t="shared" si="158"/>
        <v>IA</v>
      </c>
      <c r="B182" s="1" t="s">
        <v>246</v>
      </c>
      <c r="C182" s="53">
        <v>0</v>
      </c>
      <c r="D182" s="53">
        <v>0</v>
      </c>
      <c r="E182" s="53">
        <v>0</v>
      </c>
      <c r="F182" s="53">
        <v>0</v>
      </c>
      <c r="G182" s="53">
        <v>0</v>
      </c>
      <c r="H182" s="53">
        <v>0</v>
      </c>
      <c r="I182" s="53">
        <v>0</v>
      </c>
      <c r="J182" s="53">
        <v>0</v>
      </c>
      <c r="K182" s="53">
        <v>0</v>
      </c>
      <c r="M182" s="53">
        <v>0</v>
      </c>
      <c r="N182" s="53">
        <v>0</v>
      </c>
      <c r="O182" s="53">
        <v>0</v>
      </c>
      <c r="P182" s="53">
        <v>0</v>
      </c>
      <c r="Q182" s="53">
        <v>0</v>
      </c>
      <c r="R182" s="53">
        <v>0</v>
      </c>
      <c r="S182" s="53">
        <v>0</v>
      </c>
      <c r="T182" s="53">
        <v>0</v>
      </c>
      <c r="U182" s="53">
        <v>0</v>
      </c>
    </row>
    <row r="183" spans="1:21" ht="15.6" customHeight="1" thickBot="1">
      <c r="A183" t="str">
        <f t="shared" si="158"/>
        <v>IA</v>
      </c>
      <c r="B183" s="1" t="s">
        <v>240</v>
      </c>
      <c r="C183">
        <f>SUMIFS(INDEX('IRA-BIL_IRA-BIL - Mid_annual_st'!$W$3:$AR$434,MATCH(C170,'IRA-BIL_IRA-BIL - Mid_annual_st'!$A$3:$A$434,0),),'IRA-BIL_IRA-BIL - Mid_annual_st'!$W$1:$AR$1,$B183)</f>
        <v>522761</v>
      </c>
      <c r="D183">
        <f>SUMIFS(INDEX('IRA-BIL_IRA-BIL - Mid_annual_st'!$W$3:$AR$434,MATCH(D170,'IRA-BIL_IRA-BIL - Mid_annual_st'!$A$3:$A$434,0),),'IRA-BIL_IRA-BIL - Mid_annual_st'!$W$1:$AR$1,$B183)</f>
        <v>548647</v>
      </c>
      <c r="E183">
        <f>SUMIFS(INDEX('IRA-BIL_IRA-BIL - Mid_annual_st'!$W$3:$AR$434,MATCH(E170,'IRA-BIL_IRA-BIL - Mid_annual_st'!$A$3:$A$434,0),),'IRA-BIL_IRA-BIL - Mid_annual_st'!$W$1:$AR$1,$B183)</f>
        <v>3253335</v>
      </c>
      <c r="F183">
        <f>SUMIFS(INDEX('IRA-BIL_IRA-BIL - Mid_annual_st'!$W$3:$AR$434,MATCH(F170,'IRA-BIL_IRA-BIL - Mid_annual_st'!$A$3:$A$434,0),),'IRA-BIL_IRA-BIL - Mid_annual_st'!$W$1:$AR$1,$B183)</f>
        <v>5492983</v>
      </c>
      <c r="G183">
        <f>SUMIFS(INDEX('IRA-BIL_IRA-BIL - Mid_annual_st'!$W$3:$AR$434,MATCH(G170,'IRA-BIL_IRA-BIL - Mid_annual_st'!$A$3:$A$434,0),),'IRA-BIL_IRA-BIL - Mid_annual_st'!$W$1:$AR$1,$B183)</f>
        <v>7513668</v>
      </c>
      <c r="H183">
        <f>SUMIFS(INDEX('IRA-BIL_IRA-BIL - Mid_annual_st'!$W$3:$AR$434,MATCH(H170,'IRA-BIL_IRA-BIL - Mid_annual_st'!$A$3:$A$434,0),),'IRA-BIL_IRA-BIL - Mid_annual_st'!$W$1:$AR$1,$B183)</f>
        <v>7574294</v>
      </c>
      <c r="I183">
        <f>SUMIFS(INDEX('IRA-BIL_IRA-BIL - Mid_annual_st'!$W$3:$AR$434,MATCH(I170,'IRA-BIL_IRA-BIL - Mid_annual_st'!$A$3:$A$434,0),),'IRA-BIL_IRA-BIL - Mid_annual_st'!$W$1:$AR$1,$B183)</f>
        <v>7943425</v>
      </c>
      <c r="J183">
        <f>SUMIFS(INDEX('IRA-BIL_IRA-BIL - Mid_annual_st'!$W$3:$AR$434,MATCH(J170,'IRA-BIL_IRA-BIL - Mid_annual_st'!$A$3:$A$434,0),),'IRA-BIL_IRA-BIL - Mid_annual_st'!$W$1:$AR$1,$B183)</f>
        <v>7887985</v>
      </c>
      <c r="K183">
        <f>SUMIFS(INDEX('IRA-BIL_IRA-BIL - Mid_annual_st'!$W$3:$AR$434,MATCH(K170,'IRA-BIL_IRA-BIL - Mid_annual_st'!$A$3:$A$434,0),),'IRA-BIL_IRA-BIL - Mid_annual_st'!$W$1:$AR$1,$B183)</f>
        <v>8006189</v>
      </c>
      <c r="M183">
        <f t="shared" ref="M183:U183" si="168">C183/SUM(C172:C183)</f>
        <v>6.3568298872480793E-3</v>
      </c>
      <c r="N183">
        <f t="shared" si="168"/>
        <v>6.7268369882742124E-3</v>
      </c>
      <c r="O183">
        <f t="shared" si="168"/>
        <v>3.5203957794270754E-2</v>
      </c>
      <c r="P183">
        <f t="shared" si="168"/>
        <v>5.5643443812468392E-2</v>
      </c>
      <c r="Q183">
        <f t="shared" si="168"/>
        <v>7.3818982375199557E-2</v>
      </c>
      <c r="R183">
        <f t="shared" si="168"/>
        <v>7.6635799172705452E-2</v>
      </c>
      <c r="S183">
        <f t="shared" si="168"/>
        <v>8.5429362285056709E-2</v>
      </c>
      <c r="T183">
        <f t="shared" si="168"/>
        <v>8.3726607481211635E-2</v>
      </c>
      <c r="U183">
        <f t="shared" si="168"/>
        <v>8.4986150747733094E-2</v>
      </c>
    </row>
    <row r="184" spans="1:21" ht="15.6" customHeight="1" thickBot="1">
      <c r="A184" s="50" t="s">
        <v>51</v>
      </c>
      <c r="C184" s="49" t="str">
        <f t="shared" ref="C184:K184" si="169">$A184&amp;"_"&amp;C185</f>
        <v>KS_2022</v>
      </c>
      <c r="D184" s="49" t="str">
        <f t="shared" si="169"/>
        <v>KS_2023</v>
      </c>
      <c r="E184" s="49" t="str">
        <f t="shared" si="169"/>
        <v>KS_2024</v>
      </c>
      <c r="F184" s="49" t="str">
        <f t="shared" si="169"/>
        <v>KS_2025</v>
      </c>
      <c r="G184" s="49" t="str">
        <f t="shared" si="169"/>
        <v>KS_2026</v>
      </c>
      <c r="H184" s="49" t="str">
        <f t="shared" si="169"/>
        <v>KS_2027</v>
      </c>
      <c r="I184" s="49" t="str">
        <f t="shared" si="169"/>
        <v>KS_2028</v>
      </c>
      <c r="J184" s="49" t="str">
        <f t="shared" si="169"/>
        <v>KS_2029</v>
      </c>
      <c r="K184" s="49" t="str">
        <f t="shared" si="169"/>
        <v>KS_2030</v>
      </c>
      <c r="M184" s="56" t="str">
        <f t="shared" ref="M184:U184" si="170">$A184&amp;"_"&amp;M185</f>
        <v>KS_2022</v>
      </c>
      <c r="N184" s="56" t="str">
        <f t="shared" si="170"/>
        <v>KS_2023</v>
      </c>
      <c r="O184" s="56" t="str">
        <f t="shared" si="170"/>
        <v>KS_2024</v>
      </c>
      <c r="P184" s="56" t="str">
        <f t="shared" si="170"/>
        <v>KS_2025</v>
      </c>
      <c r="Q184" s="56" t="str">
        <f t="shared" si="170"/>
        <v>KS_2026</v>
      </c>
      <c r="R184" s="56" t="str">
        <f t="shared" si="170"/>
        <v>KS_2027</v>
      </c>
      <c r="S184" s="56" t="str">
        <f t="shared" si="170"/>
        <v>KS_2028</v>
      </c>
      <c r="T184" s="56" t="str">
        <f t="shared" si="170"/>
        <v>KS_2029</v>
      </c>
      <c r="U184" s="56" t="str">
        <f t="shared" si="170"/>
        <v>KS_2030</v>
      </c>
    </row>
    <row r="185" spans="1:21">
      <c r="C185" s="48">
        <v>2022</v>
      </c>
      <c r="D185" s="48">
        <v>2023</v>
      </c>
      <c r="E185" s="48">
        <v>2024</v>
      </c>
      <c r="F185" s="48">
        <v>2025</v>
      </c>
      <c r="G185" s="48">
        <v>2026</v>
      </c>
      <c r="H185" s="48">
        <v>2027</v>
      </c>
      <c r="I185" s="48">
        <v>2028</v>
      </c>
      <c r="J185" s="48">
        <v>2029</v>
      </c>
      <c r="K185" s="48">
        <v>2030</v>
      </c>
      <c r="M185" s="48">
        <v>2022</v>
      </c>
      <c r="N185" s="48">
        <v>2023</v>
      </c>
      <c r="O185" s="48">
        <v>2024</v>
      </c>
      <c r="P185" s="48">
        <v>2025</v>
      </c>
      <c r="Q185" s="48">
        <v>2026</v>
      </c>
      <c r="R185" s="48">
        <v>2027</v>
      </c>
      <c r="S185" s="48">
        <v>2028</v>
      </c>
      <c r="T185" s="48">
        <v>2029</v>
      </c>
      <c r="U185" s="48">
        <v>2030</v>
      </c>
    </row>
    <row r="186" spans="1:21">
      <c r="A186" t="str">
        <f>A184</f>
        <v>KS</v>
      </c>
      <c r="B186" s="1" t="s">
        <v>237</v>
      </c>
      <c r="C186" s="53">
        <v>0</v>
      </c>
      <c r="D186" s="53">
        <v>0</v>
      </c>
      <c r="E186" s="53">
        <v>0</v>
      </c>
      <c r="F186" s="53">
        <v>0</v>
      </c>
      <c r="G186" s="53">
        <v>0</v>
      </c>
      <c r="H186" s="53">
        <v>0</v>
      </c>
      <c r="I186" s="53">
        <v>0</v>
      </c>
      <c r="J186" s="53">
        <v>0</v>
      </c>
      <c r="K186" s="53">
        <v>0</v>
      </c>
      <c r="M186" s="53">
        <v>0</v>
      </c>
      <c r="N186" s="53">
        <v>0</v>
      </c>
      <c r="O186" s="53">
        <v>0</v>
      </c>
      <c r="P186" s="53">
        <v>0</v>
      </c>
      <c r="Q186" s="53">
        <v>0</v>
      </c>
      <c r="R186" s="53">
        <v>0</v>
      </c>
      <c r="S186" s="53">
        <v>0</v>
      </c>
      <c r="T186" s="53">
        <v>0</v>
      </c>
      <c r="U186" s="53">
        <v>0</v>
      </c>
    </row>
    <row r="187" spans="1:21">
      <c r="A187" t="str">
        <f t="shared" ref="A187:A197" si="171">A186</f>
        <v>KS</v>
      </c>
      <c r="B187" s="1" t="s">
        <v>238</v>
      </c>
      <c r="C187">
        <f>SUMIFS(INDEX('IRA-BIL_IRA-BIL - Mid_annual_st'!$W$3:$AR$434,MATCH(C184,'IRA-BIL_IRA-BIL - Mid_annual_st'!$A$3:$A$434,0),),'IRA-BIL_IRA-BIL - Mid_annual_st'!$W$1:$AR$1,$B187)</f>
        <v>41365</v>
      </c>
      <c r="D187">
        <f>SUMIFS(INDEX('IRA-BIL_IRA-BIL - Mid_annual_st'!$W$3:$AR$434,MATCH(D184,'IRA-BIL_IRA-BIL - Mid_annual_st'!$A$3:$A$434,0),),'IRA-BIL_IRA-BIL - Mid_annual_st'!$W$1:$AR$1,$B187)</f>
        <v>41365</v>
      </c>
      <c r="E187">
        <f>SUMIFS(INDEX('IRA-BIL_IRA-BIL - Mid_annual_st'!$W$3:$AR$434,MATCH(E184,'IRA-BIL_IRA-BIL - Mid_annual_st'!$A$3:$A$434,0),),'IRA-BIL_IRA-BIL - Mid_annual_st'!$W$1:$AR$1,$B187)</f>
        <v>41365</v>
      </c>
      <c r="F187">
        <f>SUMIFS(INDEX('IRA-BIL_IRA-BIL - Mid_annual_st'!$W$3:$AR$434,MATCH(F184,'IRA-BIL_IRA-BIL - Mid_annual_st'!$A$3:$A$434,0),),'IRA-BIL_IRA-BIL - Mid_annual_st'!$W$1:$AR$1,$B187)</f>
        <v>41365</v>
      </c>
      <c r="G187">
        <f>SUMIFS(INDEX('IRA-BIL_IRA-BIL - Mid_annual_st'!$W$3:$AR$434,MATCH(G184,'IRA-BIL_IRA-BIL - Mid_annual_st'!$A$3:$A$434,0),),'IRA-BIL_IRA-BIL - Mid_annual_st'!$W$1:$AR$1,$B187)</f>
        <v>41365</v>
      </c>
      <c r="H187">
        <f>SUMIFS(INDEX('IRA-BIL_IRA-BIL - Mid_annual_st'!$W$3:$AR$434,MATCH(H184,'IRA-BIL_IRA-BIL - Mid_annual_st'!$A$3:$A$434,0),),'IRA-BIL_IRA-BIL - Mid_annual_st'!$W$1:$AR$1,$B187)</f>
        <v>39325</v>
      </c>
      <c r="I187">
        <f>SUMIFS(INDEX('IRA-BIL_IRA-BIL - Mid_annual_st'!$W$3:$AR$434,MATCH(I184,'IRA-BIL_IRA-BIL - Mid_annual_st'!$A$3:$A$434,0),),'IRA-BIL_IRA-BIL - Mid_annual_st'!$W$1:$AR$1,$B187)</f>
        <v>36994</v>
      </c>
      <c r="J187">
        <f>SUMIFS(INDEX('IRA-BIL_IRA-BIL - Mid_annual_st'!$W$3:$AR$434,MATCH(J184,'IRA-BIL_IRA-BIL - Mid_annual_st'!$A$3:$A$434,0),),'IRA-BIL_IRA-BIL - Mid_annual_st'!$W$1:$AR$1,$B187)</f>
        <v>34809</v>
      </c>
      <c r="K187">
        <f>SUMIFS(INDEX('IRA-BIL_IRA-BIL - Mid_annual_st'!$W$3:$AR$434,MATCH(K184,'IRA-BIL_IRA-BIL - Mid_annual_st'!$A$3:$A$434,0),),'IRA-BIL_IRA-BIL - Mid_annual_st'!$W$1:$AR$1,$B187)</f>
        <v>30710</v>
      </c>
      <c r="M187">
        <f t="shared" ref="M187:U187" si="172">C187/SUM(C186:C197)</f>
        <v>6.2793389074351064E-4</v>
      </c>
      <c r="N187">
        <f t="shared" si="172"/>
        <v>6.1439729289111363E-4</v>
      </c>
      <c r="O187">
        <f t="shared" si="172"/>
        <v>6.1643037531050084E-4</v>
      </c>
      <c r="P187">
        <f t="shared" si="172"/>
        <v>6.2271525861937497E-4</v>
      </c>
      <c r="Q187">
        <f t="shared" si="172"/>
        <v>6.5998429312371515E-4</v>
      </c>
      <c r="R187">
        <f t="shared" si="172"/>
        <v>6.7940590018370655E-4</v>
      </c>
      <c r="S187">
        <f t="shared" si="172"/>
        <v>3.7919787727910668E-4</v>
      </c>
      <c r="T187">
        <f t="shared" si="172"/>
        <v>3.6003771847359026E-4</v>
      </c>
      <c r="U187">
        <f t="shared" si="172"/>
        <v>3.1663278733647012E-4</v>
      </c>
    </row>
    <row r="188" spans="1:21">
      <c r="A188" t="str">
        <f t="shared" si="171"/>
        <v>KS</v>
      </c>
      <c r="B188" s="1" t="s">
        <v>239</v>
      </c>
      <c r="C188">
        <f>SUMIFS(INDEX('IRA-BIL_IRA-BIL - Mid_annual_st'!$W$3:$AR$434,MATCH(C184,'IRA-BIL_IRA-BIL - Mid_annual_st'!$A$3:$A$434,0),),'IRA-BIL_IRA-BIL - Mid_annual_st'!$W$1:$AR$1,$B188)</f>
        <v>25468008</v>
      </c>
      <c r="D188">
        <f>SUMIFS(INDEX('IRA-BIL_IRA-BIL - Mid_annual_st'!$W$3:$AR$434,MATCH(D184,'IRA-BIL_IRA-BIL - Mid_annual_st'!$A$3:$A$434,0),),'IRA-BIL_IRA-BIL - Mid_annual_st'!$W$1:$AR$1,$B188)</f>
        <v>23545748</v>
      </c>
      <c r="E188">
        <f>SUMIFS(INDEX('IRA-BIL_IRA-BIL - Mid_annual_st'!$W$3:$AR$434,MATCH(E184,'IRA-BIL_IRA-BIL - Mid_annual_st'!$A$3:$A$434,0),),'IRA-BIL_IRA-BIL - Mid_annual_st'!$W$1:$AR$1,$B188)</f>
        <v>19814106</v>
      </c>
      <c r="F188">
        <f>SUMIFS(INDEX('IRA-BIL_IRA-BIL - Mid_annual_st'!$W$3:$AR$434,MATCH(F184,'IRA-BIL_IRA-BIL - Mid_annual_st'!$A$3:$A$434,0),),'IRA-BIL_IRA-BIL - Mid_annual_st'!$W$1:$AR$1,$B188)</f>
        <v>17103686</v>
      </c>
      <c r="G188">
        <f>SUMIFS(INDEX('IRA-BIL_IRA-BIL - Mid_annual_st'!$W$3:$AR$434,MATCH(G184,'IRA-BIL_IRA-BIL - Mid_annual_st'!$A$3:$A$434,0),),'IRA-BIL_IRA-BIL - Mid_annual_st'!$W$1:$AR$1,$B188)</f>
        <v>12907437</v>
      </c>
      <c r="H188">
        <f>SUMIFS(INDEX('IRA-BIL_IRA-BIL - Mid_annual_st'!$W$3:$AR$434,MATCH(H184,'IRA-BIL_IRA-BIL - Mid_annual_st'!$A$3:$A$434,0),),'IRA-BIL_IRA-BIL - Mid_annual_st'!$W$1:$AR$1,$B188)</f>
        <v>8683233</v>
      </c>
      <c r="I188">
        <f>SUMIFS(INDEX('IRA-BIL_IRA-BIL - Mid_annual_st'!$W$3:$AR$434,MATCH(I184,'IRA-BIL_IRA-BIL - Mid_annual_st'!$A$3:$A$434,0),),'IRA-BIL_IRA-BIL - Mid_annual_st'!$W$1:$AR$1,$B188)</f>
        <v>21230890</v>
      </c>
      <c r="J188">
        <f>SUMIFS(INDEX('IRA-BIL_IRA-BIL - Mid_annual_st'!$W$3:$AR$434,MATCH(J184,'IRA-BIL_IRA-BIL - Mid_annual_st'!$A$3:$A$434,0),),'IRA-BIL_IRA-BIL - Mid_annual_st'!$W$1:$AR$1,$B188)</f>
        <v>22449155</v>
      </c>
      <c r="K188">
        <f>SUMIFS(INDEX('IRA-BIL_IRA-BIL - Mid_annual_st'!$W$3:$AR$434,MATCH(K184,'IRA-BIL_IRA-BIL - Mid_annual_st'!$A$3:$A$434,0),),'IRA-BIL_IRA-BIL - Mid_annual_st'!$W$1:$AR$1,$B188)</f>
        <v>22463475</v>
      </c>
      <c r="M188">
        <f t="shared" ref="M188:U188" si="173">C188/SUM(C186:C197)</f>
        <v>0.38661248284604993</v>
      </c>
      <c r="N188">
        <f t="shared" si="173"/>
        <v>0.3497266730399215</v>
      </c>
      <c r="O188">
        <f t="shared" si="173"/>
        <v>0.29527418827564478</v>
      </c>
      <c r="P188">
        <f t="shared" si="173"/>
        <v>0.25748159678072247</v>
      </c>
      <c r="Q188">
        <f t="shared" si="173"/>
        <v>0.20593994160483226</v>
      </c>
      <c r="R188">
        <f t="shared" si="173"/>
        <v>0.15001753929739012</v>
      </c>
      <c r="S188">
        <f t="shared" si="173"/>
        <v>0.21762200412894561</v>
      </c>
      <c r="T188">
        <f t="shared" si="173"/>
        <v>0.2321969188388058</v>
      </c>
      <c r="U188">
        <f t="shared" si="173"/>
        <v>0.2316077076689389</v>
      </c>
    </row>
    <row r="189" spans="1:21">
      <c r="A189" t="str">
        <f t="shared" si="171"/>
        <v>KS</v>
      </c>
      <c r="B189" s="1" t="s">
        <v>242</v>
      </c>
      <c r="C189">
        <f>SUMIFS(INDEX('IRA-BIL_IRA-BIL - Mid_annual_st'!$W$3:$AR$434,MATCH(C184,'IRA-BIL_IRA-BIL - Mid_annual_st'!$A$3:$A$434,0),),'IRA-BIL_IRA-BIL - Mid_annual_st'!$W$1:$AR$1,$B189)</f>
        <v>0</v>
      </c>
      <c r="D189">
        <f>SUMIFS(INDEX('IRA-BIL_IRA-BIL - Mid_annual_st'!$W$3:$AR$434,MATCH(D184,'IRA-BIL_IRA-BIL - Mid_annual_st'!$A$3:$A$434,0),),'IRA-BIL_IRA-BIL - Mid_annual_st'!$W$1:$AR$1,$B189)</f>
        <v>0</v>
      </c>
      <c r="E189">
        <f>SUMIFS(INDEX('IRA-BIL_IRA-BIL - Mid_annual_st'!$W$3:$AR$434,MATCH(E184,'IRA-BIL_IRA-BIL - Mid_annual_st'!$A$3:$A$434,0),),'IRA-BIL_IRA-BIL - Mid_annual_st'!$W$1:$AR$1,$B189)</f>
        <v>0</v>
      </c>
      <c r="F189">
        <f>SUMIFS(INDEX('IRA-BIL_IRA-BIL - Mid_annual_st'!$W$3:$AR$434,MATCH(F184,'IRA-BIL_IRA-BIL - Mid_annual_st'!$A$3:$A$434,0),),'IRA-BIL_IRA-BIL - Mid_annual_st'!$W$1:$AR$1,$B189)</f>
        <v>0</v>
      </c>
      <c r="G189">
        <f>SUMIFS(INDEX('IRA-BIL_IRA-BIL - Mid_annual_st'!$W$3:$AR$434,MATCH(G184,'IRA-BIL_IRA-BIL - Mid_annual_st'!$A$3:$A$434,0),),'IRA-BIL_IRA-BIL - Mid_annual_st'!$W$1:$AR$1,$B189)</f>
        <v>0</v>
      </c>
      <c r="H189">
        <f>SUMIFS(INDEX('IRA-BIL_IRA-BIL - Mid_annual_st'!$W$3:$AR$434,MATCH(H184,'IRA-BIL_IRA-BIL - Mid_annual_st'!$A$3:$A$434,0),),'IRA-BIL_IRA-BIL - Mid_annual_st'!$W$1:$AR$1,$B189)</f>
        <v>0</v>
      </c>
      <c r="I189">
        <f>SUMIFS(INDEX('IRA-BIL_IRA-BIL - Mid_annual_st'!$W$3:$AR$434,MATCH(I184,'IRA-BIL_IRA-BIL - Mid_annual_st'!$A$3:$A$434,0),),'IRA-BIL_IRA-BIL - Mid_annual_st'!$W$1:$AR$1,$B189)</f>
        <v>0</v>
      </c>
      <c r="J189">
        <f>SUMIFS(INDEX('IRA-BIL_IRA-BIL - Mid_annual_st'!$W$3:$AR$434,MATCH(J184,'IRA-BIL_IRA-BIL - Mid_annual_st'!$A$3:$A$434,0),),'IRA-BIL_IRA-BIL - Mid_annual_st'!$W$1:$AR$1,$B189)</f>
        <v>0</v>
      </c>
      <c r="K189">
        <f>SUMIFS(INDEX('IRA-BIL_IRA-BIL - Mid_annual_st'!$W$3:$AR$434,MATCH(K184,'IRA-BIL_IRA-BIL - Mid_annual_st'!$A$3:$A$434,0),),'IRA-BIL_IRA-BIL - Mid_annual_st'!$W$1:$AR$1,$B189)</f>
        <v>0</v>
      </c>
      <c r="M189">
        <f t="shared" ref="M189:U189" si="174">C189/SUM(C186:C197)</f>
        <v>0</v>
      </c>
      <c r="N189">
        <f t="shared" si="174"/>
        <v>0</v>
      </c>
      <c r="O189">
        <f t="shared" si="174"/>
        <v>0</v>
      </c>
      <c r="P189">
        <f t="shared" si="174"/>
        <v>0</v>
      </c>
      <c r="Q189">
        <f t="shared" si="174"/>
        <v>0</v>
      </c>
      <c r="R189">
        <f t="shared" si="174"/>
        <v>0</v>
      </c>
      <c r="S189">
        <f t="shared" si="174"/>
        <v>0</v>
      </c>
      <c r="T189">
        <f t="shared" si="174"/>
        <v>0</v>
      </c>
      <c r="U189">
        <f t="shared" si="174"/>
        <v>0</v>
      </c>
    </row>
    <row r="190" spans="1:21">
      <c r="A190" t="str">
        <f t="shared" si="171"/>
        <v>KS</v>
      </c>
      <c r="B190" s="1" t="s">
        <v>243</v>
      </c>
      <c r="C190">
        <f>SUMIFS(INDEX('IRA-BIL_IRA-BIL - Mid_annual_st'!$W$3:$AR$434,MATCH(C184,'IRA-BIL_IRA-BIL - Mid_annual_st'!$A$3:$A$434,0),),'IRA-BIL_IRA-BIL - Mid_annual_st'!$W$1:$AR$1,$B190)</f>
        <v>22256</v>
      </c>
      <c r="D190">
        <f>SUMIFS(INDEX('IRA-BIL_IRA-BIL - Mid_annual_st'!$W$3:$AR$434,MATCH(D184,'IRA-BIL_IRA-BIL - Mid_annual_st'!$A$3:$A$434,0),),'IRA-BIL_IRA-BIL - Mid_annual_st'!$W$1:$AR$1,$B190)</f>
        <v>22256</v>
      </c>
      <c r="E190">
        <f>SUMIFS(INDEX('IRA-BIL_IRA-BIL - Mid_annual_st'!$W$3:$AR$434,MATCH(E184,'IRA-BIL_IRA-BIL - Mid_annual_st'!$A$3:$A$434,0),),'IRA-BIL_IRA-BIL - Mid_annual_st'!$W$1:$AR$1,$B190)</f>
        <v>22270</v>
      </c>
      <c r="F190">
        <f>SUMIFS(INDEX('IRA-BIL_IRA-BIL - Mid_annual_st'!$W$3:$AR$434,MATCH(F184,'IRA-BIL_IRA-BIL - Mid_annual_st'!$A$3:$A$434,0),),'IRA-BIL_IRA-BIL - Mid_annual_st'!$W$1:$AR$1,$B190)</f>
        <v>22284</v>
      </c>
      <c r="G190">
        <f>SUMIFS(INDEX('IRA-BIL_IRA-BIL - Mid_annual_st'!$W$3:$AR$434,MATCH(G184,'IRA-BIL_IRA-BIL - Mid_annual_st'!$A$3:$A$434,0),),'IRA-BIL_IRA-BIL - Mid_annual_st'!$W$1:$AR$1,$B190)</f>
        <v>22298</v>
      </c>
      <c r="H190">
        <f>SUMIFS(INDEX('IRA-BIL_IRA-BIL - Mid_annual_st'!$W$3:$AR$434,MATCH(H184,'IRA-BIL_IRA-BIL - Mid_annual_st'!$A$3:$A$434,0),),'IRA-BIL_IRA-BIL - Mid_annual_st'!$W$1:$AR$1,$B190)</f>
        <v>22311</v>
      </c>
      <c r="I190">
        <f>SUMIFS(INDEX('IRA-BIL_IRA-BIL - Mid_annual_st'!$W$3:$AR$434,MATCH(I184,'IRA-BIL_IRA-BIL - Mid_annual_st'!$A$3:$A$434,0),),'IRA-BIL_IRA-BIL - Mid_annual_st'!$W$1:$AR$1,$B190)</f>
        <v>22325</v>
      </c>
      <c r="J190">
        <f>SUMIFS(INDEX('IRA-BIL_IRA-BIL - Mid_annual_st'!$W$3:$AR$434,MATCH(J184,'IRA-BIL_IRA-BIL - Mid_annual_st'!$A$3:$A$434,0),),'IRA-BIL_IRA-BIL - Mid_annual_st'!$W$1:$AR$1,$B190)</f>
        <v>22339</v>
      </c>
      <c r="K190">
        <f>SUMIFS(INDEX('IRA-BIL_IRA-BIL - Mid_annual_st'!$W$3:$AR$434,MATCH(K184,'IRA-BIL_IRA-BIL - Mid_annual_st'!$A$3:$A$434,0),),'IRA-BIL_IRA-BIL - Mid_annual_st'!$W$1:$AR$1,$B190)</f>
        <v>22353</v>
      </c>
      <c r="M190">
        <f t="shared" ref="M190:U190" si="175">C190/SUM(C186:C197)</f>
        <v>3.3785317713979382E-4</v>
      </c>
      <c r="N190">
        <f t="shared" si="175"/>
        <v>3.3056995408158166E-4</v>
      </c>
      <c r="O190">
        <f t="shared" si="175"/>
        <v>3.3187246363265693E-4</v>
      </c>
      <c r="P190">
        <f t="shared" si="175"/>
        <v>3.3546686384803946E-4</v>
      </c>
      <c r="Q190">
        <f t="shared" si="175"/>
        <v>3.5576767238178653E-4</v>
      </c>
      <c r="R190">
        <f t="shared" si="175"/>
        <v>3.8546026799742342E-4</v>
      </c>
      <c r="S190">
        <f t="shared" si="175"/>
        <v>2.2883690896513103E-4</v>
      </c>
      <c r="T190">
        <f t="shared" si="175"/>
        <v>2.3105755962485371E-4</v>
      </c>
      <c r="U190">
        <f t="shared" si="175"/>
        <v>2.3046866477799145E-4</v>
      </c>
    </row>
    <row r="191" spans="1:21">
      <c r="A191" t="str">
        <f t="shared" si="171"/>
        <v>KS</v>
      </c>
      <c r="B191" s="1" t="s">
        <v>241</v>
      </c>
      <c r="C191">
        <f>SUMIFS(INDEX('IRA-BIL_IRA-BIL - Mid_annual_st'!$W$3:$AR$434,MATCH(C184,'IRA-BIL_IRA-BIL - Mid_annual_st'!$A$3:$A$434,0),),'IRA-BIL_IRA-BIL - Mid_annual_st'!$W$1:$AR$1,$B191)</f>
        <v>1361031</v>
      </c>
      <c r="D191">
        <f>SUMIFS(INDEX('IRA-BIL_IRA-BIL - Mid_annual_st'!$W$3:$AR$434,MATCH(D184,'IRA-BIL_IRA-BIL - Mid_annual_st'!$A$3:$A$434,0),),'IRA-BIL_IRA-BIL - Mid_annual_st'!$W$1:$AR$1,$B191)</f>
        <v>1482659</v>
      </c>
      <c r="E191">
        <f>SUMIFS(INDEX('IRA-BIL_IRA-BIL - Mid_annual_st'!$W$3:$AR$434,MATCH(E184,'IRA-BIL_IRA-BIL - Mid_annual_st'!$A$3:$A$434,0),),'IRA-BIL_IRA-BIL - Mid_annual_st'!$W$1:$AR$1,$B191)</f>
        <v>1463184</v>
      </c>
      <c r="F191">
        <f>SUMIFS(INDEX('IRA-BIL_IRA-BIL - Mid_annual_st'!$W$3:$AR$434,MATCH(F184,'IRA-BIL_IRA-BIL - Mid_annual_st'!$A$3:$A$434,0),),'IRA-BIL_IRA-BIL - Mid_annual_st'!$W$1:$AR$1,$B191)</f>
        <v>1354645</v>
      </c>
      <c r="G191">
        <f>SUMIFS(INDEX('IRA-BIL_IRA-BIL - Mid_annual_st'!$W$3:$AR$434,MATCH(G184,'IRA-BIL_IRA-BIL - Mid_annual_st'!$A$3:$A$434,0),),'IRA-BIL_IRA-BIL - Mid_annual_st'!$W$1:$AR$1,$B191)</f>
        <v>1301546</v>
      </c>
      <c r="H191">
        <f>SUMIFS(INDEX('IRA-BIL_IRA-BIL - Mid_annual_st'!$W$3:$AR$434,MATCH(H184,'IRA-BIL_IRA-BIL - Mid_annual_st'!$A$3:$A$434,0),),'IRA-BIL_IRA-BIL - Mid_annual_st'!$W$1:$AR$1,$B191)</f>
        <v>1307517</v>
      </c>
      <c r="I191">
        <f>SUMIFS(INDEX('IRA-BIL_IRA-BIL - Mid_annual_st'!$W$3:$AR$434,MATCH(I184,'IRA-BIL_IRA-BIL - Mid_annual_st'!$A$3:$A$434,0),),'IRA-BIL_IRA-BIL - Mid_annual_st'!$W$1:$AR$1,$B191)</f>
        <v>899032</v>
      </c>
      <c r="J191">
        <f>SUMIFS(INDEX('IRA-BIL_IRA-BIL - Mid_annual_st'!$W$3:$AR$434,MATCH(J184,'IRA-BIL_IRA-BIL - Mid_annual_st'!$A$3:$A$434,0),),'IRA-BIL_IRA-BIL - Mid_annual_st'!$W$1:$AR$1,$B191)</f>
        <v>646492</v>
      </c>
      <c r="K191">
        <f>SUMIFS(INDEX('IRA-BIL_IRA-BIL - Mid_annual_st'!$W$3:$AR$434,MATCH(K184,'IRA-BIL_IRA-BIL - Mid_annual_st'!$A$3:$A$434,0),),'IRA-BIL_IRA-BIL - Mid_annual_st'!$W$1:$AR$1,$B191)</f>
        <v>554561</v>
      </c>
      <c r="M191">
        <f t="shared" ref="M191:U191" si="176">C191/SUM(C186:C197)</f>
        <v>2.0660884594525107E-2</v>
      </c>
      <c r="N191">
        <f t="shared" si="176"/>
        <v>2.2022039789209372E-2</v>
      </c>
      <c r="O191">
        <f t="shared" si="176"/>
        <v>2.1804691460614523E-2</v>
      </c>
      <c r="P191">
        <f t="shared" si="176"/>
        <v>2.0393040287983642E-2</v>
      </c>
      <c r="Q191">
        <f t="shared" si="176"/>
        <v>2.076634635024777E-2</v>
      </c>
      <c r="R191">
        <f t="shared" si="176"/>
        <v>2.2589568070959933E-2</v>
      </c>
      <c r="S191">
        <f t="shared" si="176"/>
        <v>9.2153058876031212E-3</v>
      </c>
      <c r="T191">
        <f t="shared" si="176"/>
        <v>6.6868196354801434E-3</v>
      </c>
      <c r="U191">
        <f t="shared" si="176"/>
        <v>5.7177530178476139E-3</v>
      </c>
    </row>
    <row r="192" spans="1:21">
      <c r="A192" t="str">
        <f t="shared" si="171"/>
        <v>KS</v>
      </c>
      <c r="B192" s="1" t="s">
        <v>244</v>
      </c>
      <c r="C192">
        <f>SUMIFS(INDEX('IRA-BIL_IRA-BIL - Mid_annual_st'!$W$3:$AR$434,MATCH(C184,'IRA-BIL_IRA-BIL - Mid_annual_st'!$A$3:$A$434,0),),'IRA-BIL_IRA-BIL - Mid_annual_st'!$W$1:$AR$1,$B192)</f>
        <v>9860176</v>
      </c>
      <c r="D192">
        <f>SUMIFS(INDEX('IRA-BIL_IRA-BIL - Mid_annual_st'!$W$3:$AR$434,MATCH(D184,'IRA-BIL_IRA-BIL - Mid_annual_st'!$A$3:$A$434,0),),'IRA-BIL_IRA-BIL - Mid_annual_st'!$W$1:$AR$1,$B192)</f>
        <v>9860176</v>
      </c>
      <c r="E192">
        <f>SUMIFS(INDEX('IRA-BIL_IRA-BIL - Mid_annual_st'!$W$3:$AR$434,MATCH(E184,'IRA-BIL_IRA-BIL - Mid_annual_st'!$A$3:$A$434,0),),'IRA-BIL_IRA-BIL - Mid_annual_st'!$W$1:$AR$1,$B192)</f>
        <v>9860176</v>
      </c>
      <c r="F192">
        <f>SUMIFS(INDEX('IRA-BIL_IRA-BIL - Mid_annual_st'!$W$3:$AR$434,MATCH(F184,'IRA-BIL_IRA-BIL - Mid_annual_st'!$A$3:$A$434,0),),'IRA-BIL_IRA-BIL - Mid_annual_st'!$W$1:$AR$1,$B192)</f>
        <v>9860176</v>
      </c>
      <c r="G192">
        <f>SUMIFS(INDEX('IRA-BIL_IRA-BIL - Mid_annual_st'!$W$3:$AR$434,MATCH(G184,'IRA-BIL_IRA-BIL - Mid_annual_st'!$A$3:$A$434,0),),'IRA-BIL_IRA-BIL - Mid_annual_st'!$W$1:$AR$1,$B192)</f>
        <v>9860176</v>
      </c>
      <c r="H192">
        <f>SUMIFS(INDEX('IRA-BIL_IRA-BIL - Mid_annual_st'!$W$3:$AR$434,MATCH(H184,'IRA-BIL_IRA-BIL - Mid_annual_st'!$A$3:$A$434,0),),'IRA-BIL_IRA-BIL - Mid_annual_st'!$W$1:$AR$1,$B192)</f>
        <v>9618854</v>
      </c>
      <c r="I192">
        <f>SUMIFS(INDEX('IRA-BIL_IRA-BIL - Mid_annual_st'!$W$3:$AR$434,MATCH(I184,'IRA-BIL_IRA-BIL - Mid_annual_st'!$A$3:$A$434,0),),'IRA-BIL_IRA-BIL - Mid_annual_st'!$W$1:$AR$1,$B192)</f>
        <v>8488479</v>
      </c>
      <c r="J192">
        <f>SUMIFS(INDEX('IRA-BIL_IRA-BIL - Mid_annual_st'!$W$3:$AR$434,MATCH(J184,'IRA-BIL_IRA-BIL - Mid_annual_st'!$A$3:$A$434,0),),'IRA-BIL_IRA-BIL - Mid_annual_st'!$W$1:$AR$1,$B192)</f>
        <v>8115228</v>
      </c>
      <c r="K192">
        <f>SUMIFS(INDEX('IRA-BIL_IRA-BIL - Mid_annual_st'!$W$3:$AR$434,MATCH(K184,'IRA-BIL_IRA-BIL - Mid_annual_st'!$A$3:$A$434,0),),'IRA-BIL_IRA-BIL - Mid_annual_st'!$W$1:$AR$1,$B192)</f>
        <v>7987836</v>
      </c>
      <c r="M192">
        <f t="shared" ref="M192:U192" si="177">C192/SUM(C186:C197)</f>
        <v>0.14968061595783358</v>
      </c>
      <c r="N192">
        <f t="shared" si="177"/>
        <v>0.14645389681687246</v>
      </c>
      <c r="O192">
        <f t="shared" si="177"/>
        <v>0.14693852271987412</v>
      </c>
      <c r="P192">
        <f t="shared" si="177"/>
        <v>0.14843665049855082</v>
      </c>
      <c r="Q192">
        <f t="shared" si="177"/>
        <v>0.1573204711092813</v>
      </c>
      <c r="R192">
        <f t="shared" si="177"/>
        <v>0.16618197484057587</v>
      </c>
      <c r="S192">
        <f t="shared" si="177"/>
        <v>8.7009061418832093E-2</v>
      </c>
      <c r="T192">
        <f t="shared" si="177"/>
        <v>8.3937722256111832E-2</v>
      </c>
      <c r="U192">
        <f t="shared" si="177"/>
        <v>8.2357889204382945E-2</v>
      </c>
    </row>
    <row r="193" spans="1:21">
      <c r="A193" t="str">
        <f t="shared" si="171"/>
        <v>KS</v>
      </c>
      <c r="B193" s="1" t="s">
        <v>247</v>
      </c>
      <c r="C193">
        <f>SUMIFS(INDEX('IRA-BIL_IRA-BIL - Mid_annual_st'!$W$3:$AR$434,MATCH(C184,'IRA-BIL_IRA-BIL - Mid_annual_st'!$A$3:$A$434,0),),'IRA-BIL_IRA-BIL - Mid_annual_st'!$W$1:$AR$1,$B193)</f>
        <v>0</v>
      </c>
      <c r="D193">
        <f>SUMIFS(INDEX('IRA-BIL_IRA-BIL - Mid_annual_st'!$W$3:$AR$434,MATCH(D184,'IRA-BIL_IRA-BIL - Mid_annual_st'!$A$3:$A$434,0),),'IRA-BIL_IRA-BIL - Mid_annual_st'!$W$1:$AR$1,$B193)</f>
        <v>0</v>
      </c>
      <c r="E193">
        <f>SUMIFS(INDEX('IRA-BIL_IRA-BIL - Mid_annual_st'!$W$3:$AR$434,MATCH(E184,'IRA-BIL_IRA-BIL - Mid_annual_st'!$A$3:$A$434,0),),'IRA-BIL_IRA-BIL - Mid_annual_st'!$W$1:$AR$1,$B193)</f>
        <v>0</v>
      </c>
      <c r="F193">
        <f>SUMIFS(INDEX('IRA-BIL_IRA-BIL - Mid_annual_st'!$W$3:$AR$434,MATCH(F184,'IRA-BIL_IRA-BIL - Mid_annual_st'!$A$3:$A$434,0),),'IRA-BIL_IRA-BIL - Mid_annual_st'!$W$1:$AR$1,$B193)</f>
        <v>0</v>
      </c>
      <c r="G193">
        <f>SUMIFS(INDEX('IRA-BIL_IRA-BIL - Mid_annual_st'!$W$3:$AR$434,MATCH(G184,'IRA-BIL_IRA-BIL - Mid_annual_st'!$A$3:$A$434,0),),'IRA-BIL_IRA-BIL - Mid_annual_st'!$W$1:$AR$1,$B193)</f>
        <v>0</v>
      </c>
      <c r="H193">
        <f>SUMIFS(INDEX('IRA-BIL_IRA-BIL - Mid_annual_st'!$W$3:$AR$434,MATCH(H184,'IRA-BIL_IRA-BIL - Mid_annual_st'!$A$3:$A$434,0),),'IRA-BIL_IRA-BIL - Mid_annual_st'!$W$1:$AR$1,$B193)</f>
        <v>0</v>
      </c>
      <c r="I193">
        <f>SUMIFS(INDEX('IRA-BIL_IRA-BIL - Mid_annual_st'!$W$3:$AR$434,MATCH(I184,'IRA-BIL_IRA-BIL - Mid_annual_st'!$A$3:$A$434,0),),'IRA-BIL_IRA-BIL - Mid_annual_st'!$W$1:$AR$1,$B193)</f>
        <v>0</v>
      </c>
      <c r="J193">
        <f>SUMIFS(INDEX('IRA-BIL_IRA-BIL - Mid_annual_st'!$W$3:$AR$434,MATCH(J184,'IRA-BIL_IRA-BIL - Mid_annual_st'!$A$3:$A$434,0),),'IRA-BIL_IRA-BIL - Mid_annual_st'!$W$1:$AR$1,$B193)</f>
        <v>0</v>
      </c>
      <c r="K193">
        <f>SUMIFS(INDEX('IRA-BIL_IRA-BIL - Mid_annual_st'!$W$3:$AR$434,MATCH(K184,'IRA-BIL_IRA-BIL - Mid_annual_st'!$A$3:$A$434,0),),'IRA-BIL_IRA-BIL - Mid_annual_st'!$W$1:$AR$1,$B193)</f>
        <v>0</v>
      </c>
      <c r="M193">
        <f t="shared" ref="M193:U193" si="178">C193/SUM(C186:C197)</f>
        <v>0</v>
      </c>
      <c r="N193">
        <f t="shared" si="178"/>
        <v>0</v>
      </c>
      <c r="O193">
        <f t="shared" si="178"/>
        <v>0</v>
      </c>
      <c r="P193">
        <f t="shared" si="178"/>
        <v>0</v>
      </c>
      <c r="Q193">
        <f t="shared" si="178"/>
        <v>0</v>
      </c>
      <c r="R193">
        <f t="shared" si="178"/>
        <v>0</v>
      </c>
      <c r="S193">
        <f t="shared" si="178"/>
        <v>0</v>
      </c>
      <c r="T193">
        <f t="shared" si="178"/>
        <v>0</v>
      </c>
      <c r="U193">
        <f t="shared" si="178"/>
        <v>0</v>
      </c>
    </row>
    <row r="194" spans="1:21">
      <c r="A194" t="str">
        <f t="shared" si="171"/>
        <v>KS</v>
      </c>
      <c r="B194" s="1" t="s">
        <v>245</v>
      </c>
      <c r="C194">
        <f>SUMIFS(INDEX('IRA-BIL_IRA-BIL - Mid_annual_st'!$W$3:$AR$434,MATCH(C184,'IRA-BIL_IRA-BIL - Mid_annual_st'!$A$3:$A$434,0),),'IRA-BIL_IRA-BIL - Mid_annual_st'!$W$1:$AR$1,$B194)</f>
        <v>0</v>
      </c>
      <c r="D194">
        <f>SUMIFS(INDEX('IRA-BIL_IRA-BIL - Mid_annual_st'!$W$3:$AR$434,MATCH(D184,'IRA-BIL_IRA-BIL - Mid_annual_st'!$A$3:$A$434,0),),'IRA-BIL_IRA-BIL - Mid_annual_st'!$W$1:$AR$1,$B194)</f>
        <v>0</v>
      </c>
      <c r="E194">
        <f>SUMIFS(INDEX('IRA-BIL_IRA-BIL - Mid_annual_st'!$W$3:$AR$434,MATCH(E184,'IRA-BIL_IRA-BIL - Mid_annual_st'!$A$3:$A$434,0),),'IRA-BIL_IRA-BIL - Mid_annual_st'!$W$1:$AR$1,$B194)</f>
        <v>0</v>
      </c>
      <c r="F194">
        <f>SUMIFS(INDEX('IRA-BIL_IRA-BIL - Mid_annual_st'!$W$3:$AR$434,MATCH(F184,'IRA-BIL_IRA-BIL - Mid_annual_st'!$A$3:$A$434,0),),'IRA-BIL_IRA-BIL - Mid_annual_st'!$W$1:$AR$1,$B194)</f>
        <v>0</v>
      </c>
      <c r="G194">
        <f>SUMIFS(INDEX('IRA-BIL_IRA-BIL - Mid_annual_st'!$W$3:$AR$434,MATCH(G184,'IRA-BIL_IRA-BIL - Mid_annual_st'!$A$3:$A$434,0),),'IRA-BIL_IRA-BIL - Mid_annual_st'!$W$1:$AR$1,$B194)</f>
        <v>0</v>
      </c>
      <c r="H194">
        <f>SUMIFS(INDEX('IRA-BIL_IRA-BIL - Mid_annual_st'!$W$3:$AR$434,MATCH(H184,'IRA-BIL_IRA-BIL - Mid_annual_st'!$A$3:$A$434,0),),'IRA-BIL_IRA-BIL - Mid_annual_st'!$W$1:$AR$1,$B194)</f>
        <v>0</v>
      </c>
      <c r="I194">
        <f>SUMIFS(INDEX('IRA-BIL_IRA-BIL - Mid_annual_st'!$W$3:$AR$434,MATCH(I184,'IRA-BIL_IRA-BIL - Mid_annual_st'!$A$3:$A$434,0),),'IRA-BIL_IRA-BIL - Mid_annual_st'!$W$1:$AR$1,$B194)</f>
        <v>0</v>
      </c>
      <c r="J194">
        <f>SUMIFS(INDEX('IRA-BIL_IRA-BIL - Mid_annual_st'!$W$3:$AR$434,MATCH(J184,'IRA-BIL_IRA-BIL - Mid_annual_st'!$A$3:$A$434,0),),'IRA-BIL_IRA-BIL - Mid_annual_st'!$W$1:$AR$1,$B194)</f>
        <v>0</v>
      </c>
      <c r="K194">
        <f>SUMIFS(INDEX('IRA-BIL_IRA-BIL - Mid_annual_st'!$W$3:$AR$434,MATCH(K184,'IRA-BIL_IRA-BIL - Mid_annual_st'!$A$3:$A$434,0),),'IRA-BIL_IRA-BIL - Mid_annual_st'!$W$1:$AR$1,$B194)</f>
        <v>0</v>
      </c>
      <c r="M194">
        <f t="shared" ref="M194:U194" si="179">C194/SUM(C186:C197)</f>
        <v>0</v>
      </c>
      <c r="N194">
        <f t="shared" si="179"/>
        <v>0</v>
      </c>
      <c r="O194">
        <f t="shared" si="179"/>
        <v>0</v>
      </c>
      <c r="P194">
        <f t="shared" si="179"/>
        <v>0</v>
      </c>
      <c r="Q194">
        <f t="shared" si="179"/>
        <v>0</v>
      </c>
      <c r="R194">
        <f t="shared" si="179"/>
        <v>0</v>
      </c>
      <c r="S194">
        <f t="shared" si="179"/>
        <v>0</v>
      </c>
      <c r="T194">
        <f t="shared" si="179"/>
        <v>0</v>
      </c>
      <c r="U194">
        <f t="shared" si="179"/>
        <v>0</v>
      </c>
    </row>
    <row r="195" spans="1:21">
      <c r="A195" t="str">
        <f t="shared" si="171"/>
        <v>KS</v>
      </c>
      <c r="B195" s="1" t="s">
        <v>248</v>
      </c>
      <c r="C195">
        <f>SUMIFS(INDEX('IRA-BIL_IRA-BIL - Mid_annual_st'!$W$3:$AR$434,MATCH(C184,'IRA-BIL_IRA-BIL - Mid_annual_st'!$A$3:$A$434,0),),'IRA-BIL_IRA-BIL - Mid_annual_st'!$W$1:$AR$1,$B195)</f>
        <v>29046793</v>
      </c>
      <c r="D195">
        <f>SUMIFS(INDEX('IRA-BIL_IRA-BIL - Mid_annual_st'!$W$3:$AR$434,MATCH(D184,'IRA-BIL_IRA-BIL - Mid_annual_st'!$A$3:$A$434,0),),'IRA-BIL_IRA-BIL - Mid_annual_st'!$W$1:$AR$1,$B195)</f>
        <v>30368488</v>
      </c>
      <c r="E195">
        <f>SUMIFS(INDEX('IRA-BIL_IRA-BIL - Mid_annual_st'!$W$3:$AR$434,MATCH(E184,'IRA-BIL_IRA-BIL - Mid_annual_st'!$A$3:$A$434,0),),'IRA-BIL_IRA-BIL - Mid_annual_st'!$W$1:$AR$1,$B195)</f>
        <v>32676839</v>
      </c>
      <c r="F195">
        <f>SUMIFS(INDEX('IRA-BIL_IRA-BIL - Mid_annual_st'!$W$3:$AR$434,MATCH(F184,'IRA-BIL_IRA-BIL - Mid_annual_st'!$A$3:$A$434,0),),'IRA-BIL_IRA-BIL - Mid_annual_st'!$W$1:$AR$1,$B195)</f>
        <v>33877454</v>
      </c>
      <c r="G195">
        <f>SUMIFS(INDEX('IRA-BIL_IRA-BIL - Mid_annual_st'!$W$3:$AR$434,MATCH(G184,'IRA-BIL_IRA-BIL - Mid_annual_st'!$A$3:$A$434,0),),'IRA-BIL_IRA-BIL - Mid_annual_st'!$W$1:$AR$1,$B195)</f>
        <v>33896802</v>
      </c>
      <c r="H195">
        <f>SUMIFS(INDEX('IRA-BIL_IRA-BIL - Mid_annual_st'!$W$3:$AR$434,MATCH(H184,'IRA-BIL_IRA-BIL - Mid_annual_st'!$A$3:$A$434,0),),'IRA-BIL_IRA-BIL - Mid_annual_st'!$W$1:$AR$1,$B195)</f>
        <v>33651785</v>
      </c>
      <c r="I195">
        <f>SUMIFS(INDEX('IRA-BIL_IRA-BIL - Mid_annual_st'!$W$3:$AR$434,MATCH(I184,'IRA-BIL_IRA-BIL - Mid_annual_st'!$A$3:$A$434,0),),'IRA-BIL_IRA-BIL - Mid_annual_st'!$W$1:$AR$1,$B195)</f>
        <v>50156251</v>
      </c>
      <c r="J195">
        <f>SUMIFS(INDEX('IRA-BIL_IRA-BIL - Mid_annual_st'!$W$3:$AR$434,MATCH(J184,'IRA-BIL_IRA-BIL - Mid_annual_st'!$A$3:$A$434,0),),'IRA-BIL_IRA-BIL - Mid_annual_st'!$W$1:$AR$1,$B195)</f>
        <v>48573612</v>
      </c>
      <c r="K195">
        <f>SUMIFS(INDEX('IRA-BIL_IRA-BIL - Mid_annual_st'!$W$3:$AR$434,MATCH(K184,'IRA-BIL_IRA-BIL - Mid_annual_st'!$A$3:$A$434,0),),'IRA-BIL_IRA-BIL - Mid_annual_st'!$W$1:$AR$1,$B195)</f>
        <v>48990395</v>
      </c>
      <c r="M195">
        <f t="shared" ref="M195:U195" si="180">C195/SUM(C186:C197)</f>
        <v>0.44093958037257025</v>
      </c>
      <c r="N195">
        <f t="shared" si="180"/>
        <v>0.45106531648486087</v>
      </c>
      <c r="O195">
        <f t="shared" si="180"/>
        <v>0.48695747923923149</v>
      </c>
      <c r="P195">
        <f t="shared" si="180"/>
        <v>0.50999655575911951</v>
      </c>
      <c r="Q195">
        <f t="shared" si="180"/>
        <v>0.54082816166141745</v>
      </c>
      <c r="R195">
        <f t="shared" si="180"/>
        <v>0.58139151381344056</v>
      </c>
      <c r="S195">
        <f t="shared" si="180"/>
        <v>0.51411428641071721</v>
      </c>
      <c r="T195">
        <f t="shared" si="180"/>
        <v>0.50240835538226913</v>
      </c>
      <c r="U195">
        <f t="shared" si="180"/>
        <v>0.50511121203401732</v>
      </c>
    </row>
    <row r="196" spans="1:21">
      <c r="A196" t="str">
        <f t="shared" si="171"/>
        <v>KS</v>
      </c>
      <c r="B196" s="1" t="s">
        <v>246</v>
      </c>
      <c r="C196" s="53">
        <v>0</v>
      </c>
      <c r="D196" s="53">
        <v>0</v>
      </c>
      <c r="E196" s="53">
        <v>0</v>
      </c>
      <c r="F196" s="53">
        <v>0</v>
      </c>
      <c r="G196" s="53">
        <v>0</v>
      </c>
      <c r="H196" s="53">
        <v>0</v>
      </c>
      <c r="I196" s="53">
        <v>0</v>
      </c>
      <c r="J196" s="53">
        <v>0</v>
      </c>
      <c r="K196" s="53">
        <v>0</v>
      </c>
      <c r="M196" s="53">
        <v>0</v>
      </c>
      <c r="N196" s="53">
        <v>0</v>
      </c>
      <c r="O196" s="53">
        <v>0</v>
      </c>
      <c r="P196" s="53">
        <v>0</v>
      </c>
      <c r="Q196" s="53">
        <v>0</v>
      </c>
      <c r="R196" s="53">
        <v>0</v>
      </c>
      <c r="S196" s="53">
        <v>0</v>
      </c>
      <c r="T196" s="53">
        <v>0</v>
      </c>
      <c r="U196" s="53">
        <v>0</v>
      </c>
    </row>
    <row r="197" spans="1:21" ht="15.6" customHeight="1" thickBot="1">
      <c r="A197" t="str">
        <f t="shared" si="171"/>
        <v>KS</v>
      </c>
      <c r="B197" s="1" t="s">
        <v>240</v>
      </c>
      <c r="C197">
        <f>SUMIFS(INDEX('IRA-BIL_IRA-BIL - Mid_annual_st'!$W$3:$AR$434,MATCH(C184,'IRA-BIL_IRA-BIL - Mid_annual_st'!$A$3:$A$434,0),),'IRA-BIL_IRA-BIL - Mid_annual_st'!$W$1:$AR$1,$B197)</f>
        <v>75140</v>
      </c>
      <c r="D197">
        <f>SUMIFS(INDEX('IRA-BIL_IRA-BIL - Mid_annual_st'!$W$3:$AR$434,MATCH(D184,'IRA-BIL_IRA-BIL - Mid_annual_st'!$A$3:$A$434,0),),'IRA-BIL_IRA-BIL - Mid_annual_st'!$W$1:$AR$1,$B197)</f>
        <v>2005451</v>
      </c>
      <c r="E197">
        <f>SUMIFS(INDEX('IRA-BIL_IRA-BIL - Mid_annual_st'!$W$3:$AR$434,MATCH(E184,'IRA-BIL_IRA-BIL - Mid_annual_st'!$A$3:$A$434,0),),'IRA-BIL_IRA-BIL - Mid_annual_st'!$W$1:$AR$1,$B197)</f>
        <v>3226151</v>
      </c>
      <c r="F197">
        <f>SUMIFS(INDEX('IRA-BIL_IRA-BIL - Mid_annual_st'!$W$3:$AR$434,MATCH(F184,'IRA-BIL_IRA-BIL - Mid_annual_st'!$A$3:$A$434,0),),'IRA-BIL_IRA-BIL - Mid_annual_st'!$W$1:$AR$1,$B197)</f>
        <v>4167219</v>
      </c>
      <c r="G197">
        <f>SUMIFS(INDEX('IRA-BIL_IRA-BIL - Mid_annual_st'!$W$3:$AR$434,MATCH(G184,'IRA-BIL_IRA-BIL - Mid_annual_st'!$A$3:$A$434,0),),'IRA-BIL_IRA-BIL - Mid_annual_st'!$W$1:$AR$1,$B197)</f>
        <v>4646110</v>
      </c>
      <c r="H197">
        <f>SUMIFS(INDEX('IRA-BIL_IRA-BIL - Mid_annual_st'!$W$3:$AR$434,MATCH(H184,'IRA-BIL_IRA-BIL - Mid_annual_st'!$A$3:$A$434,0),),'IRA-BIL_IRA-BIL - Mid_annual_st'!$W$1:$AR$1,$B197)</f>
        <v>4558427</v>
      </c>
      <c r="I197">
        <f>SUMIFS(INDEX('IRA-BIL_IRA-BIL - Mid_annual_st'!$W$3:$AR$434,MATCH(I184,'IRA-BIL_IRA-BIL - Mid_annual_st'!$A$3:$A$434,0),),'IRA-BIL_IRA-BIL - Mid_annual_st'!$W$1:$AR$1,$B197)</f>
        <v>16724592</v>
      </c>
      <c r="J197">
        <f>SUMIFS(INDEX('IRA-BIL_IRA-BIL - Mid_annual_st'!$W$3:$AR$434,MATCH(J184,'IRA-BIL_IRA-BIL - Mid_annual_st'!$A$3:$A$434,0),),'IRA-BIL_IRA-BIL - Mid_annual_st'!$W$1:$AR$1,$B197)</f>
        <v>16839902</v>
      </c>
      <c r="K197">
        <f>SUMIFS(INDEX('IRA-BIL_IRA-BIL - Mid_annual_st'!$W$3:$AR$434,MATCH(K184,'IRA-BIL_IRA-BIL - Mid_annual_st'!$A$3:$A$434,0),),'IRA-BIL_IRA-BIL - Mid_annual_st'!$W$1:$AR$1,$B197)</f>
        <v>16939994</v>
      </c>
      <c r="M197">
        <f t="shared" ref="M197:U197" si="181">C197/SUM(C186:C197)</f>
        <v>1.1406491611378553E-3</v>
      </c>
      <c r="N197">
        <f t="shared" si="181"/>
        <v>2.9787106622163103E-2</v>
      </c>
      <c r="O197">
        <f t="shared" si="181"/>
        <v>4.8076815465691952E-2</v>
      </c>
      <c r="P197">
        <f t="shared" si="181"/>
        <v>6.2733974551156133E-2</v>
      </c>
      <c r="Q197">
        <f t="shared" si="181"/>
        <v>7.4129327308715687E-2</v>
      </c>
      <c r="R197">
        <f t="shared" si="181"/>
        <v>7.8754537809452324E-2</v>
      </c>
      <c r="S197">
        <f t="shared" si="181"/>
        <v>0.17143130736765771</v>
      </c>
      <c r="T197">
        <f t="shared" si="181"/>
        <v>0.17417908860923467</v>
      </c>
      <c r="U197">
        <f t="shared" si="181"/>
        <v>0.17465833662269881</v>
      </c>
    </row>
    <row r="198" spans="1:21" ht="15.6" customHeight="1" thickBot="1">
      <c r="A198" s="50" t="s">
        <v>55</v>
      </c>
      <c r="C198" s="49" t="str">
        <f t="shared" ref="C198:K198" si="182">$A198&amp;"_"&amp;C199</f>
        <v>KY_2022</v>
      </c>
      <c r="D198" s="49" t="str">
        <f t="shared" si="182"/>
        <v>KY_2023</v>
      </c>
      <c r="E198" s="49" t="str">
        <f t="shared" si="182"/>
        <v>KY_2024</v>
      </c>
      <c r="F198" s="49" t="str">
        <f t="shared" si="182"/>
        <v>KY_2025</v>
      </c>
      <c r="G198" s="49" t="str">
        <f t="shared" si="182"/>
        <v>KY_2026</v>
      </c>
      <c r="H198" s="49" t="str">
        <f t="shared" si="182"/>
        <v>KY_2027</v>
      </c>
      <c r="I198" s="49" t="str">
        <f t="shared" si="182"/>
        <v>KY_2028</v>
      </c>
      <c r="J198" s="49" t="str">
        <f t="shared" si="182"/>
        <v>KY_2029</v>
      </c>
      <c r="K198" s="49" t="str">
        <f t="shared" si="182"/>
        <v>KY_2030</v>
      </c>
      <c r="M198" s="56" t="str">
        <f t="shared" ref="M198:U198" si="183">$A198&amp;"_"&amp;M199</f>
        <v>KY_2022</v>
      </c>
      <c r="N198" s="56" t="str">
        <f t="shared" si="183"/>
        <v>KY_2023</v>
      </c>
      <c r="O198" s="56" t="str">
        <f t="shared" si="183"/>
        <v>KY_2024</v>
      </c>
      <c r="P198" s="56" t="str">
        <f t="shared" si="183"/>
        <v>KY_2025</v>
      </c>
      <c r="Q198" s="56" t="str">
        <f t="shared" si="183"/>
        <v>KY_2026</v>
      </c>
      <c r="R198" s="56" t="str">
        <f t="shared" si="183"/>
        <v>KY_2027</v>
      </c>
      <c r="S198" s="56" t="str">
        <f t="shared" si="183"/>
        <v>KY_2028</v>
      </c>
      <c r="T198" s="56" t="str">
        <f t="shared" si="183"/>
        <v>KY_2029</v>
      </c>
      <c r="U198" s="56" t="str">
        <f t="shared" si="183"/>
        <v>KY_2030</v>
      </c>
    </row>
    <row r="199" spans="1:21">
      <c r="C199" s="48">
        <v>2022</v>
      </c>
      <c r="D199" s="48">
        <v>2023</v>
      </c>
      <c r="E199" s="48">
        <v>2024</v>
      </c>
      <c r="F199" s="48">
        <v>2025</v>
      </c>
      <c r="G199" s="48">
        <v>2026</v>
      </c>
      <c r="H199" s="48">
        <v>2027</v>
      </c>
      <c r="I199" s="48">
        <v>2028</v>
      </c>
      <c r="J199" s="48">
        <v>2029</v>
      </c>
      <c r="K199" s="48">
        <v>2030</v>
      </c>
      <c r="M199" s="48">
        <v>2022</v>
      </c>
      <c r="N199" s="48">
        <v>2023</v>
      </c>
      <c r="O199" s="48">
        <v>2024</v>
      </c>
      <c r="P199" s="48">
        <v>2025</v>
      </c>
      <c r="Q199" s="48">
        <v>2026</v>
      </c>
      <c r="R199" s="48">
        <v>2027</v>
      </c>
      <c r="S199" s="48">
        <v>2028</v>
      </c>
      <c r="T199" s="48">
        <v>2029</v>
      </c>
      <c r="U199" s="48">
        <v>2030</v>
      </c>
    </row>
    <row r="200" spans="1:21">
      <c r="A200" t="str">
        <f>A198</f>
        <v>KY</v>
      </c>
      <c r="B200" s="1" t="s">
        <v>237</v>
      </c>
      <c r="C200" s="53">
        <v>0</v>
      </c>
      <c r="D200" s="53">
        <v>0</v>
      </c>
      <c r="E200" s="53">
        <v>0</v>
      </c>
      <c r="F200" s="53">
        <v>0</v>
      </c>
      <c r="G200" s="53">
        <v>0</v>
      </c>
      <c r="H200" s="53">
        <v>0</v>
      </c>
      <c r="I200" s="53">
        <v>0</v>
      </c>
      <c r="J200" s="53">
        <v>0</v>
      </c>
      <c r="K200" s="53">
        <v>0</v>
      </c>
      <c r="M200" s="53">
        <v>0</v>
      </c>
      <c r="N200" s="53">
        <v>0</v>
      </c>
      <c r="O200" s="53">
        <v>0</v>
      </c>
      <c r="P200" s="53">
        <v>0</v>
      </c>
      <c r="Q200" s="53">
        <v>0</v>
      </c>
      <c r="R200" s="53">
        <v>0</v>
      </c>
      <c r="S200" s="53">
        <v>0</v>
      </c>
      <c r="T200" s="53">
        <v>0</v>
      </c>
      <c r="U200" s="53">
        <v>0</v>
      </c>
    </row>
    <row r="201" spans="1:21">
      <c r="A201" t="str">
        <f t="shared" ref="A201:A211" si="184">A200</f>
        <v>KY</v>
      </c>
      <c r="B201" s="1" t="s">
        <v>238</v>
      </c>
      <c r="C201">
        <f>SUMIFS(INDEX('IRA-BIL_IRA-BIL - Mid_annual_st'!$W$3:$AR$434,MATCH(C198,'IRA-BIL_IRA-BIL - Mid_annual_st'!$A$3:$A$434,0),),'IRA-BIL_IRA-BIL - Mid_annual_st'!$W$1:$AR$1,$B201)</f>
        <v>101741</v>
      </c>
      <c r="D201">
        <f>SUMIFS(INDEX('IRA-BIL_IRA-BIL - Mid_annual_st'!$W$3:$AR$434,MATCH(D198,'IRA-BIL_IRA-BIL - Mid_annual_st'!$A$3:$A$434,0),),'IRA-BIL_IRA-BIL - Mid_annual_st'!$W$1:$AR$1,$B201)</f>
        <v>101741</v>
      </c>
      <c r="E201">
        <f>SUMIFS(INDEX('IRA-BIL_IRA-BIL - Mid_annual_st'!$W$3:$AR$434,MATCH(E198,'IRA-BIL_IRA-BIL - Mid_annual_st'!$A$3:$A$434,0),),'IRA-BIL_IRA-BIL - Mid_annual_st'!$W$1:$AR$1,$B201)</f>
        <v>101741</v>
      </c>
      <c r="F201">
        <f>SUMIFS(INDEX('IRA-BIL_IRA-BIL - Mid_annual_st'!$W$3:$AR$434,MATCH(F198,'IRA-BIL_IRA-BIL - Mid_annual_st'!$A$3:$A$434,0),),'IRA-BIL_IRA-BIL - Mid_annual_st'!$W$1:$AR$1,$B201)</f>
        <v>101741</v>
      </c>
      <c r="G201">
        <f>SUMIFS(INDEX('IRA-BIL_IRA-BIL - Mid_annual_st'!$W$3:$AR$434,MATCH(G198,'IRA-BIL_IRA-BIL - Mid_annual_st'!$A$3:$A$434,0),),'IRA-BIL_IRA-BIL - Mid_annual_st'!$W$1:$AR$1,$B201)</f>
        <v>101741</v>
      </c>
      <c r="H201">
        <f>SUMIFS(INDEX('IRA-BIL_IRA-BIL - Mid_annual_st'!$W$3:$AR$434,MATCH(H198,'IRA-BIL_IRA-BIL - Mid_annual_st'!$A$3:$A$434,0),),'IRA-BIL_IRA-BIL - Mid_annual_st'!$W$1:$AR$1,$B201)</f>
        <v>101741</v>
      </c>
      <c r="I201">
        <f>SUMIFS(INDEX('IRA-BIL_IRA-BIL - Mid_annual_st'!$W$3:$AR$434,MATCH(I198,'IRA-BIL_IRA-BIL - Mid_annual_st'!$A$3:$A$434,0),),'IRA-BIL_IRA-BIL - Mid_annual_st'!$W$1:$AR$1,$B201)</f>
        <v>99230</v>
      </c>
      <c r="J201">
        <f>SUMIFS(INDEX('IRA-BIL_IRA-BIL - Mid_annual_st'!$W$3:$AR$434,MATCH(J198,'IRA-BIL_IRA-BIL - Mid_annual_st'!$A$3:$A$434,0),),'IRA-BIL_IRA-BIL - Mid_annual_st'!$W$1:$AR$1,$B201)</f>
        <v>97005</v>
      </c>
      <c r="K201">
        <f>SUMIFS(INDEX('IRA-BIL_IRA-BIL - Mid_annual_st'!$W$3:$AR$434,MATCH(K198,'IRA-BIL_IRA-BIL - Mid_annual_st'!$A$3:$A$434,0),),'IRA-BIL_IRA-BIL - Mid_annual_st'!$W$1:$AR$1,$B201)</f>
        <v>97005</v>
      </c>
      <c r="M201">
        <f t="shared" ref="M201:U201" si="185">C201/SUM(C200:C211)</f>
        <v>1.4586688508730064E-3</v>
      </c>
      <c r="N201">
        <f t="shared" si="185"/>
        <v>1.4752611048013651E-3</v>
      </c>
      <c r="O201">
        <f t="shared" si="185"/>
        <v>1.5315811979797779E-3</v>
      </c>
      <c r="P201">
        <f t="shared" si="185"/>
        <v>1.5615728300417506E-3</v>
      </c>
      <c r="Q201">
        <f t="shared" si="185"/>
        <v>1.5835004301043103E-3</v>
      </c>
      <c r="R201">
        <f t="shared" si="185"/>
        <v>1.6575284105951095E-3</v>
      </c>
      <c r="S201">
        <f t="shared" si="185"/>
        <v>1.0476124386763225E-3</v>
      </c>
      <c r="T201">
        <f t="shared" si="185"/>
        <v>9.9085813983960849E-4</v>
      </c>
      <c r="U201">
        <f t="shared" si="185"/>
        <v>9.5883921356147077E-4</v>
      </c>
    </row>
    <row r="202" spans="1:21">
      <c r="A202" t="str">
        <f t="shared" si="184"/>
        <v>KY</v>
      </c>
      <c r="B202" s="1" t="s">
        <v>239</v>
      </c>
      <c r="C202">
        <f>SUMIFS(INDEX('IRA-BIL_IRA-BIL - Mid_annual_st'!$W$3:$AR$434,MATCH(C198,'IRA-BIL_IRA-BIL - Mid_annual_st'!$A$3:$A$434,0),),'IRA-BIL_IRA-BIL - Mid_annual_st'!$W$1:$AR$1,$B202)</f>
        <v>50042616</v>
      </c>
      <c r="D202">
        <f>SUMIFS(INDEX('IRA-BIL_IRA-BIL - Mid_annual_st'!$W$3:$AR$434,MATCH(D198,'IRA-BIL_IRA-BIL - Mid_annual_st'!$A$3:$A$434,0),),'IRA-BIL_IRA-BIL - Mid_annual_st'!$W$1:$AR$1,$B202)</f>
        <v>48828182</v>
      </c>
      <c r="E202">
        <f>SUMIFS(INDEX('IRA-BIL_IRA-BIL - Mid_annual_st'!$W$3:$AR$434,MATCH(E198,'IRA-BIL_IRA-BIL - Mid_annual_st'!$A$3:$A$434,0),),'IRA-BIL_IRA-BIL - Mid_annual_st'!$W$1:$AR$1,$B202)</f>
        <v>46472433</v>
      </c>
      <c r="F202">
        <f>SUMIFS(INDEX('IRA-BIL_IRA-BIL - Mid_annual_st'!$W$3:$AR$434,MATCH(F198,'IRA-BIL_IRA-BIL - Mid_annual_st'!$A$3:$A$434,0),),'IRA-BIL_IRA-BIL - Mid_annual_st'!$W$1:$AR$1,$B202)</f>
        <v>44206194</v>
      </c>
      <c r="G202">
        <f>SUMIFS(INDEX('IRA-BIL_IRA-BIL - Mid_annual_st'!$W$3:$AR$434,MATCH(G198,'IRA-BIL_IRA-BIL - Mid_annual_st'!$A$3:$A$434,0),),'IRA-BIL_IRA-BIL - Mid_annual_st'!$W$1:$AR$1,$B202)</f>
        <v>43727368</v>
      </c>
      <c r="H202">
        <f>SUMIFS(INDEX('IRA-BIL_IRA-BIL - Mid_annual_st'!$W$3:$AR$434,MATCH(H198,'IRA-BIL_IRA-BIL - Mid_annual_st'!$A$3:$A$434,0),),'IRA-BIL_IRA-BIL - Mid_annual_st'!$W$1:$AR$1,$B202)</f>
        <v>41316026</v>
      </c>
      <c r="I202">
        <f>SUMIFS(INDEX('IRA-BIL_IRA-BIL - Mid_annual_st'!$W$3:$AR$434,MATCH(I198,'IRA-BIL_IRA-BIL - Mid_annual_st'!$A$3:$A$434,0),),'IRA-BIL_IRA-BIL - Mid_annual_st'!$W$1:$AR$1,$B202)</f>
        <v>35283269</v>
      </c>
      <c r="J202">
        <f>SUMIFS(INDEX('IRA-BIL_IRA-BIL - Mid_annual_st'!$W$3:$AR$434,MATCH(J198,'IRA-BIL_IRA-BIL - Mid_annual_st'!$A$3:$A$434,0),),'IRA-BIL_IRA-BIL - Mid_annual_st'!$W$1:$AR$1,$B202)</f>
        <v>35264949</v>
      </c>
      <c r="K202">
        <f>SUMIFS(INDEX('IRA-BIL_IRA-BIL - Mid_annual_st'!$W$3:$AR$434,MATCH(K198,'IRA-BIL_IRA-BIL - Mid_annual_st'!$A$3:$A$434,0),),'IRA-BIL_IRA-BIL - Mid_annual_st'!$W$1:$AR$1,$B202)</f>
        <v>33757134</v>
      </c>
      <c r="M202">
        <f t="shared" ref="M202:U202" si="186">C202/SUM(C200:C211)</f>
        <v>0.7174649863417808</v>
      </c>
      <c r="N202">
        <f t="shared" si="186"/>
        <v>0.70801660808093225</v>
      </c>
      <c r="O202">
        <f t="shared" si="186"/>
        <v>0.69958330080473907</v>
      </c>
      <c r="P202">
        <f t="shared" si="186"/>
        <v>0.67849924288098851</v>
      </c>
      <c r="Q202">
        <f t="shared" si="186"/>
        <v>0.6805742624441421</v>
      </c>
      <c r="R202">
        <f t="shared" si="186"/>
        <v>0.67310609201684879</v>
      </c>
      <c r="S202">
        <f t="shared" si="186"/>
        <v>0.372500166094555</v>
      </c>
      <c r="T202">
        <f t="shared" si="186"/>
        <v>0.36021402780968675</v>
      </c>
      <c r="U202">
        <f t="shared" si="186"/>
        <v>0.33367005635430325</v>
      </c>
    </row>
    <row r="203" spans="1:21">
      <c r="A203" t="str">
        <f t="shared" si="184"/>
        <v>KY</v>
      </c>
      <c r="B203" s="1" t="s">
        <v>242</v>
      </c>
      <c r="C203">
        <f>SUMIFS(INDEX('IRA-BIL_IRA-BIL - Mid_annual_st'!$W$3:$AR$434,MATCH(C198,'IRA-BIL_IRA-BIL - Mid_annual_st'!$A$3:$A$434,0),),'IRA-BIL_IRA-BIL - Mid_annual_st'!$W$1:$AR$1,$B203)</f>
        <v>0</v>
      </c>
      <c r="D203">
        <f>SUMIFS(INDEX('IRA-BIL_IRA-BIL - Mid_annual_st'!$W$3:$AR$434,MATCH(D198,'IRA-BIL_IRA-BIL - Mid_annual_st'!$A$3:$A$434,0),),'IRA-BIL_IRA-BIL - Mid_annual_st'!$W$1:$AR$1,$B203)</f>
        <v>0</v>
      </c>
      <c r="E203">
        <f>SUMIFS(INDEX('IRA-BIL_IRA-BIL - Mid_annual_st'!$W$3:$AR$434,MATCH(E198,'IRA-BIL_IRA-BIL - Mid_annual_st'!$A$3:$A$434,0),),'IRA-BIL_IRA-BIL - Mid_annual_st'!$W$1:$AR$1,$B203)</f>
        <v>0</v>
      </c>
      <c r="F203">
        <f>SUMIFS(INDEX('IRA-BIL_IRA-BIL - Mid_annual_st'!$W$3:$AR$434,MATCH(F198,'IRA-BIL_IRA-BIL - Mid_annual_st'!$A$3:$A$434,0),),'IRA-BIL_IRA-BIL - Mid_annual_st'!$W$1:$AR$1,$B203)</f>
        <v>0</v>
      </c>
      <c r="G203">
        <f>SUMIFS(INDEX('IRA-BIL_IRA-BIL - Mid_annual_st'!$W$3:$AR$434,MATCH(G198,'IRA-BIL_IRA-BIL - Mid_annual_st'!$A$3:$A$434,0),),'IRA-BIL_IRA-BIL - Mid_annual_st'!$W$1:$AR$1,$B203)</f>
        <v>0</v>
      </c>
      <c r="H203">
        <f>SUMIFS(INDEX('IRA-BIL_IRA-BIL - Mid_annual_st'!$W$3:$AR$434,MATCH(H198,'IRA-BIL_IRA-BIL - Mid_annual_st'!$A$3:$A$434,0),),'IRA-BIL_IRA-BIL - Mid_annual_st'!$W$1:$AR$1,$B203)</f>
        <v>0</v>
      </c>
      <c r="I203">
        <f>SUMIFS(INDEX('IRA-BIL_IRA-BIL - Mid_annual_st'!$W$3:$AR$434,MATCH(I198,'IRA-BIL_IRA-BIL - Mid_annual_st'!$A$3:$A$434,0),),'IRA-BIL_IRA-BIL - Mid_annual_st'!$W$1:$AR$1,$B203)</f>
        <v>0</v>
      </c>
      <c r="J203">
        <f>SUMIFS(INDEX('IRA-BIL_IRA-BIL - Mid_annual_st'!$W$3:$AR$434,MATCH(J198,'IRA-BIL_IRA-BIL - Mid_annual_st'!$A$3:$A$434,0),),'IRA-BIL_IRA-BIL - Mid_annual_st'!$W$1:$AR$1,$B203)</f>
        <v>0</v>
      </c>
      <c r="K203">
        <f>SUMIFS(INDEX('IRA-BIL_IRA-BIL - Mid_annual_st'!$W$3:$AR$434,MATCH(K198,'IRA-BIL_IRA-BIL - Mid_annual_st'!$A$3:$A$434,0),),'IRA-BIL_IRA-BIL - Mid_annual_st'!$W$1:$AR$1,$B203)</f>
        <v>0</v>
      </c>
      <c r="M203">
        <f t="shared" ref="M203:U203" si="187">C203/SUM(C200:C211)</f>
        <v>0</v>
      </c>
      <c r="N203">
        <f t="shared" si="187"/>
        <v>0</v>
      </c>
      <c r="O203">
        <f t="shared" si="187"/>
        <v>0</v>
      </c>
      <c r="P203">
        <f t="shared" si="187"/>
        <v>0</v>
      </c>
      <c r="Q203">
        <f t="shared" si="187"/>
        <v>0</v>
      </c>
      <c r="R203">
        <f t="shared" si="187"/>
        <v>0</v>
      </c>
      <c r="S203">
        <f t="shared" si="187"/>
        <v>0</v>
      </c>
      <c r="T203">
        <f t="shared" si="187"/>
        <v>0</v>
      </c>
      <c r="U203">
        <f t="shared" si="187"/>
        <v>0</v>
      </c>
    </row>
    <row r="204" spans="1:21">
      <c r="A204" t="str">
        <f t="shared" si="184"/>
        <v>KY</v>
      </c>
      <c r="B204" s="1" t="s">
        <v>243</v>
      </c>
      <c r="C204">
        <f>SUMIFS(INDEX('IRA-BIL_IRA-BIL - Mid_annual_st'!$W$3:$AR$434,MATCH(C198,'IRA-BIL_IRA-BIL - Mid_annual_st'!$A$3:$A$434,0),),'IRA-BIL_IRA-BIL - Mid_annual_st'!$W$1:$AR$1,$B204)</f>
        <v>4230827</v>
      </c>
      <c r="D204">
        <f>SUMIFS(INDEX('IRA-BIL_IRA-BIL - Mid_annual_st'!$W$3:$AR$434,MATCH(D198,'IRA-BIL_IRA-BIL - Mid_annual_st'!$A$3:$A$434,0),),'IRA-BIL_IRA-BIL - Mid_annual_st'!$W$1:$AR$1,$B204)</f>
        <v>4240767</v>
      </c>
      <c r="E204">
        <f>SUMIFS(INDEX('IRA-BIL_IRA-BIL - Mid_annual_st'!$W$3:$AR$434,MATCH(E198,'IRA-BIL_IRA-BIL - Mid_annual_st'!$A$3:$A$434,0),),'IRA-BIL_IRA-BIL - Mid_annual_st'!$W$1:$AR$1,$B204)</f>
        <v>4244621</v>
      </c>
      <c r="F204">
        <f>SUMIFS(INDEX('IRA-BIL_IRA-BIL - Mid_annual_st'!$W$3:$AR$434,MATCH(F198,'IRA-BIL_IRA-BIL - Mid_annual_st'!$A$3:$A$434,0),),'IRA-BIL_IRA-BIL - Mid_annual_st'!$W$1:$AR$1,$B204)</f>
        <v>4337409</v>
      </c>
      <c r="G204">
        <f>SUMIFS(INDEX('IRA-BIL_IRA-BIL - Mid_annual_st'!$W$3:$AR$434,MATCH(G198,'IRA-BIL_IRA-BIL - Mid_annual_st'!$A$3:$A$434,0),),'IRA-BIL_IRA-BIL - Mid_annual_st'!$W$1:$AR$1,$B204)</f>
        <v>4341263</v>
      </c>
      <c r="H204">
        <f>SUMIFS(INDEX('IRA-BIL_IRA-BIL - Mid_annual_st'!$W$3:$AR$434,MATCH(H198,'IRA-BIL_IRA-BIL - Mid_annual_st'!$A$3:$A$434,0),),'IRA-BIL_IRA-BIL - Mid_annual_st'!$W$1:$AR$1,$B204)</f>
        <v>4345117</v>
      </c>
      <c r="I204">
        <f>SUMIFS(INDEX('IRA-BIL_IRA-BIL - Mid_annual_st'!$W$3:$AR$434,MATCH(I198,'IRA-BIL_IRA-BIL - Mid_annual_st'!$A$3:$A$434,0),),'IRA-BIL_IRA-BIL - Mid_annual_st'!$W$1:$AR$1,$B204)</f>
        <v>4348972</v>
      </c>
      <c r="J204">
        <f>SUMIFS(INDEX('IRA-BIL_IRA-BIL - Mid_annual_st'!$W$3:$AR$434,MATCH(J198,'IRA-BIL_IRA-BIL - Mid_annual_st'!$A$3:$A$434,0),),'IRA-BIL_IRA-BIL - Mid_annual_st'!$W$1:$AR$1,$B204)</f>
        <v>4352826</v>
      </c>
      <c r="K204">
        <f>SUMIFS(INDEX('IRA-BIL_IRA-BIL - Mid_annual_st'!$W$3:$AR$434,MATCH(K198,'IRA-BIL_IRA-BIL - Mid_annual_st'!$A$3:$A$434,0),),'IRA-BIL_IRA-BIL - Mid_annual_st'!$W$1:$AR$1,$B204)</f>
        <v>4356680</v>
      </c>
      <c r="M204">
        <f t="shared" ref="M204:U204" si="188">C204/SUM(C200:C211)</f>
        <v>6.0657704940314021E-2</v>
      </c>
      <c r="N204">
        <f t="shared" si="188"/>
        <v>6.1491813621108213E-2</v>
      </c>
      <c r="O204">
        <f t="shared" si="188"/>
        <v>6.3897364053332698E-2</v>
      </c>
      <c r="P204">
        <f t="shared" si="188"/>
        <v>6.6572768570965085E-2</v>
      </c>
      <c r="Q204">
        <f t="shared" si="188"/>
        <v>6.7567566936593201E-2</v>
      </c>
      <c r="R204">
        <f t="shared" si="188"/>
        <v>7.0789110337619934E-2</v>
      </c>
      <c r="S204">
        <f t="shared" si="188"/>
        <v>4.5913908723723106E-2</v>
      </c>
      <c r="T204">
        <f t="shared" si="188"/>
        <v>4.4461966634766086E-2</v>
      </c>
      <c r="U204">
        <f t="shared" si="188"/>
        <v>4.3063302148744792E-2</v>
      </c>
    </row>
    <row r="205" spans="1:21">
      <c r="A205" t="str">
        <f t="shared" si="184"/>
        <v>KY</v>
      </c>
      <c r="B205" s="1" t="s">
        <v>241</v>
      </c>
      <c r="C205">
        <f>SUMIFS(INDEX('IRA-BIL_IRA-BIL - Mid_annual_st'!$W$3:$AR$434,MATCH(C198,'IRA-BIL_IRA-BIL - Mid_annual_st'!$A$3:$A$434,0),),'IRA-BIL_IRA-BIL - Mid_annual_st'!$W$1:$AR$1,$B205)</f>
        <v>15292563</v>
      </c>
      <c r="D205">
        <f>SUMIFS(INDEX('IRA-BIL_IRA-BIL - Mid_annual_st'!$W$3:$AR$434,MATCH(D198,'IRA-BIL_IRA-BIL - Mid_annual_st'!$A$3:$A$434,0),),'IRA-BIL_IRA-BIL - Mid_annual_st'!$W$1:$AR$1,$B205)</f>
        <v>15019374</v>
      </c>
      <c r="E205">
        <f>SUMIFS(INDEX('IRA-BIL_IRA-BIL - Mid_annual_st'!$W$3:$AR$434,MATCH(E198,'IRA-BIL_IRA-BIL - Mid_annual_st'!$A$3:$A$434,0),),'IRA-BIL_IRA-BIL - Mid_annual_st'!$W$1:$AR$1,$B205)</f>
        <v>14834226</v>
      </c>
      <c r="F205">
        <f>SUMIFS(INDEX('IRA-BIL_IRA-BIL - Mid_annual_st'!$W$3:$AR$434,MATCH(F198,'IRA-BIL_IRA-BIL - Mid_annual_st'!$A$3:$A$434,0),),'IRA-BIL_IRA-BIL - Mid_annual_st'!$W$1:$AR$1,$B205)</f>
        <v>14928290</v>
      </c>
      <c r="G205">
        <f>SUMIFS(INDEX('IRA-BIL_IRA-BIL - Mid_annual_st'!$W$3:$AR$434,MATCH(G198,'IRA-BIL_IRA-BIL - Mid_annual_st'!$A$3:$A$434,0),),'IRA-BIL_IRA-BIL - Mid_annual_st'!$W$1:$AR$1,$B205)</f>
        <v>14363522</v>
      </c>
      <c r="H205">
        <f>SUMIFS(INDEX('IRA-BIL_IRA-BIL - Mid_annual_st'!$W$3:$AR$434,MATCH(H198,'IRA-BIL_IRA-BIL - Mid_annual_st'!$A$3:$A$434,0),),'IRA-BIL_IRA-BIL - Mid_annual_st'!$W$1:$AR$1,$B205)</f>
        <v>13665955</v>
      </c>
      <c r="I205">
        <f>SUMIFS(INDEX('IRA-BIL_IRA-BIL - Mid_annual_st'!$W$3:$AR$434,MATCH(I198,'IRA-BIL_IRA-BIL - Mid_annual_st'!$A$3:$A$434,0),),'IRA-BIL_IRA-BIL - Mid_annual_st'!$W$1:$AR$1,$B205)</f>
        <v>12921588</v>
      </c>
      <c r="J205">
        <f>SUMIFS(INDEX('IRA-BIL_IRA-BIL - Mid_annual_st'!$W$3:$AR$434,MATCH(J198,'IRA-BIL_IRA-BIL - Mid_annual_st'!$A$3:$A$434,0),),'IRA-BIL_IRA-BIL - Mid_annual_st'!$W$1:$AR$1,$B205)</f>
        <v>12771095</v>
      </c>
      <c r="K205">
        <f>SUMIFS(INDEX('IRA-BIL_IRA-BIL - Mid_annual_st'!$W$3:$AR$434,MATCH(K198,'IRA-BIL_IRA-BIL - Mid_annual_st'!$A$3:$A$434,0),),'IRA-BIL_IRA-BIL - Mid_annual_st'!$W$1:$AR$1,$B205)</f>
        <v>11524869</v>
      </c>
      <c r="M205">
        <f t="shared" ref="M205:U205" si="189">C205/SUM(C200:C211)</f>
        <v>0.2192506983233215</v>
      </c>
      <c r="N205">
        <f t="shared" si="189"/>
        <v>0.21778337426076899</v>
      </c>
      <c r="O205">
        <f t="shared" si="189"/>
        <v>0.2233103825221176</v>
      </c>
      <c r="P205">
        <f t="shared" si="189"/>
        <v>0.22912701922513012</v>
      </c>
      <c r="Q205">
        <f t="shared" si="189"/>
        <v>0.22355435139042001</v>
      </c>
      <c r="R205">
        <f t="shared" si="189"/>
        <v>0.22264090848737764</v>
      </c>
      <c r="S205">
        <f t="shared" si="189"/>
        <v>0.1364185862768387</v>
      </c>
      <c r="T205">
        <f t="shared" si="189"/>
        <v>0.1304504245700214</v>
      </c>
      <c r="U205">
        <f t="shared" si="189"/>
        <v>0.11391677056191922</v>
      </c>
    </row>
    <row r="206" spans="1:21">
      <c r="A206" t="str">
        <f t="shared" si="184"/>
        <v>KY</v>
      </c>
      <c r="B206" s="1" t="s">
        <v>244</v>
      </c>
      <c r="C206">
        <f>SUMIFS(INDEX('IRA-BIL_IRA-BIL - Mid_annual_st'!$W$3:$AR$434,MATCH(C198,'IRA-BIL_IRA-BIL - Mid_annual_st'!$A$3:$A$434,0),),'IRA-BIL_IRA-BIL - Mid_annual_st'!$W$1:$AR$1,$B206)</f>
        <v>0</v>
      </c>
      <c r="D206">
        <f>SUMIFS(INDEX('IRA-BIL_IRA-BIL - Mid_annual_st'!$W$3:$AR$434,MATCH(D198,'IRA-BIL_IRA-BIL - Mid_annual_st'!$A$3:$A$434,0),),'IRA-BIL_IRA-BIL - Mid_annual_st'!$W$1:$AR$1,$B206)</f>
        <v>0</v>
      </c>
      <c r="E206">
        <f>SUMIFS(INDEX('IRA-BIL_IRA-BIL - Mid_annual_st'!$W$3:$AR$434,MATCH(E198,'IRA-BIL_IRA-BIL - Mid_annual_st'!$A$3:$A$434,0),),'IRA-BIL_IRA-BIL - Mid_annual_st'!$W$1:$AR$1,$B206)</f>
        <v>0</v>
      </c>
      <c r="F206">
        <f>SUMIFS(INDEX('IRA-BIL_IRA-BIL - Mid_annual_st'!$W$3:$AR$434,MATCH(F198,'IRA-BIL_IRA-BIL - Mid_annual_st'!$A$3:$A$434,0),),'IRA-BIL_IRA-BIL - Mid_annual_st'!$W$1:$AR$1,$B206)</f>
        <v>0</v>
      </c>
      <c r="G206">
        <f>SUMIFS(INDEX('IRA-BIL_IRA-BIL - Mid_annual_st'!$W$3:$AR$434,MATCH(G198,'IRA-BIL_IRA-BIL - Mid_annual_st'!$A$3:$A$434,0),),'IRA-BIL_IRA-BIL - Mid_annual_st'!$W$1:$AR$1,$B206)</f>
        <v>0</v>
      </c>
      <c r="H206">
        <f>SUMIFS(INDEX('IRA-BIL_IRA-BIL - Mid_annual_st'!$W$3:$AR$434,MATCH(H198,'IRA-BIL_IRA-BIL - Mid_annual_st'!$A$3:$A$434,0),),'IRA-BIL_IRA-BIL - Mid_annual_st'!$W$1:$AR$1,$B206)</f>
        <v>0</v>
      </c>
      <c r="I206">
        <f>SUMIFS(INDEX('IRA-BIL_IRA-BIL - Mid_annual_st'!$W$3:$AR$434,MATCH(I198,'IRA-BIL_IRA-BIL - Mid_annual_st'!$A$3:$A$434,0),),'IRA-BIL_IRA-BIL - Mid_annual_st'!$W$1:$AR$1,$B206)</f>
        <v>0</v>
      </c>
      <c r="J206">
        <f>SUMIFS(INDEX('IRA-BIL_IRA-BIL - Mid_annual_st'!$W$3:$AR$434,MATCH(J198,'IRA-BIL_IRA-BIL - Mid_annual_st'!$A$3:$A$434,0),),'IRA-BIL_IRA-BIL - Mid_annual_st'!$W$1:$AR$1,$B206)</f>
        <v>0</v>
      </c>
      <c r="K206">
        <f>SUMIFS(INDEX('IRA-BIL_IRA-BIL - Mid_annual_st'!$W$3:$AR$434,MATCH(K198,'IRA-BIL_IRA-BIL - Mid_annual_st'!$A$3:$A$434,0),),'IRA-BIL_IRA-BIL - Mid_annual_st'!$W$1:$AR$1,$B206)</f>
        <v>0</v>
      </c>
      <c r="M206">
        <f t="shared" ref="M206:U206" si="190">C206/SUM(C200:C211)</f>
        <v>0</v>
      </c>
      <c r="N206">
        <f t="shared" si="190"/>
        <v>0</v>
      </c>
      <c r="O206">
        <f t="shared" si="190"/>
        <v>0</v>
      </c>
      <c r="P206">
        <f t="shared" si="190"/>
        <v>0</v>
      </c>
      <c r="Q206">
        <f t="shared" si="190"/>
        <v>0</v>
      </c>
      <c r="R206">
        <f t="shared" si="190"/>
        <v>0</v>
      </c>
      <c r="S206">
        <f t="shared" si="190"/>
        <v>0</v>
      </c>
      <c r="T206">
        <f t="shared" si="190"/>
        <v>0</v>
      </c>
      <c r="U206">
        <f t="shared" si="190"/>
        <v>0</v>
      </c>
    </row>
    <row r="207" spans="1:21">
      <c r="A207" t="str">
        <f t="shared" si="184"/>
        <v>KY</v>
      </c>
      <c r="B207" s="1" t="s">
        <v>247</v>
      </c>
      <c r="C207">
        <f>SUMIFS(INDEX('IRA-BIL_IRA-BIL - Mid_annual_st'!$W$3:$AR$434,MATCH(C198,'IRA-BIL_IRA-BIL - Mid_annual_st'!$A$3:$A$434,0),),'IRA-BIL_IRA-BIL - Mid_annual_st'!$W$1:$AR$1,$B207)</f>
        <v>0</v>
      </c>
      <c r="D207">
        <f>SUMIFS(INDEX('IRA-BIL_IRA-BIL - Mid_annual_st'!$W$3:$AR$434,MATCH(D198,'IRA-BIL_IRA-BIL - Mid_annual_st'!$A$3:$A$434,0),),'IRA-BIL_IRA-BIL - Mid_annual_st'!$W$1:$AR$1,$B207)</f>
        <v>0</v>
      </c>
      <c r="E207">
        <f>SUMIFS(INDEX('IRA-BIL_IRA-BIL - Mid_annual_st'!$W$3:$AR$434,MATCH(E198,'IRA-BIL_IRA-BIL - Mid_annual_st'!$A$3:$A$434,0),),'IRA-BIL_IRA-BIL - Mid_annual_st'!$W$1:$AR$1,$B207)</f>
        <v>0</v>
      </c>
      <c r="F207">
        <f>SUMIFS(INDEX('IRA-BIL_IRA-BIL - Mid_annual_st'!$W$3:$AR$434,MATCH(F198,'IRA-BIL_IRA-BIL - Mid_annual_st'!$A$3:$A$434,0),),'IRA-BIL_IRA-BIL - Mid_annual_st'!$W$1:$AR$1,$B207)</f>
        <v>0</v>
      </c>
      <c r="G207">
        <f>SUMIFS(INDEX('IRA-BIL_IRA-BIL - Mid_annual_st'!$W$3:$AR$434,MATCH(G198,'IRA-BIL_IRA-BIL - Mid_annual_st'!$A$3:$A$434,0),),'IRA-BIL_IRA-BIL - Mid_annual_st'!$W$1:$AR$1,$B207)</f>
        <v>0</v>
      </c>
      <c r="H207">
        <f>SUMIFS(INDEX('IRA-BIL_IRA-BIL - Mid_annual_st'!$W$3:$AR$434,MATCH(H198,'IRA-BIL_IRA-BIL - Mid_annual_st'!$A$3:$A$434,0),),'IRA-BIL_IRA-BIL - Mid_annual_st'!$W$1:$AR$1,$B207)</f>
        <v>0</v>
      </c>
      <c r="I207">
        <f>SUMIFS(INDEX('IRA-BIL_IRA-BIL - Mid_annual_st'!$W$3:$AR$434,MATCH(I198,'IRA-BIL_IRA-BIL - Mid_annual_st'!$A$3:$A$434,0),),'IRA-BIL_IRA-BIL - Mid_annual_st'!$W$1:$AR$1,$B207)</f>
        <v>0</v>
      </c>
      <c r="J207">
        <f>SUMIFS(INDEX('IRA-BIL_IRA-BIL - Mid_annual_st'!$W$3:$AR$434,MATCH(J198,'IRA-BIL_IRA-BIL - Mid_annual_st'!$A$3:$A$434,0),),'IRA-BIL_IRA-BIL - Mid_annual_st'!$W$1:$AR$1,$B207)</f>
        <v>0</v>
      </c>
      <c r="K207">
        <f>SUMIFS(INDEX('IRA-BIL_IRA-BIL - Mid_annual_st'!$W$3:$AR$434,MATCH(K198,'IRA-BIL_IRA-BIL - Mid_annual_st'!$A$3:$A$434,0),),'IRA-BIL_IRA-BIL - Mid_annual_st'!$W$1:$AR$1,$B207)</f>
        <v>0</v>
      </c>
      <c r="M207">
        <f t="shared" ref="M207:U207" si="191">C207/SUM(C200:C211)</f>
        <v>0</v>
      </c>
      <c r="N207">
        <f t="shared" si="191"/>
        <v>0</v>
      </c>
      <c r="O207">
        <f t="shared" si="191"/>
        <v>0</v>
      </c>
      <c r="P207">
        <f t="shared" si="191"/>
        <v>0</v>
      </c>
      <c r="Q207">
        <f t="shared" si="191"/>
        <v>0</v>
      </c>
      <c r="R207">
        <f t="shared" si="191"/>
        <v>0</v>
      </c>
      <c r="S207">
        <f t="shared" si="191"/>
        <v>0</v>
      </c>
      <c r="T207">
        <f t="shared" si="191"/>
        <v>0</v>
      </c>
      <c r="U207">
        <f t="shared" si="191"/>
        <v>0</v>
      </c>
    </row>
    <row r="208" spans="1:21">
      <c r="A208" t="str">
        <f t="shared" si="184"/>
        <v>KY</v>
      </c>
      <c r="B208" s="1" t="s">
        <v>245</v>
      </c>
      <c r="C208">
        <f>SUMIFS(INDEX('IRA-BIL_IRA-BIL - Mid_annual_st'!$W$3:$AR$434,MATCH(C198,'IRA-BIL_IRA-BIL - Mid_annual_st'!$A$3:$A$434,0),),'IRA-BIL_IRA-BIL - Mid_annual_st'!$W$1:$AR$1,$B208)</f>
        <v>0</v>
      </c>
      <c r="D208">
        <f>SUMIFS(INDEX('IRA-BIL_IRA-BIL - Mid_annual_st'!$W$3:$AR$434,MATCH(D198,'IRA-BIL_IRA-BIL - Mid_annual_st'!$A$3:$A$434,0),),'IRA-BIL_IRA-BIL - Mid_annual_st'!$W$1:$AR$1,$B208)</f>
        <v>0</v>
      </c>
      <c r="E208">
        <f>SUMIFS(INDEX('IRA-BIL_IRA-BIL - Mid_annual_st'!$W$3:$AR$434,MATCH(E198,'IRA-BIL_IRA-BIL - Mid_annual_st'!$A$3:$A$434,0),),'IRA-BIL_IRA-BIL - Mid_annual_st'!$W$1:$AR$1,$B208)</f>
        <v>0</v>
      </c>
      <c r="F208">
        <f>SUMIFS(INDEX('IRA-BIL_IRA-BIL - Mid_annual_st'!$W$3:$AR$434,MATCH(F198,'IRA-BIL_IRA-BIL - Mid_annual_st'!$A$3:$A$434,0),),'IRA-BIL_IRA-BIL - Mid_annual_st'!$W$1:$AR$1,$B208)</f>
        <v>0</v>
      </c>
      <c r="G208">
        <f>SUMIFS(INDEX('IRA-BIL_IRA-BIL - Mid_annual_st'!$W$3:$AR$434,MATCH(G198,'IRA-BIL_IRA-BIL - Mid_annual_st'!$A$3:$A$434,0),),'IRA-BIL_IRA-BIL - Mid_annual_st'!$W$1:$AR$1,$B208)</f>
        <v>0</v>
      </c>
      <c r="H208">
        <f>SUMIFS(INDEX('IRA-BIL_IRA-BIL - Mid_annual_st'!$W$3:$AR$434,MATCH(H198,'IRA-BIL_IRA-BIL - Mid_annual_st'!$A$3:$A$434,0),),'IRA-BIL_IRA-BIL - Mid_annual_st'!$W$1:$AR$1,$B208)</f>
        <v>0</v>
      </c>
      <c r="I208">
        <f>SUMIFS(INDEX('IRA-BIL_IRA-BIL - Mid_annual_st'!$W$3:$AR$434,MATCH(I198,'IRA-BIL_IRA-BIL - Mid_annual_st'!$A$3:$A$434,0),),'IRA-BIL_IRA-BIL - Mid_annual_st'!$W$1:$AR$1,$B208)</f>
        <v>0</v>
      </c>
      <c r="J208">
        <f>SUMIFS(INDEX('IRA-BIL_IRA-BIL - Mid_annual_st'!$W$3:$AR$434,MATCH(J198,'IRA-BIL_IRA-BIL - Mid_annual_st'!$A$3:$A$434,0),),'IRA-BIL_IRA-BIL - Mid_annual_st'!$W$1:$AR$1,$B208)</f>
        <v>0</v>
      </c>
      <c r="K208">
        <f>SUMIFS(INDEX('IRA-BIL_IRA-BIL - Mid_annual_st'!$W$3:$AR$434,MATCH(K198,'IRA-BIL_IRA-BIL - Mid_annual_st'!$A$3:$A$434,0),),'IRA-BIL_IRA-BIL - Mid_annual_st'!$W$1:$AR$1,$B208)</f>
        <v>0</v>
      </c>
      <c r="M208">
        <f t="shared" ref="M208:U208" si="192">C208/SUM(C200:C211)</f>
        <v>0</v>
      </c>
      <c r="N208">
        <f t="shared" si="192"/>
        <v>0</v>
      </c>
      <c r="O208">
        <f t="shared" si="192"/>
        <v>0</v>
      </c>
      <c r="P208">
        <f t="shared" si="192"/>
        <v>0</v>
      </c>
      <c r="Q208">
        <f t="shared" si="192"/>
        <v>0</v>
      </c>
      <c r="R208">
        <f t="shared" si="192"/>
        <v>0</v>
      </c>
      <c r="S208">
        <f t="shared" si="192"/>
        <v>0</v>
      </c>
      <c r="T208">
        <f t="shared" si="192"/>
        <v>0</v>
      </c>
      <c r="U208">
        <f t="shared" si="192"/>
        <v>0</v>
      </c>
    </row>
    <row r="209" spans="1:21">
      <c r="A209" t="str">
        <f t="shared" si="184"/>
        <v>KY</v>
      </c>
      <c r="B209" s="1" t="s">
        <v>248</v>
      </c>
      <c r="C209">
        <f>SUMIFS(INDEX('IRA-BIL_IRA-BIL - Mid_annual_st'!$W$3:$AR$434,MATCH(C198,'IRA-BIL_IRA-BIL - Mid_annual_st'!$A$3:$A$434,0),),'IRA-BIL_IRA-BIL - Mid_annual_st'!$W$1:$AR$1,$B209)</f>
        <v>0</v>
      </c>
      <c r="D209">
        <f>SUMIFS(INDEX('IRA-BIL_IRA-BIL - Mid_annual_st'!$W$3:$AR$434,MATCH(D198,'IRA-BIL_IRA-BIL - Mid_annual_st'!$A$3:$A$434,0),),'IRA-BIL_IRA-BIL - Mid_annual_st'!$W$1:$AR$1,$B209)</f>
        <v>0</v>
      </c>
      <c r="E209">
        <f>SUMIFS(INDEX('IRA-BIL_IRA-BIL - Mid_annual_st'!$W$3:$AR$434,MATCH(E198,'IRA-BIL_IRA-BIL - Mid_annual_st'!$A$3:$A$434,0),),'IRA-BIL_IRA-BIL - Mid_annual_st'!$W$1:$AR$1,$B209)</f>
        <v>0</v>
      </c>
      <c r="F209">
        <f>SUMIFS(INDEX('IRA-BIL_IRA-BIL - Mid_annual_st'!$W$3:$AR$434,MATCH(F198,'IRA-BIL_IRA-BIL - Mid_annual_st'!$A$3:$A$434,0),),'IRA-BIL_IRA-BIL - Mid_annual_st'!$W$1:$AR$1,$B209)</f>
        <v>410102</v>
      </c>
      <c r="G209">
        <f>SUMIFS(INDEX('IRA-BIL_IRA-BIL - Mid_annual_st'!$W$3:$AR$434,MATCH(G198,'IRA-BIL_IRA-BIL - Mid_annual_st'!$A$3:$A$434,0),),'IRA-BIL_IRA-BIL - Mid_annual_st'!$W$1:$AR$1,$B209)</f>
        <v>408995</v>
      </c>
      <c r="H209">
        <f>SUMIFS(INDEX('IRA-BIL_IRA-BIL - Mid_annual_st'!$W$3:$AR$434,MATCH(H198,'IRA-BIL_IRA-BIL - Mid_annual_st'!$A$3:$A$434,0),),'IRA-BIL_IRA-BIL - Mid_annual_st'!$W$1:$AR$1,$B209)</f>
        <v>407887</v>
      </c>
      <c r="I209">
        <f>SUMIFS(INDEX('IRA-BIL_IRA-BIL - Mid_annual_st'!$W$3:$AR$434,MATCH(I198,'IRA-BIL_IRA-BIL - Mid_annual_st'!$A$3:$A$434,0),),'IRA-BIL_IRA-BIL - Mid_annual_st'!$W$1:$AR$1,$B209)</f>
        <v>841924</v>
      </c>
      <c r="J209">
        <f>SUMIFS(INDEX('IRA-BIL_IRA-BIL - Mid_annual_st'!$W$3:$AR$434,MATCH(J198,'IRA-BIL_IRA-BIL - Mid_annual_st'!$A$3:$A$434,0),),'IRA-BIL_IRA-BIL - Mid_annual_st'!$W$1:$AR$1,$B209)</f>
        <v>856371</v>
      </c>
      <c r="K209">
        <f>SUMIFS(INDEX('IRA-BIL_IRA-BIL - Mid_annual_st'!$W$3:$AR$434,MATCH(K198,'IRA-BIL_IRA-BIL - Mid_annual_st'!$A$3:$A$434,0),),'IRA-BIL_IRA-BIL - Mid_annual_st'!$W$1:$AR$1,$B209)</f>
        <v>854085</v>
      </c>
      <c r="M209">
        <f t="shared" ref="M209:U209" si="193">C209/SUM(C200:C211)</f>
        <v>0</v>
      </c>
      <c r="N209">
        <f t="shared" si="193"/>
        <v>0</v>
      </c>
      <c r="O209">
        <f t="shared" si="193"/>
        <v>0</v>
      </c>
      <c r="P209">
        <f t="shared" si="193"/>
        <v>6.2944549468334499E-3</v>
      </c>
      <c r="Q209">
        <f t="shared" si="193"/>
        <v>6.3656122744076863E-3</v>
      </c>
      <c r="R209">
        <f t="shared" si="193"/>
        <v>6.6451508321365765E-3</v>
      </c>
      <c r="S209">
        <f t="shared" si="193"/>
        <v>8.8885423240967869E-3</v>
      </c>
      <c r="T209">
        <f t="shared" si="193"/>
        <v>8.7474065880375797E-3</v>
      </c>
      <c r="U209">
        <f t="shared" si="193"/>
        <v>8.4421441133410522E-3</v>
      </c>
    </row>
    <row r="210" spans="1:21">
      <c r="A210" t="str">
        <f t="shared" si="184"/>
        <v>KY</v>
      </c>
      <c r="B210" s="1" t="s">
        <v>246</v>
      </c>
      <c r="C210" s="53">
        <v>0</v>
      </c>
      <c r="D210" s="53">
        <v>0</v>
      </c>
      <c r="E210" s="53">
        <v>0</v>
      </c>
      <c r="F210" s="53">
        <v>0</v>
      </c>
      <c r="G210" s="53">
        <v>0</v>
      </c>
      <c r="H210" s="53">
        <v>0</v>
      </c>
      <c r="I210" s="53">
        <v>0</v>
      </c>
      <c r="J210" s="53">
        <v>0</v>
      </c>
      <c r="K210" s="53">
        <v>0</v>
      </c>
      <c r="M210" s="53">
        <v>0</v>
      </c>
      <c r="N210" s="53">
        <v>0</v>
      </c>
      <c r="O210" s="53">
        <v>0</v>
      </c>
      <c r="P210" s="53">
        <v>0</v>
      </c>
      <c r="Q210" s="53">
        <v>0</v>
      </c>
      <c r="R210" s="53">
        <v>0</v>
      </c>
      <c r="S210" s="53">
        <v>0</v>
      </c>
      <c r="T210" s="53">
        <v>0</v>
      </c>
      <c r="U210" s="53">
        <v>0</v>
      </c>
    </row>
    <row r="211" spans="1:21" ht="15.6" customHeight="1" thickBot="1">
      <c r="A211" t="str">
        <f t="shared" si="184"/>
        <v>KY</v>
      </c>
      <c r="B211" s="1" t="s">
        <v>240</v>
      </c>
      <c r="C211">
        <f>SUMIFS(INDEX('IRA-BIL_IRA-BIL - Mid_annual_st'!$W$3:$AR$434,MATCH(C198,'IRA-BIL_IRA-BIL - Mid_annual_st'!$A$3:$A$434,0),),'IRA-BIL_IRA-BIL - Mid_annual_st'!$W$1:$AR$1,$B211)</f>
        <v>81463</v>
      </c>
      <c r="D211">
        <f>SUMIFS(INDEX('IRA-BIL_IRA-BIL - Mid_annual_st'!$W$3:$AR$434,MATCH(D198,'IRA-BIL_IRA-BIL - Mid_annual_st'!$A$3:$A$434,0),),'IRA-BIL_IRA-BIL - Mid_annual_st'!$W$1:$AR$1,$B211)</f>
        <v>774677</v>
      </c>
      <c r="E211">
        <f>SUMIFS(INDEX('IRA-BIL_IRA-BIL - Mid_annual_st'!$W$3:$AR$434,MATCH(E198,'IRA-BIL_IRA-BIL - Mid_annual_st'!$A$3:$A$434,0),),'IRA-BIL_IRA-BIL - Mid_annual_st'!$W$1:$AR$1,$B211)</f>
        <v>775713</v>
      </c>
      <c r="F211">
        <f>SUMIFS(INDEX('IRA-BIL_IRA-BIL - Mid_annual_st'!$W$3:$AR$434,MATCH(F198,'IRA-BIL_IRA-BIL - Mid_annual_st'!$A$3:$A$434,0),),'IRA-BIL_IRA-BIL - Mid_annual_st'!$W$1:$AR$1,$B211)</f>
        <v>1169165</v>
      </c>
      <c r="G211">
        <f>SUMIFS(INDEX('IRA-BIL_IRA-BIL - Mid_annual_st'!$W$3:$AR$434,MATCH(G198,'IRA-BIL_IRA-BIL - Mid_annual_st'!$A$3:$A$434,0),),'IRA-BIL_IRA-BIL - Mid_annual_st'!$W$1:$AR$1,$B211)</f>
        <v>1307804</v>
      </c>
      <c r="H211">
        <f>SUMIFS(INDEX('IRA-BIL_IRA-BIL - Mid_annual_st'!$W$3:$AR$434,MATCH(H198,'IRA-BIL_IRA-BIL - Mid_annual_st'!$A$3:$A$434,0),),'IRA-BIL_IRA-BIL - Mid_annual_st'!$W$1:$AR$1,$B211)</f>
        <v>1544424</v>
      </c>
      <c r="I211">
        <f>SUMIFS(INDEX('IRA-BIL_IRA-BIL - Mid_annual_st'!$W$3:$AR$434,MATCH(I198,'IRA-BIL_IRA-BIL - Mid_annual_st'!$A$3:$A$434,0),),'IRA-BIL_IRA-BIL - Mid_annual_st'!$W$1:$AR$1,$B211)</f>
        <v>41225160</v>
      </c>
      <c r="J211">
        <f>SUMIFS(INDEX('IRA-BIL_IRA-BIL - Mid_annual_st'!$W$3:$AR$434,MATCH(J198,'IRA-BIL_IRA-BIL - Mid_annual_st'!$A$3:$A$434,0),),'IRA-BIL_IRA-BIL - Mid_annual_st'!$W$1:$AR$1,$B211)</f>
        <v>44557742</v>
      </c>
      <c r="K211">
        <f>SUMIFS(INDEX('IRA-BIL_IRA-BIL - Mid_annual_st'!$W$3:$AR$434,MATCH(K198,'IRA-BIL_IRA-BIL - Mid_annual_st'!$A$3:$A$434,0),),'IRA-BIL_IRA-BIL - Mid_annual_st'!$W$1:$AR$1,$B211)</f>
        <v>50579431</v>
      </c>
      <c r="M211">
        <f t="shared" ref="M211:U211" si="194">C211/SUM(C200:C211)</f>
        <v>1.1679415437106744E-3</v>
      </c>
      <c r="N211">
        <f t="shared" si="194"/>
        <v>1.1232942932389176E-2</v>
      </c>
      <c r="O211">
        <f t="shared" si="194"/>
        <v>1.16773714218308E-2</v>
      </c>
      <c r="P211">
        <f t="shared" si="194"/>
        <v>1.7944941546041059E-2</v>
      </c>
      <c r="Q211">
        <f t="shared" si="194"/>
        <v>2.0354706524332741E-2</v>
      </c>
      <c r="R211">
        <f t="shared" si="194"/>
        <v>2.5161209915421916E-2</v>
      </c>
      <c r="S211">
        <f t="shared" si="194"/>
        <v>0.43523118414211009</v>
      </c>
      <c r="T211">
        <f t="shared" si="194"/>
        <v>0.45513531625764858</v>
      </c>
      <c r="U211">
        <f t="shared" si="194"/>
        <v>0.49994888760813022</v>
      </c>
    </row>
    <row r="212" spans="1:21" ht="15.6" customHeight="1" thickBot="1">
      <c r="A212" s="50" t="s">
        <v>59</v>
      </c>
      <c r="C212" s="49" t="str">
        <f t="shared" ref="C212:K212" si="195">$A212&amp;"_"&amp;C213</f>
        <v>LA_2022</v>
      </c>
      <c r="D212" s="49" t="str">
        <f t="shared" si="195"/>
        <v>LA_2023</v>
      </c>
      <c r="E212" s="49" t="str">
        <f t="shared" si="195"/>
        <v>LA_2024</v>
      </c>
      <c r="F212" s="49" t="str">
        <f t="shared" si="195"/>
        <v>LA_2025</v>
      </c>
      <c r="G212" s="49" t="str">
        <f t="shared" si="195"/>
        <v>LA_2026</v>
      </c>
      <c r="H212" s="49" t="str">
        <f t="shared" si="195"/>
        <v>LA_2027</v>
      </c>
      <c r="I212" s="49" t="str">
        <f t="shared" si="195"/>
        <v>LA_2028</v>
      </c>
      <c r="J212" s="49" t="str">
        <f t="shared" si="195"/>
        <v>LA_2029</v>
      </c>
      <c r="K212" s="49" t="str">
        <f t="shared" si="195"/>
        <v>LA_2030</v>
      </c>
      <c r="M212" s="56" t="str">
        <f t="shared" ref="M212:U212" si="196">$A212&amp;"_"&amp;M213</f>
        <v>LA_2022</v>
      </c>
      <c r="N212" s="56" t="str">
        <f t="shared" si="196"/>
        <v>LA_2023</v>
      </c>
      <c r="O212" s="56" t="str">
        <f t="shared" si="196"/>
        <v>LA_2024</v>
      </c>
      <c r="P212" s="56" t="str">
        <f t="shared" si="196"/>
        <v>LA_2025</v>
      </c>
      <c r="Q212" s="56" t="str">
        <f t="shared" si="196"/>
        <v>LA_2026</v>
      </c>
      <c r="R212" s="56" t="str">
        <f t="shared" si="196"/>
        <v>LA_2027</v>
      </c>
      <c r="S212" s="56" t="str">
        <f t="shared" si="196"/>
        <v>LA_2028</v>
      </c>
      <c r="T212" s="56" t="str">
        <f t="shared" si="196"/>
        <v>LA_2029</v>
      </c>
      <c r="U212" s="56" t="str">
        <f t="shared" si="196"/>
        <v>LA_2030</v>
      </c>
    </row>
    <row r="213" spans="1:21">
      <c r="C213" s="48">
        <v>2022</v>
      </c>
      <c r="D213" s="48">
        <v>2023</v>
      </c>
      <c r="E213" s="48">
        <v>2024</v>
      </c>
      <c r="F213" s="48">
        <v>2025</v>
      </c>
      <c r="G213" s="48">
        <v>2026</v>
      </c>
      <c r="H213" s="48">
        <v>2027</v>
      </c>
      <c r="I213" s="48">
        <v>2028</v>
      </c>
      <c r="J213" s="48">
        <v>2029</v>
      </c>
      <c r="K213" s="48">
        <v>2030</v>
      </c>
      <c r="M213" s="48">
        <v>2022</v>
      </c>
      <c r="N213" s="48">
        <v>2023</v>
      </c>
      <c r="O213" s="48">
        <v>2024</v>
      </c>
      <c r="P213" s="48">
        <v>2025</v>
      </c>
      <c r="Q213" s="48">
        <v>2026</v>
      </c>
      <c r="R213" s="48">
        <v>2027</v>
      </c>
      <c r="S213" s="48">
        <v>2028</v>
      </c>
      <c r="T213" s="48">
        <v>2029</v>
      </c>
      <c r="U213" s="48">
        <v>2030</v>
      </c>
    </row>
    <row r="214" spans="1:21">
      <c r="A214" t="str">
        <f>A212</f>
        <v>LA</v>
      </c>
      <c r="B214" s="1" t="s">
        <v>237</v>
      </c>
      <c r="C214" s="53">
        <v>0</v>
      </c>
      <c r="D214" s="53">
        <v>0</v>
      </c>
      <c r="E214" s="53">
        <v>0</v>
      </c>
      <c r="F214" s="53">
        <v>0</v>
      </c>
      <c r="G214" s="53">
        <v>0</v>
      </c>
      <c r="H214" s="53">
        <v>0</v>
      </c>
      <c r="I214" s="53">
        <v>0</v>
      </c>
      <c r="J214" s="53">
        <v>0</v>
      </c>
      <c r="K214" s="53">
        <v>0</v>
      </c>
      <c r="M214" s="53">
        <v>0</v>
      </c>
      <c r="N214" s="53">
        <v>0</v>
      </c>
      <c r="O214" s="53">
        <v>0</v>
      </c>
      <c r="P214" s="53">
        <v>0</v>
      </c>
      <c r="Q214" s="53">
        <v>0</v>
      </c>
      <c r="R214" s="53">
        <v>0</v>
      </c>
      <c r="S214" s="53">
        <v>0</v>
      </c>
      <c r="T214" s="53">
        <v>0</v>
      </c>
      <c r="U214" s="53">
        <v>0</v>
      </c>
    </row>
    <row r="215" spans="1:21">
      <c r="A215" t="str">
        <f t="shared" ref="A215:A225" si="197">A214</f>
        <v>LA</v>
      </c>
      <c r="B215" s="1" t="s">
        <v>238</v>
      </c>
      <c r="C215">
        <f>SUMIFS(INDEX('IRA-BIL_IRA-BIL - Mid_annual_st'!$W$3:$AR$434,MATCH(C212,'IRA-BIL_IRA-BIL - Mid_annual_st'!$A$3:$A$434,0),),'IRA-BIL_IRA-BIL - Mid_annual_st'!$W$1:$AR$1,$B215)</f>
        <v>0</v>
      </c>
      <c r="D215">
        <f>SUMIFS(INDEX('IRA-BIL_IRA-BIL - Mid_annual_st'!$W$3:$AR$434,MATCH(D212,'IRA-BIL_IRA-BIL - Mid_annual_st'!$A$3:$A$434,0),),'IRA-BIL_IRA-BIL - Mid_annual_st'!$W$1:$AR$1,$B215)</f>
        <v>0</v>
      </c>
      <c r="E215">
        <f>SUMIFS(INDEX('IRA-BIL_IRA-BIL - Mid_annual_st'!$W$3:$AR$434,MATCH(E212,'IRA-BIL_IRA-BIL - Mid_annual_st'!$A$3:$A$434,0),),'IRA-BIL_IRA-BIL - Mid_annual_st'!$W$1:$AR$1,$B215)</f>
        <v>0</v>
      </c>
      <c r="F215">
        <f>SUMIFS(INDEX('IRA-BIL_IRA-BIL - Mid_annual_st'!$W$3:$AR$434,MATCH(F212,'IRA-BIL_IRA-BIL - Mid_annual_st'!$A$3:$A$434,0),),'IRA-BIL_IRA-BIL - Mid_annual_st'!$W$1:$AR$1,$B215)</f>
        <v>0</v>
      </c>
      <c r="G215">
        <f>SUMIFS(INDEX('IRA-BIL_IRA-BIL - Mid_annual_st'!$W$3:$AR$434,MATCH(G212,'IRA-BIL_IRA-BIL - Mid_annual_st'!$A$3:$A$434,0),),'IRA-BIL_IRA-BIL - Mid_annual_st'!$W$1:$AR$1,$B215)</f>
        <v>0</v>
      </c>
      <c r="H215">
        <f>SUMIFS(INDEX('IRA-BIL_IRA-BIL - Mid_annual_st'!$W$3:$AR$434,MATCH(H212,'IRA-BIL_IRA-BIL - Mid_annual_st'!$A$3:$A$434,0),),'IRA-BIL_IRA-BIL - Mid_annual_st'!$W$1:$AR$1,$B215)</f>
        <v>0</v>
      </c>
      <c r="I215">
        <f>SUMIFS(INDEX('IRA-BIL_IRA-BIL - Mid_annual_st'!$W$3:$AR$434,MATCH(I212,'IRA-BIL_IRA-BIL - Mid_annual_st'!$A$3:$A$434,0),),'IRA-BIL_IRA-BIL - Mid_annual_st'!$W$1:$AR$1,$B215)</f>
        <v>0</v>
      </c>
      <c r="J215">
        <f>SUMIFS(INDEX('IRA-BIL_IRA-BIL - Mid_annual_st'!$W$3:$AR$434,MATCH(J212,'IRA-BIL_IRA-BIL - Mid_annual_st'!$A$3:$A$434,0),),'IRA-BIL_IRA-BIL - Mid_annual_st'!$W$1:$AR$1,$B215)</f>
        <v>0</v>
      </c>
      <c r="K215">
        <f>SUMIFS(INDEX('IRA-BIL_IRA-BIL - Mid_annual_st'!$W$3:$AR$434,MATCH(K212,'IRA-BIL_IRA-BIL - Mid_annual_st'!$A$3:$A$434,0),),'IRA-BIL_IRA-BIL - Mid_annual_st'!$W$1:$AR$1,$B215)</f>
        <v>0</v>
      </c>
      <c r="M215">
        <f t="shared" ref="M215:U215" si="198">C215/SUM(C214:C225)</f>
        <v>0</v>
      </c>
      <c r="N215">
        <f t="shared" si="198"/>
        <v>0</v>
      </c>
      <c r="O215">
        <f t="shared" si="198"/>
        <v>0</v>
      </c>
      <c r="P215">
        <f t="shared" si="198"/>
        <v>0</v>
      </c>
      <c r="Q215">
        <f t="shared" si="198"/>
        <v>0</v>
      </c>
      <c r="R215">
        <f t="shared" si="198"/>
        <v>0</v>
      </c>
      <c r="S215">
        <f t="shared" si="198"/>
        <v>0</v>
      </c>
      <c r="T215">
        <f t="shared" si="198"/>
        <v>0</v>
      </c>
      <c r="U215">
        <f t="shared" si="198"/>
        <v>0</v>
      </c>
    </row>
    <row r="216" spans="1:21">
      <c r="A216" t="str">
        <f t="shared" si="197"/>
        <v>LA</v>
      </c>
      <c r="B216" s="1" t="s">
        <v>239</v>
      </c>
      <c r="C216">
        <f>SUMIFS(INDEX('IRA-BIL_IRA-BIL - Mid_annual_st'!$W$3:$AR$434,MATCH(C212,'IRA-BIL_IRA-BIL - Mid_annual_st'!$A$3:$A$434,0),),'IRA-BIL_IRA-BIL - Mid_annual_st'!$W$1:$AR$1,$B216)</f>
        <v>8764598</v>
      </c>
      <c r="D216">
        <f>SUMIFS(INDEX('IRA-BIL_IRA-BIL - Mid_annual_st'!$W$3:$AR$434,MATCH(D212,'IRA-BIL_IRA-BIL - Mid_annual_st'!$A$3:$A$434,0),),'IRA-BIL_IRA-BIL - Mid_annual_st'!$W$1:$AR$1,$B216)</f>
        <v>7409068</v>
      </c>
      <c r="E216">
        <f>SUMIFS(INDEX('IRA-BIL_IRA-BIL - Mid_annual_st'!$W$3:$AR$434,MATCH(E212,'IRA-BIL_IRA-BIL - Mid_annual_st'!$A$3:$A$434,0),),'IRA-BIL_IRA-BIL - Mid_annual_st'!$W$1:$AR$1,$B216)</f>
        <v>7055366</v>
      </c>
      <c r="F216">
        <f>SUMIFS(INDEX('IRA-BIL_IRA-BIL - Mid_annual_st'!$W$3:$AR$434,MATCH(F212,'IRA-BIL_IRA-BIL - Mid_annual_st'!$A$3:$A$434,0),),'IRA-BIL_IRA-BIL - Mid_annual_st'!$W$1:$AR$1,$B216)</f>
        <v>5132564</v>
      </c>
      <c r="G216">
        <f>SUMIFS(INDEX('IRA-BIL_IRA-BIL - Mid_annual_st'!$W$3:$AR$434,MATCH(G212,'IRA-BIL_IRA-BIL - Mid_annual_st'!$A$3:$A$434,0),),'IRA-BIL_IRA-BIL - Mid_annual_st'!$W$1:$AR$1,$B216)</f>
        <v>4620866</v>
      </c>
      <c r="H216">
        <f>SUMIFS(INDEX('IRA-BIL_IRA-BIL - Mid_annual_st'!$W$3:$AR$434,MATCH(H212,'IRA-BIL_IRA-BIL - Mid_annual_st'!$A$3:$A$434,0),),'IRA-BIL_IRA-BIL - Mid_annual_st'!$W$1:$AR$1,$B216)</f>
        <v>3520377</v>
      </c>
      <c r="I216">
        <f>SUMIFS(INDEX('IRA-BIL_IRA-BIL - Mid_annual_st'!$W$3:$AR$434,MATCH(I212,'IRA-BIL_IRA-BIL - Mid_annual_st'!$A$3:$A$434,0),),'IRA-BIL_IRA-BIL - Mid_annual_st'!$W$1:$AR$1,$B216)</f>
        <v>3454795</v>
      </c>
      <c r="J216">
        <f>SUMIFS(INDEX('IRA-BIL_IRA-BIL - Mid_annual_st'!$W$3:$AR$434,MATCH(J212,'IRA-BIL_IRA-BIL - Mid_annual_st'!$A$3:$A$434,0),),'IRA-BIL_IRA-BIL - Mid_annual_st'!$W$1:$AR$1,$B216)</f>
        <v>2938615</v>
      </c>
      <c r="K216">
        <f>SUMIFS(INDEX('IRA-BIL_IRA-BIL - Mid_annual_st'!$W$3:$AR$434,MATCH(K212,'IRA-BIL_IRA-BIL - Mid_annual_st'!$A$3:$A$434,0),),'IRA-BIL_IRA-BIL - Mid_annual_st'!$W$1:$AR$1,$B216)</f>
        <v>2593574</v>
      </c>
      <c r="M216">
        <f t="shared" ref="M216:U216" si="199">C216/SUM(C214:C225)</f>
        <v>0.10846470932327441</v>
      </c>
      <c r="N216">
        <f t="shared" si="199"/>
        <v>8.8107464862312745E-2</v>
      </c>
      <c r="O216">
        <f t="shared" si="199"/>
        <v>8.558350059965994E-2</v>
      </c>
      <c r="P216">
        <f t="shared" si="199"/>
        <v>6.4511236039226164E-2</v>
      </c>
      <c r="Q216">
        <f t="shared" si="199"/>
        <v>5.7762393248976709E-2</v>
      </c>
      <c r="R216">
        <f t="shared" si="199"/>
        <v>4.2873566337254317E-2</v>
      </c>
      <c r="S216">
        <f t="shared" si="199"/>
        <v>4.3457822202959039E-2</v>
      </c>
      <c r="T216">
        <f t="shared" si="199"/>
        <v>3.9730173658207302E-2</v>
      </c>
      <c r="U216">
        <f t="shared" si="199"/>
        <v>3.9207740522458658E-2</v>
      </c>
    </row>
    <row r="217" spans="1:21">
      <c r="A217" t="str">
        <f t="shared" si="197"/>
        <v>LA</v>
      </c>
      <c r="B217" s="1" t="s">
        <v>242</v>
      </c>
      <c r="C217">
        <f>SUMIFS(INDEX('IRA-BIL_IRA-BIL - Mid_annual_st'!$W$3:$AR$434,MATCH(C212,'IRA-BIL_IRA-BIL - Mid_annual_st'!$A$3:$A$434,0),),'IRA-BIL_IRA-BIL - Mid_annual_st'!$W$1:$AR$1,$B217)</f>
        <v>0</v>
      </c>
      <c r="D217">
        <f>SUMIFS(INDEX('IRA-BIL_IRA-BIL - Mid_annual_st'!$W$3:$AR$434,MATCH(D212,'IRA-BIL_IRA-BIL - Mid_annual_st'!$A$3:$A$434,0),),'IRA-BIL_IRA-BIL - Mid_annual_st'!$W$1:$AR$1,$B217)</f>
        <v>0</v>
      </c>
      <c r="E217">
        <f>SUMIFS(INDEX('IRA-BIL_IRA-BIL - Mid_annual_st'!$W$3:$AR$434,MATCH(E212,'IRA-BIL_IRA-BIL - Mid_annual_st'!$A$3:$A$434,0),),'IRA-BIL_IRA-BIL - Mid_annual_st'!$W$1:$AR$1,$B217)</f>
        <v>0</v>
      </c>
      <c r="F217">
        <f>SUMIFS(INDEX('IRA-BIL_IRA-BIL - Mid_annual_st'!$W$3:$AR$434,MATCH(F212,'IRA-BIL_IRA-BIL - Mid_annual_st'!$A$3:$A$434,0),),'IRA-BIL_IRA-BIL - Mid_annual_st'!$W$1:$AR$1,$B217)</f>
        <v>0</v>
      </c>
      <c r="G217">
        <f>SUMIFS(INDEX('IRA-BIL_IRA-BIL - Mid_annual_st'!$W$3:$AR$434,MATCH(G212,'IRA-BIL_IRA-BIL - Mid_annual_st'!$A$3:$A$434,0),),'IRA-BIL_IRA-BIL - Mid_annual_st'!$W$1:$AR$1,$B217)</f>
        <v>0</v>
      </c>
      <c r="H217">
        <f>SUMIFS(INDEX('IRA-BIL_IRA-BIL - Mid_annual_st'!$W$3:$AR$434,MATCH(H212,'IRA-BIL_IRA-BIL - Mid_annual_st'!$A$3:$A$434,0),),'IRA-BIL_IRA-BIL - Mid_annual_st'!$W$1:$AR$1,$B217)</f>
        <v>0</v>
      </c>
      <c r="I217">
        <f>SUMIFS(INDEX('IRA-BIL_IRA-BIL - Mid_annual_st'!$W$3:$AR$434,MATCH(I212,'IRA-BIL_IRA-BIL - Mid_annual_st'!$A$3:$A$434,0),),'IRA-BIL_IRA-BIL - Mid_annual_st'!$W$1:$AR$1,$B217)</f>
        <v>0</v>
      </c>
      <c r="J217">
        <f>SUMIFS(INDEX('IRA-BIL_IRA-BIL - Mid_annual_st'!$W$3:$AR$434,MATCH(J212,'IRA-BIL_IRA-BIL - Mid_annual_st'!$A$3:$A$434,0),),'IRA-BIL_IRA-BIL - Mid_annual_st'!$W$1:$AR$1,$B217)</f>
        <v>0</v>
      </c>
      <c r="K217">
        <f>SUMIFS(INDEX('IRA-BIL_IRA-BIL - Mid_annual_st'!$W$3:$AR$434,MATCH(K212,'IRA-BIL_IRA-BIL - Mid_annual_st'!$A$3:$A$434,0),),'IRA-BIL_IRA-BIL - Mid_annual_st'!$W$1:$AR$1,$B217)</f>
        <v>0</v>
      </c>
      <c r="M217">
        <f t="shared" ref="M217:U217" si="200">C217/SUM(C214:C225)</f>
        <v>0</v>
      </c>
      <c r="N217">
        <f t="shared" si="200"/>
        <v>0</v>
      </c>
      <c r="O217">
        <f t="shared" si="200"/>
        <v>0</v>
      </c>
      <c r="P217">
        <f t="shared" si="200"/>
        <v>0</v>
      </c>
      <c r="Q217">
        <f t="shared" si="200"/>
        <v>0</v>
      </c>
      <c r="R217">
        <f t="shared" si="200"/>
        <v>0</v>
      </c>
      <c r="S217">
        <f t="shared" si="200"/>
        <v>0</v>
      </c>
      <c r="T217">
        <f t="shared" si="200"/>
        <v>0</v>
      </c>
      <c r="U217">
        <f t="shared" si="200"/>
        <v>0</v>
      </c>
    </row>
    <row r="218" spans="1:21">
      <c r="A218" t="str">
        <f t="shared" si="197"/>
        <v>LA</v>
      </c>
      <c r="B218" s="1" t="s">
        <v>243</v>
      </c>
      <c r="C218">
        <f>SUMIFS(INDEX('IRA-BIL_IRA-BIL - Mid_annual_st'!$W$3:$AR$434,MATCH(C212,'IRA-BIL_IRA-BIL - Mid_annual_st'!$A$3:$A$434,0),),'IRA-BIL_IRA-BIL - Mid_annual_st'!$W$1:$AR$1,$B218)</f>
        <v>1016718</v>
      </c>
      <c r="D218">
        <f>SUMIFS(INDEX('IRA-BIL_IRA-BIL - Mid_annual_st'!$W$3:$AR$434,MATCH(D212,'IRA-BIL_IRA-BIL - Mid_annual_st'!$A$3:$A$434,0),),'IRA-BIL_IRA-BIL - Mid_annual_st'!$W$1:$AR$1,$B218)</f>
        <v>1016718</v>
      </c>
      <c r="E218">
        <f>SUMIFS(INDEX('IRA-BIL_IRA-BIL - Mid_annual_st'!$W$3:$AR$434,MATCH(E212,'IRA-BIL_IRA-BIL - Mid_annual_st'!$A$3:$A$434,0),),'IRA-BIL_IRA-BIL - Mid_annual_st'!$W$1:$AR$1,$B218)</f>
        <v>1018556</v>
      </c>
      <c r="F218">
        <f>SUMIFS(INDEX('IRA-BIL_IRA-BIL - Mid_annual_st'!$W$3:$AR$434,MATCH(F212,'IRA-BIL_IRA-BIL - Mid_annual_st'!$A$3:$A$434,0),),'IRA-BIL_IRA-BIL - Mid_annual_st'!$W$1:$AR$1,$B218)</f>
        <v>1020395</v>
      </c>
      <c r="G218">
        <f>SUMIFS(INDEX('IRA-BIL_IRA-BIL - Mid_annual_st'!$W$3:$AR$434,MATCH(G212,'IRA-BIL_IRA-BIL - Mid_annual_st'!$A$3:$A$434,0),),'IRA-BIL_IRA-BIL - Mid_annual_st'!$W$1:$AR$1,$B218)</f>
        <v>1022233</v>
      </c>
      <c r="H218">
        <f>SUMIFS(INDEX('IRA-BIL_IRA-BIL - Mid_annual_st'!$W$3:$AR$434,MATCH(H212,'IRA-BIL_IRA-BIL - Mid_annual_st'!$A$3:$A$434,0),),'IRA-BIL_IRA-BIL - Mid_annual_st'!$W$1:$AR$1,$B218)</f>
        <v>1024072</v>
      </c>
      <c r="I218">
        <f>SUMIFS(INDEX('IRA-BIL_IRA-BIL - Mid_annual_st'!$W$3:$AR$434,MATCH(I212,'IRA-BIL_IRA-BIL - Mid_annual_st'!$A$3:$A$434,0),),'IRA-BIL_IRA-BIL - Mid_annual_st'!$W$1:$AR$1,$B218)</f>
        <v>1025910</v>
      </c>
      <c r="J218">
        <f>SUMIFS(INDEX('IRA-BIL_IRA-BIL - Mid_annual_st'!$W$3:$AR$434,MATCH(J212,'IRA-BIL_IRA-BIL - Mid_annual_st'!$A$3:$A$434,0),),'IRA-BIL_IRA-BIL - Mid_annual_st'!$W$1:$AR$1,$B218)</f>
        <v>1027748</v>
      </c>
      <c r="K218">
        <f>SUMIFS(INDEX('IRA-BIL_IRA-BIL - Mid_annual_st'!$W$3:$AR$434,MATCH(K212,'IRA-BIL_IRA-BIL - Mid_annual_st'!$A$3:$A$434,0),),'IRA-BIL_IRA-BIL - Mid_annual_st'!$W$1:$AR$1,$B218)</f>
        <v>1029587</v>
      </c>
      <c r="M218">
        <f t="shared" ref="M218:U218" si="201">C218/SUM(C214:C225)</f>
        <v>1.2582211110394443E-2</v>
      </c>
      <c r="N218">
        <f t="shared" si="201"/>
        <v>1.2090649655244208E-2</v>
      </c>
      <c r="O218">
        <f t="shared" si="201"/>
        <v>1.2355360166543768E-2</v>
      </c>
      <c r="P218">
        <f t="shared" si="201"/>
        <v>1.2825352533011996E-2</v>
      </c>
      <c r="Q218">
        <f t="shared" si="201"/>
        <v>1.2778259429743517E-2</v>
      </c>
      <c r="R218">
        <f t="shared" si="201"/>
        <v>1.2471851402882334E-2</v>
      </c>
      <c r="S218">
        <f t="shared" si="201"/>
        <v>1.2904908793788838E-2</v>
      </c>
      <c r="T218">
        <f t="shared" si="201"/>
        <v>1.3895187534561431E-2</v>
      </c>
      <c r="U218">
        <f t="shared" si="201"/>
        <v>1.5564537561410102E-2</v>
      </c>
    </row>
    <row r="219" spans="1:21">
      <c r="A219" t="str">
        <f t="shared" si="197"/>
        <v>LA</v>
      </c>
      <c r="B219" s="1" t="s">
        <v>241</v>
      </c>
      <c r="C219">
        <f>SUMIFS(INDEX('IRA-BIL_IRA-BIL - Mid_annual_st'!$W$3:$AR$434,MATCH(C212,'IRA-BIL_IRA-BIL - Mid_annual_st'!$A$3:$A$434,0),),'IRA-BIL_IRA-BIL - Mid_annual_st'!$W$1:$AR$1,$B219)</f>
        <v>48444958</v>
      </c>
      <c r="D219">
        <f>SUMIFS(INDEX('IRA-BIL_IRA-BIL - Mid_annual_st'!$W$3:$AR$434,MATCH(D212,'IRA-BIL_IRA-BIL - Mid_annual_st'!$A$3:$A$434,0),),'IRA-BIL_IRA-BIL - Mid_annual_st'!$W$1:$AR$1,$B219)</f>
        <v>53347956</v>
      </c>
      <c r="E219">
        <f>SUMIFS(INDEX('IRA-BIL_IRA-BIL - Mid_annual_st'!$W$3:$AR$434,MATCH(E212,'IRA-BIL_IRA-BIL - Mid_annual_st'!$A$3:$A$434,0),),'IRA-BIL_IRA-BIL - Mid_annual_st'!$W$1:$AR$1,$B219)</f>
        <v>53723343</v>
      </c>
      <c r="F219">
        <f>SUMIFS(INDEX('IRA-BIL_IRA-BIL - Mid_annual_st'!$W$3:$AR$434,MATCH(F212,'IRA-BIL_IRA-BIL - Mid_annual_st'!$A$3:$A$434,0),),'IRA-BIL_IRA-BIL - Mid_annual_st'!$W$1:$AR$1,$B219)</f>
        <v>51650792</v>
      </c>
      <c r="G219">
        <f>SUMIFS(INDEX('IRA-BIL_IRA-BIL - Mid_annual_st'!$W$3:$AR$434,MATCH(G212,'IRA-BIL_IRA-BIL - Mid_annual_st'!$A$3:$A$434,0),),'IRA-BIL_IRA-BIL - Mid_annual_st'!$W$1:$AR$1,$B219)</f>
        <v>51137338</v>
      </c>
      <c r="H219">
        <f>SUMIFS(INDEX('IRA-BIL_IRA-BIL - Mid_annual_st'!$W$3:$AR$434,MATCH(H212,'IRA-BIL_IRA-BIL - Mid_annual_st'!$A$3:$A$434,0),),'IRA-BIL_IRA-BIL - Mid_annual_st'!$W$1:$AR$1,$B219)</f>
        <v>48162144</v>
      </c>
      <c r="I219">
        <f>SUMIFS(INDEX('IRA-BIL_IRA-BIL - Mid_annual_st'!$W$3:$AR$434,MATCH(I212,'IRA-BIL_IRA-BIL - Mid_annual_st'!$A$3:$A$434,0),),'IRA-BIL_IRA-BIL - Mid_annual_st'!$W$1:$AR$1,$B219)</f>
        <v>37659660</v>
      </c>
      <c r="J219">
        <f>SUMIFS(INDEX('IRA-BIL_IRA-BIL - Mid_annual_st'!$W$3:$AR$434,MATCH(J212,'IRA-BIL_IRA-BIL - Mid_annual_st'!$A$3:$A$434,0),),'IRA-BIL_IRA-BIL - Mid_annual_st'!$W$1:$AR$1,$B219)</f>
        <v>33486898</v>
      </c>
      <c r="K219">
        <f>SUMIFS(INDEX('IRA-BIL_IRA-BIL - Mid_annual_st'!$W$3:$AR$434,MATCH(K212,'IRA-BIL_IRA-BIL - Mid_annual_st'!$A$3:$A$434,0),),'IRA-BIL_IRA-BIL - Mid_annual_st'!$W$1:$AR$1,$B219)</f>
        <v>25388599</v>
      </c>
      <c r="M219">
        <f t="shared" ref="M219:U219" si="202">C219/SUM(C214:C225)</f>
        <v>0.59952188196746015</v>
      </c>
      <c r="N219">
        <f t="shared" si="202"/>
        <v>0.63440545541574278</v>
      </c>
      <c r="O219">
        <f t="shared" si="202"/>
        <v>0.65167870211924328</v>
      </c>
      <c r="P219">
        <f t="shared" si="202"/>
        <v>0.64919919835874906</v>
      </c>
      <c r="Q219">
        <f t="shared" si="202"/>
        <v>0.63923408020527761</v>
      </c>
      <c r="R219">
        <f t="shared" si="202"/>
        <v>0.58655163231903718</v>
      </c>
      <c r="S219">
        <f t="shared" si="202"/>
        <v>0.47372038239718667</v>
      </c>
      <c r="T219">
        <f t="shared" si="202"/>
        <v>0.45274398749569944</v>
      </c>
      <c r="U219">
        <f t="shared" si="202"/>
        <v>0.38380613077581494</v>
      </c>
    </row>
    <row r="220" spans="1:21">
      <c r="A220" t="str">
        <f t="shared" si="197"/>
        <v>LA</v>
      </c>
      <c r="B220" s="1" t="s">
        <v>244</v>
      </c>
      <c r="C220">
        <f>SUMIFS(INDEX('IRA-BIL_IRA-BIL - Mid_annual_st'!$W$3:$AR$434,MATCH(C212,'IRA-BIL_IRA-BIL - Mid_annual_st'!$A$3:$A$434,0),),'IRA-BIL_IRA-BIL - Mid_annual_st'!$W$1:$AR$1,$B220)</f>
        <v>17063844</v>
      </c>
      <c r="D220">
        <f>SUMIFS(INDEX('IRA-BIL_IRA-BIL - Mid_annual_st'!$W$3:$AR$434,MATCH(D212,'IRA-BIL_IRA-BIL - Mid_annual_st'!$A$3:$A$434,0),),'IRA-BIL_IRA-BIL - Mid_annual_st'!$W$1:$AR$1,$B220)</f>
        <v>17063844</v>
      </c>
      <c r="E220">
        <f>SUMIFS(INDEX('IRA-BIL_IRA-BIL - Mid_annual_st'!$W$3:$AR$434,MATCH(E212,'IRA-BIL_IRA-BIL - Mid_annual_st'!$A$3:$A$434,0),),'IRA-BIL_IRA-BIL - Mid_annual_st'!$W$1:$AR$1,$B220)</f>
        <v>17063844</v>
      </c>
      <c r="F220">
        <f>SUMIFS(INDEX('IRA-BIL_IRA-BIL - Mid_annual_st'!$W$3:$AR$434,MATCH(F212,'IRA-BIL_IRA-BIL - Mid_annual_st'!$A$3:$A$434,0),),'IRA-BIL_IRA-BIL - Mid_annual_st'!$W$1:$AR$1,$B220)</f>
        <v>17063844</v>
      </c>
      <c r="G220">
        <f>SUMIFS(INDEX('IRA-BIL_IRA-BIL - Mid_annual_st'!$W$3:$AR$434,MATCH(G212,'IRA-BIL_IRA-BIL - Mid_annual_st'!$A$3:$A$434,0),),'IRA-BIL_IRA-BIL - Mid_annual_st'!$W$1:$AR$1,$B220)</f>
        <v>17063844</v>
      </c>
      <c r="H220">
        <f>SUMIFS(INDEX('IRA-BIL_IRA-BIL - Mid_annual_st'!$W$3:$AR$434,MATCH(H212,'IRA-BIL_IRA-BIL - Mid_annual_st'!$A$3:$A$434,0),),'IRA-BIL_IRA-BIL - Mid_annual_st'!$W$1:$AR$1,$B220)</f>
        <v>17063844</v>
      </c>
      <c r="I220">
        <f>SUMIFS(INDEX('IRA-BIL_IRA-BIL - Mid_annual_st'!$W$3:$AR$434,MATCH(I212,'IRA-BIL_IRA-BIL - Mid_annual_st'!$A$3:$A$434,0),),'IRA-BIL_IRA-BIL - Mid_annual_st'!$W$1:$AR$1,$B220)</f>
        <v>17063844</v>
      </c>
      <c r="J220">
        <f>SUMIFS(INDEX('IRA-BIL_IRA-BIL - Mid_annual_st'!$W$3:$AR$434,MATCH(J212,'IRA-BIL_IRA-BIL - Mid_annual_st'!$A$3:$A$434,0),),'IRA-BIL_IRA-BIL - Mid_annual_st'!$W$1:$AR$1,$B220)</f>
        <v>17063844</v>
      </c>
      <c r="K220">
        <f>SUMIFS(INDEX('IRA-BIL_IRA-BIL - Mid_annual_st'!$W$3:$AR$434,MATCH(K212,'IRA-BIL_IRA-BIL - Mid_annual_st'!$A$3:$A$434,0),),'IRA-BIL_IRA-BIL - Mid_annual_st'!$W$1:$AR$1,$B220)</f>
        <v>17063844</v>
      </c>
      <c r="M220">
        <f t="shared" ref="M220:U220" si="203">C220/SUM(C214:C225)</f>
        <v>0.21117053850019135</v>
      </c>
      <c r="N220">
        <f t="shared" si="203"/>
        <v>0.20292053408687655</v>
      </c>
      <c r="O220">
        <f t="shared" si="203"/>
        <v>0.20698904964058615</v>
      </c>
      <c r="P220">
        <f t="shared" si="203"/>
        <v>0.21447558530600555</v>
      </c>
      <c r="Q220">
        <f t="shared" si="203"/>
        <v>0.21330384119928855</v>
      </c>
      <c r="R220">
        <f t="shared" si="203"/>
        <v>0.20781519925353423</v>
      </c>
      <c r="S220">
        <f t="shared" si="203"/>
        <v>0.21464587584821368</v>
      </c>
      <c r="T220">
        <f t="shared" si="203"/>
        <v>0.23070374492628629</v>
      </c>
      <c r="U220">
        <f t="shared" si="203"/>
        <v>0.25795861921337626</v>
      </c>
    </row>
    <row r="221" spans="1:21">
      <c r="A221" t="str">
        <f t="shared" si="197"/>
        <v>LA</v>
      </c>
      <c r="B221" s="1" t="s">
        <v>247</v>
      </c>
      <c r="C221">
        <f>SUMIFS(INDEX('IRA-BIL_IRA-BIL - Mid_annual_st'!$W$3:$AR$434,MATCH(C212,'IRA-BIL_IRA-BIL - Mid_annual_st'!$A$3:$A$434,0),),'IRA-BIL_IRA-BIL - Mid_annual_st'!$W$1:$AR$1,$B221)</f>
        <v>0</v>
      </c>
      <c r="D221">
        <f>SUMIFS(INDEX('IRA-BIL_IRA-BIL - Mid_annual_st'!$W$3:$AR$434,MATCH(D212,'IRA-BIL_IRA-BIL - Mid_annual_st'!$A$3:$A$434,0),),'IRA-BIL_IRA-BIL - Mid_annual_st'!$W$1:$AR$1,$B221)</f>
        <v>0</v>
      </c>
      <c r="E221">
        <f>SUMIFS(INDEX('IRA-BIL_IRA-BIL - Mid_annual_st'!$W$3:$AR$434,MATCH(E212,'IRA-BIL_IRA-BIL - Mid_annual_st'!$A$3:$A$434,0),),'IRA-BIL_IRA-BIL - Mid_annual_st'!$W$1:$AR$1,$B221)</f>
        <v>0</v>
      </c>
      <c r="F221">
        <f>SUMIFS(INDEX('IRA-BIL_IRA-BIL - Mid_annual_st'!$W$3:$AR$434,MATCH(F212,'IRA-BIL_IRA-BIL - Mid_annual_st'!$A$3:$A$434,0),),'IRA-BIL_IRA-BIL - Mid_annual_st'!$W$1:$AR$1,$B221)</f>
        <v>0</v>
      </c>
      <c r="G221">
        <f>SUMIFS(INDEX('IRA-BIL_IRA-BIL - Mid_annual_st'!$W$3:$AR$434,MATCH(G212,'IRA-BIL_IRA-BIL - Mid_annual_st'!$A$3:$A$434,0),),'IRA-BIL_IRA-BIL - Mid_annual_st'!$W$1:$AR$1,$B221)</f>
        <v>0</v>
      </c>
      <c r="H221">
        <f>SUMIFS(INDEX('IRA-BIL_IRA-BIL - Mid_annual_st'!$W$3:$AR$434,MATCH(H212,'IRA-BIL_IRA-BIL - Mid_annual_st'!$A$3:$A$434,0),),'IRA-BIL_IRA-BIL - Mid_annual_st'!$W$1:$AR$1,$B221)</f>
        <v>0</v>
      </c>
      <c r="I221">
        <f>SUMIFS(INDEX('IRA-BIL_IRA-BIL - Mid_annual_st'!$W$3:$AR$434,MATCH(I212,'IRA-BIL_IRA-BIL - Mid_annual_st'!$A$3:$A$434,0),),'IRA-BIL_IRA-BIL - Mid_annual_st'!$W$1:$AR$1,$B221)</f>
        <v>0</v>
      </c>
      <c r="J221">
        <f>SUMIFS(INDEX('IRA-BIL_IRA-BIL - Mid_annual_st'!$W$3:$AR$434,MATCH(J212,'IRA-BIL_IRA-BIL - Mid_annual_st'!$A$3:$A$434,0),),'IRA-BIL_IRA-BIL - Mid_annual_st'!$W$1:$AR$1,$B221)</f>
        <v>0</v>
      </c>
      <c r="K221">
        <f>SUMIFS(INDEX('IRA-BIL_IRA-BIL - Mid_annual_st'!$W$3:$AR$434,MATCH(K212,'IRA-BIL_IRA-BIL - Mid_annual_st'!$A$3:$A$434,0),),'IRA-BIL_IRA-BIL - Mid_annual_st'!$W$1:$AR$1,$B221)</f>
        <v>0</v>
      </c>
      <c r="M221">
        <f t="shared" ref="M221:U221" si="204">C221/SUM(C214:C225)</f>
        <v>0</v>
      </c>
      <c r="N221">
        <f t="shared" si="204"/>
        <v>0</v>
      </c>
      <c r="O221">
        <f t="shared" si="204"/>
        <v>0</v>
      </c>
      <c r="P221">
        <f t="shared" si="204"/>
        <v>0</v>
      </c>
      <c r="Q221">
        <f t="shared" si="204"/>
        <v>0</v>
      </c>
      <c r="R221">
        <f t="shared" si="204"/>
        <v>0</v>
      </c>
      <c r="S221">
        <f t="shared" si="204"/>
        <v>0</v>
      </c>
      <c r="T221">
        <f t="shared" si="204"/>
        <v>0</v>
      </c>
      <c r="U221">
        <f t="shared" si="204"/>
        <v>0</v>
      </c>
    </row>
    <row r="222" spans="1:21">
      <c r="A222" t="str">
        <f t="shared" si="197"/>
        <v>LA</v>
      </c>
      <c r="B222" s="1" t="s">
        <v>245</v>
      </c>
      <c r="C222">
        <f>SUMIFS(INDEX('IRA-BIL_IRA-BIL - Mid_annual_st'!$W$3:$AR$434,MATCH(C212,'IRA-BIL_IRA-BIL - Mid_annual_st'!$A$3:$A$434,0),),'IRA-BIL_IRA-BIL - Mid_annual_st'!$W$1:$AR$1,$B222)</f>
        <v>5204350</v>
      </c>
      <c r="D222">
        <f>SUMIFS(INDEX('IRA-BIL_IRA-BIL - Mid_annual_st'!$W$3:$AR$434,MATCH(D212,'IRA-BIL_IRA-BIL - Mid_annual_st'!$A$3:$A$434,0),),'IRA-BIL_IRA-BIL - Mid_annual_st'!$W$1:$AR$1,$B222)</f>
        <v>4871944</v>
      </c>
      <c r="E222">
        <f>SUMIFS(INDEX('IRA-BIL_IRA-BIL - Mid_annual_st'!$W$3:$AR$434,MATCH(E212,'IRA-BIL_IRA-BIL - Mid_annual_st'!$A$3:$A$434,0),),'IRA-BIL_IRA-BIL - Mid_annual_st'!$W$1:$AR$1,$B222)</f>
        <v>3033918</v>
      </c>
      <c r="F222">
        <f>SUMIFS(INDEX('IRA-BIL_IRA-BIL - Mid_annual_st'!$W$3:$AR$434,MATCH(F212,'IRA-BIL_IRA-BIL - Mid_annual_st'!$A$3:$A$434,0),),'IRA-BIL_IRA-BIL - Mid_annual_st'!$W$1:$AR$1,$B222)</f>
        <v>2923685</v>
      </c>
      <c r="G222">
        <f>SUMIFS(INDEX('IRA-BIL_IRA-BIL - Mid_annual_st'!$W$3:$AR$434,MATCH(G212,'IRA-BIL_IRA-BIL - Mid_annual_st'!$A$3:$A$434,0),),'IRA-BIL_IRA-BIL - Mid_annual_st'!$W$1:$AR$1,$B222)</f>
        <v>2519340</v>
      </c>
      <c r="H222">
        <f>SUMIFS(INDEX('IRA-BIL_IRA-BIL - Mid_annual_st'!$W$3:$AR$434,MATCH(H212,'IRA-BIL_IRA-BIL - Mid_annual_st'!$A$3:$A$434,0),),'IRA-BIL_IRA-BIL - Mid_annual_st'!$W$1:$AR$1,$B222)</f>
        <v>2546745</v>
      </c>
      <c r="I222">
        <f>SUMIFS(INDEX('IRA-BIL_IRA-BIL - Mid_annual_st'!$W$3:$AR$434,MATCH(I212,'IRA-BIL_IRA-BIL - Mid_annual_st'!$A$3:$A$434,0),),'IRA-BIL_IRA-BIL - Mid_annual_st'!$W$1:$AR$1,$B222)</f>
        <v>1928815</v>
      </c>
      <c r="J222">
        <f>SUMIFS(INDEX('IRA-BIL_IRA-BIL - Mid_annual_st'!$W$3:$AR$434,MATCH(J212,'IRA-BIL_IRA-BIL - Mid_annual_st'!$A$3:$A$434,0),),'IRA-BIL_IRA-BIL - Mid_annual_st'!$W$1:$AR$1,$B222)</f>
        <v>973503</v>
      </c>
      <c r="K222">
        <f>SUMIFS(INDEX('IRA-BIL_IRA-BIL - Mid_annual_st'!$W$3:$AR$434,MATCH(K212,'IRA-BIL_IRA-BIL - Mid_annual_st'!$A$3:$A$434,0),),'IRA-BIL_IRA-BIL - Mid_annual_st'!$W$1:$AR$1,$B222)</f>
        <v>889146</v>
      </c>
      <c r="M222">
        <f t="shared" ref="M222:U222" si="205">C222/SUM(C214:C225)</f>
        <v>6.4405499255822479E-2</v>
      </c>
      <c r="N222">
        <f t="shared" si="205"/>
        <v>5.7936387517452316E-2</v>
      </c>
      <c r="O222">
        <f t="shared" si="205"/>
        <v>3.6802247108416355E-2</v>
      </c>
      <c r="P222">
        <f t="shared" si="205"/>
        <v>3.6747819050935347E-2</v>
      </c>
      <c r="Q222">
        <f t="shared" si="205"/>
        <v>3.1492605024226406E-2</v>
      </c>
      <c r="R222">
        <f t="shared" si="205"/>
        <v>3.1016007859831701E-2</v>
      </c>
      <c r="S222">
        <f t="shared" si="205"/>
        <v>2.4262539262792857E-2</v>
      </c>
      <c r="T222">
        <f t="shared" si="205"/>
        <v>1.3161793309700584E-2</v>
      </c>
      <c r="U222">
        <f t="shared" si="205"/>
        <v>1.344145401464621E-2</v>
      </c>
    </row>
    <row r="223" spans="1:21">
      <c r="A223" t="str">
        <f t="shared" si="197"/>
        <v>LA</v>
      </c>
      <c r="B223" s="1" t="s">
        <v>248</v>
      </c>
      <c r="C223">
        <f>SUMIFS(INDEX('IRA-BIL_IRA-BIL - Mid_annual_st'!$W$3:$AR$434,MATCH(C212,'IRA-BIL_IRA-BIL - Mid_annual_st'!$A$3:$A$434,0),),'IRA-BIL_IRA-BIL - Mid_annual_st'!$W$1:$AR$1,$B223)</f>
        <v>0</v>
      </c>
      <c r="D223">
        <f>SUMIFS(INDEX('IRA-BIL_IRA-BIL - Mid_annual_st'!$W$3:$AR$434,MATCH(D212,'IRA-BIL_IRA-BIL - Mid_annual_st'!$A$3:$A$434,0),),'IRA-BIL_IRA-BIL - Mid_annual_st'!$W$1:$AR$1,$B223)</f>
        <v>0</v>
      </c>
      <c r="E223">
        <f>SUMIFS(INDEX('IRA-BIL_IRA-BIL - Mid_annual_st'!$W$3:$AR$434,MATCH(E212,'IRA-BIL_IRA-BIL - Mid_annual_st'!$A$3:$A$434,0),),'IRA-BIL_IRA-BIL - Mid_annual_st'!$W$1:$AR$1,$B223)</f>
        <v>0</v>
      </c>
      <c r="F223">
        <f>SUMIFS(INDEX('IRA-BIL_IRA-BIL - Mid_annual_st'!$W$3:$AR$434,MATCH(F212,'IRA-BIL_IRA-BIL - Mid_annual_st'!$A$3:$A$434,0),),'IRA-BIL_IRA-BIL - Mid_annual_st'!$W$1:$AR$1,$B223)</f>
        <v>0</v>
      </c>
      <c r="G223">
        <f>SUMIFS(INDEX('IRA-BIL_IRA-BIL - Mid_annual_st'!$W$3:$AR$434,MATCH(G212,'IRA-BIL_IRA-BIL - Mid_annual_st'!$A$3:$A$434,0),),'IRA-BIL_IRA-BIL - Mid_annual_st'!$W$1:$AR$1,$B223)</f>
        <v>0</v>
      </c>
      <c r="H223">
        <f>SUMIFS(INDEX('IRA-BIL_IRA-BIL - Mid_annual_st'!$W$3:$AR$434,MATCH(H212,'IRA-BIL_IRA-BIL - Mid_annual_st'!$A$3:$A$434,0),),'IRA-BIL_IRA-BIL - Mid_annual_st'!$W$1:$AR$1,$B223)</f>
        <v>0</v>
      </c>
      <c r="I223">
        <f>SUMIFS(INDEX('IRA-BIL_IRA-BIL - Mid_annual_st'!$W$3:$AR$434,MATCH(I212,'IRA-BIL_IRA-BIL - Mid_annual_st'!$A$3:$A$434,0),),'IRA-BIL_IRA-BIL - Mid_annual_st'!$W$1:$AR$1,$B223)</f>
        <v>0</v>
      </c>
      <c r="J223">
        <f>SUMIFS(INDEX('IRA-BIL_IRA-BIL - Mid_annual_st'!$W$3:$AR$434,MATCH(J212,'IRA-BIL_IRA-BIL - Mid_annual_st'!$A$3:$A$434,0),),'IRA-BIL_IRA-BIL - Mid_annual_st'!$W$1:$AR$1,$B223)</f>
        <v>0</v>
      </c>
      <c r="K223">
        <f>SUMIFS(INDEX('IRA-BIL_IRA-BIL - Mid_annual_st'!$W$3:$AR$434,MATCH(K212,'IRA-BIL_IRA-BIL - Mid_annual_st'!$A$3:$A$434,0),),'IRA-BIL_IRA-BIL - Mid_annual_st'!$W$1:$AR$1,$B223)</f>
        <v>0</v>
      </c>
      <c r="M223">
        <f t="shared" ref="M223:U223" si="206">C223/SUM(C214:C225)</f>
        <v>0</v>
      </c>
      <c r="N223">
        <f t="shared" si="206"/>
        <v>0</v>
      </c>
      <c r="O223">
        <f t="shared" si="206"/>
        <v>0</v>
      </c>
      <c r="P223">
        <f t="shared" si="206"/>
        <v>0</v>
      </c>
      <c r="Q223">
        <f t="shared" si="206"/>
        <v>0</v>
      </c>
      <c r="R223">
        <f t="shared" si="206"/>
        <v>0</v>
      </c>
      <c r="S223">
        <f t="shared" si="206"/>
        <v>0</v>
      </c>
      <c r="T223">
        <f t="shared" si="206"/>
        <v>0</v>
      </c>
      <c r="U223">
        <f t="shared" si="206"/>
        <v>0</v>
      </c>
    </row>
    <row r="224" spans="1:21">
      <c r="A224" t="str">
        <f t="shared" si="197"/>
        <v>LA</v>
      </c>
      <c r="B224" s="1" t="s">
        <v>246</v>
      </c>
      <c r="C224" s="53">
        <v>0</v>
      </c>
      <c r="D224" s="53">
        <v>0</v>
      </c>
      <c r="E224" s="53">
        <v>0</v>
      </c>
      <c r="F224" s="53">
        <v>0</v>
      </c>
      <c r="G224" s="53">
        <v>0</v>
      </c>
      <c r="H224" s="53">
        <v>0</v>
      </c>
      <c r="I224" s="53">
        <v>0</v>
      </c>
      <c r="J224" s="53">
        <v>0</v>
      </c>
      <c r="K224" s="53">
        <v>0</v>
      </c>
      <c r="M224" s="53">
        <v>0</v>
      </c>
      <c r="N224" s="53">
        <v>0</v>
      </c>
      <c r="O224" s="53">
        <v>0</v>
      </c>
      <c r="P224" s="53">
        <v>0</v>
      </c>
      <c r="Q224" s="53">
        <v>0</v>
      </c>
      <c r="R224" s="53">
        <v>0</v>
      </c>
      <c r="S224" s="53">
        <v>0</v>
      </c>
      <c r="T224" s="53">
        <v>0</v>
      </c>
      <c r="U224" s="53">
        <v>0</v>
      </c>
    </row>
    <row r="225" spans="1:21" ht="15.6" customHeight="1" thickBot="1">
      <c r="A225" t="str">
        <f t="shared" si="197"/>
        <v>LA</v>
      </c>
      <c r="B225" s="1" t="s">
        <v>240</v>
      </c>
      <c r="C225">
        <f>SUMIFS(INDEX('IRA-BIL_IRA-BIL - Mid_annual_st'!$W$3:$AR$434,MATCH(C212,'IRA-BIL_IRA-BIL - Mid_annual_st'!$A$3:$A$434,0),),'IRA-BIL_IRA-BIL - Mid_annual_st'!$W$1:$AR$1,$B225)</f>
        <v>311520</v>
      </c>
      <c r="D225">
        <f>SUMIFS(INDEX('IRA-BIL_IRA-BIL - Mid_annual_st'!$W$3:$AR$434,MATCH(D212,'IRA-BIL_IRA-BIL - Mid_annual_st'!$A$3:$A$434,0),),'IRA-BIL_IRA-BIL - Mid_annual_st'!$W$1:$AR$1,$B225)</f>
        <v>381733</v>
      </c>
      <c r="E225">
        <f>SUMIFS(INDEX('IRA-BIL_IRA-BIL - Mid_annual_st'!$W$3:$AR$434,MATCH(E212,'IRA-BIL_IRA-BIL - Mid_annual_st'!$A$3:$A$434,0),),'IRA-BIL_IRA-BIL - Mid_annual_st'!$W$1:$AR$1,$B225)</f>
        <v>543363</v>
      </c>
      <c r="F225">
        <f>SUMIFS(INDEX('IRA-BIL_IRA-BIL - Mid_annual_st'!$W$3:$AR$434,MATCH(F212,'IRA-BIL_IRA-BIL - Mid_annual_st'!$A$3:$A$434,0),),'IRA-BIL_IRA-BIL - Mid_annual_st'!$W$1:$AR$1,$B225)</f>
        <v>1769496</v>
      </c>
      <c r="G225">
        <f>SUMIFS(INDEX('IRA-BIL_IRA-BIL - Mid_annual_st'!$W$3:$AR$434,MATCH(G212,'IRA-BIL_IRA-BIL - Mid_annual_st'!$A$3:$A$434,0),),'IRA-BIL_IRA-BIL - Mid_annual_st'!$W$1:$AR$1,$B225)</f>
        <v>3634207</v>
      </c>
      <c r="H225">
        <f>SUMIFS(INDEX('IRA-BIL_IRA-BIL - Mid_annual_st'!$W$3:$AR$434,MATCH(H212,'IRA-BIL_IRA-BIL - Mid_annual_st'!$A$3:$A$434,0),),'IRA-BIL_IRA-BIL - Mid_annual_st'!$W$1:$AR$1,$B225)</f>
        <v>9793482</v>
      </c>
      <c r="I225">
        <f>SUMIFS(INDEX('IRA-BIL_IRA-BIL - Mid_annual_st'!$W$3:$AR$434,MATCH(I212,'IRA-BIL_IRA-BIL - Mid_annual_st'!$A$3:$A$434,0),),'IRA-BIL_IRA-BIL - Mid_annual_st'!$W$1:$AR$1,$B225)</f>
        <v>18364632</v>
      </c>
      <c r="J225">
        <f>SUMIFS(INDEX('IRA-BIL_IRA-BIL - Mid_annual_st'!$W$3:$AR$434,MATCH(J212,'IRA-BIL_IRA-BIL - Mid_annual_st'!$A$3:$A$434,0),),'IRA-BIL_IRA-BIL - Mid_annual_st'!$W$1:$AR$1,$B225)</f>
        <v>18473705</v>
      </c>
      <c r="K225">
        <f>SUMIFS(INDEX('IRA-BIL_IRA-BIL - Mid_annual_st'!$W$3:$AR$434,MATCH(K212,'IRA-BIL_IRA-BIL - Mid_annual_st'!$A$3:$A$434,0),),'IRA-BIL_IRA-BIL - Mid_annual_st'!$W$1:$AR$1,$B225)</f>
        <v>19184790</v>
      </c>
      <c r="M225">
        <f t="shared" ref="M225:U225" si="207">C225/SUM(C214:C225)</f>
        <v>3.8551598428571902E-3</v>
      </c>
      <c r="N225">
        <f t="shared" si="207"/>
        <v>4.5395084623714122E-3</v>
      </c>
      <c r="O225">
        <f t="shared" si="207"/>
        <v>6.5911403655505643E-3</v>
      </c>
      <c r="P225">
        <f t="shared" si="207"/>
        <v>2.2240808712071888E-2</v>
      </c>
      <c r="Q225">
        <f t="shared" si="207"/>
        <v>4.5428820892487232E-2</v>
      </c>
      <c r="R225">
        <f t="shared" si="207"/>
        <v>0.11927174282746027</v>
      </c>
      <c r="S225">
        <f t="shared" si="207"/>
        <v>0.23100847149505893</v>
      </c>
      <c r="T225">
        <f t="shared" si="207"/>
        <v>0.24976511307554497</v>
      </c>
      <c r="U225">
        <f t="shared" si="207"/>
        <v>0.29002151791229386</v>
      </c>
    </row>
    <row r="226" spans="1:21" ht="15.6" customHeight="1" thickBot="1">
      <c r="A226" s="50" t="s">
        <v>61</v>
      </c>
      <c r="C226" s="49" t="str">
        <f t="shared" ref="C226:K226" si="208">$A226&amp;"_"&amp;C227</f>
        <v>ME_2022</v>
      </c>
      <c r="D226" s="49" t="str">
        <f t="shared" si="208"/>
        <v>ME_2023</v>
      </c>
      <c r="E226" s="49" t="str">
        <f t="shared" si="208"/>
        <v>ME_2024</v>
      </c>
      <c r="F226" s="49" t="str">
        <f t="shared" si="208"/>
        <v>ME_2025</v>
      </c>
      <c r="G226" s="49" t="str">
        <f t="shared" si="208"/>
        <v>ME_2026</v>
      </c>
      <c r="H226" s="49" t="str">
        <f t="shared" si="208"/>
        <v>ME_2027</v>
      </c>
      <c r="I226" s="49" t="str">
        <f t="shared" si="208"/>
        <v>ME_2028</v>
      </c>
      <c r="J226" s="49" t="str">
        <f t="shared" si="208"/>
        <v>ME_2029</v>
      </c>
      <c r="K226" s="49" t="str">
        <f t="shared" si="208"/>
        <v>ME_2030</v>
      </c>
      <c r="M226" s="56" t="str">
        <f t="shared" ref="M226:U226" si="209">$A226&amp;"_"&amp;M227</f>
        <v>ME_2022</v>
      </c>
      <c r="N226" s="56" t="str">
        <f t="shared" si="209"/>
        <v>ME_2023</v>
      </c>
      <c r="O226" s="56" t="str">
        <f t="shared" si="209"/>
        <v>ME_2024</v>
      </c>
      <c r="P226" s="56" t="str">
        <f t="shared" si="209"/>
        <v>ME_2025</v>
      </c>
      <c r="Q226" s="56" t="str">
        <f t="shared" si="209"/>
        <v>ME_2026</v>
      </c>
      <c r="R226" s="56" t="str">
        <f t="shared" si="209"/>
        <v>ME_2027</v>
      </c>
      <c r="S226" s="56" t="str">
        <f t="shared" si="209"/>
        <v>ME_2028</v>
      </c>
      <c r="T226" s="56" t="str">
        <f t="shared" si="209"/>
        <v>ME_2029</v>
      </c>
      <c r="U226" s="56" t="str">
        <f t="shared" si="209"/>
        <v>ME_2030</v>
      </c>
    </row>
    <row r="227" spans="1:21">
      <c r="C227" s="48">
        <v>2022</v>
      </c>
      <c r="D227" s="48">
        <v>2023</v>
      </c>
      <c r="E227" s="48">
        <v>2024</v>
      </c>
      <c r="F227" s="48">
        <v>2025</v>
      </c>
      <c r="G227" s="48">
        <v>2026</v>
      </c>
      <c r="H227" s="48">
        <v>2027</v>
      </c>
      <c r="I227" s="48">
        <v>2028</v>
      </c>
      <c r="J227" s="48">
        <v>2029</v>
      </c>
      <c r="K227" s="48">
        <v>2030</v>
      </c>
      <c r="M227" s="48">
        <v>2022</v>
      </c>
      <c r="N227" s="48">
        <v>2023</v>
      </c>
      <c r="O227" s="48">
        <v>2024</v>
      </c>
      <c r="P227" s="48">
        <v>2025</v>
      </c>
      <c r="Q227" s="48">
        <v>2026</v>
      </c>
      <c r="R227" s="48">
        <v>2027</v>
      </c>
      <c r="S227" s="48">
        <v>2028</v>
      </c>
      <c r="T227" s="48">
        <v>2029</v>
      </c>
      <c r="U227" s="48">
        <v>2030</v>
      </c>
    </row>
    <row r="228" spans="1:21">
      <c r="A228" t="str">
        <f>A226</f>
        <v>ME</v>
      </c>
      <c r="B228" s="1" t="s">
        <v>237</v>
      </c>
      <c r="C228" s="53">
        <v>0</v>
      </c>
      <c r="D228" s="53">
        <v>0</v>
      </c>
      <c r="E228" s="53">
        <v>0</v>
      </c>
      <c r="F228" s="53">
        <v>0</v>
      </c>
      <c r="G228" s="53">
        <v>0</v>
      </c>
      <c r="H228" s="53">
        <v>0</v>
      </c>
      <c r="I228" s="53">
        <v>0</v>
      </c>
      <c r="J228" s="53">
        <v>0</v>
      </c>
      <c r="K228" s="53">
        <v>0</v>
      </c>
      <c r="M228" s="53">
        <v>0</v>
      </c>
      <c r="N228" s="53">
        <v>0</v>
      </c>
      <c r="O228" s="53">
        <v>0</v>
      </c>
      <c r="P228" s="53">
        <v>0</v>
      </c>
      <c r="Q228" s="53">
        <v>0</v>
      </c>
      <c r="R228" s="53">
        <v>0</v>
      </c>
      <c r="S228" s="53">
        <v>0</v>
      </c>
      <c r="T228" s="53">
        <v>0</v>
      </c>
      <c r="U228" s="53">
        <v>0</v>
      </c>
    </row>
    <row r="229" spans="1:21">
      <c r="A229" t="str">
        <f t="shared" ref="A229:A239" si="210">A228</f>
        <v>ME</v>
      </c>
      <c r="B229" s="1" t="s">
        <v>238</v>
      </c>
      <c r="C229">
        <f>SUMIFS(INDEX('IRA-BIL_IRA-BIL - Mid_annual_st'!$W$3:$AR$434,MATCH(C226,'IRA-BIL_IRA-BIL - Mid_annual_st'!$A$3:$A$434,0),),'IRA-BIL_IRA-BIL - Mid_annual_st'!$W$1:$AR$1,$B229)</f>
        <v>226333</v>
      </c>
      <c r="D229">
        <f>SUMIFS(INDEX('IRA-BIL_IRA-BIL - Mid_annual_st'!$W$3:$AR$434,MATCH(D226,'IRA-BIL_IRA-BIL - Mid_annual_st'!$A$3:$A$434,0),),'IRA-BIL_IRA-BIL - Mid_annual_st'!$W$1:$AR$1,$B229)</f>
        <v>80159</v>
      </c>
      <c r="E229">
        <f>SUMIFS(INDEX('IRA-BIL_IRA-BIL - Mid_annual_st'!$W$3:$AR$434,MATCH(E226,'IRA-BIL_IRA-BIL - Mid_annual_st'!$A$3:$A$434,0),),'IRA-BIL_IRA-BIL - Mid_annual_st'!$W$1:$AR$1,$B229)</f>
        <v>69722</v>
      </c>
      <c r="F229">
        <f>SUMIFS(INDEX('IRA-BIL_IRA-BIL - Mid_annual_st'!$W$3:$AR$434,MATCH(F226,'IRA-BIL_IRA-BIL - Mid_annual_st'!$A$3:$A$434,0),),'IRA-BIL_IRA-BIL - Mid_annual_st'!$W$1:$AR$1,$B229)</f>
        <v>99552</v>
      </c>
      <c r="G229">
        <f>SUMIFS(INDEX('IRA-BIL_IRA-BIL - Mid_annual_st'!$W$3:$AR$434,MATCH(G226,'IRA-BIL_IRA-BIL - Mid_annual_st'!$A$3:$A$434,0),),'IRA-BIL_IRA-BIL - Mid_annual_st'!$W$1:$AR$1,$B229)</f>
        <v>99552</v>
      </c>
      <c r="H229">
        <f>SUMIFS(INDEX('IRA-BIL_IRA-BIL - Mid_annual_st'!$W$3:$AR$434,MATCH(H226,'IRA-BIL_IRA-BIL - Mid_annual_st'!$A$3:$A$434,0),),'IRA-BIL_IRA-BIL - Mid_annual_st'!$W$1:$AR$1,$B229)</f>
        <v>124112</v>
      </c>
      <c r="I229">
        <f>SUMIFS(INDEX('IRA-BIL_IRA-BIL - Mid_annual_st'!$W$3:$AR$434,MATCH(I226,'IRA-BIL_IRA-BIL - Mid_annual_st'!$A$3:$A$434,0),),'IRA-BIL_IRA-BIL - Mid_annual_st'!$W$1:$AR$1,$B229)</f>
        <v>146962</v>
      </c>
      <c r="J229">
        <f>SUMIFS(INDEX('IRA-BIL_IRA-BIL - Mid_annual_st'!$W$3:$AR$434,MATCH(J226,'IRA-BIL_IRA-BIL - Mid_annual_st'!$A$3:$A$434,0),),'IRA-BIL_IRA-BIL - Mid_annual_st'!$W$1:$AR$1,$B229)</f>
        <v>131631</v>
      </c>
      <c r="K229">
        <f>SUMIFS(INDEX('IRA-BIL_IRA-BIL - Mid_annual_st'!$W$3:$AR$434,MATCH(K226,'IRA-BIL_IRA-BIL - Mid_annual_st'!$A$3:$A$434,0),),'IRA-BIL_IRA-BIL - Mid_annual_st'!$W$1:$AR$1,$B229)</f>
        <v>125688</v>
      </c>
      <c r="M229">
        <f t="shared" ref="M229:U229" si="211">C229/SUM(C228:C239)</f>
        <v>2.5333581072988803E-2</v>
      </c>
      <c r="N229">
        <f t="shared" si="211"/>
        <v>8.4377885854959381E-3</v>
      </c>
      <c r="O229">
        <f t="shared" si="211"/>
        <v>7.4070863342752345E-3</v>
      </c>
      <c r="P229">
        <f t="shared" si="211"/>
        <v>1.0524010118069516E-2</v>
      </c>
      <c r="Q229">
        <f t="shared" si="211"/>
        <v>1.0506254076962068E-2</v>
      </c>
      <c r="R229">
        <f t="shared" si="211"/>
        <v>1.2820014890851382E-2</v>
      </c>
      <c r="S229">
        <f t="shared" si="211"/>
        <v>1.4712832857545455E-2</v>
      </c>
      <c r="T229">
        <f t="shared" si="211"/>
        <v>1.3079168360795106E-2</v>
      </c>
      <c r="U229">
        <f t="shared" si="211"/>
        <v>1.1160080850385232E-2</v>
      </c>
    </row>
    <row r="230" spans="1:21">
      <c r="A230" t="str">
        <f t="shared" si="210"/>
        <v>ME</v>
      </c>
      <c r="B230" s="1" t="s">
        <v>239</v>
      </c>
      <c r="C230">
        <f>SUMIFS(INDEX('IRA-BIL_IRA-BIL - Mid_annual_st'!$W$3:$AR$434,MATCH(C226,'IRA-BIL_IRA-BIL - Mid_annual_st'!$A$3:$A$434,0),),'IRA-BIL_IRA-BIL - Mid_annual_st'!$W$1:$AR$1,$B230)</f>
        <v>0</v>
      </c>
      <c r="D230">
        <f>SUMIFS(INDEX('IRA-BIL_IRA-BIL - Mid_annual_st'!$W$3:$AR$434,MATCH(D226,'IRA-BIL_IRA-BIL - Mid_annual_st'!$A$3:$A$434,0),),'IRA-BIL_IRA-BIL - Mid_annual_st'!$W$1:$AR$1,$B230)</f>
        <v>0</v>
      </c>
      <c r="E230">
        <f>SUMIFS(INDEX('IRA-BIL_IRA-BIL - Mid_annual_st'!$W$3:$AR$434,MATCH(E226,'IRA-BIL_IRA-BIL - Mid_annual_st'!$A$3:$A$434,0),),'IRA-BIL_IRA-BIL - Mid_annual_st'!$W$1:$AR$1,$B230)</f>
        <v>0</v>
      </c>
      <c r="F230">
        <f>SUMIFS(INDEX('IRA-BIL_IRA-BIL - Mid_annual_st'!$W$3:$AR$434,MATCH(F226,'IRA-BIL_IRA-BIL - Mid_annual_st'!$A$3:$A$434,0),),'IRA-BIL_IRA-BIL - Mid_annual_st'!$W$1:$AR$1,$B230)</f>
        <v>10252</v>
      </c>
      <c r="G230">
        <f>SUMIFS(INDEX('IRA-BIL_IRA-BIL - Mid_annual_st'!$W$3:$AR$434,MATCH(G226,'IRA-BIL_IRA-BIL - Mid_annual_st'!$A$3:$A$434,0),),'IRA-BIL_IRA-BIL - Mid_annual_st'!$W$1:$AR$1,$B230)</f>
        <v>20504</v>
      </c>
      <c r="H230">
        <f>SUMIFS(INDEX('IRA-BIL_IRA-BIL - Mid_annual_st'!$W$3:$AR$434,MATCH(H226,'IRA-BIL_IRA-BIL - Mid_annual_st'!$A$3:$A$434,0),),'IRA-BIL_IRA-BIL - Mid_annual_st'!$W$1:$AR$1,$B230)</f>
        <v>30755</v>
      </c>
      <c r="I230">
        <f>SUMIFS(INDEX('IRA-BIL_IRA-BIL - Mid_annual_st'!$W$3:$AR$434,MATCH(I226,'IRA-BIL_IRA-BIL - Mid_annual_st'!$A$3:$A$434,0),),'IRA-BIL_IRA-BIL - Mid_annual_st'!$W$1:$AR$1,$B230)</f>
        <v>0</v>
      </c>
      <c r="J230">
        <f>SUMIFS(INDEX('IRA-BIL_IRA-BIL - Mid_annual_st'!$W$3:$AR$434,MATCH(J226,'IRA-BIL_IRA-BIL - Mid_annual_st'!$A$3:$A$434,0),),'IRA-BIL_IRA-BIL - Mid_annual_st'!$W$1:$AR$1,$B230)</f>
        <v>0</v>
      </c>
      <c r="K230">
        <f>SUMIFS(INDEX('IRA-BIL_IRA-BIL - Mid_annual_st'!$W$3:$AR$434,MATCH(K226,'IRA-BIL_IRA-BIL - Mid_annual_st'!$A$3:$A$434,0),),'IRA-BIL_IRA-BIL - Mid_annual_st'!$W$1:$AR$1,$B230)</f>
        <v>0</v>
      </c>
      <c r="M230">
        <f t="shared" ref="M230:U230" si="212">C230/SUM(C228:C239)</f>
        <v>0</v>
      </c>
      <c r="N230">
        <f t="shared" si="212"/>
        <v>0</v>
      </c>
      <c r="O230">
        <f t="shared" si="212"/>
        <v>0</v>
      </c>
      <c r="P230">
        <f t="shared" si="212"/>
        <v>1.083776837536651E-3</v>
      </c>
      <c r="Q230">
        <f t="shared" si="212"/>
        <v>2.1638965926754888E-3</v>
      </c>
      <c r="R230">
        <f t="shared" si="212"/>
        <v>3.17680448279082E-3</v>
      </c>
      <c r="S230">
        <f t="shared" si="212"/>
        <v>0</v>
      </c>
      <c r="T230">
        <f t="shared" si="212"/>
        <v>0</v>
      </c>
      <c r="U230">
        <f t="shared" si="212"/>
        <v>0</v>
      </c>
    </row>
    <row r="231" spans="1:21">
      <c r="A231" t="str">
        <f t="shared" si="210"/>
        <v>ME</v>
      </c>
      <c r="B231" s="1" t="s">
        <v>242</v>
      </c>
      <c r="C231">
        <f>SUMIFS(INDEX('IRA-BIL_IRA-BIL - Mid_annual_st'!$W$3:$AR$434,MATCH(C226,'IRA-BIL_IRA-BIL - Mid_annual_st'!$A$3:$A$434,0),),'IRA-BIL_IRA-BIL - Mid_annual_st'!$W$1:$AR$1,$B231)</f>
        <v>0</v>
      </c>
      <c r="D231">
        <f>SUMIFS(INDEX('IRA-BIL_IRA-BIL - Mid_annual_st'!$W$3:$AR$434,MATCH(D226,'IRA-BIL_IRA-BIL - Mid_annual_st'!$A$3:$A$434,0),),'IRA-BIL_IRA-BIL - Mid_annual_st'!$W$1:$AR$1,$B231)</f>
        <v>0</v>
      </c>
      <c r="E231">
        <f>SUMIFS(INDEX('IRA-BIL_IRA-BIL - Mid_annual_st'!$W$3:$AR$434,MATCH(E226,'IRA-BIL_IRA-BIL - Mid_annual_st'!$A$3:$A$434,0),),'IRA-BIL_IRA-BIL - Mid_annual_st'!$W$1:$AR$1,$B231)</f>
        <v>0</v>
      </c>
      <c r="F231">
        <f>SUMIFS(INDEX('IRA-BIL_IRA-BIL - Mid_annual_st'!$W$3:$AR$434,MATCH(F226,'IRA-BIL_IRA-BIL - Mid_annual_st'!$A$3:$A$434,0),),'IRA-BIL_IRA-BIL - Mid_annual_st'!$W$1:$AR$1,$B231)</f>
        <v>0</v>
      </c>
      <c r="G231">
        <f>SUMIFS(INDEX('IRA-BIL_IRA-BIL - Mid_annual_st'!$W$3:$AR$434,MATCH(G226,'IRA-BIL_IRA-BIL - Mid_annual_st'!$A$3:$A$434,0),),'IRA-BIL_IRA-BIL - Mid_annual_st'!$W$1:$AR$1,$B231)</f>
        <v>0</v>
      </c>
      <c r="H231">
        <f>SUMIFS(INDEX('IRA-BIL_IRA-BIL - Mid_annual_st'!$W$3:$AR$434,MATCH(H226,'IRA-BIL_IRA-BIL - Mid_annual_st'!$A$3:$A$434,0),),'IRA-BIL_IRA-BIL - Mid_annual_st'!$W$1:$AR$1,$B231)</f>
        <v>0</v>
      </c>
      <c r="I231">
        <f>SUMIFS(INDEX('IRA-BIL_IRA-BIL - Mid_annual_st'!$W$3:$AR$434,MATCH(I226,'IRA-BIL_IRA-BIL - Mid_annual_st'!$A$3:$A$434,0),),'IRA-BIL_IRA-BIL - Mid_annual_st'!$W$1:$AR$1,$B231)</f>
        <v>0</v>
      </c>
      <c r="J231">
        <f>SUMIFS(INDEX('IRA-BIL_IRA-BIL - Mid_annual_st'!$W$3:$AR$434,MATCH(J226,'IRA-BIL_IRA-BIL - Mid_annual_st'!$A$3:$A$434,0),),'IRA-BIL_IRA-BIL - Mid_annual_st'!$W$1:$AR$1,$B231)</f>
        <v>0</v>
      </c>
      <c r="K231">
        <f>SUMIFS(INDEX('IRA-BIL_IRA-BIL - Mid_annual_st'!$W$3:$AR$434,MATCH(K226,'IRA-BIL_IRA-BIL - Mid_annual_st'!$A$3:$A$434,0),),'IRA-BIL_IRA-BIL - Mid_annual_st'!$W$1:$AR$1,$B231)</f>
        <v>0</v>
      </c>
      <c r="M231">
        <f t="shared" ref="M231:U231" si="213">C231/SUM(C228:C239)</f>
        <v>0</v>
      </c>
      <c r="N231">
        <f t="shared" si="213"/>
        <v>0</v>
      </c>
      <c r="O231">
        <f t="shared" si="213"/>
        <v>0</v>
      </c>
      <c r="P231">
        <f t="shared" si="213"/>
        <v>0</v>
      </c>
      <c r="Q231">
        <f t="shared" si="213"/>
        <v>0</v>
      </c>
      <c r="R231">
        <f t="shared" si="213"/>
        <v>0</v>
      </c>
      <c r="S231">
        <f t="shared" si="213"/>
        <v>0</v>
      </c>
      <c r="T231">
        <f t="shared" si="213"/>
        <v>0</v>
      </c>
      <c r="U231">
        <f t="shared" si="213"/>
        <v>0</v>
      </c>
    </row>
    <row r="232" spans="1:21">
      <c r="A232" t="str">
        <f t="shared" si="210"/>
        <v>ME</v>
      </c>
      <c r="B232" s="1" t="s">
        <v>243</v>
      </c>
      <c r="C232">
        <f>SUMIFS(INDEX('IRA-BIL_IRA-BIL - Mid_annual_st'!$W$3:$AR$434,MATCH(C226,'IRA-BIL_IRA-BIL - Mid_annual_st'!$A$3:$A$434,0),),'IRA-BIL_IRA-BIL - Mid_annual_st'!$W$1:$AR$1,$B232)</f>
        <v>3457032</v>
      </c>
      <c r="D232">
        <f>SUMIFS(INDEX('IRA-BIL_IRA-BIL - Mid_annual_st'!$W$3:$AR$434,MATCH(D226,'IRA-BIL_IRA-BIL - Mid_annual_st'!$A$3:$A$434,0),),'IRA-BIL_IRA-BIL - Mid_annual_st'!$W$1:$AR$1,$B232)</f>
        <v>3457032</v>
      </c>
      <c r="E232">
        <f>SUMIFS(INDEX('IRA-BIL_IRA-BIL - Mid_annual_st'!$W$3:$AR$434,MATCH(E226,'IRA-BIL_IRA-BIL - Mid_annual_st'!$A$3:$A$434,0),),'IRA-BIL_IRA-BIL - Mid_annual_st'!$W$1:$AR$1,$B232)</f>
        <v>3460783</v>
      </c>
      <c r="F232">
        <f>SUMIFS(INDEX('IRA-BIL_IRA-BIL - Mid_annual_st'!$W$3:$AR$434,MATCH(F226,'IRA-BIL_IRA-BIL - Mid_annual_st'!$A$3:$A$434,0),),'IRA-BIL_IRA-BIL - Mid_annual_st'!$W$1:$AR$1,$B232)</f>
        <v>3464534</v>
      </c>
      <c r="G232">
        <f>SUMIFS(INDEX('IRA-BIL_IRA-BIL - Mid_annual_st'!$W$3:$AR$434,MATCH(G226,'IRA-BIL_IRA-BIL - Mid_annual_st'!$A$3:$A$434,0),),'IRA-BIL_IRA-BIL - Mid_annual_st'!$W$1:$AR$1,$B232)</f>
        <v>3468286</v>
      </c>
      <c r="H232">
        <f>SUMIFS(INDEX('IRA-BIL_IRA-BIL - Mid_annual_st'!$W$3:$AR$434,MATCH(H226,'IRA-BIL_IRA-BIL - Mid_annual_st'!$A$3:$A$434,0),),'IRA-BIL_IRA-BIL - Mid_annual_st'!$W$1:$AR$1,$B232)</f>
        <v>3472037</v>
      </c>
      <c r="I232">
        <f>SUMIFS(INDEX('IRA-BIL_IRA-BIL - Mid_annual_st'!$W$3:$AR$434,MATCH(I226,'IRA-BIL_IRA-BIL - Mid_annual_st'!$A$3:$A$434,0),),'IRA-BIL_IRA-BIL - Mid_annual_st'!$W$1:$AR$1,$B232)</f>
        <v>3475788</v>
      </c>
      <c r="J232">
        <f>SUMIFS(INDEX('IRA-BIL_IRA-BIL - Mid_annual_st'!$W$3:$AR$434,MATCH(J226,'IRA-BIL_IRA-BIL - Mid_annual_st'!$A$3:$A$434,0),),'IRA-BIL_IRA-BIL - Mid_annual_st'!$W$1:$AR$1,$B232)</f>
        <v>3479540</v>
      </c>
      <c r="K232">
        <f>SUMIFS(INDEX('IRA-BIL_IRA-BIL - Mid_annual_st'!$W$3:$AR$434,MATCH(K226,'IRA-BIL_IRA-BIL - Mid_annual_st'!$A$3:$A$434,0),),'IRA-BIL_IRA-BIL - Mid_annual_st'!$W$1:$AR$1,$B232)</f>
        <v>3543243</v>
      </c>
      <c r="M232">
        <f t="shared" ref="M232:U232" si="214">C232/SUM(C228:C239)</f>
        <v>0.3869475526941128</v>
      </c>
      <c r="N232">
        <f t="shared" si="214"/>
        <v>0.36389806695809823</v>
      </c>
      <c r="O232">
        <f t="shared" si="214"/>
        <v>0.36766470361137155</v>
      </c>
      <c r="P232">
        <f t="shared" si="214"/>
        <v>0.36624870289291878</v>
      </c>
      <c r="Q232">
        <f t="shared" si="214"/>
        <v>0.36602673906672356</v>
      </c>
      <c r="R232">
        <f t="shared" si="214"/>
        <v>0.35864030908846006</v>
      </c>
      <c r="S232">
        <f t="shared" si="214"/>
        <v>0.34797218255237544</v>
      </c>
      <c r="T232">
        <f t="shared" si="214"/>
        <v>0.34573534713039483</v>
      </c>
      <c r="U232">
        <f t="shared" si="214"/>
        <v>0.31461140564382856</v>
      </c>
    </row>
    <row r="233" spans="1:21">
      <c r="A233" t="str">
        <f t="shared" si="210"/>
        <v>ME</v>
      </c>
      <c r="B233" s="1" t="s">
        <v>241</v>
      </c>
      <c r="C233">
        <f>SUMIFS(INDEX('IRA-BIL_IRA-BIL - Mid_annual_st'!$W$3:$AR$434,MATCH(C226,'IRA-BIL_IRA-BIL - Mid_annual_st'!$A$3:$A$434,0),),'IRA-BIL_IRA-BIL - Mid_annual_st'!$W$1:$AR$1,$B233)</f>
        <v>1369774</v>
      </c>
      <c r="D233">
        <f>SUMIFS(INDEX('IRA-BIL_IRA-BIL - Mid_annual_st'!$W$3:$AR$434,MATCH(D226,'IRA-BIL_IRA-BIL - Mid_annual_st'!$A$3:$A$434,0),),'IRA-BIL_IRA-BIL - Mid_annual_st'!$W$1:$AR$1,$B233)</f>
        <v>1369774</v>
      </c>
      <c r="E233">
        <f>SUMIFS(INDEX('IRA-BIL_IRA-BIL - Mid_annual_st'!$W$3:$AR$434,MATCH(E226,'IRA-BIL_IRA-BIL - Mid_annual_st'!$A$3:$A$434,0),),'IRA-BIL_IRA-BIL - Mid_annual_st'!$W$1:$AR$1,$B233)</f>
        <v>1363455</v>
      </c>
      <c r="F233">
        <f>SUMIFS(INDEX('IRA-BIL_IRA-BIL - Mid_annual_st'!$W$3:$AR$434,MATCH(F226,'IRA-BIL_IRA-BIL - Mid_annual_st'!$A$3:$A$434,0),),'IRA-BIL_IRA-BIL - Mid_annual_st'!$W$1:$AR$1,$B233)</f>
        <v>1370442</v>
      </c>
      <c r="G233">
        <f>SUMIFS(INDEX('IRA-BIL_IRA-BIL - Mid_annual_st'!$W$3:$AR$434,MATCH(G226,'IRA-BIL_IRA-BIL - Mid_annual_st'!$A$3:$A$434,0),),'IRA-BIL_IRA-BIL - Mid_annual_st'!$W$1:$AR$1,$B233)</f>
        <v>1376701</v>
      </c>
      <c r="H233">
        <f>SUMIFS(INDEX('IRA-BIL_IRA-BIL - Mid_annual_st'!$W$3:$AR$434,MATCH(H226,'IRA-BIL_IRA-BIL - Mid_annual_st'!$A$3:$A$434,0),),'IRA-BIL_IRA-BIL - Mid_annual_st'!$W$1:$AR$1,$B233)</f>
        <v>1380785</v>
      </c>
      <c r="I233">
        <f>SUMIFS(INDEX('IRA-BIL_IRA-BIL - Mid_annual_st'!$W$3:$AR$434,MATCH(I226,'IRA-BIL_IRA-BIL - Mid_annual_st'!$A$3:$A$434,0),),'IRA-BIL_IRA-BIL - Mid_annual_st'!$W$1:$AR$1,$B233)</f>
        <v>568345</v>
      </c>
      <c r="J233">
        <f>SUMIFS(INDEX('IRA-BIL_IRA-BIL - Mid_annual_st'!$W$3:$AR$434,MATCH(J226,'IRA-BIL_IRA-BIL - Mid_annual_st'!$A$3:$A$434,0),),'IRA-BIL_IRA-BIL - Mid_annual_st'!$W$1:$AR$1,$B233)</f>
        <v>339200</v>
      </c>
      <c r="K233">
        <f>SUMIFS(INDEX('IRA-BIL_IRA-BIL - Mid_annual_st'!$W$3:$AR$434,MATCH(K226,'IRA-BIL_IRA-BIL - Mid_annual_st'!$A$3:$A$434,0),),'IRA-BIL_IRA-BIL - Mid_annual_st'!$W$1:$AR$1,$B233)</f>
        <v>60230</v>
      </c>
      <c r="M233">
        <f t="shared" ref="M233:U233" si="215">C233/SUM(C228:C239)</f>
        <v>0.1533195807976396</v>
      </c>
      <c r="N233">
        <f t="shared" si="215"/>
        <v>0.14418672166455562</v>
      </c>
      <c r="O233">
        <f t="shared" si="215"/>
        <v>0.14484995981037893</v>
      </c>
      <c r="P233">
        <f t="shared" si="215"/>
        <v>0.14487449246853326</v>
      </c>
      <c r="Q233">
        <f t="shared" si="215"/>
        <v>0.14529060685880502</v>
      </c>
      <c r="R233">
        <f t="shared" si="215"/>
        <v>0.14262669412356763</v>
      </c>
      <c r="S233">
        <f t="shared" si="215"/>
        <v>5.6898824120668413E-2</v>
      </c>
      <c r="T233">
        <f t="shared" si="215"/>
        <v>3.3703716510409404E-2</v>
      </c>
      <c r="U233">
        <f t="shared" si="215"/>
        <v>5.3479383045215339E-3</v>
      </c>
    </row>
    <row r="234" spans="1:21">
      <c r="A234" t="str">
        <f t="shared" si="210"/>
        <v>ME</v>
      </c>
      <c r="B234" s="1" t="s">
        <v>244</v>
      </c>
      <c r="C234">
        <f>SUMIFS(INDEX('IRA-BIL_IRA-BIL - Mid_annual_st'!$W$3:$AR$434,MATCH(C226,'IRA-BIL_IRA-BIL - Mid_annual_st'!$A$3:$A$434,0),),'IRA-BIL_IRA-BIL - Mid_annual_st'!$W$1:$AR$1,$B234)</f>
        <v>0</v>
      </c>
      <c r="D234">
        <f>SUMIFS(INDEX('IRA-BIL_IRA-BIL - Mid_annual_st'!$W$3:$AR$434,MATCH(D226,'IRA-BIL_IRA-BIL - Mid_annual_st'!$A$3:$A$434,0),),'IRA-BIL_IRA-BIL - Mid_annual_st'!$W$1:$AR$1,$B234)</f>
        <v>0</v>
      </c>
      <c r="E234">
        <f>SUMIFS(INDEX('IRA-BIL_IRA-BIL - Mid_annual_st'!$W$3:$AR$434,MATCH(E226,'IRA-BIL_IRA-BIL - Mid_annual_st'!$A$3:$A$434,0),),'IRA-BIL_IRA-BIL - Mid_annual_st'!$W$1:$AR$1,$B234)</f>
        <v>0</v>
      </c>
      <c r="F234">
        <f>SUMIFS(INDEX('IRA-BIL_IRA-BIL - Mid_annual_st'!$W$3:$AR$434,MATCH(F226,'IRA-BIL_IRA-BIL - Mid_annual_st'!$A$3:$A$434,0),),'IRA-BIL_IRA-BIL - Mid_annual_st'!$W$1:$AR$1,$B234)</f>
        <v>0</v>
      </c>
      <c r="G234">
        <f>SUMIFS(INDEX('IRA-BIL_IRA-BIL - Mid_annual_st'!$W$3:$AR$434,MATCH(G226,'IRA-BIL_IRA-BIL - Mid_annual_st'!$A$3:$A$434,0),),'IRA-BIL_IRA-BIL - Mid_annual_st'!$W$1:$AR$1,$B234)</f>
        <v>0</v>
      </c>
      <c r="H234">
        <f>SUMIFS(INDEX('IRA-BIL_IRA-BIL - Mid_annual_st'!$W$3:$AR$434,MATCH(H226,'IRA-BIL_IRA-BIL - Mid_annual_st'!$A$3:$A$434,0),),'IRA-BIL_IRA-BIL - Mid_annual_st'!$W$1:$AR$1,$B234)</f>
        <v>0</v>
      </c>
      <c r="I234">
        <f>SUMIFS(INDEX('IRA-BIL_IRA-BIL - Mid_annual_st'!$W$3:$AR$434,MATCH(I226,'IRA-BIL_IRA-BIL - Mid_annual_st'!$A$3:$A$434,0),),'IRA-BIL_IRA-BIL - Mid_annual_st'!$W$1:$AR$1,$B234)</f>
        <v>0</v>
      </c>
      <c r="J234">
        <f>SUMIFS(INDEX('IRA-BIL_IRA-BIL - Mid_annual_st'!$W$3:$AR$434,MATCH(J226,'IRA-BIL_IRA-BIL - Mid_annual_st'!$A$3:$A$434,0),),'IRA-BIL_IRA-BIL - Mid_annual_st'!$W$1:$AR$1,$B234)</f>
        <v>0</v>
      </c>
      <c r="K234">
        <f>SUMIFS(INDEX('IRA-BIL_IRA-BIL - Mid_annual_st'!$W$3:$AR$434,MATCH(K226,'IRA-BIL_IRA-BIL - Mid_annual_st'!$A$3:$A$434,0),),'IRA-BIL_IRA-BIL - Mid_annual_st'!$W$1:$AR$1,$B234)</f>
        <v>0</v>
      </c>
      <c r="M234">
        <f t="shared" ref="M234:U234" si="216">C234/SUM(C228:C239)</f>
        <v>0</v>
      </c>
      <c r="N234">
        <f t="shared" si="216"/>
        <v>0</v>
      </c>
      <c r="O234">
        <f t="shared" si="216"/>
        <v>0</v>
      </c>
      <c r="P234">
        <f t="shared" si="216"/>
        <v>0</v>
      </c>
      <c r="Q234">
        <f t="shared" si="216"/>
        <v>0</v>
      </c>
      <c r="R234">
        <f t="shared" si="216"/>
        <v>0</v>
      </c>
      <c r="S234">
        <f t="shared" si="216"/>
        <v>0</v>
      </c>
      <c r="T234">
        <f t="shared" si="216"/>
        <v>0</v>
      </c>
      <c r="U234">
        <f t="shared" si="216"/>
        <v>0</v>
      </c>
    </row>
    <row r="235" spans="1:21">
      <c r="A235" t="str">
        <f t="shared" si="210"/>
        <v>ME</v>
      </c>
      <c r="B235" s="1" t="s">
        <v>247</v>
      </c>
      <c r="C235">
        <f>SUMIFS(INDEX('IRA-BIL_IRA-BIL - Mid_annual_st'!$W$3:$AR$434,MATCH(C226,'IRA-BIL_IRA-BIL - Mid_annual_st'!$A$3:$A$434,0),),'IRA-BIL_IRA-BIL - Mid_annual_st'!$W$1:$AR$1,$B235)</f>
        <v>0</v>
      </c>
      <c r="D235">
        <f>SUMIFS(INDEX('IRA-BIL_IRA-BIL - Mid_annual_st'!$W$3:$AR$434,MATCH(D226,'IRA-BIL_IRA-BIL - Mid_annual_st'!$A$3:$A$434,0),),'IRA-BIL_IRA-BIL - Mid_annual_st'!$W$1:$AR$1,$B235)</f>
        <v>0</v>
      </c>
      <c r="E235">
        <f>SUMIFS(INDEX('IRA-BIL_IRA-BIL - Mid_annual_st'!$W$3:$AR$434,MATCH(E226,'IRA-BIL_IRA-BIL - Mid_annual_st'!$A$3:$A$434,0),),'IRA-BIL_IRA-BIL - Mid_annual_st'!$W$1:$AR$1,$B235)</f>
        <v>42592</v>
      </c>
      <c r="F235">
        <f>SUMIFS(INDEX('IRA-BIL_IRA-BIL - Mid_annual_st'!$W$3:$AR$434,MATCH(F226,'IRA-BIL_IRA-BIL - Mid_annual_st'!$A$3:$A$434,0),),'IRA-BIL_IRA-BIL - Mid_annual_st'!$W$1:$AR$1,$B235)</f>
        <v>46266</v>
      </c>
      <c r="G235">
        <f>SUMIFS(INDEX('IRA-BIL_IRA-BIL - Mid_annual_st'!$W$3:$AR$434,MATCH(G226,'IRA-BIL_IRA-BIL - Mid_annual_st'!$A$3:$A$434,0),),'IRA-BIL_IRA-BIL - Mid_annual_st'!$W$1:$AR$1,$B235)</f>
        <v>46141</v>
      </c>
      <c r="H235">
        <f>SUMIFS(INDEX('IRA-BIL_IRA-BIL - Mid_annual_st'!$W$3:$AR$434,MATCH(H226,'IRA-BIL_IRA-BIL - Mid_annual_st'!$A$3:$A$434,0),),'IRA-BIL_IRA-BIL - Mid_annual_st'!$W$1:$AR$1,$B235)</f>
        <v>46015</v>
      </c>
      <c r="I235">
        <f>SUMIFS(INDEX('IRA-BIL_IRA-BIL - Mid_annual_st'!$W$3:$AR$434,MATCH(I226,'IRA-BIL_IRA-BIL - Mid_annual_st'!$A$3:$A$434,0),),'IRA-BIL_IRA-BIL - Mid_annual_st'!$W$1:$AR$1,$B235)</f>
        <v>45890</v>
      </c>
      <c r="J235">
        <f>SUMIFS(INDEX('IRA-BIL_IRA-BIL - Mid_annual_st'!$W$3:$AR$434,MATCH(J226,'IRA-BIL_IRA-BIL - Mid_annual_st'!$A$3:$A$434,0),),'IRA-BIL_IRA-BIL - Mid_annual_st'!$W$1:$AR$1,$B235)</f>
        <v>43907</v>
      </c>
      <c r="K235">
        <f>SUMIFS(INDEX('IRA-BIL_IRA-BIL - Mid_annual_st'!$W$3:$AR$434,MATCH(K226,'IRA-BIL_IRA-BIL - Mid_annual_st'!$A$3:$A$434,0),),'IRA-BIL_IRA-BIL - Mid_annual_st'!$W$1:$AR$1,$B235)</f>
        <v>501288</v>
      </c>
      <c r="M235">
        <f t="shared" ref="M235:U235" si="217">C235/SUM(C228:C239)</f>
        <v>0</v>
      </c>
      <c r="N235">
        <f t="shared" si="217"/>
        <v>0</v>
      </c>
      <c r="O235">
        <f t="shared" si="217"/>
        <v>4.5248647650591028E-3</v>
      </c>
      <c r="P235">
        <f t="shared" si="217"/>
        <v>4.890949977123556E-3</v>
      </c>
      <c r="Q235">
        <f t="shared" si="217"/>
        <v>4.8695060808934707E-3</v>
      </c>
      <c r="R235">
        <f t="shared" si="217"/>
        <v>4.7530696886886551E-3</v>
      </c>
      <c r="S235">
        <f t="shared" si="217"/>
        <v>4.5941937360185689E-3</v>
      </c>
      <c r="T235">
        <f t="shared" si="217"/>
        <v>4.3627036580853344E-3</v>
      </c>
      <c r="U235">
        <f t="shared" si="217"/>
        <v>4.451033200725537E-2</v>
      </c>
    </row>
    <row r="236" spans="1:21">
      <c r="A236" t="str">
        <f t="shared" si="210"/>
        <v>ME</v>
      </c>
      <c r="B236" s="1" t="s">
        <v>245</v>
      </c>
      <c r="C236">
        <f>SUMIFS(INDEX('IRA-BIL_IRA-BIL - Mid_annual_st'!$W$3:$AR$434,MATCH(C226,'IRA-BIL_IRA-BIL - Mid_annual_st'!$A$3:$A$434,0),),'IRA-BIL_IRA-BIL - Mid_annual_st'!$W$1:$AR$1,$B236)</f>
        <v>346489</v>
      </c>
      <c r="D236">
        <f>SUMIFS(INDEX('IRA-BIL_IRA-BIL - Mid_annual_st'!$W$3:$AR$434,MATCH(D226,'IRA-BIL_IRA-BIL - Mid_annual_st'!$A$3:$A$434,0),),'IRA-BIL_IRA-BIL - Mid_annual_st'!$W$1:$AR$1,$B236)</f>
        <v>223596</v>
      </c>
      <c r="E236">
        <f>SUMIFS(INDEX('IRA-BIL_IRA-BIL - Mid_annual_st'!$W$3:$AR$434,MATCH(E226,'IRA-BIL_IRA-BIL - Mid_annual_st'!$A$3:$A$434,0),),'IRA-BIL_IRA-BIL - Mid_annual_st'!$W$1:$AR$1,$B236)</f>
        <v>7322</v>
      </c>
      <c r="F236">
        <f>SUMIFS(INDEX('IRA-BIL_IRA-BIL - Mid_annual_st'!$W$3:$AR$434,MATCH(F226,'IRA-BIL_IRA-BIL - Mid_annual_st'!$A$3:$A$434,0),),'IRA-BIL_IRA-BIL - Mid_annual_st'!$W$1:$AR$1,$B236)</f>
        <v>7322</v>
      </c>
      <c r="G236">
        <f>SUMIFS(INDEX('IRA-BIL_IRA-BIL - Mid_annual_st'!$W$3:$AR$434,MATCH(G226,'IRA-BIL_IRA-BIL - Mid_annual_st'!$A$3:$A$434,0),),'IRA-BIL_IRA-BIL - Mid_annual_st'!$W$1:$AR$1,$B236)</f>
        <v>7322</v>
      </c>
      <c r="H236">
        <f>SUMIFS(INDEX('IRA-BIL_IRA-BIL - Mid_annual_st'!$W$3:$AR$434,MATCH(H226,'IRA-BIL_IRA-BIL - Mid_annual_st'!$A$3:$A$434,0),),'IRA-BIL_IRA-BIL - Mid_annual_st'!$W$1:$AR$1,$B236)</f>
        <v>7322</v>
      </c>
      <c r="I236">
        <f>SUMIFS(INDEX('IRA-BIL_IRA-BIL - Mid_annual_st'!$W$3:$AR$434,MATCH(I226,'IRA-BIL_IRA-BIL - Mid_annual_st'!$A$3:$A$434,0),),'IRA-BIL_IRA-BIL - Mid_annual_st'!$W$1:$AR$1,$B236)</f>
        <v>0</v>
      </c>
      <c r="J236">
        <f>SUMIFS(INDEX('IRA-BIL_IRA-BIL - Mid_annual_st'!$W$3:$AR$434,MATCH(J226,'IRA-BIL_IRA-BIL - Mid_annual_st'!$A$3:$A$434,0),),'IRA-BIL_IRA-BIL - Mid_annual_st'!$W$1:$AR$1,$B236)</f>
        <v>0</v>
      </c>
      <c r="K236">
        <f>SUMIFS(INDEX('IRA-BIL_IRA-BIL - Mid_annual_st'!$W$3:$AR$434,MATCH(K226,'IRA-BIL_IRA-BIL - Mid_annual_st'!$A$3:$A$434,0),),'IRA-BIL_IRA-BIL - Mid_annual_st'!$W$1:$AR$1,$B236)</f>
        <v>0</v>
      </c>
      <c r="M236">
        <f t="shared" ref="M236:U236" si="218">C236/SUM(C228:C239)</f>
        <v>3.878271030914103E-2</v>
      </c>
      <c r="N236">
        <f t="shared" si="218"/>
        <v>2.3536418575113835E-2</v>
      </c>
      <c r="O236">
        <f t="shared" si="218"/>
        <v>7.778704876446927E-4</v>
      </c>
      <c r="P236">
        <f t="shared" si="218"/>
        <v>7.7403570078456478E-4</v>
      </c>
      <c r="Q236">
        <f t="shared" si="218"/>
        <v>7.7272975280774127E-4</v>
      </c>
      <c r="R236">
        <f t="shared" si="218"/>
        <v>7.5631807585740149E-4</v>
      </c>
      <c r="S236">
        <f t="shared" si="218"/>
        <v>0</v>
      </c>
      <c r="T236">
        <f t="shared" si="218"/>
        <v>0</v>
      </c>
      <c r="U236">
        <f t="shared" si="218"/>
        <v>0</v>
      </c>
    </row>
    <row r="237" spans="1:21">
      <c r="A237" t="str">
        <f t="shared" si="210"/>
        <v>ME</v>
      </c>
      <c r="B237" s="1" t="s">
        <v>248</v>
      </c>
      <c r="C237">
        <f>SUMIFS(INDEX('IRA-BIL_IRA-BIL - Mid_annual_st'!$W$3:$AR$434,MATCH(C226,'IRA-BIL_IRA-BIL - Mid_annual_st'!$A$3:$A$434,0),),'IRA-BIL_IRA-BIL - Mid_annual_st'!$W$1:$AR$1,$B237)</f>
        <v>3127106</v>
      </c>
      <c r="D237">
        <f>SUMIFS(INDEX('IRA-BIL_IRA-BIL - Mid_annual_st'!$W$3:$AR$434,MATCH(D226,'IRA-BIL_IRA-BIL - Mid_annual_st'!$A$3:$A$434,0),),'IRA-BIL_IRA-BIL - Mid_annual_st'!$W$1:$AR$1,$B237)</f>
        <v>3652851</v>
      </c>
      <c r="E237">
        <f>SUMIFS(INDEX('IRA-BIL_IRA-BIL - Mid_annual_st'!$W$3:$AR$434,MATCH(E226,'IRA-BIL_IRA-BIL - Mid_annual_st'!$A$3:$A$434,0),),'IRA-BIL_IRA-BIL - Mid_annual_st'!$W$1:$AR$1,$B237)</f>
        <v>3755707</v>
      </c>
      <c r="F237">
        <f>SUMIFS(INDEX('IRA-BIL_IRA-BIL - Mid_annual_st'!$W$3:$AR$434,MATCH(F226,'IRA-BIL_IRA-BIL - Mid_annual_st'!$A$3:$A$434,0),),'IRA-BIL_IRA-BIL - Mid_annual_st'!$W$1:$AR$1,$B237)</f>
        <v>3752834</v>
      </c>
      <c r="G237">
        <f>SUMIFS(INDEX('IRA-BIL_IRA-BIL - Mid_annual_st'!$W$3:$AR$434,MATCH(G226,'IRA-BIL_IRA-BIL - Mid_annual_st'!$A$3:$A$434,0),),'IRA-BIL_IRA-BIL - Mid_annual_st'!$W$1:$AR$1,$B237)</f>
        <v>3753645</v>
      </c>
      <c r="H237">
        <f>SUMIFS(INDEX('IRA-BIL_IRA-BIL - Mid_annual_st'!$W$3:$AR$434,MATCH(H226,'IRA-BIL_IRA-BIL - Mid_annual_st'!$A$3:$A$434,0),),'IRA-BIL_IRA-BIL - Mid_annual_st'!$W$1:$AR$1,$B237)</f>
        <v>3921656</v>
      </c>
      <c r="I237">
        <f>SUMIFS(INDEX('IRA-BIL_IRA-BIL - Mid_annual_st'!$W$3:$AR$434,MATCH(I226,'IRA-BIL_IRA-BIL - Mid_annual_st'!$A$3:$A$434,0),),'IRA-BIL_IRA-BIL - Mid_annual_st'!$W$1:$AR$1,$B237)</f>
        <v>5058160</v>
      </c>
      <c r="J237">
        <f>SUMIFS(INDEX('IRA-BIL_IRA-BIL - Mid_annual_st'!$W$3:$AR$434,MATCH(J226,'IRA-BIL_IRA-BIL - Mid_annual_st'!$A$3:$A$434,0),),'IRA-BIL_IRA-BIL - Mid_annual_st'!$W$1:$AR$1,$B237)</f>
        <v>5381196</v>
      </c>
      <c r="K237">
        <f>SUMIFS(INDEX('IRA-BIL_IRA-BIL - Mid_annual_st'!$W$3:$AR$434,MATCH(K226,'IRA-BIL_IRA-BIL - Mid_annual_st'!$A$3:$A$434,0),),'IRA-BIL_IRA-BIL - Mid_annual_st'!$W$1:$AR$1,$B237)</f>
        <v>6347976</v>
      </c>
      <c r="M237">
        <f t="shared" ref="M237:U237" si="219">C237/SUM(C228:C239)</f>
        <v>0.35001874837001112</v>
      </c>
      <c r="N237">
        <f t="shared" si="219"/>
        <v>0.38451059110414831</v>
      </c>
      <c r="O237">
        <f t="shared" si="219"/>
        <v>0.39899667243110981</v>
      </c>
      <c r="P237">
        <f t="shared" si="219"/>
        <v>0.39672596218494144</v>
      </c>
      <c r="Q237">
        <f t="shared" si="219"/>
        <v>0.39614219789374683</v>
      </c>
      <c r="R237">
        <f t="shared" si="219"/>
        <v>0.40508321771300654</v>
      </c>
      <c r="S237">
        <f t="shared" si="219"/>
        <v>0.50638847216778571</v>
      </c>
      <c r="T237">
        <f t="shared" si="219"/>
        <v>0.53468839761482612</v>
      </c>
      <c r="U237">
        <f t="shared" si="219"/>
        <v>0.56364907864159708</v>
      </c>
    </row>
    <row r="238" spans="1:21">
      <c r="A238" t="str">
        <f t="shared" si="210"/>
        <v>ME</v>
      </c>
      <c r="B238" s="1" t="s">
        <v>246</v>
      </c>
      <c r="C238" s="53">
        <v>0</v>
      </c>
      <c r="D238" s="53">
        <v>0</v>
      </c>
      <c r="E238" s="53">
        <v>0</v>
      </c>
      <c r="F238" s="53">
        <v>0</v>
      </c>
      <c r="G238" s="53">
        <v>0</v>
      </c>
      <c r="H238" s="53">
        <v>0</v>
      </c>
      <c r="I238" s="53">
        <v>0</v>
      </c>
      <c r="J238" s="53">
        <v>0</v>
      </c>
      <c r="K238" s="53">
        <v>0</v>
      </c>
      <c r="M238" s="53">
        <v>0</v>
      </c>
      <c r="N238" s="53">
        <v>0</v>
      </c>
      <c r="O238" s="53">
        <v>0</v>
      </c>
      <c r="P238" s="53">
        <v>0</v>
      </c>
      <c r="Q238" s="53">
        <v>0</v>
      </c>
      <c r="R238" s="53">
        <v>0</v>
      </c>
      <c r="S238" s="53">
        <v>0</v>
      </c>
      <c r="T238" s="53">
        <v>0</v>
      </c>
      <c r="U238" s="53">
        <v>0</v>
      </c>
    </row>
    <row r="239" spans="1:21" ht="15.6" customHeight="1" thickBot="1">
      <c r="A239" t="str">
        <f t="shared" si="210"/>
        <v>ME</v>
      </c>
      <c r="B239" s="1" t="s">
        <v>240</v>
      </c>
      <c r="C239">
        <f>SUMIFS(INDEX('IRA-BIL_IRA-BIL - Mid_annual_st'!$W$3:$AR$434,MATCH(C226,'IRA-BIL_IRA-BIL - Mid_annual_st'!$A$3:$A$434,0),),'IRA-BIL_IRA-BIL - Mid_annual_st'!$W$1:$AR$1,$B239)</f>
        <v>407376</v>
      </c>
      <c r="D239">
        <f>SUMIFS(INDEX('IRA-BIL_IRA-BIL - Mid_annual_st'!$W$3:$AR$434,MATCH(D226,'IRA-BIL_IRA-BIL - Mid_annual_st'!$A$3:$A$434,0),),'IRA-BIL_IRA-BIL - Mid_annual_st'!$W$1:$AR$1,$B239)</f>
        <v>716589</v>
      </c>
      <c r="E239">
        <f>SUMIFS(INDEX('IRA-BIL_IRA-BIL - Mid_annual_st'!$W$3:$AR$434,MATCH(E226,'IRA-BIL_IRA-BIL - Mid_annual_st'!$A$3:$A$434,0),),'IRA-BIL_IRA-BIL - Mid_annual_st'!$W$1:$AR$1,$B239)</f>
        <v>713297</v>
      </c>
      <c r="F239">
        <f>SUMIFS(INDEX('IRA-BIL_IRA-BIL - Mid_annual_st'!$W$3:$AR$434,MATCH(F226,'IRA-BIL_IRA-BIL - Mid_annual_st'!$A$3:$A$434,0),),'IRA-BIL_IRA-BIL - Mid_annual_st'!$W$1:$AR$1,$B239)</f>
        <v>708310</v>
      </c>
      <c r="G239">
        <f>SUMIFS(INDEX('IRA-BIL_IRA-BIL - Mid_annual_st'!$W$3:$AR$434,MATCH(G226,'IRA-BIL_IRA-BIL - Mid_annual_st'!$A$3:$A$434,0),),'IRA-BIL_IRA-BIL - Mid_annual_st'!$W$1:$AR$1,$B239)</f>
        <v>703348</v>
      </c>
      <c r="H239">
        <f>SUMIFS(INDEX('IRA-BIL_IRA-BIL - Mid_annual_st'!$W$3:$AR$434,MATCH(H226,'IRA-BIL_IRA-BIL - Mid_annual_st'!$A$3:$A$434,0),),'IRA-BIL_IRA-BIL - Mid_annual_st'!$W$1:$AR$1,$B239)</f>
        <v>698430</v>
      </c>
      <c r="I239">
        <f>SUMIFS(INDEX('IRA-BIL_IRA-BIL - Mid_annual_st'!$W$3:$AR$434,MATCH(I226,'IRA-BIL_IRA-BIL - Mid_annual_st'!$A$3:$A$434,0),),'IRA-BIL_IRA-BIL - Mid_annual_st'!$W$1:$AR$1,$B239)</f>
        <v>693550</v>
      </c>
      <c r="J239">
        <f>SUMIFS(INDEX('IRA-BIL_IRA-BIL - Mid_annual_st'!$W$3:$AR$434,MATCH(J226,'IRA-BIL_IRA-BIL - Mid_annual_st'!$A$3:$A$434,0),),'IRA-BIL_IRA-BIL - Mid_annual_st'!$W$1:$AR$1,$B239)</f>
        <v>688698</v>
      </c>
      <c r="K239">
        <f>SUMIFS(INDEX('IRA-BIL_IRA-BIL - Mid_annual_st'!$W$3:$AR$434,MATCH(K226,'IRA-BIL_IRA-BIL - Mid_annual_st'!$A$3:$A$434,0),),'IRA-BIL_IRA-BIL - Mid_annual_st'!$W$1:$AR$1,$B239)</f>
        <v>683859</v>
      </c>
      <c r="M239">
        <f t="shared" ref="M239:U239" si="220">C239/SUM(C228:C239)</f>
        <v>4.5597826756106651E-2</v>
      </c>
      <c r="N239">
        <f t="shared" si="220"/>
        <v>7.5430413112588093E-2</v>
      </c>
      <c r="O239">
        <f t="shared" si="220"/>
        <v>7.5778842560160667E-2</v>
      </c>
      <c r="P239">
        <f t="shared" si="220"/>
        <v>7.4878069820092194E-2</v>
      </c>
      <c r="Q239">
        <f t="shared" si="220"/>
        <v>7.4228069677385849E-2</v>
      </c>
      <c r="R239">
        <f t="shared" si="220"/>
        <v>7.2143571936777506E-2</v>
      </c>
      <c r="S239">
        <f t="shared" si="220"/>
        <v>6.9433494565606421E-2</v>
      </c>
      <c r="T239">
        <f t="shared" si="220"/>
        <v>6.8430666725489198E-2</v>
      </c>
      <c r="U239">
        <f t="shared" si="220"/>
        <v>6.0721164552412284E-2</v>
      </c>
    </row>
    <row r="240" spans="1:21" ht="15.6" customHeight="1" thickBot="1">
      <c r="A240" s="50" t="s">
        <v>64</v>
      </c>
      <c r="C240" s="49" t="str">
        <f t="shared" ref="C240:K240" si="221">$A240&amp;"_"&amp;C241</f>
        <v>MD_2022</v>
      </c>
      <c r="D240" s="49" t="str">
        <f t="shared" si="221"/>
        <v>MD_2023</v>
      </c>
      <c r="E240" s="49" t="str">
        <f t="shared" si="221"/>
        <v>MD_2024</v>
      </c>
      <c r="F240" s="49" t="str">
        <f t="shared" si="221"/>
        <v>MD_2025</v>
      </c>
      <c r="G240" s="49" t="str">
        <f t="shared" si="221"/>
        <v>MD_2026</v>
      </c>
      <c r="H240" s="49" t="str">
        <f t="shared" si="221"/>
        <v>MD_2027</v>
      </c>
      <c r="I240" s="49" t="str">
        <f t="shared" si="221"/>
        <v>MD_2028</v>
      </c>
      <c r="J240" s="49" t="str">
        <f t="shared" si="221"/>
        <v>MD_2029</v>
      </c>
      <c r="K240" s="49" t="str">
        <f t="shared" si="221"/>
        <v>MD_2030</v>
      </c>
      <c r="M240" s="56" t="str">
        <f t="shared" ref="M240:U240" si="222">$A240&amp;"_"&amp;M241</f>
        <v>MD_2022</v>
      </c>
      <c r="N240" s="56" t="str">
        <f t="shared" si="222"/>
        <v>MD_2023</v>
      </c>
      <c r="O240" s="56" t="str">
        <f t="shared" si="222"/>
        <v>MD_2024</v>
      </c>
      <c r="P240" s="56" t="str">
        <f t="shared" si="222"/>
        <v>MD_2025</v>
      </c>
      <c r="Q240" s="56" t="str">
        <f t="shared" si="222"/>
        <v>MD_2026</v>
      </c>
      <c r="R240" s="56" t="str">
        <f t="shared" si="222"/>
        <v>MD_2027</v>
      </c>
      <c r="S240" s="56" t="str">
        <f t="shared" si="222"/>
        <v>MD_2028</v>
      </c>
      <c r="T240" s="56" t="str">
        <f t="shared" si="222"/>
        <v>MD_2029</v>
      </c>
      <c r="U240" s="56" t="str">
        <f t="shared" si="222"/>
        <v>MD_2030</v>
      </c>
    </row>
    <row r="241" spans="1:21">
      <c r="C241" s="48">
        <v>2022</v>
      </c>
      <c r="D241" s="48">
        <v>2023</v>
      </c>
      <c r="E241" s="48">
        <v>2024</v>
      </c>
      <c r="F241" s="48">
        <v>2025</v>
      </c>
      <c r="G241" s="48">
        <v>2026</v>
      </c>
      <c r="H241" s="48">
        <v>2027</v>
      </c>
      <c r="I241" s="48">
        <v>2028</v>
      </c>
      <c r="J241" s="48">
        <v>2029</v>
      </c>
      <c r="K241" s="48">
        <v>2030</v>
      </c>
      <c r="M241" s="48">
        <v>2022</v>
      </c>
      <c r="N241" s="48">
        <v>2023</v>
      </c>
      <c r="O241" s="48">
        <v>2024</v>
      </c>
      <c r="P241" s="48">
        <v>2025</v>
      </c>
      <c r="Q241" s="48">
        <v>2026</v>
      </c>
      <c r="R241" s="48">
        <v>2027</v>
      </c>
      <c r="S241" s="48">
        <v>2028</v>
      </c>
      <c r="T241" s="48">
        <v>2029</v>
      </c>
      <c r="U241" s="48">
        <v>2030</v>
      </c>
    </row>
    <row r="242" spans="1:21">
      <c r="A242" t="str">
        <f>A240</f>
        <v>MD</v>
      </c>
      <c r="B242" s="1" t="s">
        <v>237</v>
      </c>
      <c r="C242" s="53">
        <v>0</v>
      </c>
      <c r="D242" s="53">
        <v>0</v>
      </c>
      <c r="E242" s="53">
        <v>0</v>
      </c>
      <c r="F242" s="53">
        <v>0</v>
      </c>
      <c r="G242" s="53">
        <v>0</v>
      </c>
      <c r="H242" s="53">
        <v>0</v>
      </c>
      <c r="I242" s="53">
        <v>0</v>
      </c>
      <c r="J242" s="53">
        <v>0</v>
      </c>
      <c r="K242" s="53">
        <v>0</v>
      </c>
      <c r="M242" s="53">
        <v>0</v>
      </c>
      <c r="N242" s="53">
        <v>0</v>
      </c>
      <c r="O242" s="53">
        <v>0</v>
      </c>
      <c r="P242" s="53">
        <v>0</v>
      </c>
      <c r="Q242" s="53">
        <v>0</v>
      </c>
      <c r="R242" s="53">
        <v>0</v>
      </c>
      <c r="S242" s="53">
        <v>0</v>
      </c>
      <c r="T242" s="53">
        <v>0</v>
      </c>
      <c r="U242" s="53">
        <v>0</v>
      </c>
    </row>
    <row r="243" spans="1:21">
      <c r="A243" t="str">
        <f t="shared" ref="A243:A253" si="223">A242</f>
        <v>MD</v>
      </c>
      <c r="B243" s="1" t="s">
        <v>238</v>
      </c>
      <c r="C243">
        <f>SUMIFS(INDEX('IRA-BIL_IRA-BIL - Mid_annual_st'!$W$3:$AR$434,MATCH(C240,'IRA-BIL_IRA-BIL - Mid_annual_st'!$A$3:$A$434,0),),'IRA-BIL_IRA-BIL - Mid_annual_st'!$W$1:$AR$1,$B243)</f>
        <v>590030</v>
      </c>
      <c r="D243">
        <f>SUMIFS(INDEX('IRA-BIL_IRA-BIL - Mid_annual_st'!$W$3:$AR$434,MATCH(D240,'IRA-BIL_IRA-BIL - Mid_annual_st'!$A$3:$A$434,0),),'IRA-BIL_IRA-BIL - Mid_annual_st'!$W$1:$AR$1,$B243)</f>
        <v>571700</v>
      </c>
      <c r="E243">
        <f>SUMIFS(INDEX('IRA-BIL_IRA-BIL - Mid_annual_st'!$W$3:$AR$434,MATCH(E240,'IRA-BIL_IRA-BIL - Mid_annual_st'!$A$3:$A$434,0),),'IRA-BIL_IRA-BIL - Mid_annual_st'!$W$1:$AR$1,$B243)</f>
        <v>571466</v>
      </c>
      <c r="F243">
        <f>SUMIFS(INDEX('IRA-BIL_IRA-BIL - Mid_annual_st'!$W$3:$AR$434,MATCH(F240,'IRA-BIL_IRA-BIL - Mid_annual_st'!$A$3:$A$434,0),),'IRA-BIL_IRA-BIL - Mid_annual_st'!$W$1:$AR$1,$B243)</f>
        <v>570422</v>
      </c>
      <c r="G243">
        <f>SUMIFS(INDEX('IRA-BIL_IRA-BIL - Mid_annual_st'!$W$3:$AR$434,MATCH(G240,'IRA-BIL_IRA-BIL - Mid_annual_st'!$A$3:$A$434,0),),'IRA-BIL_IRA-BIL - Mid_annual_st'!$W$1:$AR$1,$B243)</f>
        <v>570422</v>
      </c>
      <c r="H243">
        <f>SUMIFS(INDEX('IRA-BIL_IRA-BIL - Mid_annual_st'!$W$3:$AR$434,MATCH(H240,'IRA-BIL_IRA-BIL - Mid_annual_st'!$A$3:$A$434,0),),'IRA-BIL_IRA-BIL - Mid_annual_st'!$W$1:$AR$1,$B243)</f>
        <v>568949</v>
      </c>
      <c r="I243">
        <f>SUMIFS(INDEX('IRA-BIL_IRA-BIL - Mid_annual_st'!$W$3:$AR$434,MATCH(I240,'IRA-BIL_IRA-BIL - Mid_annual_st'!$A$3:$A$434,0),),'IRA-BIL_IRA-BIL - Mid_annual_st'!$W$1:$AR$1,$B243)</f>
        <v>561852</v>
      </c>
      <c r="J243">
        <f>SUMIFS(INDEX('IRA-BIL_IRA-BIL - Mid_annual_st'!$W$3:$AR$434,MATCH(J240,'IRA-BIL_IRA-BIL - Mid_annual_st'!$A$3:$A$434,0),),'IRA-BIL_IRA-BIL - Mid_annual_st'!$W$1:$AR$1,$B243)</f>
        <v>560360</v>
      </c>
      <c r="K243">
        <f>SUMIFS(INDEX('IRA-BIL_IRA-BIL - Mid_annual_st'!$W$3:$AR$434,MATCH(K240,'IRA-BIL_IRA-BIL - Mid_annual_st'!$A$3:$A$434,0),),'IRA-BIL_IRA-BIL - Mid_annual_st'!$W$1:$AR$1,$B243)</f>
        <v>559057</v>
      </c>
      <c r="M243">
        <f t="shared" ref="M243:U243" si="224">C243/SUM(C242:C253)</f>
        <v>1.3609113767674947E-2</v>
      </c>
      <c r="N243">
        <f t="shared" si="224"/>
        <v>1.0929093790588621E-2</v>
      </c>
      <c r="O243">
        <f t="shared" si="224"/>
        <v>1.084348695449011E-2</v>
      </c>
      <c r="P243">
        <f t="shared" si="224"/>
        <v>1.0639297123218155E-2</v>
      </c>
      <c r="Q243">
        <f t="shared" si="224"/>
        <v>1.0097083322860197E-2</v>
      </c>
      <c r="R243">
        <f t="shared" si="224"/>
        <v>1.017861364945276E-2</v>
      </c>
      <c r="S243">
        <f t="shared" si="224"/>
        <v>1.0534020339876889E-2</v>
      </c>
      <c r="T243">
        <f t="shared" si="224"/>
        <v>1.0491766446044243E-2</v>
      </c>
      <c r="U243">
        <f t="shared" si="224"/>
        <v>1.0876448265923253E-2</v>
      </c>
    </row>
    <row r="244" spans="1:21">
      <c r="A244" t="str">
        <f t="shared" si="223"/>
        <v>MD</v>
      </c>
      <c r="B244" s="1" t="s">
        <v>239</v>
      </c>
      <c r="C244">
        <f>SUMIFS(INDEX('IRA-BIL_IRA-BIL - Mid_annual_st'!$W$3:$AR$434,MATCH(C240,'IRA-BIL_IRA-BIL - Mid_annual_st'!$A$3:$A$434,0),),'IRA-BIL_IRA-BIL - Mid_annual_st'!$W$1:$AR$1,$B244)</f>
        <v>971454</v>
      </c>
      <c r="D244">
        <f>SUMIFS(INDEX('IRA-BIL_IRA-BIL - Mid_annual_st'!$W$3:$AR$434,MATCH(D240,'IRA-BIL_IRA-BIL - Mid_annual_st'!$A$3:$A$434,0),),'IRA-BIL_IRA-BIL - Mid_annual_st'!$W$1:$AR$1,$B244)</f>
        <v>927418</v>
      </c>
      <c r="E244">
        <f>SUMIFS(INDEX('IRA-BIL_IRA-BIL - Mid_annual_st'!$W$3:$AR$434,MATCH(E240,'IRA-BIL_IRA-BIL - Mid_annual_st'!$A$3:$A$434,0),),'IRA-BIL_IRA-BIL - Mid_annual_st'!$W$1:$AR$1,$B244)</f>
        <v>994475</v>
      </c>
      <c r="F244">
        <f>SUMIFS(INDEX('IRA-BIL_IRA-BIL - Mid_annual_st'!$W$3:$AR$434,MATCH(F240,'IRA-BIL_IRA-BIL - Mid_annual_st'!$A$3:$A$434,0),),'IRA-BIL_IRA-BIL - Mid_annual_st'!$W$1:$AR$1,$B244)</f>
        <v>985308</v>
      </c>
      <c r="G244">
        <f>SUMIFS(INDEX('IRA-BIL_IRA-BIL - Mid_annual_st'!$W$3:$AR$434,MATCH(G240,'IRA-BIL_IRA-BIL - Mid_annual_st'!$A$3:$A$434,0),),'IRA-BIL_IRA-BIL - Mid_annual_st'!$W$1:$AR$1,$B244)</f>
        <v>940217</v>
      </c>
      <c r="H244">
        <f>SUMIFS(INDEX('IRA-BIL_IRA-BIL - Mid_annual_st'!$W$3:$AR$434,MATCH(H240,'IRA-BIL_IRA-BIL - Mid_annual_st'!$A$3:$A$434,0),),'IRA-BIL_IRA-BIL - Mid_annual_st'!$W$1:$AR$1,$B244)</f>
        <v>427607</v>
      </c>
      <c r="I244">
        <f>SUMIFS(INDEX('IRA-BIL_IRA-BIL - Mid_annual_st'!$W$3:$AR$434,MATCH(I240,'IRA-BIL_IRA-BIL - Mid_annual_st'!$A$3:$A$434,0),),'IRA-BIL_IRA-BIL - Mid_annual_st'!$W$1:$AR$1,$B244)</f>
        <v>215864</v>
      </c>
      <c r="J244">
        <f>SUMIFS(INDEX('IRA-BIL_IRA-BIL - Mid_annual_st'!$W$3:$AR$434,MATCH(J240,'IRA-BIL_IRA-BIL - Mid_annual_st'!$A$3:$A$434,0),),'IRA-BIL_IRA-BIL - Mid_annual_st'!$W$1:$AR$1,$B244)</f>
        <v>204578</v>
      </c>
      <c r="K244">
        <f>SUMIFS(INDEX('IRA-BIL_IRA-BIL - Mid_annual_st'!$W$3:$AR$434,MATCH(K240,'IRA-BIL_IRA-BIL - Mid_annual_st'!$A$3:$A$434,0),),'IRA-BIL_IRA-BIL - Mid_annual_st'!$W$1:$AR$1,$B244)</f>
        <v>176247</v>
      </c>
      <c r="M244">
        <f t="shared" ref="M244:U244" si="225">C244/SUM(C242:C253)</f>
        <v>2.2406704754102162E-2</v>
      </c>
      <c r="N244">
        <f t="shared" si="225"/>
        <v>1.7729295618471433E-2</v>
      </c>
      <c r="O244">
        <f t="shared" si="225"/>
        <v>1.8870023219345597E-2</v>
      </c>
      <c r="P244">
        <f t="shared" si="225"/>
        <v>1.8377595131120177E-2</v>
      </c>
      <c r="Q244">
        <f t="shared" si="225"/>
        <v>1.6642852818737085E-2</v>
      </c>
      <c r="R244">
        <f t="shared" si="225"/>
        <v>7.649976442179433E-3</v>
      </c>
      <c r="S244">
        <f t="shared" si="225"/>
        <v>4.0471792690017746E-3</v>
      </c>
      <c r="T244">
        <f t="shared" si="225"/>
        <v>3.8303672567614375E-3</v>
      </c>
      <c r="U244">
        <f t="shared" si="225"/>
        <v>3.4288835977801468E-3</v>
      </c>
    </row>
    <row r="245" spans="1:21">
      <c r="A245" t="str">
        <f t="shared" si="223"/>
        <v>MD</v>
      </c>
      <c r="B245" s="1" t="s">
        <v>242</v>
      </c>
      <c r="C245">
        <f>SUMIFS(INDEX('IRA-BIL_IRA-BIL - Mid_annual_st'!$W$3:$AR$434,MATCH(C240,'IRA-BIL_IRA-BIL - Mid_annual_st'!$A$3:$A$434,0),),'IRA-BIL_IRA-BIL - Mid_annual_st'!$W$1:$AR$1,$B245)</f>
        <v>0</v>
      </c>
      <c r="D245">
        <f>SUMIFS(INDEX('IRA-BIL_IRA-BIL - Mid_annual_st'!$W$3:$AR$434,MATCH(D240,'IRA-BIL_IRA-BIL - Mid_annual_st'!$A$3:$A$434,0),),'IRA-BIL_IRA-BIL - Mid_annual_st'!$W$1:$AR$1,$B245)</f>
        <v>0</v>
      </c>
      <c r="E245">
        <f>SUMIFS(INDEX('IRA-BIL_IRA-BIL - Mid_annual_st'!$W$3:$AR$434,MATCH(E240,'IRA-BIL_IRA-BIL - Mid_annual_st'!$A$3:$A$434,0),),'IRA-BIL_IRA-BIL - Mid_annual_st'!$W$1:$AR$1,$B245)</f>
        <v>0</v>
      </c>
      <c r="F245">
        <f>SUMIFS(INDEX('IRA-BIL_IRA-BIL - Mid_annual_st'!$W$3:$AR$434,MATCH(F240,'IRA-BIL_IRA-BIL - Mid_annual_st'!$A$3:$A$434,0),),'IRA-BIL_IRA-BIL - Mid_annual_st'!$W$1:$AR$1,$B245)</f>
        <v>0</v>
      </c>
      <c r="G245">
        <f>SUMIFS(INDEX('IRA-BIL_IRA-BIL - Mid_annual_st'!$W$3:$AR$434,MATCH(G240,'IRA-BIL_IRA-BIL - Mid_annual_st'!$A$3:$A$434,0),),'IRA-BIL_IRA-BIL - Mid_annual_st'!$W$1:$AR$1,$B245)</f>
        <v>0</v>
      </c>
      <c r="H245">
        <f>SUMIFS(INDEX('IRA-BIL_IRA-BIL - Mid_annual_st'!$W$3:$AR$434,MATCH(H240,'IRA-BIL_IRA-BIL - Mid_annual_st'!$A$3:$A$434,0),),'IRA-BIL_IRA-BIL - Mid_annual_st'!$W$1:$AR$1,$B245)</f>
        <v>0</v>
      </c>
      <c r="I245">
        <f>SUMIFS(INDEX('IRA-BIL_IRA-BIL - Mid_annual_st'!$W$3:$AR$434,MATCH(I240,'IRA-BIL_IRA-BIL - Mid_annual_st'!$A$3:$A$434,0),),'IRA-BIL_IRA-BIL - Mid_annual_st'!$W$1:$AR$1,$B245)</f>
        <v>0</v>
      </c>
      <c r="J245">
        <f>SUMIFS(INDEX('IRA-BIL_IRA-BIL - Mid_annual_st'!$W$3:$AR$434,MATCH(J240,'IRA-BIL_IRA-BIL - Mid_annual_st'!$A$3:$A$434,0),),'IRA-BIL_IRA-BIL - Mid_annual_st'!$W$1:$AR$1,$B245)</f>
        <v>0</v>
      </c>
      <c r="K245">
        <f>SUMIFS(INDEX('IRA-BIL_IRA-BIL - Mid_annual_st'!$W$3:$AR$434,MATCH(K240,'IRA-BIL_IRA-BIL - Mid_annual_st'!$A$3:$A$434,0),),'IRA-BIL_IRA-BIL - Mid_annual_st'!$W$1:$AR$1,$B245)</f>
        <v>0</v>
      </c>
      <c r="M245">
        <f t="shared" ref="M245:U245" si="226">C245/SUM(C242:C253)</f>
        <v>0</v>
      </c>
      <c r="N245">
        <f t="shared" si="226"/>
        <v>0</v>
      </c>
      <c r="O245">
        <f t="shared" si="226"/>
        <v>0</v>
      </c>
      <c r="P245">
        <f t="shared" si="226"/>
        <v>0</v>
      </c>
      <c r="Q245">
        <f t="shared" si="226"/>
        <v>0</v>
      </c>
      <c r="R245">
        <f t="shared" si="226"/>
        <v>0</v>
      </c>
      <c r="S245">
        <f t="shared" si="226"/>
        <v>0</v>
      </c>
      <c r="T245">
        <f t="shared" si="226"/>
        <v>0</v>
      </c>
      <c r="U245">
        <f t="shared" si="226"/>
        <v>0</v>
      </c>
    </row>
    <row r="246" spans="1:21">
      <c r="A246" t="str">
        <f t="shared" si="223"/>
        <v>MD</v>
      </c>
      <c r="B246" s="1" t="s">
        <v>243</v>
      </c>
      <c r="C246">
        <f>SUMIFS(INDEX('IRA-BIL_IRA-BIL - Mid_annual_st'!$W$3:$AR$434,MATCH(C240,'IRA-BIL_IRA-BIL - Mid_annual_st'!$A$3:$A$434,0),),'IRA-BIL_IRA-BIL - Mid_annual_st'!$W$1:$AR$1,$B246)</f>
        <v>2073812</v>
      </c>
      <c r="D246">
        <f>SUMIFS(INDEX('IRA-BIL_IRA-BIL - Mid_annual_st'!$W$3:$AR$434,MATCH(D240,'IRA-BIL_IRA-BIL - Mid_annual_st'!$A$3:$A$434,0),),'IRA-BIL_IRA-BIL - Mid_annual_st'!$W$1:$AR$1,$B246)</f>
        <v>2073812</v>
      </c>
      <c r="E246">
        <f>SUMIFS(INDEX('IRA-BIL_IRA-BIL - Mid_annual_st'!$W$3:$AR$434,MATCH(E240,'IRA-BIL_IRA-BIL - Mid_annual_st'!$A$3:$A$434,0),),'IRA-BIL_IRA-BIL - Mid_annual_st'!$W$1:$AR$1,$B246)</f>
        <v>2077562</v>
      </c>
      <c r="F246">
        <f>SUMIFS(INDEX('IRA-BIL_IRA-BIL - Mid_annual_st'!$W$3:$AR$434,MATCH(F240,'IRA-BIL_IRA-BIL - Mid_annual_st'!$A$3:$A$434,0),),'IRA-BIL_IRA-BIL - Mid_annual_st'!$W$1:$AR$1,$B246)</f>
        <v>2271262</v>
      </c>
      <c r="G246">
        <f>SUMIFS(INDEX('IRA-BIL_IRA-BIL - Mid_annual_st'!$W$3:$AR$434,MATCH(G240,'IRA-BIL_IRA-BIL - Mid_annual_st'!$A$3:$A$434,0),),'IRA-BIL_IRA-BIL - Mid_annual_st'!$W$1:$AR$1,$B246)</f>
        <v>2275012</v>
      </c>
      <c r="H246">
        <f>SUMIFS(INDEX('IRA-BIL_IRA-BIL - Mid_annual_st'!$W$3:$AR$434,MATCH(H240,'IRA-BIL_IRA-BIL - Mid_annual_st'!$A$3:$A$434,0),),'IRA-BIL_IRA-BIL - Mid_annual_st'!$W$1:$AR$1,$B246)</f>
        <v>2278761</v>
      </c>
      <c r="I246">
        <f>SUMIFS(INDEX('IRA-BIL_IRA-BIL - Mid_annual_st'!$W$3:$AR$434,MATCH(I240,'IRA-BIL_IRA-BIL - Mid_annual_st'!$A$3:$A$434,0),),'IRA-BIL_IRA-BIL - Mid_annual_st'!$W$1:$AR$1,$B246)</f>
        <v>2282511</v>
      </c>
      <c r="J246">
        <f>SUMIFS(INDEX('IRA-BIL_IRA-BIL - Mid_annual_st'!$W$3:$AR$434,MATCH(J240,'IRA-BIL_IRA-BIL - Mid_annual_st'!$A$3:$A$434,0),),'IRA-BIL_IRA-BIL - Mid_annual_st'!$W$1:$AR$1,$B246)</f>
        <v>2286261</v>
      </c>
      <c r="K246">
        <f>SUMIFS(INDEX('IRA-BIL_IRA-BIL - Mid_annual_st'!$W$3:$AR$434,MATCH(K240,'IRA-BIL_IRA-BIL - Mid_annual_st'!$A$3:$A$434,0),),'IRA-BIL_IRA-BIL - Mid_annual_st'!$W$1:$AR$1,$B246)</f>
        <v>2290011</v>
      </c>
      <c r="M246">
        <f t="shared" ref="M246:U246" si="227">C246/SUM(C242:C253)</f>
        <v>4.7832726201666891E-2</v>
      </c>
      <c r="N246">
        <f t="shared" si="227"/>
        <v>3.9644718999559507E-2</v>
      </c>
      <c r="O246">
        <f t="shared" si="227"/>
        <v>3.9421446672495614E-2</v>
      </c>
      <c r="P246">
        <f t="shared" si="227"/>
        <v>4.2362726652679442E-2</v>
      </c>
      <c r="Q246">
        <f t="shared" si="227"/>
        <v>4.0270160906323425E-2</v>
      </c>
      <c r="R246">
        <f t="shared" si="227"/>
        <v>4.0767499052534802E-2</v>
      </c>
      <c r="S246">
        <f t="shared" si="227"/>
        <v>4.2794218584240581E-2</v>
      </c>
      <c r="T246">
        <f t="shared" si="227"/>
        <v>4.2806261058425936E-2</v>
      </c>
      <c r="U246">
        <f t="shared" si="227"/>
        <v>4.455214078331042E-2</v>
      </c>
    </row>
    <row r="247" spans="1:21">
      <c r="A247" t="str">
        <f t="shared" si="223"/>
        <v>MD</v>
      </c>
      <c r="B247" s="1" t="s">
        <v>241</v>
      </c>
      <c r="C247">
        <f>SUMIFS(INDEX('IRA-BIL_IRA-BIL - Mid_annual_st'!$W$3:$AR$434,MATCH(C240,'IRA-BIL_IRA-BIL - Mid_annual_st'!$A$3:$A$434,0),),'IRA-BIL_IRA-BIL - Mid_annual_st'!$W$1:$AR$1,$B247)</f>
        <v>17363189</v>
      </c>
      <c r="D247">
        <f>SUMIFS(INDEX('IRA-BIL_IRA-BIL - Mid_annual_st'!$W$3:$AR$434,MATCH(D240,'IRA-BIL_IRA-BIL - Mid_annual_st'!$A$3:$A$434,0),),'IRA-BIL_IRA-BIL - Mid_annual_st'!$W$1:$AR$1,$B247)</f>
        <v>18265287</v>
      </c>
      <c r="E247">
        <f>SUMIFS(INDEX('IRA-BIL_IRA-BIL - Mid_annual_st'!$W$3:$AR$434,MATCH(E240,'IRA-BIL_IRA-BIL - Mid_annual_st'!$A$3:$A$434,0),),'IRA-BIL_IRA-BIL - Mid_annual_st'!$W$1:$AR$1,$B247)</f>
        <v>18182218</v>
      </c>
      <c r="F247">
        <f>SUMIFS(INDEX('IRA-BIL_IRA-BIL - Mid_annual_st'!$W$3:$AR$434,MATCH(F240,'IRA-BIL_IRA-BIL - Mid_annual_st'!$A$3:$A$434,0),),'IRA-BIL_IRA-BIL - Mid_annual_st'!$W$1:$AR$1,$B247)</f>
        <v>17820414</v>
      </c>
      <c r="G247">
        <f>SUMIFS(INDEX('IRA-BIL_IRA-BIL - Mid_annual_st'!$W$3:$AR$434,MATCH(G240,'IRA-BIL_IRA-BIL - Mid_annual_st'!$A$3:$A$434,0),),'IRA-BIL_IRA-BIL - Mid_annual_st'!$W$1:$AR$1,$B247)</f>
        <v>16953763</v>
      </c>
      <c r="H247">
        <f>SUMIFS(INDEX('IRA-BIL_IRA-BIL - Mid_annual_st'!$W$3:$AR$434,MATCH(H240,'IRA-BIL_IRA-BIL - Mid_annual_st'!$A$3:$A$434,0),),'IRA-BIL_IRA-BIL - Mid_annual_st'!$W$1:$AR$1,$B247)</f>
        <v>15347478</v>
      </c>
      <c r="I247">
        <f>SUMIFS(INDEX('IRA-BIL_IRA-BIL - Mid_annual_st'!$W$3:$AR$434,MATCH(I240,'IRA-BIL_IRA-BIL - Mid_annual_st'!$A$3:$A$434,0),),'IRA-BIL_IRA-BIL - Mid_annual_st'!$W$1:$AR$1,$B247)</f>
        <v>13133159</v>
      </c>
      <c r="J247">
        <f>SUMIFS(INDEX('IRA-BIL_IRA-BIL - Mid_annual_st'!$W$3:$AR$434,MATCH(J240,'IRA-BIL_IRA-BIL - Mid_annual_st'!$A$3:$A$434,0),),'IRA-BIL_IRA-BIL - Mid_annual_st'!$W$1:$AR$1,$B247)</f>
        <v>13153224</v>
      </c>
      <c r="K247">
        <f>SUMIFS(INDEX('IRA-BIL_IRA-BIL - Mid_annual_st'!$W$3:$AR$434,MATCH(K240,'IRA-BIL_IRA-BIL - Mid_annual_st'!$A$3:$A$434,0),),'IRA-BIL_IRA-BIL - Mid_annual_st'!$W$1:$AR$1,$B247)</f>
        <v>11202214</v>
      </c>
      <c r="M247">
        <f t="shared" ref="M247:U247" si="228">C247/SUM(C242:C253)</f>
        <v>0.40048406770951001</v>
      </c>
      <c r="N247">
        <f t="shared" si="228"/>
        <v>0.34917445292114585</v>
      </c>
      <c r="O247">
        <f t="shared" si="228"/>
        <v>0.34500502862234189</v>
      </c>
      <c r="P247">
        <f t="shared" si="228"/>
        <v>0.33237967575717015</v>
      </c>
      <c r="Q247">
        <f t="shared" si="228"/>
        <v>0.30009985177118736</v>
      </c>
      <c r="R247">
        <f t="shared" si="228"/>
        <v>0.27456951160029447</v>
      </c>
      <c r="S247">
        <f t="shared" si="228"/>
        <v>0.24623025998454615</v>
      </c>
      <c r="T247">
        <f t="shared" si="228"/>
        <v>0.24627124387983412</v>
      </c>
      <c r="U247">
        <f t="shared" si="228"/>
        <v>0.21793895977476568</v>
      </c>
    </row>
    <row r="248" spans="1:21">
      <c r="A248" t="str">
        <f t="shared" si="223"/>
        <v>MD</v>
      </c>
      <c r="B248" s="1" t="s">
        <v>244</v>
      </c>
      <c r="C248">
        <f>SUMIFS(INDEX('IRA-BIL_IRA-BIL - Mid_annual_st'!$W$3:$AR$434,MATCH(C240,'IRA-BIL_IRA-BIL - Mid_annual_st'!$A$3:$A$434,0),),'IRA-BIL_IRA-BIL - Mid_annual_st'!$W$1:$AR$1,$B248)</f>
        <v>13891177</v>
      </c>
      <c r="D248">
        <f>SUMIFS(INDEX('IRA-BIL_IRA-BIL - Mid_annual_st'!$W$3:$AR$434,MATCH(D240,'IRA-BIL_IRA-BIL - Mid_annual_st'!$A$3:$A$434,0),),'IRA-BIL_IRA-BIL - Mid_annual_st'!$W$1:$AR$1,$B248)</f>
        <v>13891177</v>
      </c>
      <c r="E248">
        <f>SUMIFS(INDEX('IRA-BIL_IRA-BIL - Mid_annual_st'!$W$3:$AR$434,MATCH(E240,'IRA-BIL_IRA-BIL - Mid_annual_st'!$A$3:$A$434,0),),'IRA-BIL_IRA-BIL - Mid_annual_st'!$W$1:$AR$1,$B248)</f>
        <v>13891177</v>
      </c>
      <c r="F248">
        <f>SUMIFS(INDEX('IRA-BIL_IRA-BIL - Mid_annual_st'!$W$3:$AR$434,MATCH(F240,'IRA-BIL_IRA-BIL - Mid_annual_st'!$A$3:$A$434,0),),'IRA-BIL_IRA-BIL - Mid_annual_st'!$W$1:$AR$1,$B248)</f>
        <v>13891177</v>
      </c>
      <c r="G248">
        <f>SUMIFS(INDEX('IRA-BIL_IRA-BIL - Mid_annual_st'!$W$3:$AR$434,MATCH(G240,'IRA-BIL_IRA-BIL - Mid_annual_st'!$A$3:$A$434,0),),'IRA-BIL_IRA-BIL - Mid_annual_st'!$W$1:$AR$1,$B248)</f>
        <v>13891177</v>
      </c>
      <c r="H248">
        <f>SUMIFS(INDEX('IRA-BIL_IRA-BIL - Mid_annual_st'!$W$3:$AR$434,MATCH(H240,'IRA-BIL_IRA-BIL - Mid_annual_st'!$A$3:$A$434,0),),'IRA-BIL_IRA-BIL - Mid_annual_st'!$W$1:$AR$1,$B248)</f>
        <v>13891177</v>
      </c>
      <c r="I248">
        <f>SUMIFS(INDEX('IRA-BIL_IRA-BIL - Mid_annual_st'!$W$3:$AR$434,MATCH(I240,'IRA-BIL_IRA-BIL - Mid_annual_st'!$A$3:$A$434,0),),'IRA-BIL_IRA-BIL - Mid_annual_st'!$W$1:$AR$1,$B248)</f>
        <v>13891177</v>
      </c>
      <c r="J248">
        <f>SUMIFS(INDEX('IRA-BIL_IRA-BIL - Mid_annual_st'!$W$3:$AR$434,MATCH(J240,'IRA-BIL_IRA-BIL - Mid_annual_st'!$A$3:$A$434,0),),'IRA-BIL_IRA-BIL - Mid_annual_st'!$W$1:$AR$1,$B248)</f>
        <v>13891177</v>
      </c>
      <c r="K248">
        <f>SUMIFS(INDEX('IRA-BIL_IRA-BIL - Mid_annual_st'!$W$3:$AR$434,MATCH(K240,'IRA-BIL_IRA-BIL - Mid_annual_st'!$A$3:$A$434,0),),'IRA-BIL_IRA-BIL - Mid_annual_st'!$W$1:$AR$1,$B248)</f>
        <v>13891177</v>
      </c>
      <c r="M248">
        <f t="shared" ref="M248:U248" si="229">C248/SUM(C242:C253)</f>
        <v>0.32040168832077959</v>
      </c>
      <c r="N248">
        <f t="shared" si="229"/>
        <v>0.26555531973879215</v>
      </c>
      <c r="O248">
        <f t="shared" si="229"/>
        <v>0.26358312932355216</v>
      </c>
      <c r="P248">
        <f t="shared" si="229"/>
        <v>0.25909302147219809</v>
      </c>
      <c r="Q248">
        <f t="shared" si="229"/>
        <v>0.2458887834298101</v>
      </c>
      <c r="R248">
        <f t="shared" si="229"/>
        <v>0.2485159896918076</v>
      </c>
      <c r="S248">
        <f t="shared" si="229"/>
        <v>0.26044214679814265</v>
      </c>
      <c r="T248">
        <f t="shared" si="229"/>
        <v>0.26008813038878853</v>
      </c>
      <c r="U248">
        <f t="shared" si="229"/>
        <v>0.27025270767253246</v>
      </c>
    </row>
    <row r="249" spans="1:21">
      <c r="A249" t="str">
        <f t="shared" si="223"/>
        <v>MD</v>
      </c>
      <c r="B249" s="1" t="s">
        <v>247</v>
      </c>
      <c r="C249">
        <f>SUMIFS(INDEX('IRA-BIL_IRA-BIL - Mid_annual_st'!$W$3:$AR$434,MATCH(C240,'IRA-BIL_IRA-BIL - Mid_annual_st'!$A$3:$A$434,0),),'IRA-BIL_IRA-BIL - Mid_annual_st'!$W$1:$AR$1,$B249)</f>
        <v>0</v>
      </c>
      <c r="D249">
        <f>SUMIFS(INDEX('IRA-BIL_IRA-BIL - Mid_annual_st'!$W$3:$AR$434,MATCH(D240,'IRA-BIL_IRA-BIL - Mid_annual_st'!$A$3:$A$434,0),),'IRA-BIL_IRA-BIL - Mid_annual_st'!$W$1:$AR$1,$B249)</f>
        <v>0</v>
      </c>
      <c r="E249">
        <f>SUMIFS(INDEX('IRA-BIL_IRA-BIL - Mid_annual_st'!$W$3:$AR$434,MATCH(E240,'IRA-BIL_IRA-BIL - Mid_annual_st'!$A$3:$A$434,0),),'IRA-BIL_IRA-BIL - Mid_annual_st'!$W$1:$AR$1,$B249)</f>
        <v>592381</v>
      </c>
      <c r="F249">
        <f>SUMIFS(INDEX('IRA-BIL_IRA-BIL - Mid_annual_st'!$W$3:$AR$434,MATCH(F240,'IRA-BIL_IRA-BIL - Mid_annual_st'!$A$3:$A$434,0),),'IRA-BIL_IRA-BIL - Mid_annual_st'!$W$1:$AR$1,$B249)</f>
        <v>1837099</v>
      </c>
      <c r="G249">
        <f>SUMIFS(INDEX('IRA-BIL_IRA-BIL - Mid_annual_st'!$W$3:$AR$434,MATCH(G240,'IRA-BIL_IRA-BIL - Mid_annual_st'!$A$3:$A$434,0),),'IRA-BIL_IRA-BIL - Mid_annual_st'!$W$1:$AR$1,$B249)</f>
        <v>5727178</v>
      </c>
      <c r="H249">
        <f>SUMIFS(INDEX('IRA-BIL_IRA-BIL - Mid_annual_st'!$W$3:$AR$434,MATCH(H240,'IRA-BIL_IRA-BIL - Mid_annual_st'!$A$3:$A$434,0),),'IRA-BIL_IRA-BIL - Mid_annual_st'!$W$1:$AR$1,$B249)</f>
        <v>7237675</v>
      </c>
      <c r="I249">
        <f>SUMIFS(INDEX('IRA-BIL_IRA-BIL - Mid_annual_st'!$W$3:$AR$434,MATCH(I240,'IRA-BIL_IRA-BIL - Mid_annual_st'!$A$3:$A$434,0),),'IRA-BIL_IRA-BIL - Mid_annual_st'!$W$1:$AR$1,$B249)</f>
        <v>7218057</v>
      </c>
      <c r="J249">
        <f>SUMIFS(INDEX('IRA-BIL_IRA-BIL - Mid_annual_st'!$W$3:$AR$434,MATCH(J240,'IRA-BIL_IRA-BIL - Mid_annual_st'!$A$3:$A$434,0),),'IRA-BIL_IRA-BIL - Mid_annual_st'!$W$1:$AR$1,$B249)</f>
        <v>7198518</v>
      </c>
      <c r="K249">
        <f>SUMIFS(INDEX('IRA-BIL_IRA-BIL - Mid_annual_st'!$W$3:$AR$434,MATCH(K240,'IRA-BIL_IRA-BIL - Mid_annual_st'!$A$3:$A$434,0),),'IRA-BIL_IRA-BIL - Mid_annual_st'!$W$1:$AR$1,$B249)</f>
        <v>7178803</v>
      </c>
      <c r="M249">
        <f t="shared" ref="M249:U249" si="230">C249/SUM(C242:C253)</f>
        <v>0</v>
      </c>
      <c r="N249">
        <f t="shared" si="230"/>
        <v>0</v>
      </c>
      <c r="O249">
        <f t="shared" si="230"/>
        <v>1.1240346137106678E-2</v>
      </c>
      <c r="P249">
        <f t="shared" si="230"/>
        <v>3.4264881273455353E-2</v>
      </c>
      <c r="Q249">
        <f t="shared" si="230"/>
        <v>0.1013772145373983</v>
      </c>
      <c r="R249">
        <f t="shared" si="230"/>
        <v>0.12948348190312842</v>
      </c>
      <c r="S249">
        <f t="shared" si="230"/>
        <v>0.13532951605118565</v>
      </c>
      <c r="T249">
        <f t="shared" si="230"/>
        <v>0.13477973019781125</v>
      </c>
      <c r="U249">
        <f t="shared" si="230"/>
        <v>0.13966353956887159</v>
      </c>
    </row>
    <row r="250" spans="1:21">
      <c r="A250" t="str">
        <f t="shared" si="223"/>
        <v>MD</v>
      </c>
      <c r="B250" s="1" t="s">
        <v>245</v>
      </c>
      <c r="C250">
        <f>SUMIFS(INDEX('IRA-BIL_IRA-BIL - Mid_annual_st'!$W$3:$AR$434,MATCH(C240,'IRA-BIL_IRA-BIL - Mid_annual_st'!$A$3:$A$434,0),),'IRA-BIL_IRA-BIL - Mid_annual_st'!$W$1:$AR$1,$B250)</f>
        <v>976</v>
      </c>
      <c r="D250">
        <f>SUMIFS(INDEX('IRA-BIL_IRA-BIL - Mid_annual_st'!$W$3:$AR$434,MATCH(D240,'IRA-BIL_IRA-BIL - Mid_annual_st'!$A$3:$A$434,0),),'IRA-BIL_IRA-BIL - Mid_annual_st'!$W$1:$AR$1,$B250)</f>
        <v>976</v>
      </c>
      <c r="E250">
        <f>SUMIFS(INDEX('IRA-BIL_IRA-BIL - Mid_annual_st'!$W$3:$AR$434,MATCH(E240,'IRA-BIL_IRA-BIL - Mid_annual_st'!$A$3:$A$434,0),),'IRA-BIL_IRA-BIL - Mid_annual_st'!$W$1:$AR$1,$B250)</f>
        <v>17724</v>
      </c>
      <c r="F250">
        <f>SUMIFS(INDEX('IRA-BIL_IRA-BIL - Mid_annual_st'!$W$3:$AR$434,MATCH(F240,'IRA-BIL_IRA-BIL - Mid_annual_st'!$A$3:$A$434,0),),'IRA-BIL_IRA-BIL - Mid_annual_st'!$W$1:$AR$1,$B250)</f>
        <v>1672</v>
      </c>
      <c r="G250">
        <f>SUMIFS(INDEX('IRA-BIL_IRA-BIL - Mid_annual_st'!$W$3:$AR$434,MATCH(G240,'IRA-BIL_IRA-BIL - Mid_annual_st'!$A$3:$A$434,0),),'IRA-BIL_IRA-BIL - Mid_annual_st'!$W$1:$AR$1,$B250)</f>
        <v>0</v>
      </c>
      <c r="H250">
        <f>SUMIFS(INDEX('IRA-BIL_IRA-BIL - Mid_annual_st'!$W$3:$AR$434,MATCH(H240,'IRA-BIL_IRA-BIL - Mid_annual_st'!$A$3:$A$434,0),),'IRA-BIL_IRA-BIL - Mid_annual_st'!$W$1:$AR$1,$B250)</f>
        <v>0</v>
      </c>
      <c r="I250">
        <f>SUMIFS(INDEX('IRA-BIL_IRA-BIL - Mid_annual_st'!$W$3:$AR$434,MATCH(I240,'IRA-BIL_IRA-BIL - Mid_annual_st'!$A$3:$A$434,0),),'IRA-BIL_IRA-BIL - Mid_annual_st'!$W$1:$AR$1,$B250)</f>
        <v>0</v>
      </c>
      <c r="J250">
        <f>SUMIFS(INDEX('IRA-BIL_IRA-BIL - Mid_annual_st'!$W$3:$AR$434,MATCH(J240,'IRA-BIL_IRA-BIL - Mid_annual_st'!$A$3:$A$434,0),),'IRA-BIL_IRA-BIL - Mid_annual_st'!$W$1:$AR$1,$B250)</f>
        <v>0</v>
      </c>
      <c r="K250">
        <f>SUMIFS(INDEX('IRA-BIL_IRA-BIL - Mid_annual_st'!$W$3:$AR$434,MATCH(K240,'IRA-BIL_IRA-BIL - Mid_annual_st'!$A$3:$A$434,0),),'IRA-BIL_IRA-BIL - Mid_annual_st'!$W$1:$AR$1,$B250)</f>
        <v>0</v>
      </c>
      <c r="M250">
        <f t="shared" ref="M250:U250" si="231">C250/SUM(C242:C253)</f>
        <v>2.2511558797435297E-5</v>
      </c>
      <c r="N250">
        <f t="shared" si="231"/>
        <v>1.8658029630250998E-5</v>
      </c>
      <c r="O250">
        <f t="shared" si="231"/>
        <v>3.3631040653579161E-4</v>
      </c>
      <c r="P250">
        <f t="shared" si="231"/>
        <v>3.1185516670150789E-5</v>
      </c>
      <c r="Q250">
        <f t="shared" si="231"/>
        <v>0</v>
      </c>
      <c r="R250">
        <f t="shared" si="231"/>
        <v>0</v>
      </c>
      <c r="S250">
        <f t="shared" si="231"/>
        <v>0</v>
      </c>
      <c r="T250">
        <f t="shared" si="231"/>
        <v>0</v>
      </c>
      <c r="U250">
        <f t="shared" si="231"/>
        <v>0</v>
      </c>
    </row>
    <row r="251" spans="1:21">
      <c r="A251" t="str">
        <f t="shared" si="223"/>
        <v>MD</v>
      </c>
      <c r="B251" s="1" t="s">
        <v>248</v>
      </c>
      <c r="C251">
        <f>SUMIFS(INDEX('IRA-BIL_IRA-BIL - Mid_annual_st'!$W$3:$AR$434,MATCH(C240,'IRA-BIL_IRA-BIL - Mid_annual_st'!$A$3:$A$434,0),),'IRA-BIL_IRA-BIL - Mid_annual_st'!$W$1:$AR$1,$B251)</f>
        <v>658585</v>
      </c>
      <c r="D251">
        <f>SUMIFS(INDEX('IRA-BIL_IRA-BIL - Mid_annual_st'!$W$3:$AR$434,MATCH(D240,'IRA-BIL_IRA-BIL - Mid_annual_st'!$A$3:$A$434,0),),'IRA-BIL_IRA-BIL - Mid_annual_st'!$W$1:$AR$1,$B251)</f>
        <v>704963</v>
      </c>
      <c r="E251">
        <f>SUMIFS(INDEX('IRA-BIL_IRA-BIL - Mid_annual_st'!$W$3:$AR$434,MATCH(E240,'IRA-BIL_IRA-BIL - Mid_annual_st'!$A$3:$A$434,0),),'IRA-BIL_IRA-BIL - Mid_annual_st'!$W$1:$AR$1,$B251)</f>
        <v>703065</v>
      </c>
      <c r="F251">
        <f>SUMIFS(INDEX('IRA-BIL_IRA-BIL - Mid_annual_st'!$W$3:$AR$434,MATCH(F240,'IRA-BIL_IRA-BIL - Mid_annual_st'!$A$3:$A$434,0),),'IRA-BIL_IRA-BIL - Mid_annual_st'!$W$1:$AR$1,$B251)</f>
        <v>701165</v>
      </c>
      <c r="G251">
        <f>SUMIFS(INDEX('IRA-BIL_IRA-BIL - Mid_annual_st'!$W$3:$AR$434,MATCH(G240,'IRA-BIL_IRA-BIL - Mid_annual_st'!$A$3:$A$434,0),),'IRA-BIL_IRA-BIL - Mid_annual_st'!$W$1:$AR$1,$B251)</f>
        <v>699275</v>
      </c>
      <c r="H251">
        <f>SUMIFS(INDEX('IRA-BIL_IRA-BIL - Mid_annual_st'!$W$3:$AR$434,MATCH(H240,'IRA-BIL_IRA-BIL - Mid_annual_st'!$A$3:$A$434,0),),'IRA-BIL_IRA-BIL - Mid_annual_st'!$W$1:$AR$1,$B251)</f>
        <v>697385</v>
      </c>
      <c r="I251">
        <f>SUMIFS(INDEX('IRA-BIL_IRA-BIL - Mid_annual_st'!$W$3:$AR$434,MATCH(I240,'IRA-BIL_IRA-BIL - Mid_annual_st'!$A$3:$A$434,0),),'IRA-BIL_IRA-BIL - Mid_annual_st'!$W$1:$AR$1,$B251)</f>
        <v>695501</v>
      </c>
      <c r="J251">
        <f>SUMIFS(INDEX('IRA-BIL_IRA-BIL - Mid_annual_st'!$W$3:$AR$434,MATCH(J240,'IRA-BIL_IRA-BIL - Mid_annual_st'!$A$3:$A$434,0),),'IRA-BIL_IRA-BIL - Mid_annual_st'!$W$1:$AR$1,$B251)</f>
        <v>882321</v>
      </c>
      <c r="K251">
        <f>SUMIFS(INDEX('IRA-BIL_IRA-BIL - Mid_annual_st'!$W$3:$AR$434,MATCH(K240,'IRA-BIL_IRA-BIL - Mid_annual_st'!$A$3:$A$434,0),),'IRA-BIL_IRA-BIL - Mid_annual_st'!$W$1:$AR$1,$B251)</f>
        <v>925779</v>
      </c>
      <c r="M251">
        <f t="shared" ref="M251:U251" si="232">C251/SUM(C242:C253)</f>
        <v>1.5190343187099309E-2</v>
      </c>
      <c r="N251">
        <f t="shared" si="232"/>
        <v>1.3476660391629747E-2</v>
      </c>
      <c r="O251">
        <f t="shared" si="232"/>
        <v>1.3340559465757523E-2</v>
      </c>
      <c r="P251">
        <f t="shared" si="232"/>
        <v>1.3077866504800407E-2</v>
      </c>
      <c r="Q251">
        <f t="shared" si="232"/>
        <v>1.237792010229806E-2</v>
      </c>
      <c r="R251">
        <f t="shared" si="232"/>
        <v>1.2476359884495119E-2</v>
      </c>
      <c r="S251">
        <f t="shared" si="232"/>
        <v>1.3039771470787175E-2</v>
      </c>
      <c r="T251">
        <f t="shared" si="232"/>
        <v>1.651992623035228E-2</v>
      </c>
      <c r="U251">
        <f t="shared" si="232"/>
        <v>1.8011021057205548E-2</v>
      </c>
    </row>
    <row r="252" spans="1:21">
      <c r="A252" t="str">
        <f t="shared" si="223"/>
        <v>MD</v>
      </c>
      <c r="B252" s="1" t="s">
        <v>246</v>
      </c>
      <c r="C252" s="53">
        <v>0</v>
      </c>
      <c r="D252" s="53">
        <v>0</v>
      </c>
      <c r="E252" s="53">
        <v>0</v>
      </c>
      <c r="F252" s="53">
        <v>0</v>
      </c>
      <c r="G252" s="53">
        <v>0</v>
      </c>
      <c r="H252" s="53">
        <v>0</v>
      </c>
      <c r="I252" s="53">
        <v>0</v>
      </c>
      <c r="J252" s="53">
        <v>0</v>
      </c>
      <c r="K252" s="53">
        <v>0</v>
      </c>
      <c r="M252" s="53">
        <v>0</v>
      </c>
      <c r="N252" s="53">
        <v>0</v>
      </c>
      <c r="O252" s="53">
        <v>0</v>
      </c>
      <c r="P252" s="53">
        <v>0</v>
      </c>
      <c r="Q252" s="53">
        <v>0</v>
      </c>
      <c r="R252" s="53">
        <v>0</v>
      </c>
      <c r="S252" s="53">
        <v>0</v>
      </c>
      <c r="T252" s="53">
        <v>0</v>
      </c>
      <c r="U252" s="53">
        <v>0</v>
      </c>
    </row>
    <row r="253" spans="1:21" ht="15.6" customHeight="1" thickBot="1">
      <c r="A253" t="str">
        <f t="shared" si="223"/>
        <v>MD</v>
      </c>
      <c r="B253" s="1" t="s">
        <v>240</v>
      </c>
      <c r="C253">
        <f>SUMIFS(INDEX('IRA-BIL_IRA-BIL - Mid_annual_st'!$W$3:$AR$434,MATCH(C240,'IRA-BIL_IRA-BIL - Mid_annual_st'!$A$3:$A$434,0),),'IRA-BIL_IRA-BIL - Mid_annual_st'!$W$1:$AR$1,$B253)</f>
        <v>7806282</v>
      </c>
      <c r="D253">
        <f>SUMIFS(INDEX('IRA-BIL_IRA-BIL - Mid_annual_st'!$W$3:$AR$434,MATCH(D240,'IRA-BIL_IRA-BIL - Mid_annual_st'!$A$3:$A$434,0),),'IRA-BIL_IRA-BIL - Mid_annual_st'!$W$1:$AR$1,$B253)</f>
        <v>15874585</v>
      </c>
      <c r="E253">
        <f>SUMIFS(INDEX('IRA-BIL_IRA-BIL - Mid_annual_st'!$W$3:$AR$434,MATCH(E240,'IRA-BIL_IRA-BIL - Mid_annual_st'!$A$3:$A$434,0),),'IRA-BIL_IRA-BIL - Mid_annual_st'!$W$1:$AR$1,$B253)</f>
        <v>15671245</v>
      </c>
      <c r="F253">
        <f>SUMIFS(INDEX('IRA-BIL_IRA-BIL - Mid_annual_st'!$W$3:$AR$434,MATCH(F240,'IRA-BIL_IRA-BIL - Mid_annual_st'!$A$3:$A$434,0),),'IRA-BIL_IRA-BIL - Mid_annual_st'!$W$1:$AR$1,$B253)</f>
        <v>15536113</v>
      </c>
      <c r="G253">
        <f>SUMIFS(INDEX('IRA-BIL_IRA-BIL - Mid_annual_st'!$W$3:$AR$434,MATCH(G240,'IRA-BIL_IRA-BIL - Mid_annual_st'!$A$3:$A$434,0),),'IRA-BIL_IRA-BIL - Mid_annual_st'!$W$1:$AR$1,$B253)</f>
        <v>15436696</v>
      </c>
      <c r="H253">
        <f>SUMIFS(INDEX('IRA-BIL_IRA-BIL - Mid_annual_st'!$W$3:$AR$434,MATCH(H240,'IRA-BIL_IRA-BIL - Mid_annual_st'!$A$3:$A$434,0),),'IRA-BIL_IRA-BIL - Mid_annual_st'!$W$1:$AR$1,$B253)</f>
        <v>15447480</v>
      </c>
      <c r="I253">
        <f>SUMIFS(INDEX('IRA-BIL_IRA-BIL - Mid_annual_st'!$W$3:$AR$434,MATCH(I240,'IRA-BIL_IRA-BIL - Mid_annual_st'!$A$3:$A$434,0),),'IRA-BIL_IRA-BIL - Mid_annual_st'!$W$1:$AR$1,$B253)</f>
        <v>15338780</v>
      </c>
      <c r="J253">
        <f>SUMIFS(INDEX('IRA-BIL_IRA-BIL - Mid_annual_st'!$W$3:$AR$434,MATCH(J240,'IRA-BIL_IRA-BIL - Mid_annual_st'!$A$3:$A$434,0),),'IRA-BIL_IRA-BIL - Mid_annual_st'!$W$1:$AR$1,$B253)</f>
        <v>15233061</v>
      </c>
      <c r="K253">
        <f>SUMIFS(INDEX('IRA-BIL_IRA-BIL - Mid_annual_st'!$W$3:$AR$434,MATCH(K240,'IRA-BIL_IRA-BIL - Mid_annual_st'!$A$3:$A$434,0),),'IRA-BIL_IRA-BIL - Mid_annual_st'!$W$1:$AR$1,$B253)</f>
        <v>15177407</v>
      </c>
      <c r="M253">
        <f t="shared" ref="M253:U253" si="233">C253/SUM(C242:C253)</f>
        <v>0.18005284450036968</v>
      </c>
      <c r="N253">
        <f t="shared" si="233"/>
        <v>0.30347180051018241</v>
      </c>
      <c r="O253">
        <f t="shared" si="233"/>
        <v>0.29735966919837464</v>
      </c>
      <c r="P253">
        <f t="shared" si="233"/>
        <v>0.28977375056868804</v>
      </c>
      <c r="Q253">
        <f t="shared" si="233"/>
        <v>0.27324613311138546</v>
      </c>
      <c r="R253">
        <f t="shared" si="233"/>
        <v>0.2763585677761074</v>
      </c>
      <c r="S253">
        <f t="shared" si="233"/>
        <v>0.28758288750221916</v>
      </c>
      <c r="T253">
        <f t="shared" si="233"/>
        <v>0.28521257454198223</v>
      </c>
      <c r="U253">
        <f t="shared" si="233"/>
        <v>0.29527629927961091</v>
      </c>
    </row>
    <row r="254" spans="1:21" ht="15.6" customHeight="1" thickBot="1">
      <c r="A254" s="50" t="s">
        <v>67</v>
      </c>
      <c r="C254" s="49" t="str">
        <f t="shared" ref="C254:K254" si="234">$A254&amp;"_"&amp;C255</f>
        <v>MA_2022</v>
      </c>
      <c r="D254" s="49" t="str">
        <f t="shared" si="234"/>
        <v>MA_2023</v>
      </c>
      <c r="E254" s="49" t="str">
        <f t="shared" si="234"/>
        <v>MA_2024</v>
      </c>
      <c r="F254" s="49" t="str">
        <f t="shared" si="234"/>
        <v>MA_2025</v>
      </c>
      <c r="G254" s="49" t="str">
        <f t="shared" si="234"/>
        <v>MA_2026</v>
      </c>
      <c r="H254" s="49" t="str">
        <f t="shared" si="234"/>
        <v>MA_2027</v>
      </c>
      <c r="I254" s="49" t="str">
        <f t="shared" si="234"/>
        <v>MA_2028</v>
      </c>
      <c r="J254" s="49" t="str">
        <f t="shared" si="234"/>
        <v>MA_2029</v>
      </c>
      <c r="K254" s="49" t="str">
        <f t="shared" si="234"/>
        <v>MA_2030</v>
      </c>
      <c r="M254" s="56" t="str">
        <f t="shared" ref="M254:U254" si="235">$A254&amp;"_"&amp;M255</f>
        <v>MA_2022</v>
      </c>
      <c r="N254" s="56" t="str">
        <f t="shared" si="235"/>
        <v>MA_2023</v>
      </c>
      <c r="O254" s="56" t="str">
        <f t="shared" si="235"/>
        <v>MA_2024</v>
      </c>
      <c r="P254" s="56" t="str">
        <f t="shared" si="235"/>
        <v>MA_2025</v>
      </c>
      <c r="Q254" s="56" t="str">
        <f t="shared" si="235"/>
        <v>MA_2026</v>
      </c>
      <c r="R254" s="56" t="str">
        <f t="shared" si="235"/>
        <v>MA_2027</v>
      </c>
      <c r="S254" s="56" t="str">
        <f t="shared" si="235"/>
        <v>MA_2028</v>
      </c>
      <c r="T254" s="56" t="str">
        <f t="shared" si="235"/>
        <v>MA_2029</v>
      </c>
      <c r="U254" s="56" t="str">
        <f t="shared" si="235"/>
        <v>MA_2030</v>
      </c>
    </row>
    <row r="255" spans="1:21">
      <c r="C255" s="48">
        <v>2022</v>
      </c>
      <c r="D255" s="48">
        <v>2023</v>
      </c>
      <c r="E255" s="48">
        <v>2024</v>
      </c>
      <c r="F255" s="48">
        <v>2025</v>
      </c>
      <c r="G255" s="48">
        <v>2026</v>
      </c>
      <c r="H255" s="48">
        <v>2027</v>
      </c>
      <c r="I255" s="48">
        <v>2028</v>
      </c>
      <c r="J255" s="48">
        <v>2029</v>
      </c>
      <c r="K255" s="48">
        <v>2030</v>
      </c>
      <c r="M255" s="48">
        <v>2022</v>
      </c>
      <c r="N255" s="48">
        <v>2023</v>
      </c>
      <c r="O255" s="48">
        <v>2024</v>
      </c>
      <c r="P255" s="48">
        <v>2025</v>
      </c>
      <c r="Q255" s="48">
        <v>2026</v>
      </c>
      <c r="R255" s="48">
        <v>2027</v>
      </c>
      <c r="S255" s="48">
        <v>2028</v>
      </c>
      <c r="T255" s="48">
        <v>2029</v>
      </c>
      <c r="U255" s="48">
        <v>2030</v>
      </c>
    </row>
    <row r="256" spans="1:21">
      <c r="A256" t="str">
        <f>A254</f>
        <v>MA</v>
      </c>
      <c r="B256" s="1" t="s">
        <v>237</v>
      </c>
      <c r="C256" s="53">
        <v>0</v>
      </c>
      <c r="D256" s="53">
        <v>0</v>
      </c>
      <c r="E256" s="53">
        <v>0</v>
      </c>
      <c r="F256" s="53">
        <v>0</v>
      </c>
      <c r="G256" s="53">
        <v>0</v>
      </c>
      <c r="H256" s="53">
        <v>0</v>
      </c>
      <c r="I256" s="53">
        <v>0</v>
      </c>
      <c r="J256" s="53">
        <v>0</v>
      </c>
      <c r="K256" s="53">
        <v>0</v>
      </c>
      <c r="M256" s="53">
        <v>0</v>
      </c>
      <c r="N256" s="53">
        <v>0</v>
      </c>
      <c r="O256" s="53">
        <v>0</v>
      </c>
      <c r="P256" s="53">
        <v>0</v>
      </c>
      <c r="Q256" s="53">
        <v>0</v>
      </c>
      <c r="R256" s="53">
        <v>0</v>
      </c>
      <c r="S256" s="53">
        <v>0</v>
      </c>
      <c r="T256" s="53">
        <v>0</v>
      </c>
      <c r="U256" s="53">
        <v>0</v>
      </c>
    </row>
    <row r="257" spans="1:21">
      <c r="A257" t="str">
        <f t="shared" ref="A257:A267" si="236">A256</f>
        <v>MA</v>
      </c>
      <c r="B257" s="1" t="s">
        <v>238</v>
      </c>
      <c r="C257">
        <f>SUMIFS(INDEX('IRA-BIL_IRA-BIL - Mid_annual_st'!$W$3:$AR$434,MATCH(C254,'IRA-BIL_IRA-BIL - Mid_annual_st'!$A$3:$A$434,0),),'IRA-BIL_IRA-BIL - Mid_annual_st'!$W$1:$AR$1,$B257)</f>
        <v>1192690</v>
      </c>
      <c r="D257">
        <f>SUMIFS(INDEX('IRA-BIL_IRA-BIL - Mid_annual_st'!$W$3:$AR$434,MATCH(D254,'IRA-BIL_IRA-BIL - Mid_annual_st'!$A$3:$A$434,0),),'IRA-BIL_IRA-BIL - Mid_annual_st'!$W$1:$AR$1,$B257)</f>
        <v>1192690</v>
      </c>
      <c r="E257">
        <f>SUMIFS(INDEX('IRA-BIL_IRA-BIL - Mid_annual_st'!$W$3:$AR$434,MATCH(E254,'IRA-BIL_IRA-BIL - Mid_annual_st'!$A$3:$A$434,0),),'IRA-BIL_IRA-BIL - Mid_annual_st'!$W$1:$AR$1,$B257)</f>
        <v>1192690</v>
      </c>
      <c r="F257">
        <f>SUMIFS(INDEX('IRA-BIL_IRA-BIL - Mid_annual_st'!$W$3:$AR$434,MATCH(F254,'IRA-BIL_IRA-BIL - Mid_annual_st'!$A$3:$A$434,0),),'IRA-BIL_IRA-BIL - Mid_annual_st'!$W$1:$AR$1,$B257)</f>
        <v>1192690</v>
      </c>
      <c r="G257">
        <f>SUMIFS(INDEX('IRA-BIL_IRA-BIL - Mid_annual_st'!$W$3:$AR$434,MATCH(G254,'IRA-BIL_IRA-BIL - Mid_annual_st'!$A$3:$A$434,0),),'IRA-BIL_IRA-BIL - Mid_annual_st'!$W$1:$AR$1,$B257)</f>
        <v>1192690</v>
      </c>
      <c r="H257">
        <f>SUMIFS(INDEX('IRA-BIL_IRA-BIL - Mid_annual_st'!$W$3:$AR$434,MATCH(H254,'IRA-BIL_IRA-BIL - Mid_annual_st'!$A$3:$A$434,0),),'IRA-BIL_IRA-BIL - Mid_annual_st'!$W$1:$AR$1,$B257)</f>
        <v>1192690</v>
      </c>
      <c r="I257">
        <f>SUMIFS(INDEX('IRA-BIL_IRA-BIL - Mid_annual_st'!$W$3:$AR$434,MATCH(I254,'IRA-BIL_IRA-BIL - Mid_annual_st'!$A$3:$A$434,0),),'IRA-BIL_IRA-BIL - Mid_annual_st'!$W$1:$AR$1,$B257)</f>
        <v>1192690</v>
      </c>
      <c r="J257">
        <f>SUMIFS(INDEX('IRA-BIL_IRA-BIL - Mid_annual_st'!$W$3:$AR$434,MATCH(J254,'IRA-BIL_IRA-BIL - Mid_annual_st'!$A$3:$A$434,0),),'IRA-BIL_IRA-BIL - Mid_annual_st'!$W$1:$AR$1,$B257)</f>
        <v>1192690</v>
      </c>
      <c r="K257">
        <f>SUMIFS(INDEX('IRA-BIL_IRA-BIL - Mid_annual_st'!$W$3:$AR$434,MATCH(K254,'IRA-BIL_IRA-BIL - Mid_annual_st'!$A$3:$A$434,0),),'IRA-BIL_IRA-BIL - Mid_annual_st'!$W$1:$AR$1,$B257)</f>
        <v>1192690</v>
      </c>
      <c r="M257">
        <f t="shared" ref="M257:U257" si="237">C257/SUM(C256:C267)</f>
        <v>5.3311914818941347E-2</v>
      </c>
      <c r="N257">
        <f t="shared" si="237"/>
        <v>7.6074863855659758E-2</v>
      </c>
      <c r="O257">
        <f t="shared" si="237"/>
        <v>7.3579064504710093E-2</v>
      </c>
      <c r="P257">
        <f t="shared" si="237"/>
        <v>6.9563516333127989E-2</v>
      </c>
      <c r="Q257">
        <f t="shared" si="237"/>
        <v>6.1648618947192785E-2</v>
      </c>
      <c r="R257">
        <f t="shared" si="237"/>
        <v>4.7109907185555425E-2</v>
      </c>
      <c r="S257">
        <f t="shared" si="237"/>
        <v>4.6452284609267459E-2</v>
      </c>
      <c r="T257">
        <f t="shared" si="237"/>
        <v>4.7673845010778565E-2</v>
      </c>
      <c r="U257">
        <f t="shared" si="237"/>
        <v>4.5676483701588631E-2</v>
      </c>
    </row>
    <row r="258" spans="1:21">
      <c r="A258" t="str">
        <f t="shared" si="236"/>
        <v>MA</v>
      </c>
      <c r="B258" s="1" t="s">
        <v>239</v>
      </c>
      <c r="C258">
        <f>SUMIFS(INDEX('IRA-BIL_IRA-BIL - Mid_annual_st'!$W$3:$AR$434,MATCH(C254,'IRA-BIL_IRA-BIL - Mid_annual_st'!$A$3:$A$434,0),),'IRA-BIL_IRA-BIL - Mid_annual_st'!$W$1:$AR$1,$B258)</f>
        <v>0</v>
      </c>
      <c r="D258">
        <f>SUMIFS(INDEX('IRA-BIL_IRA-BIL - Mid_annual_st'!$W$3:$AR$434,MATCH(D254,'IRA-BIL_IRA-BIL - Mid_annual_st'!$A$3:$A$434,0),),'IRA-BIL_IRA-BIL - Mid_annual_st'!$W$1:$AR$1,$B258)</f>
        <v>0</v>
      </c>
      <c r="E258">
        <f>SUMIFS(INDEX('IRA-BIL_IRA-BIL - Mid_annual_st'!$W$3:$AR$434,MATCH(E254,'IRA-BIL_IRA-BIL - Mid_annual_st'!$A$3:$A$434,0),),'IRA-BIL_IRA-BIL - Mid_annual_st'!$W$1:$AR$1,$B258)</f>
        <v>0</v>
      </c>
      <c r="F258">
        <f>SUMIFS(INDEX('IRA-BIL_IRA-BIL - Mid_annual_st'!$W$3:$AR$434,MATCH(F254,'IRA-BIL_IRA-BIL - Mid_annual_st'!$A$3:$A$434,0),),'IRA-BIL_IRA-BIL - Mid_annual_st'!$W$1:$AR$1,$B258)</f>
        <v>10252</v>
      </c>
      <c r="G258">
        <f>SUMIFS(INDEX('IRA-BIL_IRA-BIL - Mid_annual_st'!$W$3:$AR$434,MATCH(G254,'IRA-BIL_IRA-BIL - Mid_annual_st'!$A$3:$A$434,0),),'IRA-BIL_IRA-BIL - Mid_annual_st'!$W$1:$AR$1,$B258)</f>
        <v>20504</v>
      </c>
      <c r="H258">
        <f>SUMIFS(INDEX('IRA-BIL_IRA-BIL - Mid_annual_st'!$W$3:$AR$434,MATCH(H254,'IRA-BIL_IRA-BIL - Mid_annual_st'!$A$3:$A$434,0),),'IRA-BIL_IRA-BIL - Mid_annual_st'!$W$1:$AR$1,$B258)</f>
        <v>30755</v>
      </c>
      <c r="I258">
        <f>SUMIFS(INDEX('IRA-BIL_IRA-BIL - Mid_annual_st'!$W$3:$AR$434,MATCH(I254,'IRA-BIL_IRA-BIL - Mid_annual_st'!$A$3:$A$434,0),),'IRA-BIL_IRA-BIL - Mid_annual_st'!$W$1:$AR$1,$B258)</f>
        <v>0</v>
      </c>
      <c r="J258">
        <f>SUMIFS(INDEX('IRA-BIL_IRA-BIL - Mid_annual_st'!$W$3:$AR$434,MATCH(J254,'IRA-BIL_IRA-BIL - Mid_annual_st'!$A$3:$A$434,0),),'IRA-BIL_IRA-BIL - Mid_annual_st'!$W$1:$AR$1,$B258)</f>
        <v>0</v>
      </c>
      <c r="K258">
        <f>SUMIFS(INDEX('IRA-BIL_IRA-BIL - Mid_annual_st'!$W$3:$AR$434,MATCH(K254,'IRA-BIL_IRA-BIL - Mid_annual_st'!$A$3:$A$434,0),),'IRA-BIL_IRA-BIL - Mid_annual_st'!$W$1:$AR$1,$B258)</f>
        <v>0</v>
      </c>
      <c r="M258">
        <f t="shared" ref="M258:U258" si="238">C258/SUM(C256:C267)</f>
        <v>0</v>
      </c>
      <c r="N258">
        <f t="shared" si="238"/>
        <v>0</v>
      </c>
      <c r="O258">
        <f t="shared" si="238"/>
        <v>0</v>
      </c>
      <c r="P258">
        <f t="shared" si="238"/>
        <v>5.9794680046552592E-4</v>
      </c>
      <c r="Q258">
        <f t="shared" si="238"/>
        <v>1.0598255061191433E-3</v>
      </c>
      <c r="R258">
        <f t="shared" si="238"/>
        <v>1.2147877449226177E-3</v>
      </c>
      <c r="S258">
        <f t="shared" si="238"/>
        <v>0</v>
      </c>
      <c r="T258">
        <f t="shared" si="238"/>
        <v>0</v>
      </c>
      <c r="U258">
        <f t="shared" si="238"/>
        <v>0</v>
      </c>
    </row>
    <row r="259" spans="1:21">
      <c r="A259" t="str">
        <f t="shared" si="236"/>
        <v>MA</v>
      </c>
      <c r="B259" s="1" t="s">
        <v>242</v>
      </c>
      <c r="C259">
        <f>SUMIFS(INDEX('IRA-BIL_IRA-BIL - Mid_annual_st'!$W$3:$AR$434,MATCH(C254,'IRA-BIL_IRA-BIL - Mid_annual_st'!$A$3:$A$434,0),),'IRA-BIL_IRA-BIL - Mid_annual_st'!$W$1:$AR$1,$B259)</f>
        <v>0</v>
      </c>
      <c r="D259">
        <f>SUMIFS(INDEX('IRA-BIL_IRA-BIL - Mid_annual_st'!$W$3:$AR$434,MATCH(D254,'IRA-BIL_IRA-BIL - Mid_annual_st'!$A$3:$A$434,0),),'IRA-BIL_IRA-BIL - Mid_annual_st'!$W$1:$AR$1,$B259)</f>
        <v>0</v>
      </c>
      <c r="E259">
        <f>SUMIFS(INDEX('IRA-BIL_IRA-BIL - Mid_annual_st'!$W$3:$AR$434,MATCH(E254,'IRA-BIL_IRA-BIL - Mid_annual_st'!$A$3:$A$434,0),),'IRA-BIL_IRA-BIL - Mid_annual_st'!$W$1:$AR$1,$B259)</f>
        <v>0</v>
      </c>
      <c r="F259">
        <f>SUMIFS(INDEX('IRA-BIL_IRA-BIL - Mid_annual_st'!$W$3:$AR$434,MATCH(F254,'IRA-BIL_IRA-BIL - Mid_annual_st'!$A$3:$A$434,0),),'IRA-BIL_IRA-BIL - Mid_annual_st'!$W$1:$AR$1,$B259)</f>
        <v>0</v>
      </c>
      <c r="G259">
        <f>SUMIFS(INDEX('IRA-BIL_IRA-BIL - Mid_annual_st'!$W$3:$AR$434,MATCH(G254,'IRA-BIL_IRA-BIL - Mid_annual_st'!$A$3:$A$434,0),),'IRA-BIL_IRA-BIL - Mid_annual_st'!$W$1:$AR$1,$B259)</f>
        <v>0</v>
      </c>
      <c r="H259">
        <f>SUMIFS(INDEX('IRA-BIL_IRA-BIL - Mid_annual_st'!$W$3:$AR$434,MATCH(H254,'IRA-BIL_IRA-BIL - Mid_annual_st'!$A$3:$A$434,0),),'IRA-BIL_IRA-BIL - Mid_annual_st'!$W$1:$AR$1,$B259)</f>
        <v>0</v>
      </c>
      <c r="I259">
        <f>SUMIFS(INDEX('IRA-BIL_IRA-BIL - Mid_annual_st'!$W$3:$AR$434,MATCH(I254,'IRA-BIL_IRA-BIL - Mid_annual_st'!$A$3:$A$434,0),),'IRA-BIL_IRA-BIL - Mid_annual_st'!$W$1:$AR$1,$B259)</f>
        <v>0</v>
      </c>
      <c r="J259">
        <f>SUMIFS(INDEX('IRA-BIL_IRA-BIL - Mid_annual_st'!$W$3:$AR$434,MATCH(J254,'IRA-BIL_IRA-BIL - Mid_annual_st'!$A$3:$A$434,0),),'IRA-BIL_IRA-BIL - Mid_annual_st'!$W$1:$AR$1,$B259)</f>
        <v>0</v>
      </c>
      <c r="K259">
        <f>SUMIFS(INDEX('IRA-BIL_IRA-BIL - Mid_annual_st'!$W$3:$AR$434,MATCH(K254,'IRA-BIL_IRA-BIL - Mid_annual_st'!$A$3:$A$434,0),),'IRA-BIL_IRA-BIL - Mid_annual_st'!$W$1:$AR$1,$B259)</f>
        <v>0</v>
      </c>
      <c r="M259">
        <f t="shared" ref="M259:U259" si="239">C259/SUM(C256:C267)</f>
        <v>0</v>
      </c>
      <c r="N259">
        <f t="shared" si="239"/>
        <v>0</v>
      </c>
      <c r="O259">
        <f t="shared" si="239"/>
        <v>0</v>
      </c>
      <c r="P259">
        <f t="shared" si="239"/>
        <v>0</v>
      </c>
      <c r="Q259">
        <f t="shared" si="239"/>
        <v>0</v>
      </c>
      <c r="R259">
        <f t="shared" si="239"/>
        <v>0</v>
      </c>
      <c r="S259">
        <f t="shared" si="239"/>
        <v>0</v>
      </c>
      <c r="T259">
        <f t="shared" si="239"/>
        <v>0</v>
      </c>
      <c r="U259">
        <f t="shared" si="239"/>
        <v>0</v>
      </c>
    </row>
    <row r="260" spans="1:21">
      <c r="A260" t="str">
        <f t="shared" si="236"/>
        <v>MA</v>
      </c>
      <c r="B260" s="1" t="s">
        <v>243</v>
      </c>
      <c r="C260">
        <f>SUMIFS(INDEX('IRA-BIL_IRA-BIL - Mid_annual_st'!$W$3:$AR$434,MATCH(C254,'IRA-BIL_IRA-BIL - Mid_annual_st'!$A$3:$A$434,0),),'IRA-BIL_IRA-BIL - Mid_annual_st'!$W$1:$AR$1,$B260)</f>
        <v>965577</v>
      </c>
      <c r="D260">
        <f>SUMIFS(INDEX('IRA-BIL_IRA-BIL - Mid_annual_st'!$W$3:$AR$434,MATCH(D254,'IRA-BIL_IRA-BIL - Mid_annual_st'!$A$3:$A$434,0),),'IRA-BIL_IRA-BIL - Mid_annual_st'!$W$1:$AR$1,$B260)</f>
        <v>965577</v>
      </c>
      <c r="E260">
        <f>SUMIFS(INDEX('IRA-BIL_IRA-BIL - Mid_annual_st'!$W$3:$AR$434,MATCH(E254,'IRA-BIL_IRA-BIL - Mid_annual_st'!$A$3:$A$434,0),),'IRA-BIL_IRA-BIL - Mid_annual_st'!$W$1:$AR$1,$B260)</f>
        <v>967022</v>
      </c>
      <c r="F260">
        <f>SUMIFS(INDEX('IRA-BIL_IRA-BIL - Mid_annual_st'!$W$3:$AR$434,MATCH(F254,'IRA-BIL_IRA-BIL - Mid_annual_st'!$A$3:$A$434,0),),'IRA-BIL_IRA-BIL - Mid_annual_st'!$W$1:$AR$1,$B260)</f>
        <v>968467</v>
      </c>
      <c r="G260">
        <f>SUMIFS(INDEX('IRA-BIL_IRA-BIL - Mid_annual_st'!$W$3:$AR$434,MATCH(G254,'IRA-BIL_IRA-BIL - Mid_annual_st'!$A$3:$A$434,0),),'IRA-BIL_IRA-BIL - Mid_annual_st'!$W$1:$AR$1,$B260)</f>
        <v>969913</v>
      </c>
      <c r="H260">
        <f>SUMIFS(INDEX('IRA-BIL_IRA-BIL - Mid_annual_st'!$W$3:$AR$434,MATCH(H254,'IRA-BIL_IRA-BIL - Mid_annual_st'!$A$3:$A$434,0),),'IRA-BIL_IRA-BIL - Mid_annual_st'!$W$1:$AR$1,$B260)</f>
        <v>971358</v>
      </c>
      <c r="I260">
        <f>SUMIFS(INDEX('IRA-BIL_IRA-BIL - Mid_annual_st'!$W$3:$AR$434,MATCH(I254,'IRA-BIL_IRA-BIL - Mid_annual_st'!$A$3:$A$434,0),),'IRA-BIL_IRA-BIL - Mid_annual_st'!$W$1:$AR$1,$B260)</f>
        <v>972752</v>
      </c>
      <c r="J260">
        <f>SUMIFS(INDEX('IRA-BIL_IRA-BIL - Mid_annual_st'!$W$3:$AR$434,MATCH(J254,'IRA-BIL_IRA-BIL - Mid_annual_st'!$A$3:$A$434,0),),'IRA-BIL_IRA-BIL - Mid_annual_st'!$W$1:$AR$1,$B260)</f>
        <v>974197</v>
      </c>
      <c r="K260">
        <f>SUMIFS(INDEX('IRA-BIL_IRA-BIL - Mid_annual_st'!$W$3:$AR$434,MATCH(K254,'IRA-BIL_IRA-BIL - Mid_annual_st'!$A$3:$A$434,0),),'IRA-BIL_IRA-BIL - Mid_annual_st'!$W$1:$AR$1,$B260)</f>
        <v>975693</v>
      </c>
      <c r="M260">
        <f t="shared" ref="M260:U260" si="240">C260/SUM(C256:C267)</f>
        <v>4.3160216632258955E-2</v>
      </c>
      <c r="N260">
        <f t="shared" si="240"/>
        <v>6.1588626396763942E-2</v>
      </c>
      <c r="O260">
        <f t="shared" si="240"/>
        <v>5.9657223683835504E-2</v>
      </c>
      <c r="P260">
        <f t="shared" si="240"/>
        <v>5.6485733906208209E-2</v>
      </c>
      <c r="Q260">
        <f t="shared" si="240"/>
        <v>5.013356106693994E-2</v>
      </c>
      <c r="R260">
        <f t="shared" si="240"/>
        <v>3.8367543304586055E-2</v>
      </c>
      <c r="S260">
        <f t="shared" si="240"/>
        <v>3.7886251044474378E-2</v>
      </c>
      <c r="T260">
        <f t="shared" si="240"/>
        <v>3.8940308703825345E-2</v>
      </c>
      <c r="U260">
        <f t="shared" si="240"/>
        <v>3.7366143266275492E-2</v>
      </c>
    </row>
    <row r="261" spans="1:21">
      <c r="A261" t="str">
        <f t="shared" si="236"/>
        <v>MA</v>
      </c>
      <c r="B261" s="1" t="s">
        <v>241</v>
      </c>
      <c r="C261">
        <f>SUMIFS(INDEX('IRA-BIL_IRA-BIL - Mid_annual_st'!$W$3:$AR$434,MATCH(C254,'IRA-BIL_IRA-BIL - Mid_annual_st'!$A$3:$A$434,0),),'IRA-BIL_IRA-BIL - Mid_annual_st'!$W$1:$AR$1,$B261)</f>
        <v>16981996</v>
      </c>
      <c r="D261">
        <f>SUMIFS(INDEX('IRA-BIL_IRA-BIL - Mid_annual_st'!$W$3:$AR$434,MATCH(D254,'IRA-BIL_IRA-BIL - Mid_annual_st'!$A$3:$A$434,0),),'IRA-BIL_IRA-BIL - Mid_annual_st'!$W$1:$AR$1,$B261)</f>
        <v>8835089</v>
      </c>
      <c r="E261">
        <f>SUMIFS(INDEX('IRA-BIL_IRA-BIL - Mid_annual_st'!$W$3:$AR$434,MATCH(E254,'IRA-BIL_IRA-BIL - Mid_annual_st'!$A$3:$A$434,0),),'IRA-BIL_IRA-BIL - Mid_annual_st'!$W$1:$AR$1,$B261)</f>
        <v>8565720</v>
      </c>
      <c r="F261">
        <f>SUMIFS(INDEX('IRA-BIL_IRA-BIL - Mid_annual_st'!$W$3:$AR$434,MATCH(F254,'IRA-BIL_IRA-BIL - Mid_annual_st'!$A$3:$A$434,0),),'IRA-BIL_IRA-BIL - Mid_annual_st'!$W$1:$AR$1,$B261)</f>
        <v>8935919</v>
      </c>
      <c r="G261">
        <f>SUMIFS(INDEX('IRA-BIL_IRA-BIL - Mid_annual_st'!$W$3:$AR$434,MATCH(G254,'IRA-BIL_IRA-BIL - Mid_annual_st'!$A$3:$A$434,0),),'IRA-BIL_IRA-BIL - Mid_annual_st'!$W$1:$AR$1,$B261)</f>
        <v>8478268</v>
      </c>
      <c r="H261">
        <f>SUMIFS(INDEX('IRA-BIL_IRA-BIL - Mid_annual_st'!$W$3:$AR$434,MATCH(H254,'IRA-BIL_IRA-BIL - Mid_annual_st'!$A$3:$A$434,0),),'IRA-BIL_IRA-BIL - Mid_annual_st'!$W$1:$AR$1,$B261)</f>
        <v>8665516</v>
      </c>
      <c r="I261">
        <f>SUMIFS(INDEX('IRA-BIL_IRA-BIL - Mid_annual_st'!$W$3:$AR$434,MATCH(I254,'IRA-BIL_IRA-BIL - Mid_annual_st'!$A$3:$A$434,0),),'IRA-BIL_IRA-BIL - Mid_annual_st'!$W$1:$AR$1,$B261)</f>
        <v>7889045</v>
      </c>
      <c r="J261">
        <f>SUMIFS(INDEX('IRA-BIL_IRA-BIL - Mid_annual_st'!$W$3:$AR$434,MATCH(J254,'IRA-BIL_IRA-BIL - Mid_annual_st'!$A$3:$A$434,0),),'IRA-BIL_IRA-BIL - Mid_annual_st'!$W$1:$AR$1,$B261)</f>
        <v>7298889</v>
      </c>
      <c r="K261">
        <f>SUMIFS(INDEX('IRA-BIL_IRA-BIL - Mid_annual_st'!$W$3:$AR$434,MATCH(K254,'IRA-BIL_IRA-BIL - Mid_annual_st'!$A$3:$A$434,0),),'IRA-BIL_IRA-BIL - Mid_annual_st'!$W$1:$AR$1,$B261)</f>
        <v>5210805</v>
      </c>
      <c r="M261">
        <f t="shared" ref="M261:U261" si="241">C261/SUM(C256:C267)</f>
        <v>0.75907631002825771</v>
      </c>
      <c r="N261">
        <f t="shared" si="241"/>
        <v>0.56353972350538462</v>
      </c>
      <c r="O261">
        <f t="shared" si="241"/>
        <v>0.52843376267872233</v>
      </c>
      <c r="P261">
        <f t="shared" si="241"/>
        <v>0.52118651729117271</v>
      </c>
      <c r="Q261">
        <f t="shared" si="241"/>
        <v>0.43823081711440381</v>
      </c>
      <c r="R261">
        <f t="shared" si="241"/>
        <v>0.34227808942386156</v>
      </c>
      <c r="S261">
        <f t="shared" si="241"/>
        <v>0.3072585195107852</v>
      </c>
      <c r="T261">
        <f t="shared" si="241"/>
        <v>0.29174899004508847</v>
      </c>
      <c r="U261">
        <f t="shared" si="241"/>
        <v>0.19955835100039115</v>
      </c>
    </row>
    <row r="262" spans="1:21">
      <c r="A262" t="str">
        <f t="shared" si="236"/>
        <v>MA</v>
      </c>
      <c r="B262" s="1" t="s">
        <v>244</v>
      </c>
      <c r="C262">
        <f>SUMIFS(INDEX('IRA-BIL_IRA-BIL - Mid_annual_st'!$W$3:$AR$434,MATCH(C254,'IRA-BIL_IRA-BIL - Mid_annual_st'!$A$3:$A$434,0),),'IRA-BIL_IRA-BIL - Mid_annual_st'!$W$1:$AR$1,$B262)</f>
        <v>0</v>
      </c>
      <c r="D262">
        <f>SUMIFS(INDEX('IRA-BIL_IRA-BIL - Mid_annual_st'!$W$3:$AR$434,MATCH(D254,'IRA-BIL_IRA-BIL - Mid_annual_st'!$A$3:$A$434,0),),'IRA-BIL_IRA-BIL - Mid_annual_st'!$W$1:$AR$1,$B262)</f>
        <v>0</v>
      </c>
      <c r="E262">
        <f>SUMIFS(INDEX('IRA-BIL_IRA-BIL - Mid_annual_st'!$W$3:$AR$434,MATCH(E254,'IRA-BIL_IRA-BIL - Mid_annual_st'!$A$3:$A$434,0),),'IRA-BIL_IRA-BIL - Mid_annual_st'!$W$1:$AR$1,$B262)</f>
        <v>0</v>
      </c>
      <c r="F262">
        <f>SUMIFS(INDEX('IRA-BIL_IRA-BIL - Mid_annual_st'!$W$3:$AR$434,MATCH(F254,'IRA-BIL_IRA-BIL - Mid_annual_st'!$A$3:$A$434,0),),'IRA-BIL_IRA-BIL - Mid_annual_st'!$W$1:$AR$1,$B262)</f>
        <v>0</v>
      </c>
      <c r="G262">
        <f>SUMIFS(INDEX('IRA-BIL_IRA-BIL - Mid_annual_st'!$W$3:$AR$434,MATCH(G254,'IRA-BIL_IRA-BIL - Mid_annual_st'!$A$3:$A$434,0),),'IRA-BIL_IRA-BIL - Mid_annual_st'!$W$1:$AR$1,$B262)</f>
        <v>0</v>
      </c>
      <c r="H262">
        <f>SUMIFS(INDEX('IRA-BIL_IRA-BIL - Mid_annual_st'!$W$3:$AR$434,MATCH(H254,'IRA-BIL_IRA-BIL - Mid_annual_st'!$A$3:$A$434,0),),'IRA-BIL_IRA-BIL - Mid_annual_st'!$W$1:$AR$1,$B262)</f>
        <v>0</v>
      </c>
      <c r="I262">
        <f>SUMIFS(INDEX('IRA-BIL_IRA-BIL - Mid_annual_st'!$W$3:$AR$434,MATCH(I254,'IRA-BIL_IRA-BIL - Mid_annual_st'!$A$3:$A$434,0),),'IRA-BIL_IRA-BIL - Mid_annual_st'!$W$1:$AR$1,$B262)</f>
        <v>0</v>
      </c>
      <c r="J262">
        <f>SUMIFS(INDEX('IRA-BIL_IRA-BIL - Mid_annual_st'!$W$3:$AR$434,MATCH(J254,'IRA-BIL_IRA-BIL - Mid_annual_st'!$A$3:$A$434,0),),'IRA-BIL_IRA-BIL - Mid_annual_st'!$W$1:$AR$1,$B262)</f>
        <v>0</v>
      </c>
      <c r="K262">
        <f>SUMIFS(INDEX('IRA-BIL_IRA-BIL - Mid_annual_st'!$W$3:$AR$434,MATCH(K254,'IRA-BIL_IRA-BIL - Mid_annual_st'!$A$3:$A$434,0),),'IRA-BIL_IRA-BIL - Mid_annual_st'!$W$1:$AR$1,$B262)</f>
        <v>0</v>
      </c>
      <c r="M262">
        <f t="shared" ref="M262:U262" si="242">C262/SUM(C256:C267)</f>
        <v>0</v>
      </c>
      <c r="N262">
        <f t="shared" si="242"/>
        <v>0</v>
      </c>
      <c r="O262">
        <f t="shared" si="242"/>
        <v>0</v>
      </c>
      <c r="P262">
        <f t="shared" si="242"/>
        <v>0</v>
      </c>
      <c r="Q262">
        <f t="shared" si="242"/>
        <v>0</v>
      </c>
      <c r="R262">
        <f t="shared" si="242"/>
        <v>0</v>
      </c>
      <c r="S262">
        <f t="shared" si="242"/>
        <v>0</v>
      </c>
      <c r="T262">
        <f t="shared" si="242"/>
        <v>0</v>
      </c>
      <c r="U262">
        <f t="shared" si="242"/>
        <v>0</v>
      </c>
    </row>
    <row r="263" spans="1:21">
      <c r="A263" t="str">
        <f t="shared" si="236"/>
        <v>MA</v>
      </c>
      <c r="B263" s="1" t="s">
        <v>247</v>
      </c>
      <c r="C263">
        <f>SUMIFS(INDEX('IRA-BIL_IRA-BIL - Mid_annual_st'!$W$3:$AR$434,MATCH(C254,'IRA-BIL_IRA-BIL - Mid_annual_st'!$A$3:$A$434,0),),'IRA-BIL_IRA-BIL - Mid_annual_st'!$W$1:$AR$1,$B263)</f>
        <v>0</v>
      </c>
      <c r="D263">
        <f>SUMIFS(INDEX('IRA-BIL_IRA-BIL - Mid_annual_st'!$W$3:$AR$434,MATCH(D254,'IRA-BIL_IRA-BIL - Mid_annual_st'!$A$3:$A$434,0),),'IRA-BIL_IRA-BIL - Mid_annual_st'!$W$1:$AR$1,$B263)</f>
        <v>1167871</v>
      </c>
      <c r="E263">
        <f>SUMIFS(INDEX('IRA-BIL_IRA-BIL - Mid_annual_st'!$W$3:$AR$434,MATCH(E254,'IRA-BIL_IRA-BIL - Mid_annual_st'!$A$3:$A$434,0),),'IRA-BIL_IRA-BIL - Mid_annual_st'!$W$1:$AR$1,$B263)</f>
        <v>2469584</v>
      </c>
      <c r="F263">
        <f>SUMIFS(INDEX('IRA-BIL_IRA-BIL - Mid_annual_st'!$W$3:$AR$434,MATCH(F254,'IRA-BIL_IRA-BIL - Mid_annual_st'!$A$3:$A$434,0),),'IRA-BIL_IRA-BIL - Mid_annual_st'!$W$1:$AR$1,$B263)</f>
        <v>3043959</v>
      </c>
      <c r="G263">
        <f>SUMIFS(INDEX('IRA-BIL_IRA-BIL - Mid_annual_st'!$W$3:$AR$434,MATCH(G254,'IRA-BIL_IRA-BIL - Mid_annual_st'!$A$3:$A$434,0),),'IRA-BIL_IRA-BIL - Mid_annual_st'!$W$1:$AR$1,$B263)</f>
        <v>5705439</v>
      </c>
      <c r="H263">
        <f>SUMIFS(INDEX('IRA-BIL_IRA-BIL - Mid_annual_st'!$W$3:$AR$434,MATCH(H254,'IRA-BIL_IRA-BIL - Mid_annual_st'!$A$3:$A$434,0),),'IRA-BIL_IRA-BIL - Mid_annual_st'!$W$1:$AR$1,$B263)</f>
        <v>11488920</v>
      </c>
      <c r="I263">
        <f>SUMIFS(INDEX('IRA-BIL_IRA-BIL - Mid_annual_st'!$W$3:$AR$434,MATCH(I254,'IRA-BIL_IRA-BIL - Mid_annual_st'!$A$3:$A$434,0),),'IRA-BIL_IRA-BIL - Mid_annual_st'!$W$1:$AR$1,$B263)</f>
        <v>12641612</v>
      </c>
      <c r="J263">
        <f>SUMIFS(INDEX('IRA-BIL_IRA-BIL - Mid_annual_st'!$W$3:$AR$434,MATCH(J254,'IRA-BIL_IRA-BIL - Mid_annual_st'!$A$3:$A$434,0),),'IRA-BIL_IRA-BIL - Mid_annual_st'!$W$1:$AR$1,$B263)</f>
        <v>12607440</v>
      </c>
      <c r="K263">
        <f>SUMIFS(INDEX('IRA-BIL_IRA-BIL - Mid_annual_st'!$W$3:$AR$434,MATCH(K254,'IRA-BIL_IRA-BIL - Mid_annual_st'!$A$3:$A$434,0),),'IRA-BIL_IRA-BIL - Mid_annual_st'!$W$1:$AR$1,$B263)</f>
        <v>16013758</v>
      </c>
      <c r="M263">
        <f t="shared" ref="M263:U263" si="243">C263/SUM(C256:C267)</f>
        <v>0</v>
      </c>
      <c r="N263">
        <f t="shared" si="243"/>
        <v>7.4491801998820495E-2</v>
      </c>
      <c r="O263">
        <f t="shared" si="243"/>
        <v>0.15235281626893826</v>
      </c>
      <c r="P263">
        <f t="shared" si="243"/>
        <v>0.17753858220817811</v>
      </c>
      <c r="Q263">
        <f t="shared" si="243"/>
        <v>0.29490683651028571</v>
      </c>
      <c r="R263">
        <f t="shared" si="243"/>
        <v>0.45379935680040195</v>
      </c>
      <c r="S263">
        <f t="shared" si="243"/>
        <v>0.49235908622016689</v>
      </c>
      <c r="T263">
        <f t="shared" si="243"/>
        <v>0.5039407897632161</v>
      </c>
      <c r="U263">
        <f t="shared" si="243"/>
        <v>0.61327935698981673</v>
      </c>
    </row>
    <row r="264" spans="1:21">
      <c r="A264" t="str">
        <f t="shared" si="236"/>
        <v>MA</v>
      </c>
      <c r="B264" s="1" t="s">
        <v>245</v>
      </c>
      <c r="C264">
        <f>SUMIFS(INDEX('IRA-BIL_IRA-BIL - Mid_annual_st'!$W$3:$AR$434,MATCH(C254,'IRA-BIL_IRA-BIL - Mid_annual_st'!$A$3:$A$434,0),),'IRA-BIL_IRA-BIL - Mid_annual_st'!$W$1:$AR$1,$B264)</f>
        <v>1271643</v>
      </c>
      <c r="D264">
        <f>SUMIFS(INDEX('IRA-BIL_IRA-BIL - Mid_annual_st'!$W$3:$AR$434,MATCH(D254,'IRA-BIL_IRA-BIL - Mid_annual_st'!$A$3:$A$434,0),),'IRA-BIL_IRA-BIL - Mid_annual_st'!$W$1:$AR$1,$B264)</f>
        <v>1866390</v>
      </c>
      <c r="E264">
        <f>SUMIFS(INDEX('IRA-BIL_IRA-BIL - Mid_annual_st'!$W$3:$AR$434,MATCH(E254,'IRA-BIL_IRA-BIL - Mid_annual_st'!$A$3:$A$434,0),),'IRA-BIL_IRA-BIL - Mid_annual_st'!$W$1:$AR$1,$B264)</f>
        <v>1073977</v>
      </c>
      <c r="F264">
        <f>SUMIFS(INDEX('IRA-BIL_IRA-BIL - Mid_annual_st'!$W$3:$AR$434,MATCH(F254,'IRA-BIL_IRA-BIL - Mid_annual_st'!$A$3:$A$434,0),),'IRA-BIL_IRA-BIL - Mid_annual_st'!$W$1:$AR$1,$B264)</f>
        <v>1065463</v>
      </c>
      <c r="G264">
        <f>SUMIFS(INDEX('IRA-BIL_IRA-BIL - Mid_annual_st'!$W$3:$AR$434,MATCH(G254,'IRA-BIL_IRA-BIL - Mid_annual_st'!$A$3:$A$434,0),),'IRA-BIL_IRA-BIL - Mid_annual_st'!$W$1:$AR$1,$B264)</f>
        <v>1065463</v>
      </c>
      <c r="H264">
        <f>SUMIFS(INDEX('IRA-BIL_IRA-BIL - Mid_annual_st'!$W$3:$AR$434,MATCH(H254,'IRA-BIL_IRA-BIL - Mid_annual_st'!$A$3:$A$434,0),),'IRA-BIL_IRA-BIL - Mid_annual_st'!$W$1:$AR$1,$B264)</f>
        <v>1065463</v>
      </c>
      <c r="I264">
        <f>SUMIFS(INDEX('IRA-BIL_IRA-BIL - Mid_annual_st'!$W$3:$AR$434,MATCH(I254,'IRA-BIL_IRA-BIL - Mid_annual_st'!$A$3:$A$434,0),),'IRA-BIL_IRA-BIL - Mid_annual_st'!$W$1:$AR$1,$B264)</f>
        <v>1092312</v>
      </c>
      <c r="J264">
        <f>SUMIFS(INDEX('IRA-BIL_IRA-BIL - Mid_annual_st'!$W$3:$AR$434,MATCH(J254,'IRA-BIL_IRA-BIL - Mid_annual_st'!$A$3:$A$434,0),),'IRA-BIL_IRA-BIL - Mid_annual_st'!$W$1:$AR$1,$B264)</f>
        <v>1066032</v>
      </c>
      <c r="K264">
        <f>SUMIFS(INDEX('IRA-BIL_IRA-BIL - Mid_annual_st'!$W$3:$AR$434,MATCH(K254,'IRA-BIL_IRA-BIL - Mid_annual_st'!$A$3:$A$434,0),),'IRA-BIL_IRA-BIL - Mid_annual_st'!$W$1:$AR$1,$B264)</f>
        <v>852638</v>
      </c>
      <c r="M264">
        <f t="shared" ref="M264:U264" si="244">C264/SUM(C256:C267)</f>
        <v>5.684102599678293E-2</v>
      </c>
      <c r="N264">
        <f t="shared" si="244"/>
        <v>0.11904632817543941</v>
      </c>
      <c r="O264">
        <f t="shared" si="244"/>
        <v>6.6255458635165076E-2</v>
      </c>
      <c r="P264">
        <f t="shared" si="244"/>
        <v>6.2143015203316491E-2</v>
      </c>
      <c r="Q264">
        <f t="shared" si="244"/>
        <v>5.507241822211377E-2</v>
      </c>
      <c r="R264">
        <f t="shared" si="244"/>
        <v>4.2084584460038599E-2</v>
      </c>
      <c r="S264">
        <f t="shared" si="244"/>
        <v>4.2542813225664805E-2</v>
      </c>
      <c r="T264">
        <f t="shared" si="244"/>
        <v>4.2611109629937617E-2</v>
      </c>
      <c r="U264">
        <f t="shared" si="244"/>
        <v>3.2653502343739885E-2</v>
      </c>
    </row>
    <row r="265" spans="1:21">
      <c r="A265" t="str">
        <f t="shared" si="236"/>
        <v>MA</v>
      </c>
      <c r="B265" s="1" t="s">
        <v>248</v>
      </c>
      <c r="C265">
        <f>SUMIFS(INDEX('IRA-BIL_IRA-BIL - Mid_annual_st'!$W$3:$AR$434,MATCH(C254,'IRA-BIL_IRA-BIL - Mid_annual_st'!$A$3:$A$434,0),),'IRA-BIL_IRA-BIL - Mid_annual_st'!$W$1:$AR$1,$B265)</f>
        <v>192914</v>
      </c>
      <c r="D265">
        <f>SUMIFS(INDEX('IRA-BIL_IRA-BIL - Mid_annual_st'!$W$3:$AR$434,MATCH(D254,'IRA-BIL_IRA-BIL - Mid_annual_st'!$A$3:$A$434,0),),'IRA-BIL_IRA-BIL - Mid_annual_st'!$W$1:$AR$1,$B265)</f>
        <v>191903</v>
      </c>
      <c r="E265">
        <f>SUMIFS(INDEX('IRA-BIL_IRA-BIL - Mid_annual_st'!$W$3:$AR$434,MATCH(E254,'IRA-BIL_IRA-BIL - Mid_annual_st'!$A$3:$A$434,0),),'IRA-BIL_IRA-BIL - Mid_annual_st'!$W$1:$AR$1,$B265)</f>
        <v>191240</v>
      </c>
      <c r="F265">
        <f>SUMIFS(INDEX('IRA-BIL_IRA-BIL - Mid_annual_st'!$W$3:$AR$434,MATCH(F254,'IRA-BIL_IRA-BIL - Mid_annual_st'!$A$3:$A$434,0),),'IRA-BIL_IRA-BIL - Mid_annual_st'!$W$1:$AR$1,$B265)</f>
        <v>191425</v>
      </c>
      <c r="G265">
        <f>SUMIFS(INDEX('IRA-BIL_IRA-BIL - Mid_annual_st'!$W$3:$AR$434,MATCH(G254,'IRA-BIL_IRA-BIL - Mid_annual_st'!$A$3:$A$434,0),),'IRA-BIL_IRA-BIL - Mid_annual_st'!$W$1:$AR$1,$B265)</f>
        <v>189306</v>
      </c>
      <c r="H265">
        <f>SUMIFS(INDEX('IRA-BIL_IRA-BIL - Mid_annual_st'!$W$3:$AR$434,MATCH(H254,'IRA-BIL_IRA-BIL - Mid_annual_st'!$A$3:$A$434,0),),'IRA-BIL_IRA-BIL - Mid_annual_st'!$W$1:$AR$1,$B265)</f>
        <v>189560</v>
      </c>
      <c r="I265">
        <f>SUMIFS(INDEX('IRA-BIL_IRA-BIL - Mid_annual_st'!$W$3:$AR$434,MATCH(I254,'IRA-BIL_IRA-BIL - Mid_annual_st'!$A$3:$A$434,0),),'IRA-BIL_IRA-BIL - Mid_annual_st'!$W$1:$AR$1,$B265)</f>
        <v>186263</v>
      </c>
      <c r="J265">
        <f>SUMIFS(INDEX('IRA-BIL_IRA-BIL - Mid_annual_st'!$W$3:$AR$434,MATCH(J254,'IRA-BIL_IRA-BIL - Mid_annual_st'!$A$3:$A$434,0),),'IRA-BIL_IRA-BIL - Mid_annual_st'!$W$1:$AR$1,$B265)</f>
        <v>189419</v>
      </c>
      <c r="K265">
        <f>SUMIFS(INDEX('IRA-BIL_IRA-BIL - Mid_annual_st'!$W$3:$AR$434,MATCH(K254,'IRA-BIL_IRA-BIL - Mid_annual_st'!$A$3:$A$434,0),),'IRA-BIL_IRA-BIL - Mid_annual_st'!$W$1:$AR$1,$B265)</f>
        <v>188920</v>
      </c>
      <c r="M265">
        <f t="shared" ref="M265:U265" si="245">C265/SUM(C256:C267)</f>
        <v>8.6230409707310791E-3</v>
      </c>
      <c r="N265">
        <f t="shared" si="245"/>
        <v>1.2240393227488012E-2</v>
      </c>
      <c r="O265">
        <f t="shared" si="245"/>
        <v>1.1797919237924993E-2</v>
      </c>
      <c r="P265">
        <f t="shared" si="245"/>
        <v>1.1164842594529194E-2</v>
      </c>
      <c r="Q265">
        <f t="shared" si="245"/>
        <v>9.784984747434184E-3</v>
      </c>
      <c r="R265">
        <f t="shared" si="245"/>
        <v>7.4874057853204822E-3</v>
      </c>
      <c r="S265">
        <f t="shared" si="245"/>
        <v>7.2544767610829182E-3</v>
      </c>
      <c r="T265">
        <f t="shared" si="245"/>
        <v>7.5713991465482782E-3</v>
      </c>
      <c r="U265">
        <f t="shared" si="245"/>
        <v>7.2350747477585324E-3</v>
      </c>
    </row>
    <row r="266" spans="1:21">
      <c r="A266" t="str">
        <f t="shared" si="236"/>
        <v>MA</v>
      </c>
      <c r="B266" s="1" t="s">
        <v>246</v>
      </c>
      <c r="C266" s="53">
        <v>0</v>
      </c>
      <c r="D266" s="53">
        <v>0</v>
      </c>
      <c r="E266" s="53">
        <v>0</v>
      </c>
      <c r="F266" s="53">
        <v>0</v>
      </c>
      <c r="G266" s="53">
        <v>0</v>
      </c>
      <c r="H266" s="53">
        <v>0</v>
      </c>
      <c r="I266" s="53">
        <v>0</v>
      </c>
      <c r="J266" s="53">
        <v>0</v>
      </c>
      <c r="K266" s="53">
        <v>0</v>
      </c>
      <c r="M266" s="53">
        <v>0</v>
      </c>
      <c r="N266" s="53">
        <v>0</v>
      </c>
      <c r="O266" s="53">
        <v>0</v>
      </c>
      <c r="P266" s="53">
        <v>0</v>
      </c>
      <c r="Q266" s="53">
        <v>0</v>
      </c>
      <c r="R266" s="53">
        <v>0</v>
      </c>
      <c r="S266" s="53">
        <v>0</v>
      </c>
      <c r="T266" s="53">
        <v>0</v>
      </c>
      <c r="U266" s="53">
        <v>0</v>
      </c>
    </row>
    <row r="267" spans="1:21" ht="15.6" customHeight="1" thickBot="1">
      <c r="A267" t="str">
        <f t="shared" si="236"/>
        <v>MA</v>
      </c>
      <c r="B267" s="1" t="s">
        <v>240</v>
      </c>
      <c r="C267">
        <f>SUMIFS(INDEX('IRA-BIL_IRA-BIL - Mid_annual_st'!$W$3:$AR$434,MATCH(C254,'IRA-BIL_IRA-BIL - Mid_annual_st'!$A$3:$A$434,0),),'IRA-BIL_IRA-BIL - Mid_annual_st'!$W$1:$AR$1,$B267)</f>
        <v>1767102</v>
      </c>
      <c r="D267">
        <f>SUMIFS(INDEX('IRA-BIL_IRA-BIL - Mid_annual_st'!$W$3:$AR$434,MATCH(D254,'IRA-BIL_IRA-BIL - Mid_annual_st'!$A$3:$A$434,0),),'IRA-BIL_IRA-BIL - Mid_annual_st'!$W$1:$AR$1,$B267)</f>
        <v>1458326</v>
      </c>
      <c r="E267">
        <f>SUMIFS(INDEX('IRA-BIL_IRA-BIL - Mid_annual_st'!$W$3:$AR$434,MATCH(E254,'IRA-BIL_IRA-BIL - Mid_annual_st'!$A$3:$A$434,0),),'IRA-BIL_IRA-BIL - Mid_annual_st'!$W$1:$AR$1,$B267)</f>
        <v>1749405</v>
      </c>
      <c r="F267">
        <f>SUMIFS(INDEX('IRA-BIL_IRA-BIL - Mid_annual_st'!$W$3:$AR$434,MATCH(F254,'IRA-BIL_IRA-BIL - Mid_annual_st'!$A$3:$A$434,0),),'IRA-BIL_IRA-BIL - Mid_annual_st'!$W$1:$AR$1,$B267)</f>
        <v>1737163</v>
      </c>
      <c r="G267">
        <f>SUMIFS(INDEX('IRA-BIL_IRA-BIL - Mid_annual_st'!$W$3:$AR$434,MATCH(G254,'IRA-BIL_IRA-BIL - Mid_annual_st'!$A$3:$A$434,0),),'IRA-BIL_IRA-BIL - Mid_annual_st'!$W$1:$AR$1,$B267)</f>
        <v>1724998</v>
      </c>
      <c r="H267">
        <f>SUMIFS(INDEX('IRA-BIL_IRA-BIL - Mid_annual_st'!$W$3:$AR$434,MATCH(H254,'IRA-BIL_IRA-BIL - Mid_annual_st'!$A$3:$A$434,0),),'IRA-BIL_IRA-BIL - Mid_annual_st'!$W$1:$AR$1,$B267)</f>
        <v>1712918</v>
      </c>
      <c r="I267">
        <f>SUMIFS(INDEX('IRA-BIL_IRA-BIL - Mid_annual_st'!$W$3:$AR$434,MATCH(I254,'IRA-BIL_IRA-BIL - Mid_annual_st'!$A$3:$A$434,0),),'IRA-BIL_IRA-BIL - Mid_annual_st'!$W$1:$AR$1,$B267)</f>
        <v>1700920</v>
      </c>
      <c r="J267">
        <f>SUMIFS(INDEX('IRA-BIL_IRA-BIL - Mid_annual_st'!$W$3:$AR$434,MATCH(J254,'IRA-BIL_IRA-BIL - Mid_annual_st'!$A$3:$A$434,0),),'IRA-BIL_IRA-BIL - Mid_annual_st'!$W$1:$AR$1,$B267)</f>
        <v>1689034</v>
      </c>
      <c r="K267">
        <f>SUMIFS(INDEX('IRA-BIL_IRA-BIL - Mid_annual_st'!$W$3:$AR$434,MATCH(K254,'IRA-BIL_IRA-BIL - Mid_annual_st'!$A$3:$A$434,0),),'IRA-BIL_IRA-BIL - Mid_annual_st'!$W$1:$AR$1,$B267)</f>
        <v>1677182</v>
      </c>
      <c r="M267">
        <f t="shared" ref="M267:U267" si="246">C267/SUM(C256:C267)</f>
        <v>7.8987491553027936E-2</v>
      </c>
      <c r="N267">
        <f t="shared" si="246"/>
        <v>9.3018262840443774E-2</v>
      </c>
      <c r="O267">
        <f t="shared" si="246"/>
        <v>0.10792375499070368</v>
      </c>
      <c r="P267">
        <f t="shared" si="246"/>
        <v>0.1013198456630018</v>
      </c>
      <c r="Q267">
        <f t="shared" si="246"/>
        <v>8.9162937885510621E-2</v>
      </c>
      <c r="R267">
        <f t="shared" si="246"/>
        <v>6.7658325295313307E-2</v>
      </c>
      <c r="S267">
        <f t="shared" si="246"/>
        <v>6.6246568628558308E-2</v>
      </c>
      <c r="T267">
        <f t="shared" si="246"/>
        <v>6.7513557700605659E-2</v>
      </c>
      <c r="U267">
        <f t="shared" si="246"/>
        <v>6.4231087950429547E-2</v>
      </c>
    </row>
    <row r="268" spans="1:21" ht="15.6" customHeight="1" thickBot="1">
      <c r="A268" s="50" t="s">
        <v>71</v>
      </c>
      <c r="C268" s="49" t="str">
        <f t="shared" ref="C268:K268" si="247">$A268&amp;"_"&amp;C269</f>
        <v>MI_2022</v>
      </c>
      <c r="D268" s="49" t="str">
        <f t="shared" si="247"/>
        <v>MI_2023</v>
      </c>
      <c r="E268" s="49" t="str">
        <f t="shared" si="247"/>
        <v>MI_2024</v>
      </c>
      <c r="F268" s="49" t="str">
        <f t="shared" si="247"/>
        <v>MI_2025</v>
      </c>
      <c r="G268" s="49" t="str">
        <f t="shared" si="247"/>
        <v>MI_2026</v>
      </c>
      <c r="H268" s="49" t="str">
        <f t="shared" si="247"/>
        <v>MI_2027</v>
      </c>
      <c r="I268" s="49" t="str">
        <f t="shared" si="247"/>
        <v>MI_2028</v>
      </c>
      <c r="J268" s="49" t="str">
        <f t="shared" si="247"/>
        <v>MI_2029</v>
      </c>
      <c r="K268" s="49" t="str">
        <f t="shared" si="247"/>
        <v>MI_2030</v>
      </c>
      <c r="M268" s="56" t="str">
        <f t="shared" ref="M268:U268" si="248">$A268&amp;"_"&amp;M269</f>
        <v>MI_2022</v>
      </c>
      <c r="N268" s="56" t="str">
        <f t="shared" si="248"/>
        <v>MI_2023</v>
      </c>
      <c r="O268" s="56" t="str">
        <f t="shared" si="248"/>
        <v>MI_2024</v>
      </c>
      <c r="P268" s="56" t="str">
        <f t="shared" si="248"/>
        <v>MI_2025</v>
      </c>
      <c r="Q268" s="56" t="str">
        <f t="shared" si="248"/>
        <v>MI_2026</v>
      </c>
      <c r="R268" s="56" t="str">
        <f t="shared" si="248"/>
        <v>MI_2027</v>
      </c>
      <c r="S268" s="56" t="str">
        <f t="shared" si="248"/>
        <v>MI_2028</v>
      </c>
      <c r="T268" s="56" t="str">
        <f t="shared" si="248"/>
        <v>MI_2029</v>
      </c>
      <c r="U268" s="56" t="str">
        <f t="shared" si="248"/>
        <v>MI_2030</v>
      </c>
    </row>
    <row r="269" spans="1:21">
      <c r="C269" s="48">
        <v>2022</v>
      </c>
      <c r="D269" s="48">
        <v>2023</v>
      </c>
      <c r="E269" s="48">
        <v>2024</v>
      </c>
      <c r="F269" s="48">
        <v>2025</v>
      </c>
      <c r="G269" s="48">
        <v>2026</v>
      </c>
      <c r="H269" s="48">
        <v>2027</v>
      </c>
      <c r="I269" s="48">
        <v>2028</v>
      </c>
      <c r="J269" s="48">
        <v>2029</v>
      </c>
      <c r="K269" s="48">
        <v>2030</v>
      </c>
      <c r="M269" s="48">
        <v>2022</v>
      </c>
      <c r="N269" s="48">
        <v>2023</v>
      </c>
      <c r="O269" s="48">
        <v>2024</v>
      </c>
      <c r="P269" s="48">
        <v>2025</v>
      </c>
      <c r="Q269" s="48">
        <v>2026</v>
      </c>
      <c r="R269" s="48">
        <v>2027</v>
      </c>
      <c r="S269" s="48">
        <v>2028</v>
      </c>
      <c r="T269" s="48">
        <v>2029</v>
      </c>
      <c r="U269" s="48">
        <v>2030</v>
      </c>
    </row>
    <row r="270" spans="1:21">
      <c r="A270" t="str">
        <f>A268</f>
        <v>MI</v>
      </c>
      <c r="B270" s="1" t="s">
        <v>237</v>
      </c>
      <c r="C270" s="53">
        <v>0</v>
      </c>
      <c r="D270" s="53">
        <v>0</v>
      </c>
      <c r="E270" s="53">
        <v>0</v>
      </c>
      <c r="F270" s="53">
        <v>0</v>
      </c>
      <c r="G270" s="53">
        <v>0</v>
      </c>
      <c r="H270" s="53">
        <v>0</v>
      </c>
      <c r="I270" s="53">
        <v>0</v>
      </c>
      <c r="J270" s="53">
        <v>0</v>
      </c>
      <c r="K270" s="53">
        <v>0</v>
      </c>
      <c r="M270" s="53">
        <v>0</v>
      </c>
      <c r="N270" s="53">
        <v>0</v>
      </c>
      <c r="O270" s="53">
        <v>0</v>
      </c>
      <c r="P270" s="53">
        <v>0</v>
      </c>
      <c r="Q270" s="53">
        <v>0</v>
      </c>
      <c r="R270" s="53">
        <v>0</v>
      </c>
      <c r="S270" s="53">
        <v>0</v>
      </c>
      <c r="T270" s="53">
        <v>0</v>
      </c>
      <c r="U270" s="53">
        <v>0</v>
      </c>
    </row>
    <row r="271" spans="1:21">
      <c r="A271" t="str">
        <f t="shared" ref="A271:A281" si="249">A270</f>
        <v>MI</v>
      </c>
      <c r="B271" s="1" t="s">
        <v>238</v>
      </c>
      <c r="C271">
        <f>SUMIFS(INDEX('IRA-BIL_IRA-BIL - Mid_annual_st'!$W$3:$AR$434,MATCH(C268,'IRA-BIL_IRA-BIL - Mid_annual_st'!$A$3:$A$434,0),),'IRA-BIL_IRA-BIL - Mid_annual_st'!$W$1:$AR$1,$B271)</f>
        <v>835539</v>
      </c>
      <c r="D271">
        <f>SUMIFS(INDEX('IRA-BIL_IRA-BIL - Mid_annual_st'!$W$3:$AR$434,MATCH(D268,'IRA-BIL_IRA-BIL - Mid_annual_st'!$A$3:$A$434,0),),'IRA-BIL_IRA-BIL - Mid_annual_st'!$W$1:$AR$1,$B271)</f>
        <v>713866</v>
      </c>
      <c r="E271">
        <f>SUMIFS(INDEX('IRA-BIL_IRA-BIL - Mid_annual_st'!$W$3:$AR$434,MATCH(E268,'IRA-BIL_IRA-BIL - Mid_annual_st'!$A$3:$A$434,0),),'IRA-BIL_IRA-BIL - Mid_annual_st'!$W$1:$AR$1,$B271)</f>
        <v>712758</v>
      </c>
      <c r="F271">
        <f>SUMIFS(INDEX('IRA-BIL_IRA-BIL - Mid_annual_st'!$W$3:$AR$434,MATCH(F268,'IRA-BIL_IRA-BIL - Mid_annual_st'!$A$3:$A$434,0),),'IRA-BIL_IRA-BIL - Mid_annual_st'!$W$1:$AR$1,$B271)</f>
        <v>710541</v>
      </c>
      <c r="G271">
        <f>SUMIFS(INDEX('IRA-BIL_IRA-BIL - Mid_annual_st'!$W$3:$AR$434,MATCH(G268,'IRA-BIL_IRA-BIL - Mid_annual_st'!$A$3:$A$434,0),),'IRA-BIL_IRA-BIL - Mid_annual_st'!$W$1:$AR$1,$B271)</f>
        <v>710541</v>
      </c>
      <c r="H271">
        <f>SUMIFS(INDEX('IRA-BIL_IRA-BIL - Mid_annual_st'!$W$3:$AR$434,MATCH(H268,'IRA-BIL_IRA-BIL - Mid_annual_st'!$A$3:$A$434,0),),'IRA-BIL_IRA-BIL - Mid_annual_st'!$W$1:$AR$1,$B271)</f>
        <v>708747</v>
      </c>
      <c r="I271">
        <f>SUMIFS(INDEX('IRA-BIL_IRA-BIL - Mid_annual_st'!$W$3:$AR$434,MATCH(I268,'IRA-BIL_IRA-BIL - Mid_annual_st'!$A$3:$A$434,0),),'IRA-BIL_IRA-BIL - Mid_annual_st'!$W$1:$AR$1,$B271)</f>
        <v>953050</v>
      </c>
      <c r="J271">
        <f>SUMIFS(INDEX('IRA-BIL_IRA-BIL - Mid_annual_st'!$W$3:$AR$434,MATCH(J268,'IRA-BIL_IRA-BIL - Mid_annual_st'!$A$3:$A$434,0),),'IRA-BIL_IRA-BIL - Mid_annual_st'!$W$1:$AR$1,$B271)</f>
        <v>947812</v>
      </c>
      <c r="K271">
        <f>SUMIFS(INDEX('IRA-BIL_IRA-BIL - Mid_annual_st'!$W$3:$AR$434,MATCH(K268,'IRA-BIL_IRA-BIL - Mid_annual_st'!$A$3:$A$434,0),),'IRA-BIL_IRA-BIL - Mid_annual_st'!$W$1:$AR$1,$B271)</f>
        <v>905482</v>
      </c>
      <c r="M271">
        <f t="shared" ref="M271:U271" si="250">C271/SUM(C270:C281)</f>
        <v>7.5700398494390709E-3</v>
      </c>
      <c r="N271">
        <f t="shared" si="250"/>
        <v>6.4919804535428609E-3</v>
      </c>
      <c r="O271">
        <f t="shared" si="250"/>
        <v>6.5062774763335269E-3</v>
      </c>
      <c r="P271">
        <f t="shared" si="250"/>
        <v>5.9759764470122328E-3</v>
      </c>
      <c r="Q271">
        <f t="shared" si="250"/>
        <v>5.986551030755515E-3</v>
      </c>
      <c r="R271">
        <f t="shared" si="250"/>
        <v>5.708267423203967E-3</v>
      </c>
      <c r="S271">
        <f t="shared" si="250"/>
        <v>7.1459905129768464E-3</v>
      </c>
      <c r="T271">
        <f t="shared" si="250"/>
        <v>7.0594725548864066E-3</v>
      </c>
      <c r="U271">
        <f t="shared" si="250"/>
        <v>6.5013020381595749E-3</v>
      </c>
    </row>
    <row r="272" spans="1:21">
      <c r="A272" t="str">
        <f t="shared" si="249"/>
        <v>MI</v>
      </c>
      <c r="B272" s="1" t="s">
        <v>239</v>
      </c>
      <c r="C272">
        <f>SUMIFS(INDEX('IRA-BIL_IRA-BIL - Mid_annual_st'!$W$3:$AR$434,MATCH(C268,'IRA-BIL_IRA-BIL - Mid_annual_st'!$A$3:$A$434,0),),'IRA-BIL_IRA-BIL - Mid_annual_st'!$W$1:$AR$1,$B272)</f>
        <v>33954531</v>
      </c>
      <c r="D272">
        <f>SUMIFS(INDEX('IRA-BIL_IRA-BIL - Mid_annual_st'!$W$3:$AR$434,MATCH(D268,'IRA-BIL_IRA-BIL - Mid_annual_st'!$A$3:$A$434,0),),'IRA-BIL_IRA-BIL - Mid_annual_st'!$W$1:$AR$1,$B272)</f>
        <v>29236472</v>
      </c>
      <c r="E272">
        <f>SUMIFS(INDEX('IRA-BIL_IRA-BIL - Mid_annual_st'!$W$3:$AR$434,MATCH(E268,'IRA-BIL_IRA-BIL - Mid_annual_st'!$A$3:$A$434,0),),'IRA-BIL_IRA-BIL - Mid_annual_st'!$W$1:$AR$1,$B272)</f>
        <v>27644361</v>
      </c>
      <c r="F272">
        <f>SUMIFS(INDEX('IRA-BIL_IRA-BIL - Mid_annual_st'!$W$3:$AR$434,MATCH(F268,'IRA-BIL_IRA-BIL - Mid_annual_st'!$A$3:$A$434,0),),'IRA-BIL_IRA-BIL - Mid_annual_st'!$W$1:$AR$1,$B272)</f>
        <v>23191754</v>
      </c>
      <c r="G272">
        <f>SUMIFS(INDEX('IRA-BIL_IRA-BIL - Mid_annual_st'!$W$3:$AR$434,MATCH(G268,'IRA-BIL_IRA-BIL - Mid_annual_st'!$A$3:$A$434,0),),'IRA-BIL_IRA-BIL - Mid_annual_st'!$W$1:$AR$1,$B272)</f>
        <v>22428456</v>
      </c>
      <c r="H272">
        <f>SUMIFS(INDEX('IRA-BIL_IRA-BIL - Mid_annual_st'!$W$3:$AR$434,MATCH(H268,'IRA-BIL_IRA-BIL - Mid_annual_st'!$A$3:$A$434,0),),'IRA-BIL_IRA-BIL - Mid_annual_st'!$W$1:$AR$1,$B272)</f>
        <v>20954224</v>
      </c>
      <c r="I272">
        <f>SUMIFS(INDEX('IRA-BIL_IRA-BIL - Mid_annual_st'!$W$3:$AR$434,MATCH(I268,'IRA-BIL_IRA-BIL - Mid_annual_st'!$A$3:$A$434,0),),'IRA-BIL_IRA-BIL - Mid_annual_st'!$W$1:$AR$1,$B272)</f>
        <v>23310642</v>
      </c>
      <c r="J272">
        <f>SUMIFS(INDEX('IRA-BIL_IRA-BIL - Mid_annual_st'!$W$3:$AR$434,MATCH(J268,'IRA-BIL_IRA-BIL - Mid_annual_st'!$A$3:$A$434,0),),'IRA-BIL_IRA-BIL - Mid_annual_st'!$W$1:$AR$1,$B272)</f>
        <v>23319833</v>
      </c>
      <c r="K272">
        <f>SUMIFS(INDEX('IRA-BIL_IRA-BIL - Mid_annual_st'!$W$3:$AR$434,MATCH(K268,'IRA-BIL_IRA-BIL - Mid_annual_st'!$A$3:$A$434,0),),'IRA-BIL_IRA-BIL - Mid_annual_st'!$W$1:$AR$1,$B272)</f>
        <v>25615630</v>
      </c>
      <c r="M272">
        <f t="shared" ref="M272:U272" si="251">C272/SUM(C270:C281)</f>
        <v>0.30763034728362681</v>
      </c>
      <c r="N272">
        <f t="shared" si="251"/>
        <v>0.26587987767249477</v>
      </c>
      <c r="O272">
        <f t="shared" si="251"/>
        <v>0.25234635503485475</v>
      </c>
      <c r="P272">
        <f t="shared" si="251"/>
        <v>0.19505331243221957</v>
      </c>
      <c r="Q272">
        <f t="shared" si="251"/>
        <v>0.18896741551163793</v>
      </c>
      <c r="R272">
        <f t="shared" si="251"/>
        <v>0.16876588435325826</v>
      </c>
      <c r="S272">
        <f t="shared" si="251"/>
        <v>0.17478372234762041</v>
      </c>
      <c r="T272">
        <f t="shared" si="251"/>
        <v>0.17369026879595778</v>
      </c>
      <c r="U272">
        <f t="shared" si="251"/>
        <v>0.18391856218869237</v>
      </c>
    </row>
    <row r="273" spans="1:21">
      <c r="A273" t="str">
        <f t="shared" si="249"/>
        <v>MI</v>
      </c>
      <c r="B273" s="1" t="s">
        <v>242</v>
      </c>
      <c r="C273">
        <f>SUMIFS(INDEX('IRA-BIL_IRA-BIL - Mid_annual_st'!$W$3:$AR$434,MATCH(C268,'IRA-BIL_IRA-BIL - Mid_annual_st'!$A$3:$A$434,0),),'IRA-BIL_IRA-BIL - Mid_annual_st'!$W$1:$AR$1,$B273)</f>
        <v>0</v>
      </c>
      <c r="D273">
        <f>SUMIFS(INDEX('IRA-BIL_IRA-BIL - Mid_annual_st'!$W$3:$AR$434,MATCH(D268,'IRA-BIL_IRA-BIL - Mid_annual_st'!$A$3:$A$434,0),),'IRA-BIL_IRA-BIL - Mid_annual_st'!$W$1:$AR$1,$B273)</f>
        <v>0</v>
      </c>
      <c r="E273">
        <f>SUMIFS(INDEX('IRA-BIL_IRA-BIL - Mid_annual_st'!$W$3:$AR$434,MATCH(E268,'IRA-BIL_IRA-BIL - Mid_annual_st'!$A$3:$A$434,0),),'IRA-BIL_IRA-BIL - Mid_annual_st'!$W$1:$AR$1,$B273)</f>
        <v>0</v>
      </c>
      <c r="F273">
        <f>SUMIFS(INDEX('IRA-BIL_IRA-BIL - Mid_annual_st'!$W$3:$AR$434,MATCH(F268,'IRA-BIL_IRA-BIL - Mid_annual_st'!$A$3:$A$434,0),),'IRA-BIL_IRA-BIL - Mid_annual_st'!$W$1:$AR$1,$B273)</f>
        <v>0</v>
      </c>
      <c r="G273">
        <f>SUMIFS(INDEX('IRA-BIL_IRA-BIL - Mid_annual_st'!$W$3:$AR$434,MATCH(G268,'IRA-BIL_IRA-BIL - Mid_annual_st'!$A$3:$A$434,0),),'IRA-BIL_IRA-BIL - Mid_annual_st'!$W$1:$AR$1,$B273)</f>
        <v>0</v>
      </c>
      <c r="H273">
        <f>SUMIFS(INDEX('IRA-BIL_IRA-BIL - Mid_annual_st'!$W$3:$AR$434,MATCH(H268,'IRA-BIL_IRA-BIL - Mid_annual_st'!$A$3:$A$434,0),),'IRA-BIL_IRA-BIL - Mid_annual_st'!$W$1:$AR$1,$B273)</f>
        <v>0</v>
      </c>
      <c r="I273">
        <f>SUMIFS(INDEX('IRA-BIL_IRA-BIL - Mid_annual_st'!$W$3:$AR$434,MATCH(I268,'IRA-BIL_IRA-BIL - Mid_annual_st'!$A$3:$A$434,0),),'IRA-BIL_IRA-BIL - Mid_annual_st'!$W$1:$AR$1,$B273)</f>
        <v>0</v>
      </c>
      <c r="J273">
        <f>SUMIFS(INDEX('IRA-BIL_IRA-BIL - Mid_annual_st'!$W$3:$AR$434,MATCH(J268,'IRA-BIL_IRA-BIL - Mid_annual_st'!$A$3:$A$434,0),),'IRA-BIL_IRA-BIL - Mid_annual_st'!$W$1:$AR$1,$B273)</f>
        <v>0</v>
      </c>
      <c r="K273">
        <f>SUMIFS(INDEX('IRA-BIL_IRA-BIL - Mid_annual_st'!$W$3:$AR$434,MATCH(K268,'IRA-BIL_IRA-BIL - Mid_annual_st'!$A$3:$A$434,0),),'IRA-BIL_IRA-BIL - Mid_annual_st'!$W$1:$AR$1,$B273)</f>
        <v>0</v>
      </c>
      <c r="M273">
        <f t="shared" ref="M273:U273" si="252">C273/SUM(C270:C281)</f>
        <v>0</v>
      </c>
      <c r="N273">
        <f t="shared" si="252"/>
        <v>0</v>
      </c>
      <c r="O273">
        <f t="shared" si="252"/>
        <v>0</v>
      </c>
      <c r="P273">
        <f t="shared" si="252"/>
        <v>0</v>
      </c>
      <c r="Q273">
        <f t="shared" si="252"/>
        <v>0</v>
      </c>
      <c r="R273">
        <f t="shared" si="252"/>
        <v>0</v>
      </c>
      <c r="S273">
        <f t="shared" si="252"/>
        <v>0</v>
      </c>
      <c r="T273">
        <f t="shared" si="252"/>
        <v>0</v>
      </c>
      <c r="U273">
        <f t="shared" si="252"/>
        <v>0</v>
      </c>
    </row>
    <row r="274" spans="1:21">
      <c r="A274" t="str">
        <f t="shared" si="249"/>
        <v>MI</v>
      </c>
      <c r="B274" s="1" t="s">
        <v>243</v>
      </c>
      <c r="C274">
        <f>SUMIFS(INDEX('IRA-BIL_IRA-BIL - Mid_annual_st'!$W$3:$AR$434,MATCH(C268,'IRA-BIL_IRA-BIL - Mid_annual_st'!$A$3:$A$434,0),),'IRA-BIL_IRA-BIL - Mid_annual_st'!$W$1:$AR$1,$B274)</f>
        <v>1116524</v>
      </c>
      <c r="D274">
        <f>SUMIFS(INDEX('IRA-BIL_IRA-BIL - Mid_annual_st'!$W$3:$AR$434,MATCH(D268,'IRA-BIL_IRA-BIL - Mid_annual_st'!$A$3:$A$434,0),),'IRA-BIL_IRA-BIL - Mid_annual_st'!$W$1:$AR$1,$B274)</f>
        <v>1116524</v>
      </c>
      <c r="E274">
        <f>SUMIFS(INDEX('IRA-BIL_IRA-BIL - Mid_annual_st'!$W$3:$AR$434,MATCH(E268,'IRA-BIL_IRA-BIL - Mid_annual_st'!$A$3:$A$434,0),),'IRA-BIL_IRA-BIL - Mid_annual_st'!$W$1:$AR$1,$B274)</f>
        <v>1118323</v>
      </c>
      <c r="F274">
        <f>SUMIFS(INDEX('IRA-BIL_IRA-BIL - Mid_annual_st'!$W$3:$AR$434,MATCH(F268,'IRA-BIL_IRA-BIL - Mid_annual_st'!$A$3:$A$434,0),),'IRA-BIL_IRA-BIL - Mid_annual_st'!$W$1:$AR$1,$B274)</f>
        <v>1120122</v>
      </c>
      <c r="G274">
        <f>SUMIFS(INDEX('IRA-BIL_IRA-BIL - Mid_annual_st'!$W$3:$AR$434,MATCH(G268,'IRA-BIL_IRA-BIL - Mid_annual_st'!$A$3:$A$434,0),),'IRA-BIL_IRA-BIL - Mid_annual_st'!$W$1:$AR$1,$B274)</f>
        <v>1121921</v>
      </c>
      <c r="H274">
        <f>SUMIFS(INDEX('IRA-BIL_IRA-BIL - Mid_annual_st'!$W$3:$AR$434,MATCH(H268,'IRA-BIL_IRA-BIL - Mid_annual_st'!$A$3:$A$434,0),),'IRA-BIL_IRA-BIL - Mid_annual_st'!$W$1:$AR$1,$B274)</f>
        <v>1123720</v>
      </c>
      <c r="I274">
        <f>SUMIFS(INDEX('IRA-BIL_IRA-BIL - Mid_annual_st'!$W$3:$AR$434,MATCH(I268,'IRA-BIL_IRA-BIL - Mid_annual_st'!$A$3:$A$434,0),),'IRA-BIL_IRA-BIL - Mid_annual_st'!$W$1:$AR$1,$B274)</f>
        <v>1125474</v>
      </c>
      <c r="J274">
        <f>SUMIFS(INDEX('IRA-BIL_IRA-BIL - Mid_annual_st'!$W$3:$AR$434,MATCH(J268,'IRA-BIL_IRA-BIL - Mid_annual_st'!$A$3:$A$434,0),),'IRA-BIL_IRA-BIL - Mid_annual_st'!$W$1:$AR$1,$B274)</f>
        <v>1127318</v>
      </c>
      <c r="K274">
        <f>SUMIFS(INDEX('IRA-BIL_IRA-BIL - Mid_annual_st'!$W$3:$AR$434,MATCH(K268,'IRA-BIL_IRA-BIL - Mid_annual_st'!$A$3:$A$434,0),),'IRA-BIL_IRA-BIL - Mid_annual_st'!$W$1:$AR$1,$B274)</f>
        <v>1127673</v>
      </c>
      <c r="M274">
        <f t="shared" ref="M274:U274" si="253">C274/SUM(C270:C281)</f>
        <v>1.0115782953105851E-2</v>
      </c>
      <c r="N274">
        <f t="shared" si="253"/>
        <v>1.0153799149856542E-2</v>
      </c>
      <c r="O274">
        <f t="shared" si="253"/>
        <v>1.0208401373489655E-2</v>
      </c>
      <c r="P274">
        <f t="shared" si="253"/>
        <v>9.420740942155675E-3</v>
      </c>
      <c r="Q274">
        <f t="shared" si="253"/>
        <v>9.4525682810369261E-3</v>
      </c>
      <c r="R274">
        <f t="shared" si="253"/>
        <v>9.0504711396348237E-3</v>
      </c>
      <c r="S274">
        <f t="shared" si="253"/>
        <v>8.4388295751556611E-3</v>
      </c>
      <c r="T274">
        <f t="shared" si="253"/>
        <v>8.3964652078992816E-3</v>
      </c>
      <c r="U274">
        <f t="shared" si="253"/>
        <v>8.0966190087461941E-3</v>
      </c>
    </row>
    <row r="275" spans="1:21">
      <c r="A275" t="str">
        <f t="shared" si="249"/>
        <v>MI</v>
      </c>
      <c r="B275" s="1" t="s">
        <v>241</v>
      </c>
      <c r="C275">
        <f>SUMIFS(INDEX('IRA-BIL_IRA-BIL - Mid_annual_st'!$W$3:$AR$434,MATCH(C268,'IRA-BIL_IRA-BIL - Mid_annual_st'!$A$3:$A$434,0),),'IRA-BIL_IRA-BIL - Mid_annual_st'!$W$1:$AR$1,$B275)</f>
        <v>34154501</v>
      </c>
      <c r="D275">
        <f>SUMIFS(INDEX('IRA-BIL_IRA-BIL - Mid_annual_st'!$W$3:$AR$434,MATCH(D268,'IRA-BIL_IRA-BIL - Mid_annual_st'!$A$3:$A$434,0),),'IRA-BIL_IRA-BIL - Mid_annual_st'!$W$1:$AR$1,$B275)</f>
        <v>38462367</v>
      </c>
      <c r="E275">
        <f>SUMIFS(INDEX('IRA-BIL_IRA-BIL - Mid_annual_st'!$W$3:$AR$434,MATCH(E268,'IRA-BIL_IRA-BIL - Mid_annual_st'!$A$3:$A$434,0),),'IRA-BIL_IRA-BIL - Mid_annual_st'!$W$1:$AR$1,$B275)</f>
        <v>39620069</v>
      </c>
      <c r="F275">
        <f>SUMIFS(INDEX('IRA-BIL_IRA-BIL - Mid_annual_st'!$W$3:$AR$434,MATCH(F268,'IRA-BIL_IRA-BIL - Mid_annual_st'!$A$3:$A$434,0),),'IRA-BIL_IRA-BIL - Mid_annual_st'!$W$1:$AR$1,$B275)</f>
        <v>53055452</v>
      </c>
      <c r="G275">
        <f>SUMIFS(INDEX('IRA-BIL_IRA-BIL - Mid_annual_st'!$W$3:$AR$434,MATCH(G268,'IRA-BIL_IRA-BIL - Mid_annual_st'!$A$3:$A$434,0),),'IRA-BIL_IRA-BIL - Mid_annual_st'!$W$1:$AR$1,$B275)</f>
        <v>53596980</v>
      </c>
      <c r="H275">
        <f>SUMIFS(INDEX('IRA-BIL_IRA-BIL - Mid_annual_st'!$W$3:$AR$434,MATCH(H268,'IRA-BIL_IRA-BIL - Mid_annual_st'!$A$3:$A$434,0),),'IRA-BIL_IRA-BIL - Mid_annual_st'!$W$1:$AR$1,$B275)</f>
        <v>60507006</v>
      </c>
      <c r="I275">
        <f>SUMIFS(INDEX('IRA-BIL_IRA-BIL - Mid_annual_st'!$W$3:$AR$434,MATCH(I268,'IRA-BIL_IRA-BIL - Mid_annual_st'!$A$3:$A$434,0),),'IRA-BIL_IRA-BIL - Mid_annual_st'!$W$1:$AR$1,$B275)</f>
        <v>63721160</v>
      </c>
      <c r="J275">
        <f>SUMIFS(INDEX('IRA-BIL_IRA-BIL - Mid_annual_st'!$W$3:$AR$434,MATCH(J268,'IRA-BIL_IRA-BIL - Mid_annual_st'!$A$3:$A$434,0),),'IRA-BIL_IRA-BIL - Mid_annual_st'!$W$1:$AR$1,$B275)</f>
        <v>59583961</v>
      </c>
      <c r="K275">
        <f>SUMIFS(INDEX('IRA-BIL_IRA-BIL - Mid_annual_st'!$W$3:$AR$434,MATCH(K268,'IRA-BIL_IRA-BIL - Mid_annual_st'!$A$3:$A$434,0),),'IRA-BIL_IRA-BIL - Mid_annual_st'!$W$1:$AR$1,$B275)</f>
        <v>53144751</v>
      </c>
      <c r="M275">
        <f t="shared" ref="M275:U275" si="254">C275/SUM(C270:C281)</f>
        <v>0.30944208900806142</v>
      </c>
      <c r="N275">
        <f t="shared" si="254"/>
        <v>0.3497812401220845</v>
      </c>
      <c r="O275">
        <f t="shared" si="254"/>
        <v>0.36166435528675961</v>
      </c>
      <c r="P275">
        <f t="shared" si="254"/>
        <v>0.44622074100943937</v>
      </c>
      <c r="Q275">
        <f t="shared" si="254"/>
        <v>0.4515728942656127</v>
      </c>
      <c r="R275">
        <f t="shared" si="254"/>
        <v>0.48732505566218548</v>
      </c>
      <c r="S275">
        <f t="shared" si="254"/>
        <v>0.47778270272900658</v>
      </c>
      <c r="T275">
        <f t="shared" si="254"/>
        <v>0.44379195176988895</v>
      </c>
      <c r="U275">
        <f t="shared" si="254"/>
        <v>0.38157586566467705</v>
      </c>
    </row>
    <row r="276" spans="1:21">
      <c r="A276" t="str">
        <f t="shared" si="249"/>
        <v>MI</v>
      </c>
      <c r="B276" s="1" t="s">
        <v>244</v>
      </c>
      <c r="C276">
        <f>SUMIFS(INDEX('IRA-BIL_IRA-BIL - Mid_annual_st'!$W$3:$AR$434,MATCH(C268,'IRA-BIL_IRA-BIL - Mid_annual_st'!$A$3:$A$434,0),),'IRA-BIL_IRA-BIL - Mid_annual_st'!$W$1:$AR$1,$B276)</f>
        <v>26834841</v>
      </c>
      <c r="D276">
        <f>SUMIFS(INDEX('IRA-BIL_IRA-BIL - Mid_annual_st'!$W$3:$AR$434,MATCH(D268,'IRA-BIL_IRA-BIL - Mid_annual_st'!$A$3:$A$434,0),),'IRA-BIL_IRA-BIL - Mid_annual_st'!$W$1:$AR$1,$B276)</f>
        <v>26834841</v>
      </c>
      <c r="E276">
        <f>SUMIFS(INDEX('IRA-BIL_IRA-BIL - Mid_annual_st'!$W$3:$AR$434,MATCH(E268,'IRA-BIL_IRA-BIL - Mid_annual_st'!$A$3:$A$434,0),),'IRA-BIL_IRA-BIL - Mid_annual_st'!$W$1:$AR$1,$B276)</f>
        <v>26834841</v>
      </c>
      <c r="F276">
        <f>SUMIFS(INDEX('IRA-BIL_IRA-BIL - Mid_annual_st'!$W$3:$AR$434,MATCH(F268,'IRA-BIL_IRA-BIL - Mid_annual_st'!$A$3:$A$434,0),),'IRA-BIL_IRA-BIL - Mid_annual_st'!$W$1:$AR$1,$B276)</f>
        <v>26834841</v>
      </c>
      <c r="G276">
        <f>SUMIFS(INDEX('IRA-BIL_IRA-BIL - Mid_annual_st'!$W$3:$AR$434,MATCH(G268,'IRA-BIL_IRA-BIL - Mid_annual_st'!$A$3:$A$434,0),),'IRA-BIL_IRA-BIL - Mid_annual_st'!$W$1:$AR$1,$B276)</f>
        <v>26834841</v>
      </c>
      <c r="H276">
        <f>SUMIFS(INDEX('IRA-BIL_IRA-BIL - Mid_annual_st'!$W$3:$AR$434,MATCH(H268,'IRA-BIL_IRA-BIL - Mid_annual_st'!$A$3:$A$434,0),),'IRA-BIL_IRA-BIL - Mid_annual_st'!$W$1:$AR$1,$B276)</f>
        <v>26834841</v>
      </c>
      <c r="I276">
        <f>SUMIFS(INDEX('IRA-BIL_IRA-BIL - Mid_annual_st'!$W$3:$AR$434,MATCH(I268,'IRA-BIL_IRA-BIL - Mid_annual_st'!$A$3:$A$434,0),),'IRA-BIL_IRA-BIL - Mid_annual_st'!$W$1:$AR$1,$B276)</f>
        <v>26834841</v>
      </c>
      <c r="J276">
        <f>SUMIFS(INDEX('IRA-BIL_IRA-BIL - Mid_annual_st'!$W$3:$AR$434,MATCH(J268,'IRA-BIL_IRA-BIL - Mid_annual_st'!$A$3:$A$434,0),),'IRA-BIL_IRA-BIL - Mid_annual_st'!$W$1:$AR$1,$B276)</f>
        <v>26834841</v>
      </c>
      <c r="K276">
        <f>SUMIFS(INDEX('IRA-BIL_IRA-BIL - Mid_annual_st'!$W$3:$AR$434,MATCH(K268,'IRA-BIL_IRA-BIL - Mid_annual_st'!$A$3:$A$434,0),),'IRA-BIL_IRA-BIL - Mid_annual_st'!$W$1:$AR$1,$B276)</f>
        <v>26834841</v>
      </c>
      <c r="M276">
        <f t="shared" ref="M276:U276" si="255">C276/SUM(C270:C281)</f>
        <v>0.24312547436249105</v>
      </c>
      <c r="N276">
        <f t="shared" si="255"/>
        <v>0.24403916595821984</v>
      </c>
      <c r="O276">
        <f t="shared" si="255"/>
        <v>0.24495680382302473</v>
      </c>
      <c r="P276">
        <f t="shared" si="255"/>
        <v>0.22569334883605335</v>
      </c>
      <c r="Q276">
        <f t="shared" si="255"/>
        <v>0.22609271674500184</v>
      </c>
      <c r="R276">
        <f t="shared" si="255"/>
        <v>0.21612853202505009</v>
      </c>
      <c r="S276">
        <f t="shared" si="255"/>
        <v>0.20120824637032905</v>
      </c>
      <c r="T276">
        <f t="shared" si="255"/>
        <v>0.19987067430486266</v>
      </c>
      <c r="U276">
        <f t="shared" si="255"/>
        <v>0.19267241810106453</v>
      </c>
    </row>
    <row r="277" spans="1:21">
      <c r="A277" t="str">
        <f t="shared" si="249"/>
        <v>MI</v>
      </c>
      <c r="B277" s="1" t="s">
        <v>247</v>
      </c>
      <c r="C277">
        <f>SUMIFS(INDEX('IRA-BIL_IRA-BIL - Mid_annual_st'!$W$3:$AR$434,MATCH(C268,'IRA-BIL_IRA-BIL - Mid_annual_st'!$A$3:$A$434,0),),'IRA-BIL_IRA-BIL - Mid_annual_st'!$W$1:$AR$1,$B277)</f>
        <v>0</v>
      </c>
      <c r="D277">
        <f>SUMIFS(INDEX('IRA-BIL_IRA-BIL - Mid_annual_st'!$W$3:$AR$434,MATCH(D268,'IRA-BIL_IRA-BIL - Mid_annual_st'!$A$3:$A$434,0),),'IRA-BIL_IRA-BIL - Mid_annual_st'!$W$1:$AR$1,$B277)</f>
        <v>0</v>
      </c>
      <c r="E277">
        <f>SUMIFS(INDEX('IRA-BIL_IRA-BIL - Mid_annual_st'!$W$3:$AR$434,MATCH(E268,'IRA-BIL_IRA-BIL - Mid_annual_st'!$A$3:$A$434,0),),'IRA-BIL_IRA-BIL - Mid_annual_st'!$W$1:$AR$1,$B277)</f>
        <v>0</v>
      </c>
      <c r="F277">
        <f>SUMIFS(INDEX('IRA-BIL_IRA-BIL - Mid_annual_st'!$W$3:$AR$434,MATCH(F268,'IRA-BIL_IRA-BIL - Mid_annual_st'!$A$3:$A$434,0),),'IRA-BIL_IRA-BIL - Mid_annual_st'!$W$1:$AR$1,$B277)</f>
        <v>0</v>
      </c>
      <c r="G277">
        <f>SUMIFS(INDEX('IRA-BIL_IRA-BIL - Mid_annual_st'!$W$3:$AR$434,MATCH(G268,'IRA-BIL_IRA-BIL - Mid_annual_st'!$A$3:$A$434,0),),'IRA-BIL_IRA-BIL - Mid_annual_st'!$W$1:$AR$1,$B277)</f>
        <v>0</v>
      </c>
      <c r="H277">
        <f>SUMIFS(INDEX('IRA-BIL_IRA-BIL - Mid_annual_st'!$W$3:$AR$434,MATCH(H268,'IRA-BIL_IRA-BIL - Mid_annual_st'!$A$3:$A$434,0),),'IRA-BIL_IRA-BIL - Mid_annual_st'!$W$1:$AR$1,$B277)</f>
        <v>0</v>
      </c>
      <c r="I277">
        <f>SUMIFS(INDEX('IRA-BIL_IRA-BIL - Mid_annual_st'!$W$3:$AR$434,MATCH(I268,'IRA-BIL_IRA-BIL - Mid_annual_st'!$A$3:$A$434,0),),'IRA-BIL_IRA-BIL - Mid_annual_st'!$W$1:$AR$1,$B277)</f>
        <v>0</v>
      </c>
      <c r="J277">
        <f>SUMIFS(INDEX('IRA-BIL_IRA-BIL - Mid_annual_st'!$W$3:$AR$434,MATCH(J268,'IRA-BIL_IRA-BIL - Mid_annual_st'!$A$3:$A$434,0),),'IRA-BIL_IRA-BIL - Mid_annual_st'!$W$1:$AR$1,$B277)</f>
        <v>0</v>
      </c>
      <c r="K277">
        <f>SUMIFS(INDEX('IRA-BIL_IRA-BIL - Mid_annual_st'!$W$3:$AR$434,MATCH(K268,'IRA-BIL_IRA-BIL - Mid_annual_st'!$A$3:$A$434,0),),'IRA-BIL_IRA-BIL - Mid_annual_st'!$W$1:$AR$1,$B277)</f>
        <v>0</v>
      </c>
      <c r="M277">
        <f t="shared" ref="M277:U277" si="256">C277/SUM(C270:C281)</f>
        <v>0</v>
      </c>
      <c r="N277">
        <f t="shared" si="256"/>
        <v>0</v>
      </c>
      <c r="O277">
        <f t="shared" si="256"/>
        <v>0</v>
      </c>
      <c r="P277">
        <f t="shared" si="256"/>
        <v>0</v>
      </c>
      <c r="Q277">
        <f t="shared" si="256"/>
        <v>0</v>
      </c>
      <c r="R277">
        <f t="shared" si="256"/>
        <v>0</v>
      </c>
      <c r="S277">
        <f t="shared" si="256"/>
        <v>0</v>
      </c>
      <c r="T277">
        <f t="shared" si="256"/>
        <v>0</v>
      </c>
      <c r="U277">
        <f t="shared" si="256"/>
        <v>0</v>
      </c>
    </row>
    <row r="278" spans="1:21">
      <c r="A278" t="str">
        <f t="shared" si="249"/>
        <v>MI</v>
      </c>
      <c r="B278" s="1" t="s">
        <v>245</v>
      </c>
      <c r="C278">
        <f>SUMIFS(INDEX('IRA-BIL_IRA-BIL - Mid_annual_st'!$W$3:$AR$434,MATCH(C268,'IRA-BIL_IRA-BIL - Mid_annual_st'!$A$3:$A$434,0),),'IRA-BIL_IRA-BIL - Mid_annual_st'!$W$1:$AR$1,$B278)</f>
        <v>1889013</v>
      </c>
      <c r="D278">
        <f>SUMIFS(INDEX('IRA-BIL_IRA-BIL - Mid_annual_st'!$W$3:$AR$434,MATCH(D268,'IRA-BIL_IRA-BIL - Mid_annual_st'!$A$3:$A$434,0),),'IRA-BIL_IRA-BIL - Mid_annual_st'!$W$1:$AR$1,$B278)</f>
        <v>1646191</v>
      </c>
      <c r="E278">
        <f>SUMIFS(INDEX('IRA-BIL_IRA-BIL - Mid_annual_st'!$W$3:$AR$434,MATCH(E268,'IRA-BIL_IRA-BIL - Mid_annual_st'!$A$3:$A$434,0),),'IRA-BIL_IRA-BIL - Mid_annual_st'!$W$1:$AR$1,$B278)</f>
        <v>1610229</v>
      </c>
      <c r="F278">
        <f>SUMIFS(INDEX('IRA-BIL_IRA-BIL - Mid_annual_st'!$W$3:$AR$434,MATCH(F268,'IRA-BIL_IRA-BIL - Mid_annual_st'!$A$3:$A$434,0),),'IRA-BIL_IRA-BIL - Mid_annual_st'!$W$1:$AR$1,$B278)</f>
        <v>1971006</v>
      </c>
      <c r="G278">
        <f>SUMIFS(INDEX('IRA-BIL_IRA-BIL - Mid_annual_st'!$W$3:$AR$434,MATCH(G268,'IRA-BIL_IRA-BIL - Mid_annual_st'!$A$3:$A$434,0),),'IRA-BIL_IRA-BIL - Mid_annual_st'!$W$1:$AR$1,$B278)</f>
        <v>1971006</v>
      </c>
      <c r="H278">
        <f>SUMIFS(INDEX('IRA-BIL_IRA-BIL - Mid_annual_st'!$W$3:$AR$434,MATCH(H268,'IRA-BIL_IRA-BIL - Mid_annual_st'!$A$3:$A$434,0),),'IRA-BIL_IRA-BIL - Mid_annual_st'!$W$1:$AR$1,$B278)</f>
        <v>2031686</v>
      </c>
      <c r="I278">
        <f>SUMIFS(INDEX('IRA-BIL_IRA-BIL - Mid_annual_st'!$W$3:$AR$434,MATCH(I268,'IRA-BIL_IRA-BIL - Mid_annual_st'!$A$3:$A$434,0),),'IRA-BIL_IRA-BIL - Mid_annual_st'!$W$1:$AR$1,$B278)</f>
        <v>2679255</v>
      </c>
      <c r="J278">
        <f>SUMIFS(INDEX('IRA-BIL_IRA-BIL - Mid_annual_st'!$W$3:$AR$434,MATCH(J268,'IRA-BIL_IRA-BIL - Mid_annual_st'!$A$3:$A$434,0),),'IRA-BIL_IRA-BIL - Mid_annual_st'!$W$1:$AR$1,$B278)</f>
        <v>3351444</v>
      </c>
      <c r="K278">
        <f>SUMIFS(INDEX('IRA-BIL_IRA-BIL - Mid_annual_st'!$W$3:$AR$434,MATCH(K268,'IRA-BIL_IRA-BIL - Mid_annual_st'!$A$3:$A$434,0),),'IRA-BIL_IRA-BIL - Mid_annual_st'!$W$1:$AR$1,$B278)</f>
        <v>3111871</v>
      </c>
      <c r="M278">
        <f t="shared" ref="M278:U278" si="257">C278/SUM(C270:C281)</f>
        <v>1.7114585538327294E-2</v>
      </c>
      <c r="N278">
        <f t="shared" si="257"/>
        <v>1.4970652468107706E-2</v>
      </c>
      <c r="O278">
        <f t="shared" si="257"/>
        <v>1.4698672865739927E-2</v>
      </c>
      <c r="P278">
        <f t="shared" si="257"/>
        <v>1.657706653510465E-2</v>
      </c>
      <c r="Q278">
        <f t="shared" si="257"/>
        <v>1.6606399913481847E-2</v>
      </c>
      <c r="R278">
        <f t="shared" si="257"/>
        <v>1.6363253753426222E-2</v>
      </c>
      <c r="S278">
        <f t="shared" si="257"/>
        <v>2.0089114749326668E-2</v>
      </c>
      <c r="T278">
        <f t="shared" si="257"/>
        <v>2.496215171071765E-2</v>
      </c>
      <c r="U278">
        <f t="shared" si="257"/>
        <v>2.2343031970585472E-2</v>
      </c>
    </row>
    <row r="279" spans="1:21">
      <c r="A279" t="str">
        <f t="shared" si="249"/>
        <v>MI</v>
      </c>
      <c r="B279" s="1" t="s">
        <v>248</v>
      </c>
      <c r="C279">
        <f>SUMIFS(INDEX('IRA-BIL_IRA-BIL - Mid_annual_st'!$W$3:$AR$434,MATCH(C268,'IRA-BIL_IRA-BIL - Mid_annual_st'!$A$3:$A$434,0),),'IRA-BIL_IRA-BIL - Mid_annual_st'!$W$1:$AR$1,$B279)</f>
        <v>10364177</v>
      </c>
      <c r="D279">
        <f>SUMIFS(INDEX('IRA-BIL_IRA-BIL - Mid_annual_st'!$W$3:$AR$434,MATCH(D268,'IRA-BIL_IRA-BIL - Mid_annual_st'!$A$3:$A$434,0),),'IRA-BIL_IRA-BIL - Mid_annual_st'!$W$1:$AR$1,$B279)</f>
        <v>10557478</v>
      </c>
      <c r="E279">
        <f>SUMIFS(INDEX('IRA-BIL_IRA-BIL - Mid_annual_st'!$W$3:$AR$434,MATCH(E268,'IRA-BIL_IRA-BIL - Mid_annual_st'!$A$3:$A$434,0),),'IRA-BIL_IRA-BIL - Mid_annual_st'!$W$1:$AR$1,$B279)</f>
        <v>10625011</v>
      </c>
      <c r="F279">
        <f>SUMIFS(INDEX('IRA-BIL_IRA-BIL - Mid_annual_st'!$W$3:$AR$434,MATCH(F268,'IRA-BIL_IRA-BIL - Mid_annual_st'!$A$3:$A$434,0),),'IRA-BIL_IRA-BIL - Mid_annual_st'!$W$1:$AR$1,$B279)</f>
        <v>10641829</v>
      </c>
      <c r="G279">
        <f>SUMIFS(INDEX('IRA-BIL_IRA-BIL - Mid_annual_st'!$W$3:$AR$434,MATCH(G268,'IRA-BIL_IRA-BIL - Mid_annual_st'!$A$3:$A$434,0),),'IRA-BIL_IRA-BIL - Mid_annual_st'!$W$1:$AR$1,$B279)</f>
        <v>10661365</v>
      </c>
      <c r="H279">
        <f>SUMIFS(INDEX('IRA-BIL_IRA-BIL - Mid_annual_st'!$W$3:$AR$434,MATCH(H268,'IRA-BIL_IRA-BIL - Mid_annual_st'!$A$3:$A$434,0),),'IRA-BIL_IRA-BIL - Mid_annual_st'!$W$1:$AR$1,$B279)</f>
        <v>10646384</v>
      </c>
      <c r="I279">
        <f>SUMIFS(INDEX('IRA-BIL_IRA-BIL - Mid_annual_st'!$W$3:$AR$434,MATCH(I268,'IRA-BIL_IRA-BIL - Mid_annual_st'!$A$3:$A$434,0),),'IRA-BIL_IRA-BIL - Mid_annual_st'!$W$1:$AR$1,$B279)</f>
        <v>13187658</v>
      </c>
      <c r="J279">
        <f>SUMIFS(INDEX('IRA-BIL_IRA-BIL - Mid_annual_st'!$W$3:$AR$434,MATCH(J268,'IRA-BIL_IRA-BIL - Mid_annual_st'!$A$3:$A$434,0),),'IRA-BIL_IRA-BIL - Mid_annual_st'!$W$1:$AR$1,$B279)</f>
        <v>17525008</v>
      </c>
      <c r="K279">
        <f>SUMIFS(INDEX('IRA-BIL_IRA-BIL - Mid_annual_st'!$W$3:$AR$434,MATCH(K268,'IRA-BIL_IRA-BIL - Mid_annual_st'!$A$3:$A$434,0),),'IRA-BIL_IRA-BIL - Mid_annual_st'!$W$1:$AR$1,$B279)</f>
        <v>26538917</v>
      </c>
      <c r="M279">
        <f t="shared" ref="M279:U279" si="258">C279/SUM(C270:C281)</f>
        <v>9.3900144573311223E-2</v>
      </c>
      <c r="N279">
        <f t="shared" si="258"/>
        <v>9.6010933164920001E-2</v>
      </c>
      <c r="O279">
        <f t="shared" si="258"/>
        <v>9.6988416482306716E-2</v>
      </c>
      <c r="P279">
        <f t="shared" si="258"/>
        <v>8.9502673958479162E-2</v>
      </c>
      <c r="Q279">
        <f t="shared" si="258"/>
        <v>8.9825647823293484E-2</v>
      </c>
      <c r="R279">
        <f t="shared" si="258"/>
        <v>8.5746263422801006E-2</v>
      </c>
      <c r="S279">
        <f t="shared" si="258"/>
        <v>9.8881358749680723E-2</v>
      </c>
      <c r="T279">
        <f t="shared" si="258"/>
        <v>0.13052938029922043</v>
      </c>
      <c r="U279">
        <f t="shared" si="258"/>
        <v>0.1905477029721715</v>
      </c>
    </row>
    <row r="280" spans="1:21">
      <c r="A280" t="str">
        <f t="shared" si="249"/>
        <v>MI</v>
      </c>
      <c r="B280" s="1" t="s">
        <v>246</v>
      </c>
      <c r="C280" s="53">
        <v>0</v>
      </c>
      <c r="D280" s="53">
        <v>0</v>
      </c>
      <c r="E280" s="53">
        <v>0</v>
      </c>
      <c r="F280" s="53">
        <v>0</v>
      </c>
      <c r="G280" s="53">
        <v>0</v>
      </c>
      <c r="H280" s="53">
        <v>0</v>
      </c>
      <c r="I280" s="53">
        <v>0</v>
      </c>
      <c r="J280" s="53">
        <v>0</v>
      </c>
      <c r="K280" s="53">
        <v>0</v>
      </c>
      <c r="M280" s="53">
        <v>0</v>
      </c>
      <c r="N280" s="53">
        <v>0</v>
      </c>
      <c r="O280" s="53">
        <v>0</v>
      </c>
      <c r="P280" s="53">
        <v>0</v>
      </c>
      <c r="Q280" s="53">
        <v>0</v>
      </c>
      <c r="R280" s="53">
        <v>0</v>
      </c>
      <c r="S280" s="53">
        <v>0</v>
      </c>
      <c r="T280" s="53">
        <v>0</v>
      </c>
      <c r="U280" s="53">
        <v>0</v>
      </c>
    </row>
    <row r="281" spans="1:21" ht="15.6" customHeight="1" thickBot="1">
      <c r="A281" t="str">
        <f t="shared" si="249"/>
        <v>MI</v>
      </c>
      <c r="B281" s="1" t="s">
        <v>240</v>
      </c>
      <c r="C281">
        <f>SUMIFS(INDEX('IRA-BIL_IRA-BIL - Mid_annual_st'!$W$3:$AR$434,MATCH(C268,'IRA-BIL_IRA-BIL - Mid_annual_st'!$A$3:$A$434,0),),'IRA-BIL_IRA-BIL - Mid_annual_st'!$W$1:$AR$1,$B281)</f>
        <v>1225326</v>
      </c>
      <c r="D281">
        <f>SUMIFS(INDEX('IRA-BIL_IRA-BIL - Mid_annual_st'!$W$3:$AR$434,MATCH(D268,'IRA-BIL_IRA-BIL - Mid_annual_st'!$A$3:$A$434,0),),'IRA-BIL_IRA-BIL - Mid_annual_st'!$W$1:$AR$1,$B281)</f>
        <v>1393467</v>
      </c>
      <c r="E281">
        <f>SUMIFS(INDEX('IRA-BIL_IRA-BIL - Mid_annual_st'!$W$3:$AR$434,MATCH(E268,'IRA-BIL_IRA-BIL - Mid_annual_st'!$A$3:$A$434,0),),'IRA-BIL_IRA-BIL - Mid_annual_st'!$W$1:$AR$1,$B281)</f>
        <v>1383686</v>
      </c>
      <c r="F281">
        <f>SUMIFS(INDEX('IRA-BIL_IRA-BIL - Mid_annual_st'!$W$3:$AR$434,MATCH(F268,'IRA-BIL_IRA-BIL - Mid_annual_st'!$A$3:$A$434,0),),'IRA-BIL_IRA-BIL - Mid_annual_st'!$W$1:$AR$1,$B281)</f>
        <v>1374020</v>
      </c>
      <c r="G281">
        <f>SUMIFS(INDEX('IRA-BIL_IRA-BIL - Mid_annual_st'!$W$3:$AR$434,MATCH(G268,'IRA-BIL_IRA-BIL - Mid_annual_st'!$A$3:$A$434,0),),'IRA-BIL_IRA-BIL - Mid_annual_st'!$W$1:$AR$1,$B281)</f>
        <v>1364432</v>
      </c>
      <c r="H281">
        <f>SUMIFS(INDEX('IRA-BIL_IRA-BIL - Mid_annual_st'!$W$3:$AR$434,MATCH(H268,'IRA-BIL_IRA-BIL - Mid_annual_st'!$A$3:$A$434,0),),'IRA-BIL_IRA-BIL - Mid_annual_st'!$W$1:$AR$1,$B281)</f>
        <v>1354884</v>
      </c>
      <c r="I281">
        <f>SUMIFS(INDEX('IRA-BIL_IRA-BIL - Mid_annual_st'!$W$3:$AR$434,MATCH(I268,'IRA-BIL_IRA-BIL - Mid_annual_st'!$A$3:$A$434,0),),'IRA-BIL_IRA-BIL - Mid_annual_st'!$W$1:$AR$1,$B281)</f>
        <v>1556415</v>
      </c>
      <c r="J281">
        <f>SUMIFS(INDEX('IRA-BIL_IRA-BIL - Mid_annual_st'!$W$3:$AR$434,MATCH(J268,'IRA-BIL_IRA-BIL - Mid_annual_st'!$A$3:$A$434,0),),'IRA-BIL_IRA-BIL - Mid_annual_st'!$W$1:$AR$1,$B281)</f>
        <v>1570805</v>
      </c>
      <c r="K281">
        <f>SUMIFS(INDEX('IRA-BIL_IRA-BIL - Mid_annual_st'!$W$3:$AR$434,MATCH(K268,'IRA-BIL_IRA-BIL - Mid_annual_st'!$A$3:$A$434,0),),'IRA-BIL_IRA-BIL - Mid_annual_st'!$W$1:$AR$1,$B281)</f>
        <v>1997859</v>
      </c>
      <c r="M281">
        <f t="shared" ref="M281:U281" si="259">C281/SUM(C270:C281)</f>
        <v>1.1101536431637278E-2</v>
      </c>
      <c r="N281">
        <f t="shared" si="259"/>
        <v>1.2672351010773745E-2</v>
      </c>
      <c r="O281">
        <f t="shared" si="259"/>
        <v>1.2630717657491089E-2</v>
      </c>
      <c r="P281">
        <f t="shared" si="259"/>
        <v>1.1556139839535998E-2</v>
      </c>
      <c r="Q281">
        <f t="shared" si="259"/>
        <v>1.149580642917975E-2</v>
      </c>
      <c r="R281">
        <f t="shared" si="259"/>
        <v>1.0912272220440134E-2</v>
      </c>
      <c r="S281">
        <f t="shared" si="259"/>
        <v>1.1670034965904054E-2</v>
      </c>
      <c r="T281">
        <f t="shared" si="259"/>
        <v>1.1699635356566852E-2</v>
      </c>
      <c r="U281">
        <f t="shared" si="259"/>
        <v>1.4344498055903319E-2</v>
      </c>
    </row>
    <row r="282" spans="1:21" ht="15.6" customHeight="1" thickBot="1">
      <c r="A282" s="50" t="s">
        <v>74</v>
      </c>
      <c r="C282" s="49" t="str">
        <f t="shared" ref="C282:K282" si="260">$A282&amp;"_"&amp;C283</f>
        <v>MN_2022</v>
      </c>
      <c r="D282" s="49" t="str">
        <f t="shared" si="260"/>
        <v>MN_2023</v>
      </c>
      <c r="E282" s="49" t="str">
        <f t="shared" si="260"/>
        <v>MN_2024</v>
      </c>
      <c r="F282" s="49" t="str">
        <f t="shared" si="260"/>
        <v>MN_2025</v>
      </c>
      <c r="G282" s="49" t="str">
        <f t="shared" si="260"/>
        <v>MN_2026</v>
      </c>
      <c r="H282" s="49" t="str">
        <f t="shared" si="260"/>
        <v>MN_2027</v>
      </c>
      <c r="I282" s="49" t="str">
        <f t="shared" si="260"/>
        <v>MN_2028</v>
      </c>
      <c r="J282" s="49" t="str">
        <f t="shared" si="260"/>
        <v>MN_2029</v>
      </c>
      <c r="K282" s="49" t="str">
        <f t="shared" si="260"/>
        <v>MN_2030</v>
      </c>
      <c r="M282" s="56" t="str">
        <f t="shared" ref="M282:U282" si="261">$A282&amp;"_"&amp;M283</f>
        <v>MN_2022</v>
      </c>
      <c r="N282" s="56" t="str">
        <f t="shared" si="261"/>
        <v>MN_2023</v>
      </c>
      <c r="O282" s="56" t="str">
        <f t="shared" si="261"/>
        <v>MN_2024</v>
      </c>
      <c r="P282" s="56" t="str">
        <f t="shared" si="261"/>
        <v>MN_2025</v>
      </c>
      <c r="Q282" s="56" t="str">
        <f t="shared" si="261"/>
        <v>MN_2026</v>
      </c>
      <c r="R282" s="56" t="str">
        <f t="shared" si="261"/>
        <v>MN_2027</v>
      </c>
      <c r="S282" s="56" t="str">
        <f t="shared" si="261"/>
        <v>MN_2028</v>
      </c>
      <c r="T282" s="56" t="str">
        <f t="shared" si="261"/>
        <v>MN_2029</v>
      </c>
      <c r="U282" s="56" t="str">
        <f t="shared" si="261"/>
        <v>MN_2030</v>
      </c>
    </row>
    <row r="283" spans="1:21">
      <c r="C283" s="48">
        <v>2022</v>
      </c>
      <c r="D283" s="48">
        <v>2023</v>
      </c>
      <c r="E283" s="48">
        <v>2024</v>
      </c>
      <c r="F283" s="48">
        <v>2025</v>
      </c>
      <c r="G283" s="48">
        <v>2026</v>
      </c>
      <c r="H283" s="48">
        <v>2027</v>
      </c>
      <c r="I283" s="48">
        <v>2028</v>
      </c>
      <c r="J283" s="48">
        <v>2029</v>
      </c>
      <c r="K283" s="48">
        <v>2030</v>
      </c>
      <c r="M283" s="48">
        <v>2022</v>
      </c>
      <c r="N283" s="48">
        <v>2023</v>
      </c>
      <c r="O283" s="48">
        <v>2024</v>
      </c>
      <c r="P283" s="48">
        <v>2025</v>
      </c>
      <c r="Q283" s="48">
        <v>2026</v>
      </c>
      <c r="R283" s="48">
        <v>2027</v>
      </c>
      <c r="S283" s="48">
        <v>2028</v>
      </c>
      <c r="T283" s="48">
        <v>2029</v>
      </c>
      <c r="U283" s="48">
        <v>2030</v>
      </c>
    </row>
    <row r="284" spans="1:21">
      <c r="A284" t="str">
        <f>A282</f>
        <v>MN</v>
      </c>
      <c r="B284" s="1" t="s">
        <v>237</v>
      </c>
      <c r="C284" s="53">
        <v>0</v>
      </c>
      <c r="D284" s="53">
        <v>0</v>
      </c>
      <c r="E284" s="53">
        <v>0</v>
      </c>
      <c r="F284" s="53">
        <v>0</v>
      </c>
      <c r="G284" s="53">
        <v>0</v>
      </c>
      <c r="H284" s="53">
        <v>0</v>
      </c>
      <c r="I284" s="53">
        <v>0</v>
      </c>
      <c r="J284" s="53">
        <v>0</v>
      </c>
      <c r="K284" s="53">
        <v>0</v>
      </c>
      <c r="M284" s="53">
        <v>0</v>
      </c>
      <c r="N284" s="53">
        <v>0</v>
      </c>
      <c r="O284" s="53">
        <v>0</v>
      </c>
      <c r="P284" s="53">
        <v>0</v>
      </c>
      <c r="Q284" s="53">
        <v>0</v>
      </c>
      <c r="R284" s="53">
        <v>0</v>
      </c>
      <c r="S284" s="53">
        <v>0</v>
      </c>
      <c r="T284" s="53">
        <v>0</v>
      </c>
      <c r="U284" s="53">
        <v>0</v>
      </c>
    </row>
    <row r="285" spans="1:21">
      <c r="A285" t="str">
        <f t="shared" ref="A285:A295" si="262">A284</f>
        <v>MN</v>
      </c>
      <c r="B285" s="1" t="s">
        <v>238</v>
      </c>
      <c r="C285">
        <f>SUMIFS(INDEX('IRA-BIL_IRA-BIL - Mid_annual_st'!$W$3:$AR$434,MATCH(C282,'IRA-BIL_IRA-BIL - Mid_annual_st'!$A$3:$A$434,0),),'IRA-BIL_IRA-BIL - Mid_annual_st'!$W$1:$AR$1,$B285)</f>
        <v>395235</v>
      </c>
      <c r="D285">
        <f>SUMIFS(INDEX('IRA-BIL_IRA-BIL - Mid_annual_st'!$W$3:$AR$434,MATCH(D282,'IRA-BIL_IRA-BIL - Mid_annual_st'!$A$3:$A$434,0),),'IRA-BIL_IRA-BIL - Mid_annual_st'!$W$1:$AR$1,$B285)</f>
        <v>383137</v>
      </c>
      <c r="E285">
        <f>SUMIFS(INDEX('IRA-BIL_IRA-BIL - Mid_annual_st'!$W$3:$AR$434,MATCH(E282,'IRA-BIL_IRA-BIL - Mid_annual_st'!$A$3:$A$434,0),),'IRA-BIL_IRA-BIL - Mid_annual_st'!$W$1:$AR$1,$B285)</f>
        <v>382910</v>
      </c>
      <c r="F285">
        <f>SUMIFS(INDEX('IRA-BIL_IRA-BIL - Mid_annual_st'!$W$3:$AR$434,MATCH(F282,'IRA-BIL_IRA-BIL - Mid_annual_st'!$A$3:$A$434,0),),'IRA-BIL_IRA-BIL - Mid_annual_st'!$W$1:$AR$1,$B285)</f>
        <v>378636</v>
      </c>
      <c r="G285">
        <f>SUMIFS(INDEX('IRA-BIL_IRA-BIL - Mid_annual_st'!$W$3:$AR$434,MATCH(G282,'IRA-BIL_IRA-BIL - Mid_annual_st'!$A$3:$A$434,0),),'IRA-BIL_IRA-BIL - Mid_annual_st'!$W$1:$AR$1,$B285)</f>
        <v>373391</v>
      </c>
      <c r="H285">
        <f>SUMIFS(INDEX('IRA-BIL_IRA-BIL - Mid_annual_st'!$W$3:$AR$434,MATCH(H282,'IRA-BIL_IRA-BIL - Mid_annual_st'!$A$3:$A$434,0),),'IRA-BIL_IRA-BIL - Mid_annual_st'!$W$1:$AR$1,$B285)</f>
        <v>195394</v>
      </c>
      <c r="I285">
        <f>SUMIFS(INDEX('IRA-BIL_IRA-BIL - Mid_annual_st'!$W$3:$AR$434,MATCH(I282,'IRA-BIL_IRA-BIL - Mid_annual_st'!$A$3:$A$434,0),),'IRA-BIL_IRA-BIL - Mid_annual_st'!$W$1:$AR$1,$B285)</f>
        <v>190356</v>
      </c>
      <c r="J285">
        <f>SUMIFS(INDEX('IRA-BIL_IRA-BIL - Mid_annual_st'!$W$3:$AR$434,MATCH(J282,'IRA-BIL_IRA-BIL - Mid_annual_st'!$A$3:$A$434,0),),'IRA-BIL_IRA-BIL - Mid_annual_st'!$W$1:$AR$1,$B285)</f>
        <v>185442</v>
      </c>
      <c r="K285">
        <f>SUMIFS(INDEX('IRA-BIL_IRA-BIL - Mid_annual_st'!$W$3:$AR$434,MATCH(K282,'IRA-BIL_IRA-BIL - Mid_annual_st'!$A$3:$A$434,0),),'IRA-BIL_IRA-BIL - Mid_annual_st'!$W$1:$AR$1,$B285)</f>
        <v>176431</v>
      </c>
      <c r="M285">
        <f t="shared" ref="M285:U285" si="263">C285/SUM(C284:C295)</f>
        <v>6.1093389190911822E-3</v>
      </c>
      <c r="N285">
        <f t="shared" si="263"/>
        <v>4.6155351064223228E-3</v>
      </c>
      <c r="O285">
        <f t="shared" si="263"/>
        <v>4.4691342848858758E-3</v>
      </c>
      <c r="P285">
        <f t="shared" si="263"/>
        <v>4.2043923461262366E-3</v>
      </c>
      <c r="Q285">
        <f t="shared" si="263"/>
        <v>4.0870963940181108E-3</v>
      </c>
      <c r="R285">
        <f t="shared" si="263"/>
        <v>1.735725647718706E-3</v>
      </c>
      <c r="S285">
        <f t="shared" si="263"/>
        <v>1.7776934381879474E-3</v>
      </c>
      <c r="T285">
        <f t="shared" si="263"/>
        <v>1.7581620517764986E-3</v>
      </c>
      <c r="U285">
        <f t="shared" si="263"/>
        <v>1.6855911085061862E-3</v>
      </c>
    </row>
    <row r="286" spans="1:21">
      <c r="A286" t="str">
        <f t="shared" si="262"/>
        <v>MN</v>
      </c>
      <c r="B286" s="1" t="s">
        <v>239</v>
      </c>
      <c r="C286">
        <f>SUMIFS(INDEX('IRA-BIL_IRA-BIL - Mid_annual_st'!$W$3:$AR$434,MATCH(C282,'IRA-BIL_IRA-BIL - Mid_annual_st'!$A$3:$A$434,0),),'IRA-BIL_IRA-BIL - Mid_annual_st'!$W$1:$AR$1,$B286)</f>
        <v>20808247</v>
      </c>
      <c r="D286">
        <f>SUMIFS(INDEX('IRA-BIL_IRA-BIL - Mid_annual_st'!$W$3:$AR$434,MATCH(D282,'IRA-BIL_IRA-BIL - Mid_annual_st'!$A$3:$A$434,0),),'IRA-BIL_IRA-BIL - Mid_annual_st'!$W$1:$AR$1,$B286)</f>
        <v>17716511</v>
      </c>
      <c r="E286">
        <f>SUMIFS(INDEX('IRA-BIL_IRA-BIL - Mid_annual_st'!$W$3:$AR$434,MATCH(E282,'IRA-BIL_IRA-BIL - Mid_annual_st'!$A$3:$A$434,0),),'IRA-BIL_IRA-BIL - Mid_annual_st'!$W$1:$AR$1,$B286)</f>
        <v>16707070</v>
      </c>
      <c r="F286">
        <f>SUMIFS(INDEX('IRA-BIL_IRA-BIL - Mid_annual_st'!$W$3:$AR$434,MATCH(F282,'IRA-BIL_IRA-BIL - Mid_annual_st'!$A$3:$A$434,0),),'IRA-BIL_IRA-BIL - Mid_annual_st'!$W$1:$AR$1,$B286)</f>
        <v>9069912</v>
      </c>
      <c r="G286">
        <f>SUMIFS(INDEX('IRA-BIL_IRA-BIL - Mid_annual_st'!$W$3:$AR$434,MATCH(G282,'IRA-BIL_IRA-BIL - Mid_annual_st'!$A$3:$A$434,0),),'IRA-BIL_IRA-BIL - Mid_annual_st'!$W$1:$AR$1,$B286)</f>
        <v>10332099</v>
      </c>
      <c r="H286">
        <f>SUMIFS(INDEX('IRA-BIL_IRA-BIL - Mid_annual_st'!$W$3:$AR$434,MATCH(H282,'IRA-BIL_IRA-BIL - Mid_annual_st'!$A$3:$A$434,0),),'IRA-BIL_IRA-BIL - Mid_annual_st'!$W$1:$AR$1,$B286)</f>
        <v>5990832</v>
      </c>
      <c r="I286">
        <f>SUMIFS(INDEX('IRA-BIL_IRA-BIL - Mid_annual_st'!$W$3:$AR$434,MATCH(I282,'IRA-BIL_IRA-BIL - Mid_annual_st'!$A$3:$A$434,0),),'IRA-BIL_IRA-BIL - Mid_annual_st'!$W$1:$AR$1,$B286)</f>
        <v>3168230</v>
      </c>
      <c r="J286">
        <f>SUMIFS(INDEX('IRA-BIL_IRA-BIL - Mid_annual_st'!$W$3:$AR$434,MATCH(J282,'IRA-BIL_IRA-BIL - Mid_annual_st'!$A$3:$A$434,0),),'IRA-BIL_IRA-BIL - Mid_annual_st'!$W$1:$AR$1,$B286)</f>
        <v>1053155</v>
      </c>
      <c r="K286">
        <f>SUMIFS(INDEX('IRA-BIL_IRA-BIL - Mid_annual_st'!$W$3:$AR$434,MATCH(K282,'IRA-BIL_IRA-BIL - Mid_annual_st'!$A$3:$A$434,0),),'IRA-BIL_IRA-BIL - Mid_annual_st'!$W$1:$AR$1,$B286)</f>
        <v>1468068</v>
      </c>
      <c r="M286">
        <f t="shared" ref="M286:U286" si="264">C286/SUM(C284:C295)</f>
        <v>0.32164315719802733</v>
      </c>
      <c r="N286">
        <f t="shared" si="264"/>
        <v>0.21342542872084203</v>
      </c>
      <c r="O286">
        <f t="shared" si="264"/>
        <v>0.1949965770990266</v>
      </c>
      <c r="P286">
        <f t="shared" si="264"/>
        <v>0.10071273886486892</v>
      </c>
      <c r="Q286">
        <f t="shared" si="264"/>
        <v>0.11309400752974264</v>
      </c>
      <c r="R286">
        <f t="shared" si="264"/>
        <v>5.3217809930570799E-2</v>
      </c>
      <c r="S286">
        <f t="shared" si="264"/>
        <v>2.9587413486678645E-2</v>
      </c>
      <c r="T286">
        <f t="shared" si="264"/>
        <v>9.9848856010972611E-3</v>
      </c>
      <c r="U286">
        <f t="shared" si="264"/>
        <v>1.4025666506920324E-2</v>
      </c>
    </row>
    <row r="287" spans="1:21">
      <c r="A287" t="str">
        <f t="shared" si="262"/>
        <v>MN</v>
      </c>
      <c r="B287" s="1" t="s">
        <v>242</v>
      </c>
      <c r="C287">
        <f>SUMIFS(INDEX('IRA-BIL_IRA-BIL - Mid_annual_st'!$W$3:$AR$434,MATCH(C282,'IRA-BIL_IRA-BIL - Mid_annual_st'!$A$3:$A$434,0),),'IRA-BIL_IRA-BIL - Mid_annual_st'!$W$1:$AR$1,$B287)</f>
        <v>0</v>
      </c>
      <c r="D287">
        <f>SUMIFS(INDEX('IRA-BIL_IRA-BIL - Mid_annual_st'!$W$3:$AR$434,MATCH(D282,'IRA-BIL_IRA-BIL - Mid_annual_st'!$A$3:$A$434,0),),'IRA-BIL_IRA-BIL - Mid_annual_st'!$W$1:$AR$1,$B287)</f>
        <v>0</v>
      </c>
      <c r="E287">
        <f>SUMIFS(INDEX('IRA-BIL_IRA-BIL - Mid_annual_st'!$W$3:$AR$434,MATCH(E282,'IRA-BIL_IRA-BIL - Mid_annual_st'!$A$3:$A$434,0),),'IRA-BIL_IRA-BIL - Mid_annual_st'!$W$1:$AR$1,$B287)</f>
        <v>0</v>
      </c>
      <c r="F287">
        <f>SUMIFS(INDEX('IRA-BIL_IRA-BIL - Mid_annual_st'!$W$3:$AR$434,MATCH(F282,'IRA-BIL_IRA-BIL - Mid_annual_st'!$A$3:$A$434,0),),'IRA-BIL_IRA-BIL - Mid_annual_st'!$W$1:$AR$1,$B287)</f>
        <v>0</v>
      </c>
      <c r="G287">
        <f>SUMIFS(INDEX('IRA-BIL_IRA-BIL - Mid_annual_st'!$W$3:$AR$434,MATCH(G282,'IRA-BIL_IRA-BIL - Mid_annual_st'!$A$3:$A$434,0),),'IRA-BIL_IRA-BIL - Mid_annual_st'!$W$1:$AR$1,$B287)</f>
        <v>0</v>
      </c>
      <c r="H287">
        <f>SUMIFS(INDEX('IRA-BIL_IRA-BIL - Mid_annual_st'!$W$3:$AR$434,MATCH(H282,'IRA-BIL_IRA-BIL - Mid_annual_st'!$A$3:$A$434,0),),'IRA-BIL_IRA-BIL - Mid_annual_st'!$W$1:$AR$1,$B287)</f>
        <v>0</v>
      </c>
      <c r="I287">
        <f>SUMIFS(INDEX('IRA-BIL_IRA-BIL - Mid_annual_st'!$W$3:$AR$434,MATCH(I282,'IRA-BIL_IRA-BIL - Mid_annual_st'!$A$3:$A$434,0),),'IRA-BIL_IRA-BIL - Mid_annual_st'!$W$1:$AR$1,$B287)</f>
        <v>0</v>
      </c>
      <c r="J287">
        <f>SUMIFS(INDEX('IRA-BIL_IRA-BIL - Mid_annual_st'!$W$3:$AR$434,MATCH(J282,'IRA-BIL_IRA-BIL - Mid_annual_st'!$A$3:$A$434,0),),'IRA-BIL_IRA-BIL - Mid_annual_st'!$W$1:$AR$1,$B287)</f>
        <v>0</v>
      </c>
      <c r="K287">
        <f>SUMIFS(INDEX('IRA-BIL_IRA-BIL - Mid_annual_st'!$W$3:$AR$434,MATCH(K282,'IRA-BIL_IRA-BIL - Mid_annual_st'!$A$3:$A$434,0),),'IRA-BIL_IRA-BIL - Mid_annual_st'!$W$1:$AR$1,$B287)</f>
        <v>0</v>
      </c>
      <c r="M287">
        <f t="shared" ref="M287:U287" si="265">C287/SUM(C284:C295)</f>
        <v>0</v>
      </c>
      <c r="N287">
        <f t="shared" si="265"/>
        <v>0</v>
      </c>
      <c r="O287">
        <f t="shared" si="265"/>
        <v>0</v>
      </c>
      <c r="P287">
        <f t="shared" si="265"/>
        <v>0</v>
      </c>
      <c r="Q287">
        <f t="shared" si="265"/>
        <v>0</v>
      </c>
      <c r="R287">
        <f t="shared" si="265"/>
        <v>0</v>
      </c>
      <c r="S287">
        <f t="shared" si="265"/>
        <v>0</v>
      </c>
      <c r="T287">
        <f t="shared" si="265"/>
        <v>0</v>
      </c>
      <c r="U287">
        <f t="shared" si="265"/>
        <v>0</v>
      </c>
    </row>
    <row r="288" spans="1:21">
      <c r="A288" t="str">
        <f t="shared" si="262"/>
        <v>MN</v>
      </c>
      <c r="B288" s="1" t="s">
        <v>243</v>
      </c>
      <c r="C288">
        <f>SUMIFS(INDEX('IRA-BIL_IRA-BIL - Mid_annual_st'!$W$3:$AR$434,MATCH(C282,'IRA-BIL_IRA-BIL - Mid_annual_st'!$A$3:$A$434,0),),'IRA-BIL_IRA-BIL - Mid_annual_st'!$W$1:$AR$1,$B288)</f>
        <v>819643</v>
      </c>
      <c r="D288">
        <f>SUMIFS(INDEX('IRA-BIL_IRA-BIL - Mid_annual_st'!$W$3:$AR$434,MATCH(D282,'IRA-BIL_IRA-BIL - Mid_annual_st'!$A$3:$A$434,0),),'IRA-BIL_IRA-BIL - Mid_annual_st'!$W$1:$AR$1,$B288)</f>
        <v>819643</v>
      </c>
      <c r="E288">
        <f>SUMIFS(INDEX('IRA-BIL_IRA-BIL - Mid_annual_st'!$W$3:$AR$434,MATCH(E282,'IRA-BIL_IRA-BIL - Mid_annual_st'!$A$3:$A$434,0),),'IRA-BIL_IRA-BIL - Mid_annual_st'!$W$1:$AR$1,$B288)</f>
        <v>820445</v>
      </c>
      <c r="F288">
        <f>SUMIFS(INDEX('IRA-BIL_IRA-BIL - Mid_annual_st'!$W$3:$AR$434,MATCH(F282,'IRA-BIL_IRA-BIL - Mid_annual_st'!$A$3:$A$434,0),),'IRA-BIL_IRA-BIL - Mid_annual_st'!$W$1:$AR$1,$B288)</f>
        <v>821247</v>
      </c>
      <c r="G288">
        <f>SUMIFS(INDEX('IRA-BIL_IRA-BIL - Mid_annual_st'!$W$3:$AR$434,MATCH(G282,'IRA-BIL_IRA-BIL - Mid_annual_st'!$A$3:$A$434,0),),'IRA-BIL_IRA-BIL - Mid_annual_st'!$W$1:$AR$1,$B288)</f>
        <v>822049</v>
      </c>
      <c r="H288">
        <f>SUMIFS(INDEX('IRA-BIL_IRA-BIL - Mid_annual_st'!$W$3:$AR$434,MATCH(H282,'IRA-BIL_IRA-BIL - Mid_annual_st'!$A$3:$A$434,0),),'IRA-BIL_IRA-BIL - Mid_annual_st'!$W$1:$AR$1,$B288)</f>
        <v>822851</v>
      </c>
      <c r="I288">
        <f>SUMIFS(INDEX('IRA-BIL_IRA-BIL - Mid_annual_st'!$W$3:$AR$434,MATCH(I282,'IRA-BIL_IRA-BIL - Mid_annual_st'!$A$3:$A$434,0),),'IRA-BIL_IRA-BIL - Mid_annual_st'!$W$1:$AR$1,$B288)</f>
        <v>823654</v>
      </c>
      <c r="J288">
        <f>SUMIFS(INDEX('IRA-BIL_IRA-BIL - Mid_annual_st'!$W$3:$AR$434,MATCH(J282,'IRA-BIL_IRA-BIL - Mid_annual_st'!$A$3:$A$434,0),),'IRA-BIL_IRA-BIL - Mid_annual_st'!$W$1:$AR$1,$B288)</f>
        <v>822543</v>
      </c>
      <c r="K288">
        <f>SUMIFS(INDEX('IRA-BIL_IRA-BIL - Mid_annual_st'!$W$3:$AR$434,MATCH(K282,'IRA-BIL_IRA-BIL - Mid_annual_st'!$A$3:$A$434,0),),'IRA-BIL_IRA-BIL - Mid_annual_st'!$W$1:$AR$1,$B288)</f>
        <v>825258</v>
      </c>
      <c r="M288">
        <f t="shared" ref="M288:U288" si="266">C288/SUM(C284:C295)</f>
        <v>1.2669619035916995E-2</v>
      </c>
      <c r="N288">
        <f t="shared" si="266"/>
        <v>9.8739903513190112E-3</v>
      </c>
      <c r="O288">
        <f t="shared" si="266"/>
        <v>9.575824288640131E-3</v>
      </c>
      <c r="P288">
        <f t="shared" si="266"/>
        <v>9.11916616771552E-3</v>
      </c>
      <c r="Q288">
        <f t="shared" si="266"/>
        <v>8.9980570062111673E-3</v>
      </c>
      <c r="R288">
        <f t="shared" si="266"/>
        <v>7.3095570229944869E-3</v>
      </c>
      <c r="S288">
        <f t="shared" si="266"/>
        <v>7.6919262389273544E-3</v>
      </c>
      <c r="T288">
        <f t="shared" si="266"/>
        <v>7.7984700798869539E-3</v>
      </c>
      <c r="U288">
        <f t="shared" si="266"/>
        <v>7.8843714938054994E-3</v>
      </c>
    </row>
    <row r="289" spans="1:21">
      <c r="A289" t="str">
        <f t="shared" si="262"/>
        <v>MN</v>
      </c>
      <c r="B289" s="1" t="s">
        <v>241</v>
      </c>
      <c r="C289">
        <f>SUMIFS(INDEX('IRA-BIL_IRA-BIL - Mid_annual_st'!$W$3:$AR$434,MATCH(C282,'IRA-BIL_IRA-BIL - Mid_annual_st'!$A$3:$A$434,0),),'IRA-BIL_IRA-BIL - Mid_annual_st'!$W$1:$AR$1,$B289)</f>
        <v>10021914</v>
      </c>
      <c r="D289">
        <f>SUMIFS(INDEX('IRA-BIL_IRA-BIL - Mid_annual_st'!$W$3:$AR$434,MATCH(D282,'IRA-BIL_IRA-BIL - Mid_annual_st'!$A$3:$A$434,0),),'IRA-BIL_IRA-BIL - Mid_annual_st'!$W$1:$AR$1,$B289)</f>
        <v>9613785</v>
      </c>
      <c r="E289">
        <f>SUMIFS(INDEX('IRA-BIL_IRA-BIL - Mid_annual_st'!$W$3:$AR$434,MATCH(E282,'IRA-BIL_IRA-BIL - Mid_annual_st'!$A$3:$A$434,0),),'IRA-BIL_IRA-BIL - Mid_annual_st'!$W$1:$AR$1,$B289)</f>
        <v>9664768</v>
      </c>
      <c r="F289">
        <f>SUMIFS(INDEX('IRA-BIL_IRA-BIL - Mid_annual_st'!$W$3:$AR$434,MATCH(F282,'IRA-BIL_IRA-BIL - Mid_annual_st'!$A$3:$A$434,0),),'IRA-BIL_IRA-BIL - Mid_annual_st'!$W$1:$AR$1,$B289)</f>
        <v>5371117</v>
      </c>
      <c r="G289">
        <f>SUMIFS(INDEX('IRA-BIL_IRA-BIL - Mid_annual_st'!$W$3:$AR$434,MATCH(G282,'IRA-BIL_IRA-BIL - Mid_annual_st'!$A$3:$A$434,0),),'IRA-BIL_IRA-BIL - Mid_annual_st'!$W$1:$AR$1,$B289)</f>
        <v>4705905</v>
      </c>
      <c r="H289">
        <f>SUMIFS(INDEX('IRA-BIL_IRA-BIL - Mid_annual_st'!$W$3:$AR$434,MATCH(H282,'IRA-BIL_IRA-BIL - Mid_annual_st'!$A$3:$A$434,0),),'IRA-BIL_IRA-BIL - Mid_annual_st'!$W$1:$AR$1,$B289)</f>
        <v>1915085</v>
      </c>
      <c r="I289">
        <f>SUMIFS(INDEX('IRA-BIL_IRA-BIL - Mid_annual_st'!$W$3:$AR$434,MATCH(I282,'IRA-BIL_IRA-BIL - Mid_annual_st'!$A$3:$A$434,0),),'IRA-BIL_IRA-BIL - Mid_annual_st'!$W$1:$AR$1,$B289)</f>
        <v>1859996</v>
      </c>
      <c r="J289">
        <f>SUMIFS(INDEX('IRA-BIL_IRA-BIL - Mid_annual_st'!$W$3:$AR$434,MATCH(J282,'IRA-BIL_IRA-BIL - Mid_annual_st'!$A$3:$A$434,0),),'IRA-BIL_IRA-BIL - Mid_annual_st'!$W$1:$AR$1,$B289)</f>
        <v>551966</v>
      </c>
      <c r="K289">
        <f>SUMIFS(INDEX('IRA-BIL_IRA-BIL - Mid_annual_st'!$W$3:$AR$434,MATCH(K282,'IRA-BIL_IRA-BIL - Mid_annual_st'!$A$3:$A$434,0),),'IRA-BIL_IRA-BIL - Mid_annual_st'!$W$1:$AR$1,$B289)</f>
        <v>673085</v>
      </c>
      <c r="M289">
        <f t="shared" ref="M289:U289" si="267">C289/SUM(C284:C295)</f>
        <v>0.15491358114535603</v>
      </c>
      <c r="N289">
        <f t="shared" si="267"/>
        <v>0.11581434884413755</v>
      </c>
      <c r="O289">
        <f t="shared" si="267"/>
        <v>0.11280234526198819</v>
      </c>
      <c r="P289">
        <f t="shared" si="267"/>
        <v>5.9641141373109038E-2</v>
      </c>
      <c r="Q289">
        <f t="shared" si="267"/>
        <v>5.1510313200081953E-2</v>
      </c>
      <c r="R289">
        <f t="shared" si="267"/>
        <v>1.7012099409712569E-2</v>
      </c>
      <c r="S289">
        <f t="shared" si="267"/>
        <v>1.7370099625206609E-2</v>
      </c>
      <c r="T289">
        <f t="shared" si="267"/>
        <v>5.233149313914145E-3</v>
      </c>
      <c r="U289">
        <f t="shared" si="267"/>
        <v>6.4305371010133497E-3</v>
      </c>
    </row>
    <row r="290" spans="1:21">
      <c r="A290" t="str">
        <f t="shared" si="262"/>
        <v>MN</v>
      </c>
      <c r="B290" s="1" t="s">
        <v>244</v>
      </c>
      <c r="C290">
        <f>SUMIFS(INDEX('IRA-BIL_IRA-BIL - Mid_annual_st'!$W$3:$AR$434,MATCH(C282,'IRA-BIL_IRA-BIL - Mid_annual_st'!$A$3:$A$434,0),),'IRA-BIL_IRA-BIL - Mid_annual_st'!$W$1:$AR$1,$B290)</f>
        <v>13443840</v>
      </c>
      <c r="D290">
        <f>SUMIFS(INDEX('IRA-BIL_IRA-BIL - Mid_annual_st'!$W$3:$AR$434,MATCH(D282,'IRA-BIL_IRA-BIL - Mid_annual_st'!$A$3:$A$434,0),),'IRA-BIL_IRA-BIL - Mid_annual_st'!$W$1:$AR$1,$B290)</f>
        <v>13443840</v>
      </c>
      <c r="E290">
        <f>SUMIFS(INDEX('IRA-BIL_IRA-BIL - Mid_annual_st'!$W$3:$AR$434,MATCH(E282,'IRA-BIL_IRA-BIL - Mid_annual_st'!$A$3:$A$434,0),),'IRA-BIL_IRA-BIL - Mid_annual_st'!$W$1:$AR$1,$B290)</f>
        <v>13443840</v>
      </c>
      <c r="F290">
        <f>SUMIFS(INDEX('IRA-BIL_IRA-BIL - Mid_annual_st'!$W$3:$AR$434,MATCH(F282,'IRA-BIL_IRA-BIL - Mid_annual_st'!$A$3:$A$434,0),),'IRA-BIL_IRA-BIL - Mid_annual_st'!$W$1:$AR$1,$B290)</f>
        <v>13387209</v>
      </c>
      <c r="G290">
        <f>SUMIFS(INDEX('IRA-BIL_IRA-BIL - Mid_annual_st'!$W$3:$AR$434,MATCH(G282,'IRA-BIL_IRA-BIL - Mid_annual_st'!$A$3:$A$434,0),),'IRA-BIL_IRA-BIL - Mid_annual_st'!$W$1:$AR$1,$B290)</f>
        <v>13443840</v>
      </c>
      <c r="H290">
        <f>SUMIFS(INDEX('IRA-BIL_IRA-BIL - Mid_annual_st'!$W$3:$AR$434,MATCH(H282,'IRA-BIL_IRA-BIL - Mid_annual_st'!$A$3:$A$434,0),),'IRA-BIL_IRA-BIL - Mid_annual_st'!$W$1:$AR$1,$B290)</f>
        <v>13117415</v>
      </c>
      <c r="I290">
        <f>SUMIFS(INDEX('IRA-BIL_IRA-BIL - Mid_annual_st'!$W$3:$AR$434,MATCH(I282,'IRA-BIL_IRA-BIL - Mid_annual_st'!$A$3:$A$434,0),),'IRA-BIL_IRA-BIL - Mid_annual_st'!$W$1:$AR$1,$B290)</f>
        <v>11505690</v>
      </c>
      <c r="J290">
        <f>SUMIFS(INDEX('IRA-BIL_IRA-BIL - Mid_annual_st'!$W$3:$AR$434,MATCH(J282,'IRA-BIL_IRA-BIL - Mid_annual_st'!$A$3:$A$434,0),),'IRA-BIL_IRA-BIL - Mid_annual_st'!$W$1:$AR$1,$B290)</f>
        <v>10718934</v>
      </c>
      <c r="K290">
        <f>SUMIFS(INDEX('IRA-BIL_IRA-BIL - Mid_annual_st'!$W$3:$AR$434,MATCH(K282,'IRA-BIL_IRA-BIL - Mid_annual_st'!$A$3:$A$434,0),),'IRA-BIL_IRA-BIL - Mid_annual_st'!$W$1:$AR$1,$B290)</f>
        <v>10617322</v>
      </c>
      <c r="M290">
        <f t="shared" ref="M290:U290" si="268">C290/SUM(C284:C295)</f>
        <v>0.20780794953390969</v>
      </c>
      <c r="N290">
        <f t="shared" si="268"/>
        <v>0.16195385850263661</v>
      </c>
      <c r="O290">
        <f t="shared" si="268"/>
        <v>0.1569097862801184</v>
      </c>
      <c r="P290">
        <f t="shared" si="268"/>
        <v>0.14865221229780654</v>
      </c>
      <c r="Q290">
        <f t="shared" si="268"/>
        <v>0.14715477873263266</v>
      </c>
      <c r="R290">
        <f t="shared" si="268"/>
        <v>0.11652473283350598</v>
      </c>
      <c r="S290">
        <f t="shared" si="268"/>
        <v>0.10744914588888548</v>
      </c>
      <c r="T290">
        <f t="shared" si="268"/>
        <v>0.10162543002284742</v>
      </c>
      <c r="U290">
        <f t="shared" si="268"/>
        <v>0.10143604898995708</v>
      </c>
    </row>
    <row r="291" spans="1:21">
      <c r="A291" t="str">
        <f t="shared" si="262"/>
        <v>MN</v>
      </c>
      <c r="B291" s="1" t="s">
        <v>247</v>
      </c>
      <c r="C291">
        <f>SUMIFS(INDEX('IRA-BIL_IRA-BIL - Mid_annual_st'!$W$3:$AR$434,MATCH(C282,'IRA-BIL_IRA-BIL - Mid_annual_st'!$A$3:$A$434,0),),'IRA-BIL_IRA-BIL - Mid_annual_st'!$W$1:$AR$1,$B291)</f>
        <v>0</v>
      </c>
      <c r="D291">
        <f>SUMIFS(INDEX('IRA-BIL_IRA-BIL - Mid_annual_st'!$W$3:$AR$434,MATCH(D282,'IRA-BIL_IRA-BIL - Mid_annual_st'!$A$3:$A$434,0),),'IRA-BIL_IRA-BIL - Mid_annual_st'!$W$1:$AR$1,$B291)</f>
        <v>0</v>
      </c>
      <c r="E291">
        <f>SUMIFS(INDEX('IRA-BIL_IRA-BIL - Mid_annual_st'!$W$3:$AR$434,MATCH(E282,'IRA-BIL_IRA-BIL - Mid_annual_st'!$A$3:$A$434,0),),'IRA-BIL_IRA-BIL - Mid_annual_st'!$W$1:$AR$1,$B291)</f>
        <v>0</v>
      </c>
      <c r="F291">
        <f>SUMIFS(INDEX('IRA-BIL_IRA-BIL - Mid_annual_st'!$W$3:$AR$434,MATCH(F282,'IRA-BIL_IRA-BIL - Mid_annual_st'!$A$3:$A$434,0),),'IRA-BIL_IRA-BIL - Mid_annual_st'!$W$1:$AR$1,$B291)</f>
        <v>0</v>
      </c>
      <c r="G291">
        <f>SUMIFS(INDEX('IRA-BIL_IRA-BIL - Mid_annual_st'!$W$3:$AR$434,MATCH(G282,'IRA-BIL_IRA-BIL - Mid_annual_st'!$A$3:$A$434,0),),'IRA-BIL_IRA-BIL - Mid_annual_st'!$W$1:$AR$1,$B291)</f>
        <v>0</v>
      </c>
      <c r="H291">
        <f>SUMIFS(INDEX('IRA-BIL_IRA-BIL - Mid_annual_st'!$W$3:$AR$434,MATCH(H282,'IRA-BIL_IRA-BIL - Mid_annual_st'!$A$3:$A$434,0),),'IRA-BIL_IRA-BIL - Mid_annual_st'!$W$1:$AR$1,$B291)</f>
        <v>0</v>
      </c>
      <c r="I291">
        <f>SUMIFS(INDEX('IRA-BIL_IRA-BIL - Mid_annual_st'!$W$3:$AR$434,MATCH(I282,'IRA-BIL_IRA-BIL - Mid_annual_st'!$A$3:$A$434,0),),'IRA-BIL_IRA-BIL - Mid_annual_st'!$W$1:$AR$1,$B291)</f>
        <v>0</v>
      </c>
      <c r="J291">
        <f>SUMIFS(INDEX('IRA-BIL_IRA-BIL - Mid_annual_st'!$W$3:$AR$434,MATCH(J282,'IRA-BIL_IRA-BIL - Mid_annual_st'!$A$3:$A$434,0),),'IRA-BIL_IRA-BIL - Mid_annual_st'!$W$1:$AR$1,$B291)</f>
        <v>0</v>
      </c>
      <c r="K291">
        <f>SUMIFS(INDEX('IRA-BIL_IRA-BIL - Mid_annual_st'!$W$3:$AR$434,MATCH(K282,'IRA-BIL_IRA-BIL - Mid_annual_st'!$A$3:$A$434,0),),'IRA-BIL_IRA-BIL - Mid_annual_st'!$W$1:$AR$1,$B291)</f>
        <v>0</v>
      </c>
      <c r="M291">
        <f t="shared" ref="M291:U291" si="269">C291/SUM(C284:C295)</f>
        <v>0</v>
      </c>
      <c r="N291">
        <f t="shared" si="269"/>
        <v>0</v>
      </c>
      <c r="O291">
        <f t="shared" si="269"/>
        <v>0</v>
      </c>
      <c r="P291">
        <f t="shared" si="269"/>
        <v>0</v>
      </c>
      <c r="Q291">
        <f t="shared" si="269"/>
        <v>0</v>
      </c>
      <c r="R291">
        <f t="shared" si="269"/>
        <v>0</v>
      </c>
      <c r="S291">
        <f t="shared" si="269"/>
        <v>0</v>
      </c>
      <c r="T291">
        <f t="shared" si="269"/>
        <v>0</v>
      </c>
      <c r="U291">
        <f t="shared" si="269"/>
        <v>0</v>
      </c>
    </row>
    <row r="292" spans="1:21">
      <c r="A292" t="str">
        <f t="shared" si="262"/>
        <v>MN</v>
      </c>
      <c r="B292" s="1" t="s">
        <v>245</v>
      </c>
      <c r="C292">
        <f>SUMIFS(INDEX('IRA-BIL_IRA-BIL - Mid_annual_st'!$W$3:$AR$434,MATCH(C282,'IRA-BIL_IRA-BIL - Mid_annual_st'!$A$3:$A$434,0),),'IRA-BIL_IRA-BIL - Mid_annual_st'!$W$1:$AR$1,$B292)</f>
        <v>321941</v>
      </c>
      <c r="D292">
        <f>SUMIFS(INDEX('IRA-BIL_IRA-BIL - Mid_annual_st'!$W$3:$AR$434,MATCH(D282,'IRA-BIL_IRA-BIL - Mid_annual_st'!$A$3:$A$434,0),),'IRA-BIL_IRA-BIL - Mid_annual_st'!$W$1:$AR$1,$B292)</f>
        <v>131585</v>
      </c>
      <c r="E292">
        <f>SUMIFS(INDEX('IRA-BIL_IRA-BIL - Mid_annual_st'!$W$3:$AR$434,MATCH(E282,'IRA-BIL_IRA-BIL - Mid_annual_st'!$A$3:$A$434,0),),'IRA-BIL_IRA-BIL - Mid_annual_st'!$W$1:$AR$1,$B292)</f>
        <v>114744</v>
      </c>
      <c r="F292">
        <f>SUMIFS(INDEX('IRA-BIL_IRA-BIL - Mid_annual_st'!$W$3:$AR$434,MATCH(F282,'IRA-BIL_IRA-BIL - Mid_annual_st'!$A$3:$A$434,0),),'IRA-BIL_IRA-BIL - Mid_annual_st'!$W$1:$AR$1,$B292)</f>
        <v>108001</v>
      </c>
      <c r="G292">
        <f>SUMIFS(INDEX('IRA-BIL_IRA-BIL - Mid_annual_st'!$W$3:$AR$434,MATCH(G282,'IRA-BIL_IRA-BIL - Mid_annual_st'!$A$3:$A$434,0),),'IRA-BIL_IRA-BIL - Mid_annual_st'!$W$1:$AR$1,$B292)</f>
        <v>82149</v>
      </c>
      <c r="H292">
        <f>SUMIFS(INDEX('IRA-BIL_IRA-BIL - Mid_annual_st'!$W$3:$AR$434,MATCH(H282,'IRA-BIL_IRA-BIL - Mid_annual_st'!$A$3:$A$434,0),),'IRA-BIL_IRA-BIL - Mid_annual_st'!$W$1:$AR$1,$B292)</f>
        <v>88893</v>
      </c>
      <c r="I292">
        <f>SUMIFS(INDEX('IRA-BIL_IRA-BIL - Mid_annual_st'!$W$3:$AR$434,MATCH(I282,'IRA-BIL_IRA-BIL - Mid_annual_st'!$A$3:$A$434,0),),'IRA-BIL_IRA-BIL - Mid_annual_st'!$W$1:$AR$1,$B292)</f>
        <v>82149</v>
      </c>
      <c r="J292">
        <f>SUMIFS(INDEX('IRA-BIL_IRA-BIL - Mid_annual_st'!$W$3:$AR$434,MATCH(J282,'IRA-BIL_IRA-BIL - Mid_annual_st'!$A$3:$A$434,0),),'IRA-BIL_IRA-BIL - Mid_annual_st'!$W$1:$AR$1,$B292)</f>
        <v>82149</v>
      </c>
      <c r="K292">
        <f>SUMIFS(INDEX('IRA-BIL_IRA-BIL - Mid_annual_st'!$W$3:$AR$434,MATCH(K282,'IRA-BIL_IRA-BIL - Mid_annual_st'!$A$3:$A$434,0),),'IRA-BIL_IRA-BIL - Mid_annual_st'!$W$1:$AR$1,$B292)</f>
        <v>23213</v>
      </c>
      <c r="M292">
        <f t="shared" ref="M292:U292" si="270">C292/SUM(C284:C295)</f>
        <v>4.976398044077914E-3</v>
      </c>
      <c r="N292">
        <f t="shared" si="270"/>
        <v>1.5851645416093494E-3</v>
      </c>
      <c r="O292">
        <f t="shared" si="270"/>
        <v>1.3392346618916846E-3</v>
      </c>
      <c r="P292">
        <f t="shared" si="270"/>
        <v>1.1992482959200385E-3</v>
      </c>
      <c r="Q292">
        <f t="shared" si="270"/>
        <v>8.9919382543284063E-4</v>
      </c>
      <c r="R292">
        <f t="shared" si="270"/>
        <v>7.8965505595186608E-4</v>
      </c>
      <c r="S292">
        <f t="shared" si="270"/>
        <v>7.6717171118168947E-4</v>
      </c>
      <c r="T292">
        <f t="shared" si="270"/>
        <v>7.7884866638295311E-4</v>
      </c>
      <c r="U292">
        <f t="shared" si="270"/>
        <v>2.2177296734561441E-4</v>
      </c>
    </row>
    <row r="293" spans="1:21">
      <c r="A293" t="str">
        <f t="shared" si="262"/>
        <v>MN</v>
      </c>
      <c r="B293" s="1" t="s">
        <v>248</v>
      </c>
      <c r="C293">
        <f>SUMIFS(INDEX('IRA-BIL_IRA-BIL - Mid_annual_st'!$W$3:$AR$434,MATCH(C282,'IRA-BIL_IRA-BIL - Mid_annual_st'!$A$3:$A$434,0),),'IRA-BIL_IRA-BIL - Mid_annual_st'!$W$1:$AR$1,$B293)</f>
        <v>16708148</v>
      </c>
      <c r="D293">
        <f>SUMIFS(INDEX('IRA-BIL_IRA-BIL - Mid_annual_st'!$W$3:$AR$434,MATCH(D282,'IRA-BIL_IRA-BIL - Mid_annual_st'!$A$3:$A$434,0),),'IRA-BIL_IRA-BIL - Mid_annual_st'!$W$1:$AR$1,$B293)</f>
        <v>34734748</v>
      </c>
      <c r="E293">
        <f>SUMIFS(INDEX('IRA-BIL_IRA-BIL - Mid_annual_st'!$W$3:$AR$434,MATCH(E282,'IRA-BIL_IRA-BIL - Mid_annual_st'!$A$3:$A$434,0),),'IRA-BIL_IRA-BIL - Mid_annual_st'!$W$1:$AR$1,$B293)</f>
        <v>38421093</v>
      </c>
      <c r="F293">
        <f>SUMIFS(INDEX('IRA-BIL_IRA-BIL - Mid_annual_st'!$W$3:$AR$434,MATCH(F282,'IRA-BIL_IRA-BIL - Mid_annual_st'!$A$3:$A$434,0),),'IRA-BIL_IRA-BIL - Mid_annual_st'!$W$1:$AR$1,$B293)</f>
        <v>53409666</v>
      </c>
      <c r="G293">
        <f>SUMIFS(INDEX('IRA-BIL_IRA-BIL - Mid_annual_st'!$W$3:$AR$434,MATCH(G282,'IRA-BIL_IRA-BIL - Mid_annual_st'!$A$3:$A$434,0),),'IRA-BIL_IRA-BIL - Mid_annual_st'!$W$1:$AR$1,$B293)</f>
        <v>53864884</v>
      </c>
      <c r="H293">
        <f>SUMIFS(INDEX('IRA-BIL_IRA-BIL - Mid_annual_st'!$W$3:$AR$434,MATCH(H282,'IRA-BIL_IRA-BIL - Mid_annual_st'!$A$3:$A$434,0),),'IRA-BIL_IRA-BIL - Mid_annual_st'!$W$1:$AR$1,$B293)</f>
        <v>78297572</v>
      </c>
      <c r="I293">
        <f>SUMIFS(INDEX('IRA-BIL_IRA-BIL - Mid_annual_st'!$W$3:$AR$434,MATCH(I282,'IRA-BIL_IRA-BIL - Mid_annual_st'!$A$3:$A$434,0),),'IRA-BIL_IRA-BIL - Mid_annual_st'!$W$1:$AR$1,$B293)</f>
        <v>77253676</v>
      </c>
      <c r="J293">
        <f>SUMIFS(INDEX('IRA-BIL_IRA-BIL - Mid_annual_st'!$W$3:$AR$434,MATCH(J282,'IRA-BIL_IRA-BIL - Mid_annual_st'!$A$3:$A$434,0),),'IRA-BIL_IRA-BIL - Mid_annual_st'!$W$1:$AR$1,$B293)</f>
        <v>79841682</v>
      </c>
      <c r="K293">
        <f>SUMIFS(INDEX('IRA-BIL_IRA-BIL - Mid_annual_st'!$W$3:$AR$434,MATCH(K282,'IRA-BIL_IRA-BIL - Mid_annual_st'!$A$3:$A$434,0),),'IRA-BIL_IRA-BIL - Mid_annual_st'!$W$1:$AR$1,$B293)</f>
        <v>78856406</v>
      </c>
      <c r="M293">
        <f t="shared" ref="M293:U293" si="271">C293/SUM(C284:C295)</f>
        <v>0.25826594011748832</v>
      </c>
      <c r="N293">
        <f t="shared" si="271"/>
        <v>0.41843896258187691</v>
      </c>
      <c r="O293">
        <f t="shared" si="271"/>
        <v>0.44843180901279345</v>
      </c>
      <c r="P293">
        <f t="shared" si="271"/>
        <v>0.59306349882092224</v>
      </c>
      <c r="Q293">
        <f t="shared" si="271"/>
        <v>0.58959903468643826</v>
      </c>
      <c r="R293">
        <f t="shared" si="271"/>
        <v>0.69553365955199242</v>
      </c>
      <c r="S293">
        <f t="shared" si="271"/>
        <v>0.72145534105096609</v>
      </c>
      <c r="T293">
        <f t="shared" si="271"/>
        <v>0.7569731530203877</v>
      </c>
      <c r="U293">
        <f t="shared" si="271"/>
        <v>0.75338039688237246</v>
      </c>
    </row>
    <row r="294" spans="1:21">
      <c r="A294" t="str">
        <f t="shared" si="262"/>
        <v>MN</v>
      </c>
      <c r="B294" s="1" t="s">
        <v>246</v>
      </c>
      <c r="C294" s="53">
        <v>0</v>
      </c>
      <c r="D294" s="53">
        <v>0</v>
      </c>
      <c r="E294" s="53">
        <v>0</v>
      </c>
      <c r="F294" s="53">
        <v>0</v>
      </c>
      <c r="G294" s="53">
        <v>0</v>
      </c>
      <c r="H294" s="53">
        <v>0</v>
      </c>
      <c r="I294" s="53">
        <v>0</v>
      </c>
      <c r="J294" s="53">
        <v>0</v>
      </c>
      <c r="K294" s="53">
        <v>0</v>
      </c>
      <c r="M294" s="53">
        <v>0</v>
      </c>
      <c r="N294" s="53">
        <v>0</v>
      </c>
      <c r="O294" s="53">
        <v>0</v>
      </c>
      <c r="P294" s="53">
        <v>0</v>
      </c>
      <c r="Q294" s="53">
        <v>0</v>
      </c>
      <c r="R294" s="53">
        <v>0</v>
      </c>
      <c r="S294" s="53">
        <v>0</v>
      </c>
      <c r="T294" s="53">
        <v>0</v>
      </c>
      <c r="U294" s="53">
        <v>0</v>
      </c>
    </row>
    <row r="295" spans="1:21" ht="15.6" customHeight="1" thickBot="1">
      <c r="A295" t="str">
        <f t="shared" si="262"/>
        <v>MN</v>
      </c>
      <c r="B295" s="1" t="s">
        <v>240</v>
      </c>
      <c r="C295">
        <f>SUMIFS(INDEX('IRA-BIL_IRA-BIL - Mid_annual_st'!$W$3:$AR$434,MATCH(C282,'IRA-BIL_IRA-BIL - Mid_annual_st'!$A$3:$A$434,0),),'IRA-BIL_IRA-BIL - Mid_annual_st'!$W$1:$AR$1,$B295)</f>
        <v>2174611</v>
      </c>
      <c r="D295">
        <f>SUMIFS(INDEX('IRA-BIL_IRA-BIL - Mid_annual_st'!$W$3:$AR$434,MATCH(D282,'IRA-BIL_IRA-BIL - Mid_annual_st'!$A$3:$A$434,0),),'IRA-BIL_IRA-BIL - Mid_annual_st'!$W$1:$AR$1,$B295)</f>
        <v>6167061</v>
      </c>
      <c r="E295">
        <f>SUMIFS(INDEX('IRA-BIL_IRA-BIL - Mid_annual_st'!$W$3:$AR$434,MATCH(E282,'IRA-BIL_IRA-BIL - Mid_annual_st'!$A$3:$A$434,0),),'IRA-BIL_IRA-BIL - Mid_annual_st'!$W$1:$AR$1,$B295)</f>
        <v>6123916</v>
      </c>
      <c r="F295">
        <f>SUMIFS(INDEX('IRA-BIL_IRA-BIL - Mid_annual_st'!$W$3:$AR$434,MATCH(F282,'IRA-BIL_IRA-BIL - Mid_annual_st'!$A$3:$A$434,0),),'IRA-BIL_IRA-BIL - Mid_annual_st'!$W$1:$AR$1,$B295)</f>
        <v>7511459</v>
      </c>
      <c r="G295">
        <f>SUMIFS(INDEX('IRA-BIL_IRA-BIL - Mid_annual_st'!$W$3:$AR$434,MATCH(G282,'IRA-BIL_IRA-BIL - Mid_annual_st'!$A$3:$A$434,0),),'IRA-BIL_IRA-BIL - Mid_annual_st'!$W$1:$AR$1,$B295)</f>
        <v>7734184</v>
      </c>
      <c r="H295">
        <f>SUMIFS(INDEX('IRA-BIL_IRA-BIL - Mid_annual_st'!$W$3:$AR$434,MATCH(H282,'IRA-BIL_IRA-BIL - Mid_annual_st'!$A$3:$A$434,0),),'IRA-BIL_IRA-BIL - Mid_annual_st'!$W$1:$AR$1,$B295)</f>
        <v>12143896</v>
      </c>
      <c r="I295">
        <f>SUMIFS(INDEX('IRA-BIL_IRA-BIL - Mid_annual_st'!$W$3:$AR$434,MATCH(I282,'IRA-BIL_IRA-BIL - Mid_annual_st'!$A$3:$A$434,0),),'IRA-BIL_IRA-BIL - Mid_annual_st'!$W$1:$AR$1,$B295)</f>
        <v>12196579</v>
      </c>
      <c r="J295">
        <f>SUMIFS(INDEX('IRA-BIL_IRA-BIL - Mid_annual_st'!$W$3:$AR$434,MATCH(J282,'IRA-BIL_IRA-BIL - Mid_annual_st'!$A$3:$A$434,0),),'IRA-BIL_IRA-BIL - Mid_annual_st'!$W$1:$AR$1,$B295)</f>
        <v>12219048</v>
      </c>
      <c r="K295">
        <f>SUMIFS(INDEX('IRA-BIL_IRA-BIL - Mid_annual_st'!$W$3:$AR$434,MATCH(K282,'IRA-BIL_IRA-BIL - Mid_annual_st'!$A$3:$A$434,0),),'IRA-BIL_IRA-BIL - Mid_annual_st'!$W$1:$AR$1,$B295)</f>
        <v>12030323</v>
      </c>
      <c r="M295">
        <f t="shared" ref="M295:U295" si="272">C295/SUM(C284:C295)</f>
        <v>3.3614016006132542E-2</v>
      </c>
      <c r="N295">
        <f t="shared" si="272"/>
        <v>7.4292711351156254E-2</v>
      </c>
      <c r="O295">
        <f t="shared" si="272"/>
        <v>7.1475289110655704E-2</v>
      </c>
      <c r="P295">
        <f t="shared" si="272"/>
        <v>8.3407601833531506E-2</v>
      </c>
      <c r="Q295">
        <f t="shared" si="272"/>
        <v>8.4657518625442421E-2</v>
      </c>
      <c r="R295">
        <f t="shared" si="272"/>
        <v>0.10787676054755316</v>
      </c>
      <c r="S295">
        <f t="shared" si="272"/>
        <v>0.11390120855996615</v>
      </c>
      <c r="T295">
        <f t="shared" si="272"/>
        <v>0.11584790124370704</v>
      </c>
      <c r="U295">
        <f t="shared" si="272"/>
        <v>0.11493561495007944</v>
      </c>
    </row>
    <row r="296" spans="1:21" ht="15.6" customHeight="1" thickBot="1">
      <c r="A296" s="50" t="s">
        <v>78</v>
      </c>
      <c r="C296" s="49" t="str">
        <f t="shared" ref="C296:K296" si="273">$A296&amp;"_"&amp;C297</f>
        <v>MS_2022</v>
      </c>
      <c r="D296" s="49" t="str">
        <f t="shared" si="273"/>
        <v>MS_2023</v>
      </c>
      <c r="E296" s="49" t="str">
        <f t="shared" si="273"/>
        <v>MS_2024</v>
      </c>
      <c r="F296" s="49" t="str">
        <f t="shared" si="273"/>
        <v>MS_2025</v>
      </c>
      <c r="G296" s="49" t="str">
        <f t="shared" si="273"/>
        <v>MS_2026</v>
      </c>
      <c r="H296" s="49" t="str">
        <f t="shared" si="273"/>
        <v>MS_2027</v>
      </c>
      <c r="I296" s="49" t="str">
        <f t="shared" si="273"/>
        <v>MS_2028</v>
      </c>
      <c r="J296" s="49" t="str">
        <f t="shared" si="273"/>
        <v>MS_2029</v>
      </c>
      <c r="K296" s="49" t="str">
        <f t="shared" si="273"/>
        <v>MS_2030</v>
      </c>
      <c r="M296" s="56" t="str">
        <f t="shared" ref="M296:U296" si="274">$A296&amp;"_"&amp;M297</f>
        <v>MS_2022</v>
      </c>
      <c r="N296" s="56" t="str">
        <f t="shared" si="274"/>
        <v>MS_2023</v>
      </c>
      <c r="O296" s="56" t="str">
        <f t="shared" si="274"/>
        <v>MS_2024</v>
      </c>
      <c r="P296" s="56" t="str">
        <f t="shared" si="274"/>
        <v>MS_2025</v>
      </c>
      <c r="Q296" s="56" t="str">
        <f t="shared" si="274"/>
        <v>MS_2026</v>
      </c>
      <c r="R296" s="56" t="str">
        <f t="shared" si="274"/>
        <v>MS_2027</v>
      </c>
      <c r="S296" s="56" t="str">
        <f t="shared" si="274"/>
        <v>MS_2028</v>
      </c>
      <c r="T296" s="56" t="str">
        <f t="shared" si="274"/>
        <v>MS_2029</v>
      </c>
      <c r="U296" s="56" t="str">
        <f t="shared" si="274"/>
        <v>MS_2030</v>
      </c>
    </row>
    <row r="297" spans="1:21">
      <c r="C297" s="48">
        <v>2022</v>
      </c>
      <c r="D297" s="48">
        <v>2023</v>
      </c>
      <c r="E297" s="48">
        <v>2024</v>
      </c>
      <c r="F297" s="48">
        <v>2025</v>
      </c>
      <c r="G297" s="48">
        <v>2026</v>
      </c>
      <c r="H297" s="48">
        <v>2027</v>
      </c>
      <c r="I297" s="48">
        <v>2028</v>
      </c>
      <c r="J297" s="48">
        <v>2029</v>
      </c>
      <c r="K297" s="48">
        <v>2030</v>
      </c>
      <c r="M297" s="48">
        <v>2022</v>
      </c>
      <c r="N297" s="48">
        <v>2023</v>
      </c>
      <c r="O297" s="48">
        <v>2024</v>
      </c>
      <c r="P297" s="48">
        <v>2025</v>
      </c>
      <c r="Q297" s="48">
        <v>2026</v>
      </c>
      <c r="R297" s="48">
        <v>2027</v>
      </c>
      <c r="S297" s="48">
        <v>2028</v>
      </c>
      <c r="T297" s="48">
        <v>2029</v>
      </c>
      <c r="U297" s="48">
        <v>2030</v>
      </c>
    </row>
    <row r="298" spans="1:21">
      <c r="A298" t="str">
        <f>A296</f>
        <v>MS</v>
      </c>
      <c r="B298" s="1" t="s">
        <v>237</v>
      </c>
      <c r="C298" s="53">
        <v>0</v>
      </c>
      <c r="D298" s="53">
        <v>0</v>
      </c>
      <c r="E298" s="53">
        <v>0</v>
      </c>
      <c r="F298" s="53">
        <v>0</v>
      </c>
      <c r="G298" s="53">
        <v>0</v>
      </c>
      <c r="H298" s="53">
        <v>0</v>
      </c>
      <c r="I298" s="53">
        <v>0</v>
      </c>
      <c r="J298" s="53">
        <v>0</v>
      </c>
      <c r="K298" s="53">
        <v>0</v>
      </c>
      <c r="M298" s="53">
        <v>0</v>
      </c>
      <c r="N298" s="53">
        <v>0</v>
      </c>
      <c r="O298" s="53">
        <v>0</v>
      </c>
      <c r="P298" s="53">
        <v>0</v>
      </c>
      <c r="Q298" s="53">
        <v>0</v>
      </c>
      <c r="R298" s="53">
        <v>0</v>
      </c>
      <c r="S298" s="53">
        <v>0</v>
      </c>
      <c r="T298" s="53">
        <v>0</v>
      </c>
      <c r="U298" s="53">
        <v>0</v>
      </c>
    </row>
    <row r="299" spans="1:21">
      <c r="A299" t="str">
        <f t="shared" ref="A299:A309" si="275">A298</f>
        <v>MS</v>
      </c>
      <c r="B299" s="1" t="s">
        <v>238</v>
      </c>
      <c r="C299">
        <f>SUMIFS(INDEX('IRA-BIL_IRA-BIL - Mid_annual_st'!$W$3:$AR$434,MATCH(C296,'IRA-BIL_IRA-BIL - Mid_annual_st'!$A$3:$A$434,0),),'IRA-BIL_IRA-BIL - Mid_annual_st'!$W$1:$AR$1,$B299)</f>
        <v>7354</v>
      </c>
      <c r="D299">
        <f>SUMIFS(INDEX('IRA-BIL_IRA-BIL - Mid_annual_st'!$W$3:$AR$434,MATCH(D296,'IRA-BIL_IRA-BIL - Mid_annual_st'!$A$3:$A$434,0),),'IRA-BIL_IRA-BIL - Mid_annual_st'!$W$1:$AR$1,$B299)</f>
        <v>7354</v>
      </c>
      <c r="E299">
        <f>SUMIFS(INDEX('IRA-BIL_IRA-BIL - Mid_annual_st'!$W$3:$AR$434,MATCH(E296,'IRA-BIL_IRA-BIL - Mid_annual_st'!$A$3:$A$434,0),),'IRA-BIL_IRA-BIL - Mid_annual_st'!$W$1:$AR$1,$B299)</f>
        <v>7354</v>
      </c>
      <c r="F299">
        <f>SUMIFS(INDEX('IRA-BIL_IRA-BIL - Mid_annual_st'!$W$3:$AR$434,MATCH(F296,'IRA-BIL_IRA-BIL - Mid_annual_st'!$A$3:$A$434,0),),'IRA-BIL_IRA-BIL - Mid_annual_st'!$W$1:$AR$1,$B299)</f>
        <v>7354</v>
      </c>
      <c r="G299">
        <f>SUMIFS(INDEX('IRA-BIL_IRA-BIL - Mid_annual_st'!$W$3:$AR$434,MATCH(G296,'IRA-BIL_IRA-BIL - Mid_annual_st'!$A$3:$A$434,0),),'IRA-BIL_IRA-BIL - Mid_annual_st'!$W$1:$AR$1,$B299)</f>
        <v>7354</v>
      </c>
      <c r="H299">
        <f>SUMIFS(INDEX('IRA-BIL_IRA-BIL - Mid_annual_st'!$W$3:$AR$434,MATCH(H296,'IRA-BIL_IRA-BIL - Mid_annual_st'!$A$3:$A$434,0),),'IRA-BIL_IRA-BIL - Mid_annual_st'!$W$1:$AR$1,$B299)</f>
        <v>7354</v>
      </c>
      <c r="I299">
        <f>SUMIFS(INDEX('IRA-BIL_IRA-BIL - Mid_annual_st'!$W$3:$AR$434,MATCH(I296,'IRA-BIL_IRA-BIL - Mid_annual_st'!$A$3:$A$434,0),),'IRA-BIL_IRA-BIL - Mid_annual_st'!$W$1:$AR$1,$B299)</f>
        <v>7354</v>
      </c>
      <c r="J299">
        <f>SUMIFS(INDEX('IRA-BIL_IRA-BIL - Mid_annual_st'!$W$3:$AR$434,MATCH(J296,'IRA-BIL_IRA-BIL - Mid_annual_st'!$A$3:$A$434,0),),'IRA-BIL_IRA-BIL - Mid_annual_st'!$W$1:$AR$1,$B299)</f>
        <v>7354</v>
      </c>
      <c r="K299">
        <f>SUMIFS(INDEX('IRA-BIL_IRA-BIL - Mid_annual_st'!$W$3:$AR$434,MATCH(K296,'IRA-BIL_IRA-BIL - Mid_annual_st'!$A$3:$A$434,0),),'IRA-BIL_IRA-BIL - Mid_annual_st'!$W$1:$AR$1,$B299)</f>
        <v>7354</v>
      </c>
      <c r="M299">
        <f t="shared" ref="M299:U299" si="276">C299/SUM(C298:C309)</f>
        <v>1.8847396368280482E-4</v>
      </c>
      <c r="N299">
        <f t="shared" si="276"/>
        <v>1.8294377884430578E-4</v>
      </c>
      <c r="O299">
        <f t="shared" si="276"/>
        <v>1.8497647901070333E-4</v>
      </c>
      <c r="P299">
        <f t="shared" si="276"/>
        <v>2.0022742720961136E-4</v>
      </c>
      <c r="Q299">
        <f t="shared" si="276"/>
        <v>1.9983039687175485E-4</v>
      </c>
      <c r="R299">
        <f t="shared" si="276"/>
        <v>2.1281461127127993E-4</v>
      </c>
      <c r="S299">
        <f t="shared" si="276"/>
        <v>2.2352341039946771E-4</v>
      </c>
      <c r="T299">
        <f t="shared" si="276"/>
        <v>2.1236887254509135E-4</v>
      </c>
      <c r="U299">
        <f t="shared" si="276"/>
        <v>1.9233697479831163E-4</v>
      </c>
    </row>
    <row r="300" spans="1:21">
      <c r="A300" t="str">
        <f t="shared" si="275"/>
        <v>MS</v>
      </c>
      <c r="B300" s="1" t="s">
        <v>239</v>
      </c>
      <c r="C300">
        <f>SUMIFS(INDEX('IRA-BIL_IRA-BIL - Mid_annual_st'!$W$3:$AR$434,MATCH(C296,'IRA-BIL_IRA-BIL - Mid_annual_st'!$A$3:$A$434,0),),'IRA-BIL_IRA-BIL - Mid_annual_st'!$W$1:$AR$1,$B300)</f>
        <v>9369612</v>
      </c>
      <c r="D300">
        <f>SUMIFS(INDEX('IRA-BIL_IRA-BIL - Mid_annual_st'!$W$3:$AR$434,MATCH(D296,'IRA-BIL_IRA-BIL - Mid_annual_st'!$A$3:$A$434,0),),'IRA-BIL_IRA-BIL - Mid_annual_st'!$W$1:$AR$1,$B300)</f>
        <v>8638170</v>
      </c>
      <c r="E300">
        <f>SUMIFS(INDEX('IRA-BIL_IRA-BIL - Mid_annual_st'!$W$3:$AR$434,MATCH(E296,'IRA-BIL_IRA-BIL - Mid_annual_st'!$A$3:$A$434,0),),'IRA-BIL_IRA-BIL - Mid_annual_st'!$W$1:$AR$1,$B300)</f>
        <v>6885643</v>
      </c>
      <c r="F300">
        <f>SUMIFS(INDEX('IRA-BIL_IRA-BIL - Mid_annual_st'!$W$3:$AR$434,MATCH(F296,'IRA-BIL_IRA-BIL - Mid_annual_st'!$A$3:$A$434,0),),'IRA-BIL_IRA-BIL - Mid_annual_st'!$W$1:$AR$1,$B300)</f>
        <v>6190639</v>
      </c>
      <c r="G300">
        <f>SUMIFS(INDEX('IRA-BIL_IRA-BIL - Mid_annual_st'!$W$3:$AR$434,MATCH(G296,'IRA-BIL_IRA-BIL - Mid_annual_st'!$A$3:$A$434,0),),'IRA-BIL_IRA-BIL - Mid_annual_st'!$W$1:$AR$1,$B300)</f>
        <v>5166347</v>
      </c>
      <c r="H300">
        <f>SUMIFS(INDEX('IRA-BIL_IRA-BIL - Mid_annual_st'!$W$3:$AR$434,MATCH(H296,'IRA-BIL_IRA-BIL - Mid_annual_st'!$A$3:$A$434,0),),'IRA-BIL_IRA-BIL - Mid_annual_st'!$W$1:$AR$1,$B300)</f>
        <v>4400929</v>
      </c>
      <c r="I300">
        <f>SUMIFS(INDEX('IRA-BIL_IRA-BIL - Mid_annual_st'!$W$3:$AR$434,MATCH(I296,'IRA-BIL_IRA-BIL - Mid_annual_st'!$A$3:$A$434,0),),'IRA-BIL_IRA-BIL - Mid_annual_st'!$W$1:$AR$1,$B300)</f>
        <v>7195785</v>
      </c>
      <c r="J300">
        <f>SUMIFS(INDEX('IRA-BIL_IRA-BIL - Mid_annual_st'!$W$3:$AR$434,MATCH(J296,'IRA-BIL_IRA-BIL - Mid_annual_st'!$A$3:$A$434,0),),'IRA-BIL_IRA-BIL - Mid_annual_st'!$W$1:$AR$1,$B300)</f>
        <v>7195785</v>
      </c>
      <c r="K300">
        <f>SUMIFS(INDEX('IRA-BIL_IRA-BIL - Mid_annual_st'!$W$3:$AR$434,MATCH(K296,'IRA-BIL_IRA-BIL - Mid_annual_st'!$A$3:$A$434,0),),'IRA-BIL_IRA-BIL - Mid_annual_st'!$W$1:$AR$1,$B300)</f>
        <v>7195785</v>
      </c>
      <c r="M300">
        <f t="shared" ref="M300:U300" si="277">C300/SUM(C298:C309)</f>
        <v>0.24013161705330055</v>
      </c>
      <c r="N300">
        <f t="shared" si="277"/>
        <v>0.21488978271682307</v>
      </c>
      <c r="O300">
        <f t="shared" si="277"/>
        <v>0.17319581151274085</v>
      </c>
      <c r="P300">
        <f t="shared" si="277"/>
        <v>0.16855258631404421</v>
      </c>
      <c r="Q300">
        <f t="shared" si="277"/>
        <v>0.14038525583181943</v>
      </c>
      <c r="R300">
        <f t="shared" si="277"/>
        <v>0.12735681185307354</v>
      </c>
      <c r="S300">
        <f t="shared" si="277"/>
        <v>0.21871449601595508</v>
      </c>
      <c r="T300">
        <f t="shared" si="277"/>
        <v>0.20779993847251566</v>
      </c>
      <c r="U300">
        <f t="shared" si="277"/>
        <v>0.18819900981765963</v>
      </c>
    </row>
    <row r="301" spans="1:21">
      <c r="A301" t="str">
        <f t="shared" si="275"/>
        <v>MS</v>
      </c>
      <c r="B301" s="1" t="s">
        <v>242</v>
      </c>
      <c r="C301">
        <f>SUMIFS(INDEX('IRA-BIL_IRA-BIL - Mid_annual_st'!$W$3:$AR$434,MATCH(C296,'IRA-BIL_IRA-BIL - Mid_annual_st'!$A$3:$A$434,0),),'IRA-BIL_IRA-BIL - Mid_annual_st'!$W$1:$AR$1,$B301)</f>
        <v>0</v>
      </c>
      <c r="D301">
        <f>SUMIFS(INDEX('IRA-BIL_IRA-BIL - Mid_annual_st'!$W$3:$AR$434,MATCH(D296,'IRA-BIL_IRA-BIL - Mid_annual_st'!$A$3:$A$434,0),),'IRA-BIL_IRA-BIL - Mid_annual_st'!$W$1:$AR$1,$B301)</f>
        <v>0</v>
      </c>
      <c r="E301">
        <f>SUMIFS(INDEX('IRA-BIL_IRA-BIL - Mid_annual_st'!$W$3:$AR$434,MATCH(E296,'IRA-BIL_IRA-BIL - Mid_annual_st'!$A$3:$A$434,0),),'IRA-BIL_IRA-BIL - Mid_annual_st'!$W$1:$AR$1,$B301)</f>
        <v>0</v>
      </c>
      <c r="F301">
        <f>SUMIFS(INDEX('IRA-BIL_IRA-BIL - Mid_annual_st'!$W$3:$AR$434,MATCH(F296,'IRA-BIL_IRA-BIL - Mid_annual_st'!$A$3:$A$434,0),),'IRA-BIL_IRA-BIL - Mid_annual_st'!$W$1:$AR$1,$B301)</f>
        <v>0</v>
      </c>
      <c r="G301">
        <f>SUMIFS(INDEX('IRA-BIL_IRA-BIL - Mid_annual_st'!$W$3:$AR$434,MATCH(G296,'IRA-BIL_IRA-BIL - Mid_annual_st'!$A$3:$A$434,0),),'IRA-BIL_IRA-BIL - Mid_annual_st'!$W$1:$AR$1,$B301)</f>
        <v>0</v>
      </c>
      <c r="H301">
        <f>SUMIFS(INDEX('IRA-BIL_IRA-BIL - Mid_annual_st'!$W$3:$AR$434,MATCH(H296,'IRA-BIL_IRA-BIL - Mid_annual_st'!$A$3:$A$434,0),),'IRA-BIL_IRA-BIL - Mid_annual_st'!$W$1:$AR$1,$B301)</f>
        <v>0</v>
      </c>
      <c r="I301">
        <f>SUMIFS(INDEX('IRA-BIL_IRA-BIL - Mid_annual_st'!$W$3:$AR$434,MATCH(I296,'IRA-BIL_IRA-BIL - Mid_annual_st'!$A$3:$A$434,0),),'IRA-BIL_IRA-BIL - Mid_annual_st'!$W$1:$AR$1,$B301)</f>
        <v>0</v>
      </c>
      <c r="J301">
        <f>SUMIFS(INDEX('IRA-BIL_IRA-BIL - Mid_annual_st'!$W$3:$AR$434,MATCH(J296,'IRA-BIL_IRA-BIL - Mid_annual_st'!$A$3:$A$434,0),),'IRA-BIL_IRA-BIL - Mid_annual_st'!$W$1:$AR$1,$B301)</f>
        <v>0</v>
      </c>
      <c r="K301">
        <f>SUMIFS(INDEX('IRA-BIL_IRA-BIL - Mid_annual_st'!$W$3:$AR$434,MATCH(K296,'IRA-BIL_IRA-BIL - Mid_annual_st'!$A$3:$A$434,0),),'IRA-BIL_IRA-BIL - Mid_annual_st'!$W$1:$AR$1,$B301)</f>
        <v>0</v>
      </c>
      <c r="M301">
        <f t="shared" ref="M301:U301" si="278">C301/SUM(C298:C309)</f>
        <v>0</v>
      </c>
      <c r="N301">
        <f t="shared" si="278"/>
        <v>0</v>
      </c>
      <c r="O301">
        <f t="shared" si="278"/>
        <v>0</v>
      </c>
      <c r="P301">
        <f t="shared" si="278"/>
        <v>0</v>
      </c>
      <c r="Q301">
        <f t="shared" si="278"/>
        <v>0</v>
      </c>
      <c r="R301">
        <f t="shared" si="278"/>
        <v>0</v>
      </c>
      <c r="S301">
        <f t="shared" si="278"/>
        <v>0</v>
      </c>
      <c r="T301">
        <f t="shared" si="278"/>
        <v>0</v>
      </c>
      <c r="U301">
        <f t="shared" si="278"/>
        <v>0</v>
      </c>
    </row>
    <row r="302" spans="1:21">
      <c r="A302" t="str">
        <f t="shared" si="275"/>
        <v>MS</v>
      </c>
      <c r="B302" s="1" t="s">
        <v>243</v>
      </c>
      <c r="C302">
        <f>SUMIFS(INDEX('IRA-BIL_IRA-BIL - Mid_annual_st'!$W$3:$AR$434,MATCH(C296,'IRA-BIL_IRA-BIL - Mid_annual_st'!$A$3:$A$434,0),),'IRA-BIL_IRA-BIL - Mid_annual_st'!$W$1:$AR$1,$B302)</f>
        <v>0</v>
      </c>
      <c r="D302">
        <f>SUMIFS(INDEX('IRA-BIL_IRA-BIL - Mid_annual_st'!$W$3:$AR$434,MATCH(D296,'IRA-BIL_IRA-BIL - Mid_annual_st'!$A$3:$A$434,0),),'IRA-BIL_IRA-BIL - Mid_annual_st'!$W$1:$AR$1,$B302)</f>
        <v>0</v>
      </c>
      <c r="E302">
        <f>SUMIFS(INDEX('IRA-BIL_IRA-BIL - Mid_annual_st'!$W$3:$AR$434,MATCH(E296,'IRA-BIL_IRA-BIL - Mid_annual_st'!$A$3:$A$434,0),),'IRA-BIL_IRA-BIL - Mid_annual_st'!$W$1:$AR$1,$B302)</f>
        <v>0</v>
      </c>
      <c r="F302">
        <f>SUMIFS(INDEX('IRA-BIL_IRA-BIL - Mid_annual_st'!$W$3:$AR$434,MATCH(F296,'IRA-BIL_IRA-BIL - Mid_annual_st'!$A$3:$A$434,0),),'IRA-BIL_IRA-BIL - Mid_annual_st'!$W$1:$AR$1,$B302)</f>
        <v>0</v>
      </c>
      <c r="G302">
        <f>SUMIFS(INDEX('IRA-BIL_IRA-BIL - Mid_annual_st'!$W$3:$AR$434,MATCH(G296,'IRA-BIL_IRA-BIL - Mid_annual_st'!$A$3:$A$434,0),),'IRA-BIL_IRA-BIL - Mid_annual_st'!$W$1:$AR$1,$B302)</f>
        <v>0</v>
      </c>
      <c r="H302">
        <f>SUMIFS(INDEX('IRA-BIL_IRA-BIL - Mid_annual_st'!$W$3:$AR$434,MATCH(H296,'IRA-BIL_IRA-BIL - Mid_annual_st'!$A$3:$A$434,0),),'IRA-BIL_IRA-BIL - Mid_annual_st'!$W$1:$AR$1,$B302)</f>
        <v>0</v>
      </c>
      <c r="I302">
        <f>SUMIFS(INDEX('IRA-BIL_IRA-BIL - Mid_annual_st'!$W$3:$AR$434,MATCH(I296,'IRA-BIL_IRA-BIL - Mid_annual_st'!$A$3:$A$434,0),),'IRA-BIL_IRA-BIL - Mid_annual_st'!$W$1:$AR$1,$B302)</f>
        <v>0</v>
      </c>
      <c r="J302">
        <f>SUMIFS(INDEX('IRA-BIL_IRA-BIL - Mid_annual_st'!$W$3:$AR$434,MATCH(J296,'IRA-BIL_IRA-BIL - Mid_annual_st'!$A$3:$A$434,0),),'IRA-BIL_IRA-BIL - Mid_annual_st'!$W$1:$AR$1,$B302)</f>
        <v>0</v>
      </c>
      <c r="K302">
        <f>SUMIFS(INDEX('IRA-BIL_IRA-BIL - Mid_annual_st'!$W$3:$AR$434,MATCH(K296,'IRA-BIL_IRA-BIL - Mid_annual_st'!$A$3:$A$434,0),),'IRA-BIL_IRA-BIL - Mid_annual_st'!$W$1:$AR$1,$B302)</f>
        <v>0</v>
      </c>
      <c r="M302">
        <f t="shared" ref="M302:U302" si="279">C302/SUM(C298:C309)</f>
        <v>0</v>
      </c>
      <c r="N302">
        <f t="shared" si="279"/>
        <v>0</v>
      </c>
      <c r="O302">
        <f t="shared" si="279"/>
        <v>0</v>
      </c>
      <c r="P302">
        <f t="shared" si="279"/>
        <v>0</v>
      </c>
      <c r="Q302">
        <f t="shared" si="279"/>
        <v>0</v>
      </c>
      <c r="R302">
        <f t="shared" si="279"/>
        <v>0</v>
      </c>
      <c r="S302">
        <f t="shared" si="279"/>
        <v>0</v>
      </c>
      <c r="T302">
        <f t="shared" si="279"/>
        <v>0</v>
      </c>
      <c r="U302">
        <f t="shared" si="279"/>
        <v>0</v>
      </c>
    </row>
    <row r="303" spans="1:21">
      <c r="A303" t="str">
        <f t="shared" si="275"/>
        <v>MS</v>
      </c>
      <c r="B303" s="1" t="s">
        <v>241</v>
      </c>
      <c r="C303">
        <f>SUMIFS(INDEX('IRA-BIL_IRA-BIL - Mid_annual_st'!$W$3:$AR$434,MATCH(C296,'IRA-BIL_IRA-BIL - Mid_annual_st'!$A$3:$A$434,0),),'IRA-BIL_IRA-BIL - Mid_annual_st'!$W$1:$AR$1,$B303)</f>
        <v>17175156</v>
      </c>
      <c r="D303">
        <f>SUMIFS(INDEX('IRA-BIL_IRA-BIL - Mid_annual_st'!$W$3:$AR$434,MATCH(D296,'IRA-BIL_IRA-BIL - Mid_annual_st'!$A$3:$A$434,0),),'IRA-BIL_IRA-BIL - Mid_annual_st'!$W$1:$AR$1,$B303)</f>
        <v>19465782</v>
      </c>
      <c r="E303">
        <f>SUMIFS(INDEX('IRA-BIL_IRA-BIL - Mid_annual_st'!$W$3:$AR$434,MATCH(E296,'IRA-BIL_IRA-BIL - Mid_annual_st'!$A$3:$A$434,0),),'IRA-BIL_IRA-BIL - Mid_annual_st'!$W$1:$AR$1,$B303)</f>
        <v>20929295</v>
      </c>
      <c r="F303">
        <f>SUMIFS(INDEX('IRA-BIL_IRA-BIL - Mid_annual_st'!$W$3:$AR$434,MATCH(F296,'IRA-BIL_IRA-BIL - Mid_annual_st'!$A$3:$A$434,0),),'IRA-BIL_IRA-BIL - Mid_annual_st'!$W$1:$AR$1,$B303)</f>
        <v>18600826</v>
      </c>
      <c r="G303">
        <f>SUMIFS(INDEX('IRA-BIL_IRA-BIL - Mid_annual_st'!$W$3:$AR$434,MATCH(G296,'IRA-BIL_IRA-BIL - Mid_annual_st'!$A$3:$A$434,0),),'IRA-BIL_IRA-BIL - Mid_annual_st'!$W$1:$AR$1,$B303)</f>
        <v>17328299</v>
      </c>
      <c r="H303">
        <f>SUMIFS(INDEX('IRA-BIL_IRA-BIL - Mid_annual_st'!$W$3:$AR$434,MATCH(H296,'IRA-BIL_IRA-BIL - Mid_annual_st'!$A$3:$A$434,0),),'IRA-BIL_IRA-BIL - Mid_annual_st'!$W$1:$AR$1,$B303)</f>
        <v>14987838</v>
      </c>
      <c r="I303">
        <f>SUMIFS(INDEX('IRA-BIL_IRA-BIL - Mid_annual_st'!$W$3:$AR$434,MATCH(I296,'IRA-BIL_IRA-BIL - Mid_annual_st'!$A$3:$A$434,0),),'IRA-BIL_IRA-BIL - Mid_annual_st'!$W$1:$AR$1,$B303)</f>
        <v>10107977</v>
      </c>
      <c r="J303">
        <f>SUMIFS(INDEX('IRA-BIL_IRA-BIL - Mid_annual_st'!$W$3:$AR$434,MATCH(J296,'IRA-BIL_IRA-BIL - Mid_annual_st'!$A$3:$A$434,0),),'IRA-BIL_IRA-BIL - Mid_annual_st'!$W$1:$AR$1,$B303)</f>
        <v>9058762</v>
      </c>
      <c r="K303">
        <f>SUMIFS(INDEX('IRA-BIL_IRA-BIL - Mid_annual_st'!$W$3:$AR$434,MATCH(K296,'IRA-BIL_IRA-BIL - Mid_annual_st'!$A$3:$A$434,0),),'IRA-BIL_IRA-BIL - Mid_annual_st'!$W$1:$AR$1,$B303)</f>
        <v>7803797</v>
      </c>
      <c r="M303">
        <f t="shared" ref="M303:U303" si="280">C303/SUM(C298:C309)</f>
        <v>0.44017809738788516</v>
      </c>
      <c r="N303">
        <f t="shared" si="280"/>
        <v>0.48424581414733048</v>
      </c>
      <c r="O303">
        <f t="shared" si="280"/>
        <v>0.52643830531361413</v>
      </c>
      <c r="P303">
        <f t="shared" si="280"/>
        <v>0.50644486455719961</v>
      </c>
      <c r="Q303">
        <f t="shared" si="280"/>
        <v>0.47086223365276486</v>
      </c>
      <c r="R303">
        <f t="shared" si="280"/>
        <v>0.43372734807817759</v>
      </c>
      <c r="S303">
        <f t="shared" si="280"/>
        <v>0.3072300096926</v>
      </c>
      <c r="T303">
        <f t="shared" si="280"/>
        <v>0.26159900361630634</v>
      </c>
      <c r="U303">
        <f t="shared" si="280"/>
        <v>0.20410099359806091</v>
      </c>
    </row>
    <row r="304" spans="1:21">
      <c r="A304" t="str">
        <f t="shared" si="275"/>
        <v>MS</v>
      </c>
      <c r="B304" s="1" t="s">
        <v>244</v>
      </c>
      <c r="C304">
        <f>SUMIFS(INDEX('IRA-BIL_IRA-BIL - Mid_annual_st'!$W$3:$AR$434,MATCH(C296,'IRA-BIL_IRA-BIL - Mid_annual_st'!$A$3:$A$434,0),),'IRA-BIL_IRA-BIL - Mid_annual_st'!$W$1:$AR$1,$B304)</f>
        <v>11258822</v>
      </c>
      <c r="D304">
        <f>SUMIFS(INDEX('IRA-BIL_IRA-BIL - Mid_annual_st'!$W$3:$AR$434,MATCH(D296,'IRA-BIL_IRA-BIL - Mid_annual_st'!$A$3:$A$434,0),),'IRA-BIL_IRA-BIL - Mid_annual_st'!$W$1:$AR$1,$B304)</f>
        <v>11258822</v>
      </c>
      <c r="E304">
        <f>SUMIFS(INDEX('IRA-BIL_IRA-BIL - Mid_annual_st'!$W$3:$AR$434,MATCH(E296,'IRA-BIL_IRA-BIL - Mid_annual_st'!$A$3:$A$434,0),),'IRA-BIL_IRA-BIL - Mid_annual_st'!$W$1:$AR$1,$B304)</f>
        <v>11258822</v>
      </c>
      <c r="F304">
        <f>SUMIFS(INDEX('IRA-BIL_IRA-BIL - Mid_annual_st'!$W$3:$AR$434,MATCH(F296,'IRA-BIL_IRA-BIL - Mid_annual_st'!$A$3:$A$434,0),),'IRA-BIL_IRA-BIL - Mid_annual_st'!$W$1:$AR$1,$B304)</f>
        <v>11258822</v>
      </c>
      <c r="G304">
        <f>SUMIFS(INDEX('IRA-BIL_IRA-BIL - Mid_annual_st'!$W$3:$AR$434,MATCH(G296,'IRA-BIL_IRA-BIL - Mid_annual_st'!$A$3:$A$434,0),),'IRA-BIL_IRA-BIL - Mid_annual_st'!$W$1:$AR$1,$B304)</f>
        <v>11258822</v>
      </c>
      <c r="H304">
        <f>SUMIFS(INDEX('IRA-BIL_IRA-BIL - Mid_annual_st'!$W$3:$AR$434,MATCH(H296,'IRA-BIL_IRA-BIL - Mid_annual_st'!$A$3:$A$434,0),),'IRA-BIL_IRA-BIL - Mid_annual_st'!$W$1:$AR$1,$B304)</f>
        <v>11258822</v>
      </c>
      <c r="I304">
        <f>SUMIFS(INDEX('IRA-BIL_IRA-BIL - Mid_annual_st'!$W$3:$AR$434,MATCH(I296,'IRA-BIL_IRA-BIL - Mid_annual_st'!$A$3:$A$434,0),),'IRA-BIL_IRA-BIL - Mid_annual_st'!$W$1:$AR$1,$B304)</f>
        <v>11258822</v>
      </c>
      <c r="J304">
        <f>SUMIFS(INDEX('IRA-BIL_IRA-BIL - Mid_annual_st'!$W$3:$AR$434,MATCH(J296,'IRA-BIL_IRA-BIL - Mid_annual_st'!$A$3:$A$434,0),),'IRA-BIL_IRA-BIL - Mid_annual_st'!$W$1:$AR$1,$B304)</f>
        <v>11258822</v>
      </c>
      <c r="K304">
        <f>SUMIFS(INDEX('IRA-BIL_IRA-BIL - Mid_annual_st'!$W$3:$AR$434,MATCH(K296,'IRA-BIL_IRA-BIL - Mid_annual_st'!$A$3:$A$434,0),),'IRA-BIL_IRA-BIL - Mid_annual_st'!$W$1:$AR$1,$B304)</f>
        <v>11258822</v>
      </c>
      <c r="M304">
        <f t="shared" ref="M304:U304" si="281">C304/SUM(C298:C309)</f>
        <v>0.28854974282555945</v>
      </c>
      <c r="N304">
        <f t="shared" si="281"/>
        <v>0.28008314414133867</v>
      </c>
      <c r="O304">
        <f t="shared" si="281"/>
        <v>0.28319516608216549</v>
      </c>
      <c r="P304">
        <f t="shared" si="281"/>
        <v>0.30654405255248446</v>
      </c>
      <c r="Q304">
        <f t="shared" si="281"/>
        <v>0.30593620731145565</v>
      </c>
      <c r="R304">
        <f t="shared" si="281"/>
        <v>0.32581477118609392</v>
      </c>
      <c r="S304">
        <f t="shared" si="281"/>
        <v>0.34220972131092681</v>
      </c>
      <c r="T304">
        <f t="shared" si="281"/>
        <v>0.32513235440928345</v>
      </c>
      <c r="U304">
        <f t="shared" si="281"/>
        <v>0.29446393299873219</v>
      </c>
    </row>
    <row r="305" spans="1:21">
      <c r="A305" t="str">
        <f t="shared" si="275"/>
        <v>MS</v>
      </c>
      <c r="B305" s="1" t="s">
        <v>247</v>
      </c>
      <c r="C305">
        <f>SUMIFS(INDEX('IRA-BIL_IRA-BIL - Mid_annual_st'!$W$3:$AR$434,MATCH(C296,'IRA-BIL_IRA-BIL - Mid_annual_st'!$A$3:$A$434,0),),'IRA-BIL_IRA-BIL - Mid_annual_st'!$W$1:$AR$1,$B305)</f>
        <v>0</v>
      </c>
      <c r="D305">
        <f>SUMIFS(INDEX('IRA-BIL_IRA-BIL - Mid_annual_st'!$W$3:$AR$434,MATCH(D296,'IRA-BIL_IRA-BIL - Mid_annual_st'!$A$3:$A$434,0),),'IRA-BIL_IRA-BIL - Mid_annual_st'!$W$1:$AR$1,$B305)</f>
        <v>0</v>
      </c>
      <c r="E305">
        <f>SUMIFS(INDEX('IRA-BIL_IRA-BIL - Mid_annual_st'!$W$3:$AR$434,MATCH(E296,'IRA-BIL_IRA-BIL - Mid_annual_st'!$A$3:$A$434,0),),'IRA-BIL_IRA-BIL - Mid_annual_st'!$W$1:$AR$1,$B305)</f>
        <v>0</v>
      </c>
      <c r="F305">
        <f>SUMIFS(INDEX('IRA-BIL_IRA-BIL - Mid_annual_st'!$W$3:$AR$434,MATCH(F296,'IRA-BIL_IRA-BIL - Mid_annual_st'!$A$3:$A$434,0),),'IRA-BIL_IRA-BIL - Mid_annual_st'!$W$1:$AR$1,$B305)</f>
        <v>0</v>
      </c>
      <c r="G305">
        <f>SUMIFS(INDEX('IRA-BIL_IRA-BIL - Mid_annual_st'!$W$3:$AR$434,MATCH(G296,'IRA-BIL_IRA-BIL - Mid_annual_st'!$A$3:$A$434,0),),'IRA-BIL_IRA-BIL - Mid_annual_st'!$W$1:$AR$1,$B305)</f>
        <v>0</v>
      </c>
      <c r="H305">
        <f>SUMIFS(INDEX('IRA-BIL_IRA-BIL - Mid_annual_st'!$W$3:$AR$434,MATCH(H296,'IRA-BIL_IRA-BIL - Mid_annual_st'!$A$3:$A$434,0),),'IRA-BIL_IRA-BIL - Mid_annual_st'!$W$1:$AR$1,$B305)</f>
        <v>0</v>
      </c>
      <c r="I305">
        <f>SUMIFS(INDEX('IRA-BIL_IRA-BIL - Mid_annual_st'!$W$3:$AR$434,MATCH(I296,'IRA-BIL_IRA-BIL - Mid_annual_st'!$A$3:$A$434,0),),'IRA-BIL_IRA-BIL - Mid_annual_st'!$W$1:$AR$1,$B305)</f>
        <v>0</v>
      </c>
      <c r="J305">
        <f>SUMIFS(INDEX('IRA-BIL_IRA-BIL - Mid_annual_st'!$W$3:$AR$434,MATCH(J296,'IRA-BIL_IRA-BIL - Mid_annual_st'!$A$3:$A$434,0),),'IRA-BIL_IRA-BIL - Mid_annual_st'!$W$1:$AR$1,$B305)</f>
        <v>0</v>
      </c>
      <c r="K305">
        <f>SUMIFS(INDEX('IRA-BIL_IRA-BIL - Mid_annual_st'!$W$3:$AR$434,MATCH(K296,'IRA-BIL_IRA-BIL - Mid_annual_st'!$A$3:$A$434,0),),'IRA-BIL_IRA-BIL - Mid_annual_st'!$W$1:$AR$1,$B305)</f>
        <v>0</v>
      </c>
      <c r="M305">
        <f t="shared" ref="M305:U305" si="282">C305/SUM(C298:C309)</f>
        <v>0</v>
      </c>
      <c r="N305">
        <f t="shared" si="282"/>
        <v>0</v>
      </c>
      <c r="O305">
        <f t="shared" si="282"/>
        <v>0</v>
      </c>
      <c r="P305">
        <f t="shared" si="282"/>
        <v>0</v>
      </c>
      <c r="Q305">
        <f t="shared" si="282"/>
        <v>0</v>
      </c>
      <c r="R305">
        <f t="shared" si="282"/>
        <v>0</v>
      </c>
      <c r="S305">
        <f t="shared" si="282"/>
        <v>0</v>
      </c>
      <c r="T305">
        <f t="shared" si="282"/>
        <v>0</v>
      </c>
      <c r="U305">
        <f t="shared" si="282"/>
        <v>0</v>
      </c>
    </row>
    <row r="306" spans="1:21">
      <c r="A306" t="str">
        <f t="shared" si="275"/>
        <v>MS</v>
      </c>
      <c r="B306" s="1" t="s">
        <v>245</v>
      </c>
      <c r="C306">
        <f>SUMIFS(INDEX('IRA-BIL_IRA-BIL - Mid_annual_st'!$W$3:$AR$434,MATCH(C296,'IRA-BIL_IRA-BIL - Mid_annual_st'!$A$3:$A$434,0),),'IRA-BIL_IRA-BIL - Mid_annual_st'!$W$1:$AR$1,$B306)</f>
        <v>522848</v>
      </c>
      <c r="D306">
        <f>SUMIFS(INDEX('IRA-BIL_IRA-BIL - Mid_annual_st'!$W$3:$AR$434,MATCH(D296,'IRA-BIL_IRA-BIL - Mid_annual_st'!$A$3:$A$434,0),),'IRA-BIL_IRA-BIL - Mid_annual_st'!$W$1:$AR$1,$B306)</f>
        <v>147967</v>
      </c>
      <c r="E306">
        <f>SUMIFS(INDEX('IRA-BIL_IRA-BIL - Mid_annual_st'!$W$3:$AR$434,MATCH(E296,'IRA-BIL_IRA-BIL - Mid_annual_st'!$A$3:$A$434,0),),'IRA-BIL_IRA-BIL - Mid_annual_st'!$W$1:$AR$1,$B306)</f>
        <v>0</v>
      </c>
      <c r="F306">
        <f>SUMIFS(INDEX('IRA-BIL_IRA-BIL - Mid_annual_st'!$W$3:$AR$434,MATCH(F296,'IRA-BIL_IRA-BIL - Mid_annual_st'!$A$3:$A$434,0),),'IRA-BIL_IRA-BIL - Mid_annual_st'!$W$1:$AR$1,$B306)</f>
        <v>0</v>
      </c>
      <c r="G306">
        <f>SUMIFS(INDEX('IRA-BIL_IRA-BIL - Mid_annual_st'!$W$3:$AR$434,MATCH(G296,'IRA-BIL_IRA-BIL - Mid_annual_st'!$A$3:$A$434,0),),'IRA-BIL_IRA-BIL - Mid_annual_st'!$W$1:$AR$1,$B306)</f>
        <v>0</v>
      </c>
      <c r="H306">
        <f>SUMIFS(INDEX('IRA-BIL_IRA-BIL - Mid_annual_st'!$W$3:$AR$434,MATCH(H296,'IRA-BIL_IRA-BIL - Mid_annual_st'!$A$3:$A$434,0),),'IRA-BIL_IRA-BIL - Mid_annual_st'!$W$1:$AR$1,$B306)</f>
        <v>0</v>
      </c>
      <c r="I306">
        <f>SUMIFS(INDEX('IRA-BIL_IRA-BIL - Mid_annual_st'!$W$3:$AR$434,MATCH(I296,'IRA-BIL_IRA-BIL - Mid_annual_st'!$A$3:$A$434,0),),'IRA-BIL_IRA-BIL - Mid_annual_st'!$W$1:$AR$1,$B306)</f>
        <v>0</v>
      </c>
      <c r="J306">
        <f>SUMIFS(INDEX('IRA-BIL_IRA-BIL - Mid_annual_st'!$W$3:$AR$434,MATCH(J296,'IRA-BIL_IRA-BIL - Mid_annual_st'!$A$3:$A$434,0),),'IRA-BIL_IRA-BIL - Mid_annual_st'!$W$1:$AR$1,$B306)</f>
        <v>0</v>
      </c>
      <c r="K306">
        <f>SUMIFS(INDEX('IRA-BIL_IRA-BIL - Mid_annual_st'!$W$3:$AR$434,MATCH(K296,'IRA-BIL_IRA-BIL - Mid_annual_st'!$A$3:$A$434,0),),'IRA-BIL_IRA-BIL - Mid_annual_st'!$W$1:$AR$1,$B306)</f>
        <v>0</v>
      </c>
      <c r="M306">
        <f t="shared" ref="M306:U306" si="283">C306/SUM(C298:C309)</f>
        <v>1.3399950362201134E-2</v>
      </c>
      <c r="N306">
        <f t="shared" si="283"/>
        <v>3.6809412733553705E-3</v>
      </c>
      <c r="O306">
        <f t="shared" si="283"/>
        <v>0</v>
      </c>
      <c r="P306">
        <f t="shared" si="283"/>
        <v>0</v>
      </c>
      <c r="Q306">
        <f t="shared" si="283"/>
        <v>0</v>
      </c>
      <c r="R306">
        <f t="shared" si="283"/>
        <v>0</v>
      </c>
      <c r="S306">
        <f t="shared" si="283"/>
        <v>0</v>
      </c>
      <c r="T306">
        <f t="shared" si="283"/>
        <v>0</v>
      </c>
      <c r="U306">
        <f t="shared" si="283"/>
        <v>0</v>
      </c>
    </row>
    <row r="307" spans="1:21">
      <c r="A307" t="str">
        <f t="shared" si="275"/>
        <v>MS</v>
      </c>
      <c r="B307" s="1" t="s">
        <v>248</v>
      </c>
      <c r="C307">
        <f>SUMIFS(INDEX('IRA-BIL_IRA-BIL - Mid_annual_st'!$W$3:$AR$434,MATCH(C296,'IRA-BIL_IRA-BIL - Mid_annual_st'!$A$3:$A$434,0),),'IRA-BIL_IRA-BIL - Mid_annual_st'!$W$1:$AR$1,$B307)</f>
        <v>0</v>
      </c>
      <c r="D307">
        <f>SUMIFS(INDEX('IRA-BIL_IRA-BIL - Mid_annual_st'!$W$3:$AR$434,MATCH(D296,'IRA-BIL_IRA-BIL - Mid_annual_st'!$A$3:$A$434,0),),'IRA-BIL_IRA-BIL - Mid_annual_st'!$W$1:$AR$1,$B307)</f>
        <v>0</v>
      </c>
      <c r="E307">
        <f>SUMIFS(INDEX('IRA-BIL_IRA-BIL - Mid_annual_st'!$W$3:$AR$434,MATCH(E296,'IRA-BIL_IRA-BIL - Mid_annual_st'!$A$3:$A$434,0),),'IRA-BIL_IRA-BIL - Mid_annual_st'!$W$1:$AR$1,$B307)</f>
        <v>0</v>
      </c>
      <c r="F307">
        <f>SUMIFS(INDEX('IRA-BIL_IRA-BIL - Mid_annual_st'!$W$3:$AR$434,MATCH(F296,'IRA-BIL_IRA-BIL - Mid_annual_st'!$A$3:$A$434,0),),'IRA-BIL_IRA-BIL - Mid_annual_st'!$W$1:$AR$1,$B307)</f>
        <v>0</v>
      </c>
      <c r="G307">
        <f>SUMIFS(INDEX('IRA-BIL_IRA-BIL - Mid_annual_st'!$W$3:$AR$434,MATCH(G296,'IRA-BIL_IRA-BIL - Mid_annual_st'!$A$3:$A$434,0),),'IRA-BIL_IRA-BIL - Mid_annual_st'!$W$1:$AR$1,$B307)</f>
        <v>0</v>
      </c>
      <c r="H307">
        <f>SUMIFS(INDEX('IRA-BIL_IRA-BIL - Mid_annual_st'!$W$3:$AR$434,MATCH(H296,'IRA-BIL_IRA-BIL - Mid_annual_st'!$A$3:$A$434,0),),'IRA-BIL_IRA-BIL - Mid_annual_st'!$W$1:$AR$1,$B307)</f>
        <v>0</v>
      </c>
      <c r="I307">
        <f>SUMIFS(INDEX('IRA-BIL_IRA-BIL - Mid_annual_st'!$W$3:$AR$434,MATCH(I296,'IRA-BIL_IRA-BIL - Mid_annual_st'!$A$3:$A$434,0),),'IRA-BIL_IRA-BIL - Mid_annual_st'!$W$1:$AR$1,$B307)</f>
        <v>0</v>
      </c>
      <c r="J307">
        <f>SUMIFS(INDEX('IRA-BIL_IRA-BIL - Mid_annual_st'!$W$3:$AR$434,MATCH(J296,'IRA-BIL_IRA-BIL - Mid_annual_st'!$A$3:$A$434,0),),'IRA-BIL_IRA-BIL - Mid_annual_st'!$W$1:$AR$1,$B307)</f>
        <v>0</v>
      </c>
      <c r="K307">
        <f>SUMIFS(INDEX('IRA-BIL_IRA-BIL - Mid_annual_st'!$W$3:$AR$434,MATCH(K296,'IRA-BIL_IRA-BIL - Mid_annual_st'!$A$3:$A$434,0),),'IRA-BIL_IRA-BIL - Mid_annual_st'!$W$1:$AR$1,$B307)</f>
        <v>0</v>
      </c>
      <c r="M307">
        <f t="shared" ref="M307:U307" si="284">C307/SUM(C298:C309)</f>
        <v>0</v>
      </c>
      <c r="N307">
        <f t="shared" si="284"/>
        <v>0</v>
      </c>
      <c r="O307">
        <f t="shared" si="284"/>
        <v>0</v>
      </c>
      <c r="P307">
        <f t="shared" si="284"/>
        <v>0</v>
      </c>
      <c r="Q307">
        <f t="shared" si="284"/>
        <v>0</v>
      </c>
      <c r="R307">
        <f t="shared" si="284"/>
        <v>0</v>
      </c>
      <c r="S307">
        <f t="shared" si="284"/>
        <v>0</v>
      </c>
      <c r="T307">
        <f t="shared" si="284"/>
        <v>0</v>
      </c>
      <c r="U307">
        <f t="shared" si="284"/>
        <v>0</v>
      </c>
    </row>
    <row r="308" spans="1:21">
      <c r="A308" t="str">
        <f t="shared" si="275"/>
        <v>MS</v>
      </c>
      <c r="B308" s="1" t="s">
        <v>246</v>
      </c>
      <c r="C308" s="53">
        <v>0</v>
      </c>
      <c r="D308" s="53">
        <v>0</v>
      </c>
      <c r="E308" s="53">
        <v>0</v>
      </c>
      <c r="F308" s="53">
        <v>0</v>
      </c>
      <c r="G308" s="53">
        <v>0</v>
      </c>
      <c r="H308" s="53">
        <v>0</v>
      </c>
      <c r="I308" s="53">
        <v>0</v>
      </c>
      <c r="J308" s="53">
        <v>0</v>
      </c>
      <c r="K308" s="53">
        <v>0</v>
      </c>
      <c r="M308" s="53">
        <v>0</v>
      </c>
      <c r="N308" s="53">
        <v>0</v>
      </c>
      <c r="O308" s="53">
        <v>0</v>
      </c>
      <c r="P308" s="53">
        <v>0</v>
      </c>
      <c r="Q308" s="53">
        <v>0</v>
      </c>
      <c r="R308" s="53">
        <v>0</v>
      </c>
      <c r="S308" s="53">
        <v>0</v>
      </c>
      <c r="T308" s="53">
        <v>0</v>
      </c>
      <c r="U308" s="53">
        <v>0</v>
      </c>
    </row>
    <row r="309" spans="1:21" ht="15.6" customHeight="1" thickBot="1">
      <c r="A309" t="str">
        <f t="shared" si="275"/>
        <v>MS</v>
      </c>
      <c r="B309" s="1" t="s">
        <v>240</v>
      </c>
      <c r="C309">
        <f>SUMIFS(INDEX('IRA-BIL_IRA-BIL - Mid_annual_st'!$W$3:$AR$434,MATCH(C296,'IRA-BIL_IRA-BIL - Mid_annual_st'!$A$3:$A$434,0),),'IRA-BIL_IRA-BIL - Mid_annual_st'!$W$1:$AR$1,$B309)</f>
        <v>684860</v>
      </c>
      <c r="D309">
        <f>SUMIFS(INDEX('IRA-BIL_IRA-BIL - Mid_annual_st'!$W$3:$AR$434,MATCH(D296,'IRA-BIL_IRA-BIL - Mid_annual_st'!$A$3:$A$434,0),),'IRA-BIL_IRA-BIL - Mid_annual_st'!$W$1:$AR$1,$B309)</f>
        <v>680047</v>
      </c>
      <c r="E309">
        <f>SUMIFS(INDEX('IRA-BIL_IRA-BIL - Mid_annual_st'!$W$3:$AR$434,MATCH(E296,'IRA-BIL_IRA-BIL - Mid_annual_st'!$A$3:$A$434,0),),'IRA-BIL_IRA-BIL - Mid_annual_st'!$W$1:$AR$1,$B309)</f>
        <v>675292</v>
      </c>
      <c r="F309">
        <f>SUMIFS(INDEX('IRA-BIL_IRA-BIL - Mid_annual_st'!$W$3:$AR$434,MATCH(F296,'IRA-BIL_IRA-BIL - Mid_annual_st'!$A$3:$A$434,0),),'IRA-BIL_IRA-BIL - Mid_annual_st'!$W$1:$AR$1,$B309)</f>
        <v>670594</v>
      </c>
      <c r="G309">
        <f>SUMIFS(INDEX('IRA-BIL_IRA-BIL - Mid_annual_st'!$W$3:$AR$434,MATCH(G296,'IRA-BIL_IRA-BIL - Mid_annual_st'!$A$3:$A$434,0),),'IRA-BIL_IRA-BIL - Mid_annual_st'!$W$1:$AR$1,$B309)</f>
        <v>3040386</v>
      </c>
      <c r="H309">
        <f>SUMIFS(INDEX('IRA-BIL_IRA-BIL - Mid_annual_st'!$W$3:$AR$434,MATCH(H296,'IRA-BIL_IRA-BIL - Mid_annual_st'!$A$3:$A$434,0),),'IRA-BIL_IRA-BIL - Mid_annual_st'!$W$1:$AR$1,$B309)</f>
        <v>3900955</v>
      </c>
      <c r="I309">
        <f>SUMIFS(INDEX('IRA-BIL_IRA-BIL - Mid_annual_st'!$W$3:$AR$434,MATCH(I296,'IRA-BIL_IRA-BIL - Mid_annual_st'!$A$3:$A$434,0),),'IRA-BIL_IRA-BIL - Mid_annual_st'!$W$1:$AR$1,$B309)</f>
        <v>4330419</v>
      </c>
      <c r="J309">
        <f>SUMIFS(INDEX('IRA-BIL_IRA-BIL - Mid_annual_st'!$W$3:$AR$434,MATCH(J296,'IRA-BIL_IRA-BIL - Mid_annual_st'!$A$3:$A$434,0),),'IRA-BIL_IRA-BIL - Mid_annual_st'!$W$1:$AR$1,$B309)</f>
        <v>7107704</v>
      </c>
      <c r="K309">
        <f>SUMIFS(INDEX('IRA-BIL_IRA-BIL - Mid_annual_st'!$W$3:$AR$434,MATCH(K296,'IRA-BIL_IRA-BIL - Mid_annual_st'!$A$3:$A$434,0),),'IRA-BIL_IRA-BIL - Mid_annual_st'!$W$1:$AR$1,$B309)</f>
        <v>11969220</v>
      </c>
      <c r="M309">
        <f t="shared" ref="M309:U309" si="285">C309/SUM(C298:C309)</f>
        <v>1.7552118407370917E-2</v>
      </c>
      <c r="N309">
        <f t="shared" si="285"/>
        <v>1.6917373942308078E-2</v>
      </c>
      <c r="O309">
        <f t="shared" si="285"/>
        <v>1.6985740612468842E-2</v>
      </c>
      <c r="P309">
        <f t="shared" si="285"/>
        <v>1.8258269149062024E-2</v>
      </c>
      <c r="Q309">
        <f t="shared" si="285"/>
        <v>8.2616472807088295E-2</v>
      </c>
      <c r="R309">
        <f t="shared" si="285"/>
        <v>0.11288825427138371</v>
      </c>
      <c r="S309">
        <f t="shared" si="285"/>
        <v>0.13162224957011864</v>
      </c>
      <c r="T309">
        <f t="shared" si="285"/>
        <v>0.20525633462934947</v>
      </c>
      <c r="U309">
        <f t="shared" si="285"/>
        <v>0.31304372661074892</v>
      </c>
    </row>
    <row r="310" spans="1:21" ht="15.6" customHeight="1" thickBot="1">
      <c r="A310" s="50" t="s">
        <v>82</v>
      </c>
      <c r="C310" s="49" t="str">
        <f t="shared" ref="C310:K310" si="286">$A310&amp;"_"&amp;C311</f>
        <v>MO_2022</v>
      </c>
      <c r="D310" s="49" t="str">
        <f t="shared" si="286"/>
        <v>MO_2023</v>
      </c>
      <c r="E310" s="49" t="str">
        <f t="shared" si="286"/>
        <v>MO_2024</v>
      </c>
      <c r="F310" s="49" t="str">
        <f t="shared" si="286"/>
        <v>MO_2025</v>
      </c>
      <c r="G310" s="49" t="str">
        <f t="shared" si="286"/>
        <v>MO_2026</v>
      </c>
      <c r="H310" s="49" t="str">
        <f t="shared" si="286"/>
        <v>MO_2027</v>
      </c>
      <c r="I310" s="49" t="str">
        <f t="shared" si="286"/>
        <v>MO_2028</v>
      </c>
      <c r="J310" s="49" t="str">
        <f t="shared" si="286"/>
        <v>MO_2029</v>
      </c>
      <c r="K310" s="49" t="str">
        <f t="shared" si="286"/>
        <v>MO_2030</v>
      </c>
      <c r="M310" s="56" t="str">
        <f t="shared" ref="M310:U310" si="287">$A310&amp;"_"&amp;M311</f>
        <v>MO_2022</v>
      </c>
      <c r="N310" s="56" t="str">
        <f t="shared" si="287"/>
        <v>MO_2023</v>
      </c>
      <c r="O310" s="56" t="str">
        <f t="shared" si="287"/>
        <v>MO_2024</v>
      </c>
      <c r="P310" s="56" t="str">
        <f t="shared" si="287"/>
        <v>MO_2025</v>
      </c>
      <c r="Q310" s="56" t="str">
        <f t="shared" si="287"/>
        <v>MO_2026</v>
      </c>
      <c r="R310" s="56" t="str">
        <f t="shared" si="287"/>
        <v>MO_2027</v>
      </c>
      <c r="S310" s="56" t="str">
        <f t="shared" si="287"/>
        <v>MO_2028</v>
      </c>
      <c r="T310" s="56" t="str">
        <f t="shared" si="287"/>
        <v>MO_2029</v>
      </c>
      <c r="U310" s="56" t="str">
        <f t="shared" si="287"/>
        <v>MO_2030</v>
      </c>
    </row>
    <row r="311" spans="1:21">
      <c r="C311" s="48">
        <v>2022</v>
      </c>
      <c r="D311" s="48">
        <v>2023</v>
      </c>
      <c r="E311" s="48">
        <v>2024</v>
      </c>
      <c r="F311" s="48">
        <v>2025</v>
      </c>
      <c r="G311" s="48">
        <v>2026</v>
      </c>
      <c r="H311" s="48">
        <v>2027</v>
      </c>
      <c r="I311" s="48">
        <v>2028</v>
      </c>
      <c r="J311" s="48">
        <v>2029</v>
      </c>
      <c r="K311" s="48">
        <v>2030</v>
      </c>
      <c r="M311" s="48">
        <v>2022</v>
      </c>
      <c r="N311" s="48">
        <v>2023</v>
      </c>
      <c r="O311" s="48">
        <v>2024</v>
      </c>
      <c r="P311" s="48">
        <v>2025</v>
      </c>
      <c r="Q311" s="48">
        <v>2026</v>
      </c>
      <c r="R311" s="48">
        <v>2027</v>
      </c>
      <c r="S311" s="48">
        <v>2028</v>
      </c>
      <c r="T311" s="48">
        <v>2029</v>
      </c>
      <c r="U311" s="48">
        <v>2030</v>
      </c>
    </row>
    <row r="312" spans="1:21">
      <c r="A312" t="str">
        <f>A310</f>
        <v>MO</v>
      </c>
      <c r="B312" s="1" t="s">
        <v>237</v>
      </c>
      <c r="C312" s="53">
        <v>0</v>
      </c>
      <c r="D312" s="53">
        <v>0</v>
      </c>
      <c r="E312" s="53">
        <v>0</v>
      </c>
      <c r="F312" s="53">
        <v>0</v>
      </c>
      <c r="G312" s="53">
        <v>0</v>
      </c>
      <c r="H312" s="53">
        <v>0</v>
      </c>
      <c r="I312" s="53">
        <v>0</v>
      </c>
      <c r="J312" s="53">
        <v>0</v>
      </c>
      <c r="K312" s="53">
        <v>0</v>
      </c>
      <c r="M312" s="53">
        <v>0</v>
      </c>
      <c r="N312" s="53">
        <v>0</v>
      </c>
      <c r="O312" s="53">
        <v>0</v>
      </c>
      <c r="P312" s="53">
        <v>0</v>
      </c>
      <c r="Q312" s="53">
        <v>0</v>
      </c>
      <c r="R312" s="53">
        <v>0</v>
      </c>
      <c r="S312" s="53">
        <v>0</v>
      </c>
      <c r="T312" s="53">
        <v>0</v>
      </c>
      <c r="U312" s="53">
        <v>0</v>
      </c>
    </row>
    <row r="313" spans="1:21">
      <c r="A313" t="str">
        <f t="shared" ref="A313:A323" si="288">A312</f>
        <v>MO</v>
      </c>
      <c r="B313" s="1" t="s">
        <v>238</v>
      </c>
      <c r="C313">
        <f>SUMIFS(INDEX('IRA-BIL_IRA-BIL - Mid_annual_st'!$W$3:$AR$434,MATCH(C310,'IRA-BIL_IRA-BIL - Mid_annual_st'!$A$3:$A$434,0),),'IRA-BIL_IRA-BIL - Mid_annual_st'!$W$1:$AR$1,$B313)</f>
        <v>64657</v>
      </c>
      <c r="D313">
        <f>SUMIFS(INDEX('IRA-BIL_IRA-BIL - Mid_annual_st'!$W$3:$AR$434,MATCH(D310,'IRA-BIL_IRA-BIL - Mid_annual_st'!$A$3:$A$434,0),),'IRA-BIL_IRA-BIL - Mid_annual_st'!$W$1:$AR$1,$B313)</f>
        <v>64252</v>
      </c>
      <c r="E313">
        <f>SUMIFS(INDEX('IRA-BIL_IRA-BIL - Mid_annual_st'!$W$3:$AR$434,MATCH(E310,'IRA-BIL_IRA-BIL - Mid_annual_st'!$A$3:$A$434,0),),'IRA-BIL_IRA-BIL - Mid_annual_st'!$W$1:$AR$1,$B313)</f>
        <v>63543</v>
      </c>
      <c r="F313">
        <f>SUMIFS(INDEX('IRA-BIL_IRA-BIL - Mid_annual_st'!$W$3:$AR$434,MATCH(F310,'IRA-BIL_IRA-BIL - Mid_annual_st'!$A$3:$A$434,0),),'IRA-BIL_IRA-BIL - Mid_annual_st'!$W$1:$AR$1,$B313)</f>
        <v>62975</v>
      </c>
      <c r="G313">
        <f>SUMIFS(INDEX('IRA-BIL_IRA-BIL - Mid_annual_st'!$W$3:$AR$434,MATCH(G310,'IRA-BIL_IRA-BIL - Mid_annual_st'!$A$3:$A$434,0),),'IRA-BIL_IRA-BIL - Mid_annual_st'!$W$1:$AR$1,$B313)</f>
        <v>62594</v>
      </c>
      <c r="H313">
        <f>SUMIFS(INDEX('IRA-BIL_IRA-BIL - Mid_annual_st'!$W$3:$AR$434,MATCH(H310,'IRA-BIL_IRA-BIL - Mid_annual_st'!$A$3:$A$434,0),),'IRA-BIL_IRA-BIL - Mid_annual_st'!$W$1:$AR$1,$B313)</f>
        <v>60156</v>
      </c>
      <c r="I313">
        <f>SUMIFS(INDEX('IRA-BIL_IRA-BIL - Mid_annual_st'!$W$3:$AR$434,MATCH(I310,'IRA-BIL_IRA-BIL - Mid_annual_st'!$A$3:$A$434,0),),'IRA-BIL_IRA-BIL - Mid_annual_st'!$W$1:$AR$1,$B313)</f>
        <v>55401</v>
      </c>
      <c r="J313">
        <f>SUMIFS(INDEX('IRA-BIL_IRA-BIL - Mid_annual_st'!$W$3:$AR$434,MATCH(J310,'IRA-BIL_IRA-BIL - Mid_annual_st'!$A$3:$A$434,0),),'IRA-BIL_IRA-BIL - Mid_annual_st'!$W$1:$AR$1,$B313)</f>
        <v>53415</v>
      </c>
      <c r="K313">
        <f>SUMIFS(INDEX('IRA-BIL_IRA-BIL - Mid_annual_st'!$W$3:$AR$434,MATCH(K310,'IRA-BIL_IRA-BIL - Mid_annual_st'!$A$3:$A$434,0),),'IRA-BIL_IRA-BIL - Mid_annual_st'!$W$1:$AR$1,$B313)</f>
        <v>48083</v>
      </c>
      <c r="M313">
        <f t="shared" ref="M313:U313" si="289">C313/SUM(C312:C323)</f>
        <v>7.715454671324936E-4</v>
      </c>
      <c r="N313">
        <f t="shared" si="289"/>
        <v>7.7891655267865669E-4</v>
      </c>
      <c r="O313">
        <f t="shared" si="289"/>
        <v>7.8031643174139554E-4</v>
      </c>
      <c r="P313">
        <f t="shared" si="289"/>
        <v>7.8388683668967807E-4</v>
      </c>
      <c r="Q313">
        <f t="shared" si="289"/>
        <v>6.8879860336107834E-4</v>
      </c>
      <c r="R313">
        <f t="shared" si="289"/>
        <v>6.6911750957479501E-4</v>
      </c>
      <c r="S313">
        <f t="shared" si="289"/>
        <v>6.5116998618474958E-4</v>
      </c>
      <c r="T313">
        <f t="shared" si="289"/>
        <v>5.6355772711233975E-4</v>
      </c>
      <c r="U313">
        <f t="shared" si="289"/>
        <v>4.7441099156682488E-4</v>
      </c>
    </row>
    <row r="314" spans="1:21">
      <c r="A314" t="str">
        <f t="shared" si="288"/>
        <v>MO</v>
      </c>
      <c r="B314" s="1" t="s">
        <v>239</v>
      </c>
      <c r="C314">
        <f>SUMIFS(INDEX('IRA-BIL_IRA-BIL - Mid_annual_st'!$W$3:$AR$434,MATCH(C310,'IRA-BIL_IRA-BIL - Mid_annual_st'!$A$3:$A$434,0),),'IRA-BIL_IRA-BIL - Mid_annual_st'!$W$1:$AR$1,$B314)</f>
        <v>60570927</v>
      </c>
      <c r="D314">
        <f>SUMIFS(INDEX('IRA-BIL_IRA-BIL - Mid_annual_st'!$W$3:$AR$434,MATCH(D310,'IRA-BIL_IRA-BIL - Mid_annual_st'!$A$3:$A$434,0),),'IRA-BIL_IRA-BIL - Mid_annual_st'!$W$1:$AR$1,$B314)</f>
        <v>58869348</v>
      </c>
      <c r="E314">
        <f>SUMIFS(INDEX('IRA-BIL_IRA-BIL - Mid_annual_st'!$W$3:$AR$434,MATCH(E310,'IRA-BIL_IRA-BIL - Mid_annual_st'!$A$3:$A$434,0),),'IRA-BIL_IRA-BIL - Mid_annual_st'!$W$1:$AR$1,$B314)</f>
        <v>57420225</v>
      </c>
      <c r="F314">
        <f>SUMIFS(INDEX('IRA-BIL_IRA-BIL - Mid_annual_st'!$W$3:$AR$434,MATCH(F310,'IRA-BIL_IRA-BIL - Mid_annual_st'!$A$3:$A$434,0),),'IRA-BIL_IRA-BIL - Mid_annual_st'!$W$1:$AR$1,$B314)</f>
        <v>55755160</v>
      </c>
      <c r="G314">
        <f>SUMIFS(INDEX('IRA-BIL_IRA-BIL - Mid_annual_st'!$W$3:$AR$434,MATCH(G310,'IRA-BIL_IRA-BIL - Mid_annual_st'!$A$3:$A$434,0),),'IRA-BIL_IRA-BIL - Mid_annual_st'!$W$1:$AR$1,$B314)</f>
        <v>54704553</v>
      </c>
      <c r="H314">
        <f>SUMIFS(INDEX('IRA-BIL_IRA-BIL - Mid_annual_st'!$W$3:$AR$434,MATCH(H310,'IRA-BIL_IRA-BIL - Mid_annual_st'!$A$3:$A$434,0),),'IRA-BIL_IRA-BIL - Mid_annual_st'!$W$1:$AR$1,$B314)</f>
        <v>51523831</v>
      </c>
      <c r="I314">
        <f>SUMIFS(INDEX('IRA-BIL_IRA-BIL - Mid_annual_st'!$W$3:$AR$434,MATCH(I310,'IRA-BIL_IRA-BIL - Mid_annual_st'!$A$3:$A$434,0),),'IRA-BIL_IRA-BIL - Mid_annual_st'!$W$1:$AR$1,$B314)</f>
        <v>37472535</v>
      </c>
      <c r="J314">
        <f>SUMIFS(INDEX('IRA-BIL_IRA-BIL - Mid_annual_st'!$W$3:$AR$434,MATCH(J310,'IRA-BIL_IRA-BIL - Mid_annual_st'!$A$3:$A$434,0),),'IRA-BIL_IRA-BIL - Mid_annual_st'!$W$1:$AR$1,$B314)</f>
        <v>36715574</v>
      </c>
      <c r="K314">
        <f>SUMIFS(INDEX('IRA-BIL_IRA-BIL - Mid_annual_st'!$W$3:$AR$434,MATCH(K310,'IRA-BIL_IRA-BIL - Mid_annual_st'!$A$3:$A$434,0),),'IRA-BIL_IRA-BIL - Mid_annual_st'!$W$1:$AR$1,$B314)</f>
        <v>35110855</v>
      </c>
      <c r="M314">
        <f t="shared" ref="M314:U314" si="290">C314/SUM(C312:C323)</f>
        <v>0.72278676967479427</v>
      </c>
      <c r="N314">
        <f t="shared" si="290"/>
        <v>0.71366353736226384</v>
      </c>
      <c r="O314">
        <f t="shared" si="290"/>
        <v>0.7051279461433686</v>
      </c>
      <c r="P314">
        <f t="shared" si="290"/>
        <v>0.69401724496271333</v>
      </c>
      <c r="Q314">
        <f t="shared" si="290"/>
        <v>0.60198133533393117</v>
      </c>
      <c r="R314">
        <f t="shared" si="290"/>
        <v>0.57310156065018658</v>
      </c>
      <c r="S314">
        <f t="shared" si="290"/>
        <v>0.44044313456900674</v>
      </c>
      <c r="T314">
        <f t="shared" si="290"/>
        <v>0.3873695672201613</v>
      </c>
      <c r="U314">
        <f t="shared" si="290"/>
        <v>0.34642130348166739</v>
      </c>
    </row>
    <row r="315" spans="1:21">
      <c r="A315" t="str">
        <f t="shared" si="288"/>
        <v>MO</v>
      </c>
      <c r="B315" s="1" t="s">
        <v>242</v>
      </c>
      <c r="C315">
        <f>SUMIFS(INDEX('IRA-BIL_IRA-BIL - Mid_annual_st'!$W$3:$AR$434,MATCH(C310,'IRA-BIL_IRA-BIL - Mid_annual_st'!$A$3:$A$434,0),),'IRA-BIL_IRA-BIL - Mid_annual_st'!$W$1:$AR$1,$B315)</f>
        <v>0</v>
      </c>
      <c r="D315">
        <f>SUMIFS(INDEX('IRA-BIL_IRA-BIL - Mid_annual_st'!$W$3:$AR$434,MATCH(D310,'IRA-BIL_IRA-BIL - Mid_annual_st'!$A$3:$A$434,0),),'IRA-BIL_IRA-BIL - Mid_annual_st'!$W$1:$AR$1,$B315)</f>
        <v>0</v>
      </c>
      <c r="E315">
        <f>SUMIFS(INDEX('IRA-BIL_IRA-BIL - Mid_annual_st'!$W$3:$AR$434,MATCH(E310,'IRA-BIL_IRA-BIL - Mid_annual_st'!$A$3:$A$434,0),),'IRA-BIL_IRA-BIL - Mid_annual_st'!$W$1:$AR$1,$B315)</f>
        <v>0</v>
      </c>
      <c r="F315">
        <f>SUMIFS(INDEX('IRA-BIL_IRA-BIL - Mid_annual_st'!$W$3:$AR$434,MATCH(F310,'IRA-BIL_IRA-BIL - Mid_annual_st'!$A$3:$A$434,0),),'IRA-BIL_IRA-BIL - Mid_annual_st'!$W$1:$AR$1,$B315)</f>
        <v>0</v>
      </c>
      <c r="G315">
        <f>SUMIFS(INDEX('IRA-BIL_IRA-BIL - Mid_annual_st'!$W$3:$AR$434,MATCH(G310,'IRA-BIL_IRA-BIL - Mid_annual_st'!$A$3:$A$434,0),),'IRA-BIL_IRA-BIL - Mid_annual_st'!$W$1:$AR$1,$B315)</f>
        <v>0</v>
      </c>
      <c r="H315">
        <f>SUMIFS(INDEX('IRA-BIL_IRA-BIL - Mid_annual_st'!$W$3:$AR$434,MATCH(H310,'IRA-BIL_IRA-BIL - Mid_annual_st'!$A$3:$A$434,0),),'IRA-BIL_IRA-BIL - Mid_annual_st'!$W$1:$AR$1,$B315)</f>
        <v>0</v>
      </c>
      <c r="I315">
        <f>SUMIFS(INDEX('IRA-BIL_IRA-BIL - Mid_annual_st'!$W$3:$AR$434,MATCH(I310,'IRA-BIL_IRA-BIL - Mid_annual_st'!$A$3:$A$434,0),),'IRA-BIL_IRA-BIL - Mid_annual_st'!$W$1:$AR$1,$B315)</f>
        <v>0</v>
      </c>
      <c r="J315">
        <f>SUMIFS(INDEX('IRA-BIL_IRA-BIL - Mid_annual_st'!$W$3:$AR$434,MATCH(J310,'IRA-BIL_IRA-BIL - Mid_annual_st'!$A$3:$A$434,0),),'IRA-BIL_IRA-BIL - Mid_annual_st'!$W$1:$AR$1,$B315)</f>
        <v>0</v>
      </c>
      <c r="K315">
        <f>SUMIFS(INDEX('IRA-BIL_IRA-BIL - Mid_annual_st'!$W$3:$AR$434,MATCH(K310,'IRA-BIL_IRA-BIL - Mid_annual_st'!$A$3:$A$434,0),),'IRA-BIL_IRA-BIL - Mid_annual_st'!$W$1:$AR$1,$B315)</f>
        <v>0</v>
      </c>
      <c r="M315">
        <f t="shared" ref="M315:U315" si="291">C315/SUM(C312:C323)</f>
        <v>0</v>
      </c>
      <c r="N315">
        <f t="shared" si="291"/>
        <v>0</v>
      </c>
      <c r="O315">
        <f t="shared" si="291"/>
        <v>0</v>
      </c>
      <c r="P315">
        <f t="shared" si="291"/>
        <v>0</v>
      </c>
      <c r="Q315">
        <f t="shared" si="291"/>
        <v>0</v>
      </c>
      <c r="R315">
        <f t="shared" si="291"/>
        <v>0</v>
      </c>
      <c r="S315">
        <f t="shared" si="291"/>
        <v>0</v>
      </c>
      <c r="T315">
        <f t="shared" si="291"/>
        <v>0</v>
      </c>
      <c r="U315">
        <f t="shared" si="291"/>
        <v>0</v>
      </c>
    </row>
    <row r="316" spans="1:21">
      <c r="A316" t="str">
        <f t="shared" si="288"/>
        <v>MO</v>
      </c>
      <c r="B316" s="1" t="s">
        <v>243</v>
      </c>
      <c r="C316">
        <f>SUMIFS(INDEX('IRA-BIL_IRA-BIL - Mid_annual_st'!$W$3:$AR$434,MATCH(C310,'IRA-BIL_IRA-BIL - Mid_annual_st'!$A$3:$A$434,0),),'IRA-BIL_IRA-BIL - Mid_annual_st'!$W$1:$AR$1,$B316)</f>
        <v>1430952</v>
      </c>
      <c r="D316">
        <f>SUMIFS(INDEX('IRA-BIL_IRA-BIL - Mid_annual_st'!$W$3:$AR$434,MATCH(D310,'IRA-BIL_IRA-BIL - Mid_annual_st'!$A$3:$A$434,0),),'IRA-BIL_IRA-BIL - Mid_annual_st'!$W$1:$AR$1,$B316)</f>
        <v>1430952</v>
      </c>
      <c r="E316">
        <f>SUMIFS(INDEX('IRA-BIL_IRA-BIL - Mid_annual_st'!$W$3:$AR$434,MATCH(E310,'IRA-BIL_IRA-BIL - Mid_annual_st'!$A$3:$A$434,0),),'IRA-BIL_IRA-BIL - Mid_annual_st'!$W$1:$AR$1,$B316)</f>
        <v>1432287</v>
      </c>
      <c r="F316">
        <f>SUMIFS(INDEX('IRA-BIL_IRA-BIL - Mid_annual_st'!$W$3:$AR$434,MATCH(F310,'IRA-BIL_IRA-BIL - Mid_annual_st'!$A$3:$A$434,0),),'IRA-BIL_IRA-BIL - Mid_annual_st'!$W$1:$AR$1,$B316)</f>
        <v>1433621</v>
      </c>
      <c r="G316">
        <f>SUMIFS(INDEX('IRA-BIL_IRA-BIL - Mid_annual_st'!$W$3:$AR$434,MATCH(G310,'IRA-BIL_IRA-BIL - Mid_annual_st'!$A$3:$A$434,0),),'IRA-BIL_IRA-BIL - Mid_annual_st'!$W$1:$AR$1,$B316)</f>
        <v>1434955</v>
      </c>
      <c r="H316">
        <f>SUMIFS(INDEX('IRA-BIL_IRA-BIL - Mid_annual_st'!$W$3:$AR$434,MATCH(H310,'IRA-BIL_IRA-BIL - Mid_annual_st'!$A$3:$A$434,0),),'IRA-BIL_IRA-BIL - Mid_annual_st'!$W$1:$AR$1,$B316)</f>
        <v>1493546</v>
      </c>
      <c r="I316">
        <f>SUMIFS(INDEX('IRA-BIL_IRA-BIL - Mid_annual_st'!$W$3:$AR$434,MATCH(I310,'IRA-BIL_IRA-BIL - Mid_annual_st'!$A$3:$A$434,0),),'IRA-BIL_IRA-BIL - Mid_annual_st'!$W$1:$AR$1,$B316)</f>
        <v>1494913</v>
      </c>
      <c r="J316">
        <f>SUMIFS(INDEX('IRA-BIL_IRA-BIL - Mid_annual_st'!$W$3:$AR$434,MATCH(J310,'IRA-BIL_IRA-BIL - Mid_annual_st'!$A$3:$A$434,0),),'IRA-BIL_IRA-BIL - Mid_annual_st'!$W$1:$AR$1,$B316)</f>
        <v>1493794</v>
      </c>
      <c r="K316">
        <f>SUMIFS(INDEX('IRA-BIL_IRA-BIL - Mid_annual_st'!$W$3:$AR$434,MATCH(K310,'IRA-BIL_IRA-BIL - Mid_annual_st'!$A$3:$A$434,0),),'IRA-BIL_IRA-BIL - Mid_annual_st'!$W$1:$AR$1,$B316)</f>
        <v>1497581</v>
      </c>
      <c r="M316">
        <f t="shared" ref="M316:U316" si="292">C316/SUM(C312:C323)</f>
        <v>1.7075406054784109E-2</v>
      </c>
      <c r="N316">
        <f t="shared" si="292"/>
        <v>1.7347198513487972E-2</v>
      </c>
      <c r="O316">
        <f t="shared" si="292"/>
        <v>1.7588673513519792E-2</v>
      </c>
      <c r="P316">
        <f t="shared" si="292"/>
        <v>1.7845123155250383E-2</v>
      </c>
      <c r="Q316">
        <f t="shared" si="292"/>
        <v>1.5790570979422887E-2</v>
      </c>
      <c r="R316">
        <f t="shared" si="292"/>
        <v>1.6612769797782381E-2</v>
      </c>
      <c r="S316">
        <f t="shared" si="292"/>
        <v>1.7570846691529078E-2</v>
      </c>
      <c r="T316">
        <f t="shared" si="292"/>
        <v>1.5760351051465886E-2</v>
      </c>
      <c r="U316">
        <f t="shared" si="292"/>
        <v>1.4775885181075166E-2</v>
      </c>
    </row>
    <row r="317" spans="1:21">
      <c r="A317" t="str">
        <f t="shared" si="288"/>
        <v>MO</v>
      </c>
      <c r="B317" s="1" t="s">
        <v>241</v>
      </c>
      <c r="C317">
        <f>SUMIFS(INDEX('IRA-BIL_IRA-BIL - Mid_annual_st'!$W$3:$AR$434,MATCH(C310,'IRA-BIL_IRA-BIL - Mid_annual_st'!$A$3:$A$434,0),),'IRA-BIL_IRA-BIL - Mid_annual_st'!$W$1:$AR$1,$B317)</f>
        <v>3451956</v>
      </c>
      <c r="D317">
        <f>SUMIFS(INDEX('IRA-BIL_IRA-BIL - Mid_annual_st'!$W$3:$AR$434,MATCH(D310,'IRA-BIL_IRA-BIL - Mid_annual_st'!$A$3:$A$434,0),),'IRA-BIL_IRA-BIL - Mid_annual_st'!$W$1:$AR$1,$B317)</f>
        <v>3844475</v>
      </c>
      <c r="E317">
        <f>SUMIFS(INDEX('IRA-BIL_IRA-BIL - Mid_annual_st'!$W$3:$AR$434,MATCH(E310,'IRA-BIL_IRA-BIL - Mid_annual_st'!$A$3:$A$434,0),),'IRA-BIL_IRA-BIL - Mid_annual_st'!$W$1:$AR$1,$B317)</f>
        <v>3827231</v>
      </c>
      <c r="F317">
        <f>SUMIFS(INDEX('IRA-BIL_IRA-BIL - Mid_annual_st'!$W$3:$AR$434,MATCH(F310,'IRA-BIL_IRA-BIL - Mid_annual_st'!$A$3:$A$434,0),),'IRA-BIL_IRA-BIL - Mid_annual_st'!$W$1:$AR$1,$B317)</f>
        <v>2961752</v>
      </c>
      <c r="G317">
        <f>SUMIFS(INDEX('IRA-BIL_IRA-BIL - Mid_annual_st'!$W$3:$AR$434,MATCH(G310,'IRA-BIL_IRA-BIL - Mid_annual_st'!$A$3:$A$434,0),),'IRA-BIL_IRA-BIL - Mid_annual_st'!$W$1:$AR$1,$B317)</f>
        <v>2516685</v>
      </c>
      <c r="H317">
        <f>SUMIFS(INDEX('IRA-BIL_IRA-BIL - Mid_annual_st'!$W$3:$AR$434,MATCH(H310,'IRA-BIL_IRA-BIL - Mid_annual_st'!$A$3:$A$434,0),),'IRA-BIL_IRA-BIL - Mid_annual_st'!$W$1:$AR$1,$B317)</f>
        <v>2282596</v>
      </c>
      <c r="I317">
        <f>SUMIFS(INDEX('IRA-BIL_IRA-BIL - Mid_annual_st'!$W$3:$AR$434,MATCH(I310,'IRA-BIL_IRA-BIL - Mid_annual_st'!$A$3:$A$434,0),),'IRA-BIL_IRA-BIL - Mid_annual_st'!$W$1:$AR$1,$B317)</f>
        <v>1682402</v>
      </c>
      <c r="J317">
        <f>SUMIFS(INDEX('IRA-BIL_IRA-BIL - Mid_annual_st'!$W$3:$AR$434,MATCH(J310,'IRA-BIL_IRA-BIL - Mid_annual_st'!$A$3:$A$434,0),),'IRA-BIL_IRA-BIL - Mid_annual_st'!$W$1:$AR$1,$B317)</f>
        <v>1095361</v>
      </c>
      <c r="K317">
        <f>SUMIFS(INDEX('IRA-BIL_IRA-BIL - Mid_annual_st'!$W$3:$AR$434,MATCH(K310,'IRA-BIL_IRA-BIL - Mid_annual_st'!$A$3:$A$434,0),),'IRA-BIL_IRA-BIL - Mid_annual_st'!$W$1:$AR$1,$B317)</f>
        <v>995211</v>
      </c>
      <c r="M317">
        <f t="shared" ref="M317:U317" si="293">C317/SUM(C312:C323)</f>
        <v>4.1191843180797348E-2</v>
      </c>
      <c r="N317">
        <f t="shared" si="293"/>
        <v>4.6605945555924774E-2</v>
      </c>
      <c r="O317">
        <f t="shared" si="293"/>
        <v>4.6998902119353085E-2</v>
      </c>
      <c r="P317">
        <f t="shared" si="293"/>
        <v>3.6866667825952E-2</v>
      </c>
      <c r="Q317">
        <f t="shared" si="293"/>
        <v>2.7694173772242956E-2</v>
      </c>
      <c r="R317">
        <f t="shared" si="293"/>
        <v>2.5389403399251761E-2</v>
      </c>
      <c r="S317">
        <f t="shared" si="293"/>
        <v>1.9774547157942909E-2</v>
      </c>
      <c r="T317">
        <f t="shared" si="293"/>
        <v>1.1556663025882234E-2</v>
      </c>
      <c r="U317">
        <f t="shared" si="293"/>
        <v>9.8192508231227538E-3</v>
      </c>
    </row>
    <row r="318" spans="1:21">
      <c r="A318" t="str">
        <f t="shared" si="288"/>
        <v>MO</v>
      </c>
      <c r="B318" s="1" t="s">
        <v>244</v>
      </c>
      <c r="C318">
        <f>SUMIFS(INDEX('IRA-BIL_IRA-BIL - Mid_annual_st'!$W$3:$AR$434,MATCH(C310,'IRA-BIL_IRA-BIL - Mid_annual_st'!$A$3:$A$434,0),),'IRA-BIL_IRA-BIL - Mid_annual_st'!$W$1:$AR$1,$B318)</f>
        <v>10082116</v>
      </c>
      <c r="D318">
        <f>SUMIFS(INDEX('IRA-BIL_IRA-BIL - Mid_annual_st'!$W$3:$AR$434,MATCH(D310,'IRA-BIL_IRA-BIL - Mid_annual_st'!$A$3:$A$434,0),),'IRA-BIL_IRA-BIL - Mid_annual_st'!$W$1:$AR$1,$B318)</f>
        <v>10082116</v>
      </c>
      <c r="E318">
        <f>SUMIFS(INDEX('IRA-BIL_IRA-BIL - Mid_annual_st'!$W$3:$AR$434,MATCH(E310,'IRA-BIL_IRA-BIL - Mid_annual_st'!$A$3:$A$434,0),),'IRA-BIL_IRA-BIL - Mid_annual_st'!$W$1:$AR$1,$B318)</f>
        <v>10082116</v>
      </c>
      <c r="F318">
        <f>SUMIFS(INDEX('IRA-BIL_IRA-BIL - Mid_annual_st'!$W$3:$AR$434,MATCH(F310,'IRA-BIL_IRA-BIL - Mid_annual_st'!$A$3:$A$434,0),),'IRA-BIL_IRA-BIL - Mid_annual_st'!$W$1:$AR$1,$B318)</f>
        <v>10082116</v>
      </c>
      <c r="G318">
        <f>SUMIFS(INDEX('IRA-BIL_IRA-BIL - Mid_annual_st'!$W$3:$AR$434,MATCH(G310,'IRA-BIL_IRA-BIL - Mid_annual_st'!$A$3:$A$434,0),),'IRA-BIL_IRA-BIL - Mid_annual_st'!$W$1:$AR$1,$B318)</f>
        <v>10082116</v>
      </c>
      <c r="H318">
        <f>SUMIFS(INDEX('IRA-BIL_IRA-BIL - Mid_annual_st'!$W$3:$AR$434,MATCH(H310,'IRA-BIL_IRA-BIL - Mid_annual_st'!$A$3:$A$434,0),),'IRA-BIL_IRA-BIL - Mid_annual_st'!$W$1:$AR$1,$B318)</f>
        <v>10082116</v>
      </c>
      <c r="I318">
        <f>SUMIFS(INDEX('IRA-BIL_IRA-BIL - Mid_annual_st'!$W$3:$AR$434,MATCH(I310,'IRA-BIL_IRA-BIL - Mid_annual_st'!$A$3:$A$434,0),),'IRA-BIL_IRA-BIL - Mid_annual_st'!$W$1:$AR$1,$B318)</f>
        <v>10082116</v>
      </c>
      <c r="J318">
        <f>SUMIFS(INDEX('IRA-BIL_IRA-BIL - Mid_annual_st'!$W$3:$AR$434,MATCH(J310,'IRA-BIL_IRA-BIL - Mid_annual_st'!$A$3:$A$434,0),),'IRA-BIL_IRA-BIL - Mid_annual_st'!$W$1:$AR$1,$B318)</f>
        <v>9730526</v>
      </c>
      <c r="K318">
        <f>SUMIFS(INDEX('IRA-BIL_IRA-BIL - Mid_annual_st'!$W$3:$AR$434,MATCH(K310,'IRA-BIL_IRA-BIL - Mid_annual_st'!$A$3:$A$434,0),),'IRA-BIL_IRA-BIL - Mid_annual_st'!$W$1:$AR$1,$B318)</f>
        <v>8727394</v>
      </c>
      <c r="M318">
        <f t="shared" ref="M318:U318" si="294">C318/SUM(C312:C323)</f>
        <v>0.12030887450552899</v>
      </c>
      <c r="N318">
        <f t="shared" si="294"/>
        <v>0.12222385355205018</v>
      </c>
      <c r="O318">
        <f t="shared" si="294"/>
        <v>0.1238097159643522</v>
      </c>
      <c r="P318">
        <f t="shared" si="294"/>
        <v>0.1254980233168462</v>
      </c>
      <c r="Q318">
        <f t="shared" si="294"/>
        <v>0.11094589608787395</v>
      </c>
      <c r="R318">
        <f t="shared" si="294"/>
        <v>0.11214376536279332</v>
      </c>
      <c r="S318">
        <f t="shared" si="294"/>
        <v>0.11850275873058325</v>
      </c>
      <c r="T318">
        <f t="shared" si="294"/>
        <v>0.10266241909889594</v>
      </c>
      <c r="U318">
        <f t="shared" si="294"/>
        <v>8.6108845981622578E-2</v>
      </c>
    </row>
    <row r="319" spans="1:21">
      <c r="A319" t="str">
        <f t="shared" si="288"/>
        <v>MO</v>
      </c>
      <c r="B319" s="1" t="s">
        <v>247</v>
      </c>
      <c r="C319">
        <f>SUMIFS(INDEX('IRA-BIL_IRA-BIL - Mid_annual_st'!$W$3:$AR$434,MATCH(C310,'IRA-BIL_IRA-BIL - Mid_annual_st'!$A$3:$A$434,0),),'IRA-BIL_IRA-BIL - Mid_annual_st'!$W$1:$AR$1,$B319)</f>
        <v>0</v>
      </c>
      <c r="D319">
        <f>SUMIFS(INDEX('IRA-BIL_IRA-BIL - Mid_annual_st'!$W$3:$AR$434,MATCH(D310,'IRA-BIL_IRA-BIL - Mid_annual_st'!$A$3:$A$434,0),),'IRA-BIL_IRA-BIL - Mid_annual_st'!$W$1:$AR$1,$B319)</f>
        <v>0</v>
      </c>
      <c r="E319">
        <f>SUMIFS(INDEX('IRA-BIL_IRA-BIL - Mid_annual_st'!$W$3:$AR$434,MATCH(E310,'IRA-BIL_IRA-BIL - Mid_annual_st'!$A$3:$A$434,0),),'IRA-BIL_IRA-BIL - Mid_annual_st'!$W$1:$AR$1,$B319)</f>
        <v>0</v>
      </c>
      <c r="F319">
        <f>SUMIFS(INDEX('IRA-BIL_IRA-BIL - Mid_annual_st'!$W$3:$AR$434,MATCH(F310,'IRA-BIL_IRA-BIL - Mid_annual_st'!$A$3:$A$434,0),),'IRA-BIL_IRA-BIL - Mid_annual_st'!$W$1:$AR$1,$B319)</f>
        <v>0</v>
      </c>
      <c r="G319">
        <f>SUMIFS(INDEX('IRA-BIL_IRA-BIL - Mid_annual_st'!$W$3:$AR$434,MATCH(G310,'IRA-BIL_IRA-BIL - Mid_annual_st'!$A$3:$A$434,0),),'IRA-BIL_IRA-BIL - Mid_annual_st'!$W$1:$AR$1,$B319)</f>
        <v>0</v>
      </c>
      <c r="H319">
        <f>SUMIFS(INDEX('IRA-BIL_IRA-BIL - Mid_annual_st'!$W$3:$AR$434,MATCH(H310,'IRA-BIL_IRA-BIL - Mid_annual_st'!$A$3:$A$434,0),),'IRA-BIL_IRA-BIL - Mid_annual_st'!$W$1:$AR$1,$B319)</f>
        <v>0</v>
      </c>
      <c r="I319">
        <f>SUMIFS(INDEX('IRA-BIL_IRA-BIL - Mid_annual_st'!$W$3:$AR$434,MATCH(I310,'IRA-BIL_IRA-BIL - Mid_annual_st'!$A$3:$A$434,0),),'IRA-BIL_IRA-BIL - Mid_annual_st'!$W$1:$AR$1,$B319)</f>
        <v>0</v>
      </c>
      <c r="J319">
        <f>SUMIFS(INDEX('IRA-BIL_IRA-BIL - Mid_annual_st'!$W$3:$AR$434,MATCH(J310,'IRA-BIL_IRA-BIL - Mid_annual_st'!$A$3:$A$434,0),),'IRA-BIL_IRA-BIL - Mid_annual_st'!$W$1:$AR$1,$B319)</f>
        <v>0</v>
      </c>
      <c r="K319">
        <f>SUMIFS(INDEX('IRA-BIL_IRA-BIL - Mid_annual_st'!$W$3:$AR$434,MATCH(K310,'IRA-BIL_IRA-BIL - Mid_annual_st'!$A$3:$A$434,0),),'IRA-BIL_IRA-BIL - Mid_annual_st'!$W$1:$AR$1,$B319)</f>
        <v>0</v>
      </c>
      <c r="M319">
        <f t="shared" ref="M319:U319" si="295">C319/SUM(C312:C323)</f>
        <v>0</v>
      </c>
      <c r="N319">
        <f t="shared" si="295"/>
        <v>0</v>
      </c>
      <c r="O319">
        <f t="shared" si="295"/>
        <v>0</v>
      </c>
      <c r="P319">
        <f t="shared" si="295"/>
        <v>0</v>
      </c>
      <c r="Q319">
        <f t="shared" si="295"/>
        <v>0</v>
      </c>
      <c r="R319">
        <f t="shared" si="295"/>
        <v>0</v>
      </c>
      <c r="S319">
        <f t="shared" si="295"/>
        <v>0</v>
      </c>
      <c r="T319">
        <f t="shared" si="295"/>
        <v>0</v>
      </c>
      <c r="U319">
        <f t="shared" si="295"/>
        <v>0</v>
      </c>
    </row>
    <row r="320" spans="1:21">
      <c r="A320" t="str">
        <f t="shared" si="288"/>
        <v>MO</v>
      </c>
      <c r="B320" s="1" t="s">
        <v>245</v>
      </c>
      <c r="C320">
        <f>SUMIFS(INDEX('IRA-BIL_IRA-BIL - Mid_annual_st'!$W$3:$AR$434,MATCH(C310,'IRA-BIL_IRA-BIL - Mid_annual_st'!$A$3:$A$434,0),),'IRA-BIL_IRA-BIL - Mid_annual_st'!$W$1:$AR$1,$B320)</f>
        <v>0</v>
      </c>
      <c r="D320">
        <f>SUMIFS(INDEX('IRA-BIL_IRA-BIL - Mid_annual_st'!$W$3:$AR$434,MATCH(D310,'IRA-BIL_IRA-BIL - Mid_annual_st'!$A$3:$A$434,0),),'IRA-BIL_IRA-BIL - Mid_annual_st'!$W$1:$AR$1,$B320)</f>
        <v>0</v>
      </c>
      <c r="E320">
        <f>SUMIFS(INDEX('IRA-BIL_IRA-BIL - Mid_annual_st'!$W$3:$AR$434,MATCH(E310,'IRA-BIL_IRA-BIL - Mid_annual_st'!$A$3:$A$434,0),),'IRA-BIL_IRA-BIL - Mid_annual_st'!$W$1:$AR$1,$B320)</f>
        <v>0</v>
      </c>
      <c r="F320">
        <f>SUMIFS(INDEX('IRA-BIL_IRA-BIL - Mid_annual_st'!$W$3:$AR$434,MATCH(F310,'IRA-BIL_IRA-BIL - Mid_annual_st'!$A$3:$A$434,0),),'IRA-BIL_IRA-BIL - Mid_annual_st'!$W$1:$AR$1,$B320)</f>
        <v>0</v>
      </c>
      <c r="G320">
        <f>SUMIFS(INDEX('IRA-BIL_IRA-BIL - Mid_annual_st'!$W$3:$AR$434,MATCH(G310,'IRA-BIL_IRA-BIL - Mid_annual_st'!$A$3:$A$434,0),),'IRA-BIL_IRA-BIL - Mid_annual_st'!$W$1:$AR$1,$B320)</f>
        <v>0</v>
      </c>
      <c r="H320">
        <f>SUMIFS(INDEX('IRA-BIL_IRA-BIL - Mid_annual_st'!$W$3:$AR$434,MATCH(H310,'IRA-BIL_IRA-BIL - Mid_annual_st'!$A$3:$A$434,0),),'IRA-BIL_IRA-BIL - Mid_annual_st'!$W$1:$AR$1,$B320)</f>
        <v>0</v>
      </c>
      <c r="I320">
        <f>SUMIFS(INDEX('IRA-BIL_IRA-BIL - Mid_annual_st'!$W$3:$AR$434,MATCH(I310,'IRA-BIL_IRA-BIL - Mid_annual_st'!$A$3:$A$434,0),),'IRA-BIL_IRA-BIL - Mid_annual_st'!$W$1:$AR$1,$B320)</f>
        <v>0</v>
      </c>
      <c r="J320">
        <f>SUMIFS(INDEX('IRA-BIL_IRA-BIL - Mid_annual_st'!$W$3:$AR$434,MATCH(J310,'IRA-BIL_IRA-BIL - Mid_annual_st'!$A$3:$A$434,0),),'IRA-BIL_IRA-BIL - Mid_annual_st'!$W$1:$AR$1,$B320)</f>
        <v>0</v>
      </c>
      <c r="K320">
        <f>SUMIFS(INDEX('IRA-BIL_IRA-BIL - Mid_annual_st'!$W$3:$AR$434,MATCH(K310,'IRA-BIL_IRA-BIL - Mid_annual_st'!$A$3:$A$434,0),),'IRA-BIL_IRA-BIL - Mid_annual_st'!$W$1:$AR$1,$B320)</f>
        <v>0</v>
      </c>
      <c r="M320">
        <f t="shared" ref="M320:U320" si="296">C320/SUM(C312:C323)</f>
        <v>0</v>
      </c>
      <c r="N320">
        <f t="shared" si="296"/>
        <v>0</v>
      </c>
      <c r="O320">
        <f t="shared" si="296"/>
        <v>0</v>
      </c>
      <c r="P320">
        <f t="shared" si="296"/>
        <v>0</v>
      </c>
      <c r="Q320">
        <f t="shared" si="296"/>
        <v>0</v>
      </c>
      <c r="R320">
        <f t="shared" si="296"/>
        <v>0</v>
      </c>
      <c r="S320">
        <f t="shared" si="296"/>
        <v>0</v>
      </c>
      <c r="T320">
        <f t="shared" si="296"/>
        <v>0</v>
      </c>
      <c r="U320">
        <f t="shared" si="296"/>
        <v>0</v>
      </c>
    </row>
    <row r="321" spans="1:21">
      <c r="A321" t="str">
        <f t="shared" si="288"/>
        <v>MO</v>
      </c>
      <c r="B321" s="1" t="s">
        <v>248</v>
      </c>
      <c r="C321">
        <f>SUMIFS(INDEX('IRA-BIL_IRA-BIL - Mid_annual_st'!$W$3:$AR$434,MATCH(C310,'IRA-BIL_IRA-BIL - Mid_annual_st'!$A$3:$A$434,0),),'IRA-BIL_IRA-BIL - Mid_annual_st'!$W$1:$AR$1,$B321)</f>
        <v>8057901</v>
      </c>
      <c r="D321">
        <f>SUMIFS(INDEX('IRA-BIL_IRA-BIL - Mid_annual_st'!$W$3:$AR$434,MATCH(D310,'IRA-BIL_IRA-BIL - Mid_annual_st'!$A$3:$A$434,0),),'IRA-BIL_IRA-BIL - Mid_annual_st'!$W$1:$AR$1,$B321)</f>
        <v>8055756</v>
      </c>
      <c r="E321">
        <f>SUMIFS(INDEX('IRA-BIL_IRA-BIL - Mid_annual_st'!$W$3:$AR$434,MATCH(E310,'IRA-BIL_IRA-BIL - Mid_annual_st'!$A$3:$A$434,0),),'IRA-BIL_IRA-BIL - Mid_annual_st'!$W$1:$AR$1,$B321)</f>
        <v>8429535</v>
      </c>
      <c r="F321">
        <f>SUMIFS(INDEX('IRA-BIL_IRA-BIL - Mid_annual_st'!$W$3:$AR$434,MATCH(F310,'IRA-BIL_IRA-BIL - Mid_annual_st'!$A$3:$A$434,0),),'IRA-BIL_IRA-BIL - Mid_annual_st'!$W$1:$AR$1,$B321)</f>
        <v>9878001</v>
      </c>
      <c r="G321">
        <f>SUMIFS(INDEX('IRA-BIL_IRA-BIL - Mid_annual_st'!$W$3:$AR$434,MATCH(G310,'IRA-BIL_IRA-BIL - Mid_annual_st'!$A$3:$A$434,0),),'IRA-BIL_IRA-BIL - Mid_annual_st'!$W$1:$AR$1,$B321)</f>
        <v>18684667</v>
      </c>
      <c r="H321">
        <f>SUMIFS(INDEX('IRA-BIL_IRA-BIL - Mid_annual_st'!$W$3:$AR$434,MATCH(H310,'IRA-BIL_IRA-BIL - Mid_annual_st'!$A$3:$A$434,0),),'IRA-BIL_IRA-BIL - Mid_annual_st'!$W$1:$AR$1,$B321)</f>
        <v>20606961</v>
      </c>
      <c r="I321">
        <f>SUMIFS(INDEX('IRA-BIL_IRA-BIL - Mid_annual_st'!$W$3:$AR$434,MATCH(I310,'IRA-BIL_IRA-BIL - Mid_annual_st'!$A$3:$A$434,0),),'IRA-BIL_IRA-BIL - Mid_annual_st'!$W$1:$AR$1,$B321)</f>
        <v>29161811</v>
      </c>
      <c r="J321">
        <f>SUMIFS(INDEX('IRA-BIL_IRA-BIL - Mid_annual_st'!$W$3:$AR$434,MATCH(J310,'IRA-BIL_IRA-BIL - Mid_annual_st'!$A$3:$A$434,0),),'IRA-BIL_IRA-BIL - Mid_annual_st'!$W$1:$AR$1,$B321)</f>
        <v>40359980</v>
      </c>
      <c r="K321">
        <f>SUMIFS(INDEX('IRA-BIL_IRA-BIL - Mid_annual_st'!$W$3:$AR$434,MATCH(K310,'IRA-BIL_IRA-BIL - Mid_annual_st'!$A$3:$A$434,0),),'IRA-BIL_IRA-BIL - Mid_annual_st'!$W$1:$AR$1,$B321)</f>
        <v>47344697</v>
      </c>
      <c r="M321">
        <f t="shared" ref="M321:U321" si="297">C321/SUM(C312:C323)</f>
        <v>9.6154120840007851E-2</v>
      </c>
      <c r="N321">
        <f t="shared" si="297"/>
        <v>9.7658620630336881E-2</v>
      </c>
      <c r="O321">
        <f t="shared" si="297"/>
        <v>0.1035158030379303</v>
      </c>
      <c r="P321">
        <f t="shared" si="297"/>
        <v>0.12295728394930491</v>
      </c>
      <c r="Q321">
        <f t="shared" si="297"/>
        <v>0.20561032261665382</v>
      </c>
      <c r="R321">
        <f t="shared" si="297"/>
        <v>0.22921202247863767</v>
      </c>
      <c r="S321">
        <f t="shared" si="297"/>
        <v>0.34276088998379589</v>
      </c>
      <c r="T321">
        <f t="shared" si="297"/>
        <v>0.42582006168865466</v>
      </c>
      <c r="U321">
        <f t="shared" si="297"/>
        <v>0.46712652391075599</v>
      </c>
    </row>
    <row r="322" spans="1:21">
      <c r="A322" t="str">
        <f t="shared" si="288"/>
        <v>MO</v>
      </c>
      <c r="B322" s="1" t="s">
        <v>246</v>
      </c>
      <c r="C322" s="53">
        <v>0</v>
      </c>
      <c r="D322" s="53">
        <v>0</v>
      </c>
      <c r="E322" s="53">
        <v>0</v>
      </c>
      <c r="F322" s="53">
        <v>0</v>
      </c>
      <c r="G322" s="53">
        <v>0</v>
      </c>
      <c r="H322" s="53">
        <v>0</v>
      </c>
      <c r="I322" s="53">
        <v>0</v>
      </c>
      <c r="J322" s="53">
        <v>0</v>
      </c>
      <c r="K322" s="53">
        <v>0</v>
      </c>
      <c r="M322" s="53">
        <v>0</v>
      </c>
      <c r="N322" s="53">
        <v>0</v>
      </c>
      <c r="O322" s="53">
        <v>0</v>
      </c>
      <c r="P322" s="53">
        <v>0</v>
      </c>
      <c r="Q322" s="53">
        <v>0</v>
      </c>
      <c r="R322" s="53">
        <v>0</v>
      </c>
      <c r="S322" s="53">
        <v>0</v>
      </c>
      <c r="T322" s="53">
        <v>0</v>
      </c>
      <c r="U322" s="53">
        <v>0</v>
      </c>
    </row>
    <row r="323" spans="1:21" ht="15.6" customHeight="1" thickBot="1">
      <c r="A323" t="str">
        <f t="shared" si="288"/>
        <v>MO</v>
      </c>
      <c r="B323" s="1" t="s">
        <v>240</v>
      </c>
      <c r="C323">
        <f>SUMIFS(INDEX('IRA-BIL_IRA-BIL - Mid_annual_st'!$W$3:$AR$434,MATCH(C310,'IRA-BIL_IRA-BIL - Mid_annual_st'!$A$3:$A$434,0),),'IRA-BIL_IRA-BIL - Mid_annual_st'!$W$1:$AR$1,$B323)</f>
        <v>143422</v>
      </c>
      <c r="D323">
        <f>SUMIFS(INDEX('IRA-BIL_IRA-BIL - Mid_annual_st'!$W$3:$AR$434,MATCH(D310,'IRA-BIL_IRA-BIL - Mid_annual_st'!$A$3:$A$434,0),),'IRA-BIL_IRA-BIL - Mid_annual_st'!$W$1:$AR$1,$B323)</f>
        <v>142040</v>
      </c>
      <c r="E323">
        <f>SUMIFS(INDEX('IRA-BIL_IRA-BIL - Mid_annual_st'!$W$3:$AR$434,MATCH(E310,'IRA-BIL_IRA-BIL - Mid_annual_st'!$A$3:$A$434,0),),'IRA-BIL_IRA-BIL - Mid_annual_st'!$W$1:$AR$1,$B323)</f>
        <v>177412</v>
      </c>
      <c r="F323">
        <f>SUMIFS(INDEX('IRA-BIL_IRA-BIL - Mid_annual_st'!$W$3:$AR$434,MATCH(F310,'IRA-BIL_IRA-BIL - Mid_annual_st'!$A$3:$A$434,0),),'IRA-BIL_IRA-BIL - Mid_annual_st'!$W$1:$AR$1,$B323)</f>
        <v>163226</v>
      </c>
      <c r="G323">
        <f>SUMIFS(INDEX('IRA-BIL_IRA-BIL - Mid_annual_st'!$W$3:$AR$434,MATCH(G310,'IRA-BIL_IRA-BIL - Mid_annual_st'!$A$3:$A$434,0),),'IRA-BIL_IRA-BIL - Mid_annual_st'!$W$1:$AR$1,$B323)</f>
        <v>3388598</v>
      </c>
      <c r="H323">
        <f>SUMIFS(INDEX('IRA-BIL_IRA-BIL - Mid_annual_st'!$W$3:$AR$434,MATCH(H310,'IRA-BIL_IRA-BIL - Mid_annual_st'!$A$3:$A$434,0),),'IRA-BIL_IRA-BIL - Mid_annual_st'!$W$1:$AR$1,$B323)</f>
        <v>3854285</v>
      </c>
      <c r="I323">
        <f>SUMIFS(INDEX('IRA-BIL_IRA-BIL - Mid_annual_st'!$W$3:$AR$434,MATCH(I310,'IRA-BIL_IRA-BIL - Mid_annual_st'!$A$3:$A$434,0),),'IRA-BIL_IRA-BIL - Mid_annual_st'!$W$1:$AR$1,$B323)</f>
        <v>5129989</v>
      </c>
      <c r="J323">
        <f>SUMIFS(INDEX('IRA-BIL_IRA-BIL - Mid_annual_st'!$W$3:$AR$434,MATCH(J310,'IRA-BIL_IRA-BIL - Mid_annual_st'!$A$3:$A$434,0),),'IRA-BIL_IRA-BIL - Mid_annual_st'!$W$1:$AR$1,$B323)</f>
        <v>5333122</v>
      </c>
      <c r="K323">
        <f>SUMIFS(INDEX('IRA-BIL_IRA-BIL - Mid_annual_st'!$W$3:$AR$434,MATCH(K310,'IRA-BIL_IRA-BIL - Mid_annual_st'!$A$3:$A$434,0),),'IRA-BIL_IRA-BIL - Mid_annual_st'!$W$1:$AR$1,$B323)</f>
        <v>7629227</v>
      </c>
      <c r="M323">
        <f t="shared" ref="M323:U323" si="298">C323/SUM(C312:C323)</f>
        <v>1.7114402769549547E-3</v>
      </c>
      <c r="N323">
        <f t="shared" si="298"/>
        <v>1.7219278332577413E-3</v>
      </c>
      <c r="O323">
        <f t="shared" si="298"/>
        <v>2.1786427897345808E-3</v>
      </c>
      <c r="P323">
        <f t="shared" si="298"/>
        <v>2.0317699532434999E-3</v>
      </c>
      <c r="Q323">
        <f t="shared" si="298"/>
        <v>3.7288902606514095E-2</v>
      </c>
      <c r="R323">
        <f t="shared" si="298"/>
        <v>4.2871360801773541E-2</v>
      </c>
      <c r="S323">
        <f t="shared" si="298"/>
        <v>6.0296652880957334E-2</v>
      </c>
      <c r="T323">
        <f t="shared" si="298"/>
        <v>5.6267380187827676E-2</v>
      </c>
      <c r="U323">
        <f t="shared" si="298"/>
        <v>7.5273779630189316E-2</v>
      </c>
    </row>
    <row r="324" spans="1:21" ht="15.6" customHeight="1" thickBot="1">
      <c r="A324" s="50" t="s">
        <v>85</v>
      </c>
      <c r="C324" s="49" t="str">
        <f t="shared" ref="C324:K324" si="299">$A324&amp;"_"&amp;C325</f>
        <v>MT_2022</v>
      </c>
      <c r="D324" s="49" t="str">
        <f t="shared" si="299"/>
        <v>MT_2023</v>
      </c>
      <c r="E324" s="49" t="str">
        <f t="shared" si="299"/>
        <v>MT_2024</v>
      </c>
      <c r="F324" s="49" t="str">
        <f t="shared" si="299"/>
        <v>MT_2025</v>
      </c>
      <c r="G324" s="49" t="str">
        <f t="shared" si="299"/>
        <v>MT_2026</v>
      </c>
      <c r="H324" s="49" t="str">
        <f t="shared" si="299"/>
        <v>MT_2027</v>
      </c>
      <c r="I324" s="49" t="str">
        <f t="shared" si="299"/>
        <v>MT_2028</v>
      </c>
      <c r="J324" s="49" t="str">
        <f t="shared" si="299"/>
        <v>MT_2029</v>
      </c>
      <c r="K324" s="49" t="str">
        <f t="shared" si="299"/>
        <v>MT_2030</v>
      </c>
      <c r="M324" s="56" t="str">
        <f t="shared" ref="M324:U324" si="300">$A324&amp;"_"&amp;M325</f>
        <v>MT_2022</v>
      </c>
      <c r="N324" s="56" t="str">
        <f t="shared" si="300"/>
        <v>MT_2023</v>
      </c>
      <c r="O324" s="56" t="str">
        <f t="shared" si="300"/>
        <v>MT_2024</v>
      </c>
      <c r="P324" s="56" t="str">
        <f t="shared" si="300"/>
        <v>MT_2025</v>
      </c>
      <c r="Q324" s="56" t="str">
        <f t="shared" si="300"/>
        <v>MT_2026</v>
      </c>
      <c r="R324" s="56" t="str">
        <f t="shared" si="300"/>
        <v>MT_2027</v>
      </c>
      <c r="S324" s="56" t="str">
        <f t="shared" si="300"/>
        <v>MT_2028</v>
      </c>
      <c r="T324" s="56" t="str">
        <f t="shared" si="300"/>
        <v>MT_2029</v>
      </c>
      <c r="U324" s="56" t="str">
        <f t="shared" si="300"/>
        <v>MT_2030</v>
      </c>
    </row>
    <row r="325" spans="1:21">
      <c r="C325" s="48">
        <v>2022</v>
      </c>
      <c r="D325" s="48">
        <v>2023</v>
      </c>
      <c r="E325" s="48">
        <v>2024</v>
      </c>
      <c r="F325" s="48">
        <v>2025</v>
      </c>
      <c r="G325" s="48">
        <v>2026</v>
      </c>
      <c r="H325" s="48">
        <v>2027</v>
      </c>
      <c r="I325" s="48">
        <v>2028</v>
      </c>
      <c r="J325" s="48">
        <v>2029</v>
      </c>
      <c r="K325" s="48">
        <v>2030</v>
      </c>
      <c r="M325" s="48">
        <v>2022</v>
      </c>
      <c r="N325" s="48">
        <v>2023</v>
      </c>
      <c r="O325" s="48">
        <v>2024</v>
      </c>
      <c r="P325" s="48">
        <v>2025</v>
      </c>
      <c r="Q325" s="48">
        <v>2026</v>
      </c>
      <c r="R325" s="48">
        <v>2027</v>
      </c>
      <c r="S325" s="48">
        <v>2028</v>
      </c>
      <c r="T325" s="48">
        <v>2029</v>
      </c>
      <c r="U325" s="48">
        <v>2030</v>
      </c>
    </row>
    <row r="326" spans="1:21">
      <c r="A326" t="str">
        <f>A324</f>
        <v>MT</v>
      </c>
      <c r="B326" s="1" t="s">
        <v>237</v>
      </c>
      <c r="C326" s="53">
        <v>0</v>
      </c>
      <c r="D326" s="53">
        <v>0</v>
      </c>
      <c r="E326" s="53">
        <v>0</v>
      </c>
      <c r="F326" s="53">
        <v>0</v>
      </c>
      <c r="G326" s="53">
        <v>0</v>
      </c>
      <c r="H326" s="53">
        <v>0</v>
      </c>
      <c r="I326" s="53">
        <v>0</v>
      </c>
      <c r="J326" s="53">
        <v>0</v>
      </c>
      <c r="K326" s="53">
        <v>0</v>
      </c>
      <c r="M326" s="53">
        <v>0</v>
      </c>
      <c r="N326" s="53">
        <v>0</v>
      </c>
      <c r="O326" s="53">
        <v>0</v>
      </c>
      <c r="P326" s="53">
        <v>0</v>
      </c>
      <c r="Q326" s="53">
        <v>0</v>
      </c>
      <c r="R326" s="53">
        <v>0</v>
      </c>
      <c r="S326" s="53">
        <v>0</v>
      </c>
      <c r="T326" s="53">
        <v>0</v>
      </c>
      <c r="U326" s="53">
        <v>0</v>
      </c>
    </row>
    <row r="327" spans="1:21">
      <c r="A327" t="str">
        <f t="shared" ref="A327:A337" si="301">A326</f>
        <v>MT</v>
      </c>
      <c r="B327" s="1" t="s">
        <v>238</v>
      </c>
      <c r="C327">
        <f>SUMIFS(INDEX('IRA-BIL_IRA-BIL - Mid_annual_st'!$W$3:$AR$434,MATCH(C324,'IRA-BIL_IRA-BIL - Mid_annual_st'!$A$3:$A$434,0),),'IRA-BIL_IRA-BIL - Mid_annual_st'!$W$1:$AR$1,$B327)</f>
        <v>14677</v>
      </c>
      <c r="D327">
        <f>SUMIFS(INDEX('IRA-BIL_IRA-BIL - Mid_annual_st'!$W$3:$AR$434,MATCH(D324,'IRA-BIL_IRA-BIL - Mid_annual_st'!$A$3:$A$434,0),),'IRA-BIL_IRA-BIL - Mid_annual_st'!$W$1:$AR$1,$B327)</f>
        <v>14677</v>
      </c>
      <c r="E327">
        <f>SUMIFS(INDEX('IRA-BIL_IRA-BIL - Mid_annual_st'!$W$3:$AR$434,MATCH(E324,'IRA-BIL_IRA-BIL - Mid_annual_st'!$A$3:$A$434,0),),'IRA-BIL_IRA-BIL - Mid_annual_st'!$W$1:$AR$1,$B327)</f>
        <v>14677</v>
      </c>
      <c r="F327">
        <f>SUMIFS(INDEX('IRA-BIL_IRA-BIL - Mid_annual_st'!$W$3:$AR$434,MATCH(F324,'IRA-BIL_IRA-BIL - Mid_annual_st'!$A$3:$A$434,0),),'IRA-BIL_IRA-BIL - Mid_annual_st'!$W$1:$AR$1,$B327)</f>
        <v>14677</v>
      </c>
      <c r="G327">
        <f>SUMIFS(INDEX('IRA-BIL_IRA-BIL - Mid_annual_st'!$W$3:$AR$434,MATCH(G324,'IRA-BIL_IRA-BIL - Mid_annual_st'!$A$3:$A$434,0),),'IRA-BIL_IRA-BIL - Mid_annual_st'!$W$1:$AR$1,$B327)</f>
        <v>14677</v>
      </c>
      <c r="H327">
        <f>SUMIFS(INDEX('IRA-BIL_IRA-BIL - Mid_annual_st'!$W$3:$AR$434,MATCH(H324,'IRA-BIL_IRA-BIL - Mid_annual_st'!$A$3:$A$434,0),),'IRA-BIL_IRA-BIL - Mid_annual_st'!$W$1:$AR$1,$B327)</f>
        <v>14677</v>
      </c>
      <c r="I327">
        <f>SUMIFS(INDEX('IRA-BIL_IRA-BIL - Mid_annual_st'!$W$3:$AR$434,MATCH(I324,'IRA-BIL_IRA-BIL - Mid_annual_st'!$A$3:$A$434,0),),'IRA-BIL_IRA-BIL - Mid_annual_st'!$W$1:$AR$1,$B327)</f>
        <v>13816</v>
      </c>
      <c r="J327">
        <f>SUMIFS(INDEX('IRA-BIL_IRA-BIL - Mid_annual_st'!$W$3:$AR$434,MATCH(J324,'IRA-BIL_IRA-BIL - Mid_annual_st'!$A$3:$A$434,0),),'IRA-BIL_IRA-BIL - Mid_annual_st'!$W$1:$AR$1,$B327)</f>
        <v>12410</v>
      </c>
      <c r="K327">
        <f>SUMIFS(INDEX('IRA-BIL_IRA-BIL - Mid_annual_st'!$W$3:$AR$434,MATCH(K324,'IRA-BIL_IRA-BIL - Mid_annual_st'!$A$3:$A$434,0),),'IRA-BIL_IRA-BIL - Mid_annual_st'!$W$1:$AR$1,$B327)</f>
        <v>11611</v>
      </c>
      <c r="M327">
        <f t="shared" ref="M327:U327" si="302">C327/SUM(C326:C337)</f>
        <v>5.5239810481194185E-4</v>
      </c>
      <c r="N327">
        <f t="shared" si="302"/>
        <v>5.3197290544593895E-4</v>
      </c>
      <c r="O327">
        <f t="shared" si="302"/>
        <v>5.2351395176987274E-4</v>
      </c>
      <c r="P327">
        <f t="shared" si="302"/>
        <v>6.1912943323270985E-4</v>
      </c>
      <c r="Q327">
        <f t="shared" si="302"/>
        <v>5.8101326861391021E-4</v>
      </c>
      <c r="R327">
        <f t="shared" si="302"/>
        <v>5.6990298718939474E-4</v>
      </c>
      <c r="S327">
        <f t="shared" si="302"/>
        <v>4.7334997824083878E-4</v>
      </c>
      <c r="T327">
        <f t="shared" si="302"/>
        <v>3.830265473817265E-4</v>
      </c>
      <c r="U327">
        <f t="shared" si="302"/>
        <v>2.9858932423971845E-4</v>
      </c>
    </row>
    <row r="328" spans="1:21">
      <c r="A328" t="str">
        <f t="shared" si="301"/>
        <v>MT</v>
      </c>
      <c r="B328" s="1" t="s">
        <v>239</v>
      </c>
      <c r="C328">
        <f>SUMIFS(INDEX('IRA-BIL_IRA-BIL - Mid_annual_st'!$W$3:$AR$434,MATCH(C324,'IRA-BIL_IRA-BIL - Mid_annual_st'!$A$3:$A$434,0),),'IRA-BIL_IRA-BIL - Mid_annual_st'!$W$1:$AR$1,$B328)</f>
        <v>10639074</v>
      </c>
      <c r="D328">
        <f>SUMIFS(INDEX('IRA-BIL_IRA-BIL - Mid_annual_st'!$W$3:$AR$434,MATCH(D324,'IRA-BIL_IRA-BIL - Mid_annual_st'!$A$3:$A$434,0),),'IRA-BIL_IRA-BIL - Mid_annual_st'!$W$1:$AR$1,$B328)</f>
        <v>5537120</v>
      </c>
      <c r="E328">
        <f>SUMIFS(INDEX('IRA-BIL_IRA-BIL - Mid_annual_st'!$W$3:$AR$434,MATCH(E324,'IRA-BIL_IRA-BIL - Mid_annual_st'!$A$3:$A$434,0),),'IRA-BIL_IRA-BIL - Mid_annual_st'!$W$1:$AR$1,$B328)</f>
        <v>4965789</v>
      </c>
      <c r="F328">
        <f>SUMIFS(INDEX('IRA-BIL_IRA-BIL - Mid_annual_st'!$W$3:$AR$434,MATCH(F324,'IRA-BIL_IRA-BIL - Mid_annual_st'!$A$3:$A$434,0),),'IRA-BIL_IRA-BIL - Mid_annual_st'!$W$1:$AR$1,$B328)</f>
        <v>152879</v>
      </c>
      <c r="G328">
        <f>SUMIFS(INDEX('IRA-BIL_IRA-BIL - Mid_annual_st'!$W$3:$AR$434,MATCH(G324,'IRA-BIL_IRA-BIL - Mid_annual_st'!$A$3:$A$434,0),),'IRA-BIL_IRA-BIL - Mid_annual_st'!$W$1:$AR$1,$B328)</f>
        <v>146660</v>
      </c>
      <c r="H328">
        <f>SUMIFS(INDEX('IRA-BIL_IRA-BIL - Mid_annual_st'!$W$3:$AR$434,MATCH(H324,'IRA-BIL_IRA-BIL - Mid_annual_st'!$A$3:$A$434,0),),'IRA-BIL_IRA-BIL - Mid_annual_st'!$W$1:$AR$1,$B328)</f>
        <v>180998</v>
      </c>
      <c r="I328">
        <f>SUMIFS(INDEX('IRA-BIL_IRA-BIL - Mid_annual_st'!$W$3:$AR$434,MATCH(I324,'IRA-BIL_IRA-BIL - Mid_annual_st'!$A$3:$A$434,0),),'IRA-BIL_IRA-BIL - Mid_annual_st'!$W$1:$AR$1,$B328)</f>
        <v>0</v>
      </c>
      <c r="J328">
        <f>SUMIFS(INDEX('IRA-BIL_IRA-BIL - Mid_annual_st'!$W$3:$AR$434,MATCH(J324,'IRA-BIL_IRA-BIL - Mid_annual_st'!$A$3:$A$434,0),),'IRA-BIL_IRA-BIL - Mid_annual_st'!$W$1:$AR$1,$B328)</f>
        <v>0</v>
      </c>
      <c r="K328">
        <f>SUMIFS(INDEX('IRA-BIL_IRA-BIL - Mid_annual_st'!$W$3:$AR$434,MATCH(K324,'IRA-BIL_IRA-BIL - Mid_annual_st'!$A$3:$A$434,0),),'IRA-BIL_IRA-BIL - Mid_annual_st'!$W$1:$AR$1,$B328)</f>
        <v>0</v>
      </c>
      <c r="M328">
        <f t="shared" ref="M328:U328" si="303">C328/SUM(C326:C337)</f>
        <v>0.40042272361885983</v>
      </c>
      <c r="N328">
        <f t="shared" si="303"/>
        <v>0.20069481598438493</v>
      </c>
      <c r="O328">
        <f t="shared" si="303"/>
        <v>0.17712474095832695</v>
      </c>
      <c r="P328">
        <f t="shared" si="303"/>
        <v>6.4489942510856067E-3</v>
      </c>
      <c r="Q328">
        <f t="shared" si="303"/>
        <v>5.8057781545899079E-3</v>
      </c>
      <c r="R328">
        <f t="shared" si="303"/>
        <v>7.0280916314850493E-3</v>
      </c>
      <c r="S328">
        <f t="shared" si="303"/>
        <v>0</v>
      </c>
      <c r="T328">
        <f t="shared" si="303"/>
        <v>0</v>
      </c>
      <c r="U328">
        <f t="shared" si="303"/>
        <v>0</v>
      </c>
    </row>
    <row r="329" spans="1:21">
      <c r="A329" t="str">
        <f t="shared" si="301"/>
        <v>MT</v>
      </c>
      <c r="B329" s="1" t="s">
        <v>242</v>
      </c>
      <c r="C329">
        <f>SUMIFS(INDEX('IRA-BIL_IRA-BIL - Mid_annual_st'!$W$3:$AR$434,MATCH(C324,'IRA-BIL_IRA-BIL - Mid_annual_st'!$A$3:$A$434,0),),'IRA-BIL_IRA-BIL - Mid_annual_st'!$W$1:$AR$1,$B329)</f>
        <v>0</v>
      </c>
      <c r="D329">
        <f>SUMIFS(INDEX('IRA-BIL_IRA-BIL - Mid_annual_st'!$W$3:$AR$434,MATCH(D324,'IRA-BIL_IRA-BIL - Mid_annual_st'!$A$3:$A$434,0),),'IRA-BIL_IRA-BIL - Mid_annual_st'!$W$1:$AR$1,$B329)</f>
        <v>0</v>
      </c>
      <c r="E329">
        <f>SUMIFS(INDEX('IRA-BIL_IRA-BIL - Mid_annual_st'!$W$3:$AR$434,MATCH(E324,'IRA-BIL_IRA-BIL - Mid_annual_st'!$A$3:$A$434,0),),'IRA-BIL_IRA-BIL - Mid_annual_st'!$W$1:$AR$1,$B329)</f>
        <v>0</v>
      </c>
      <c r="F329">
        <f>SUMIFS(INDEX('IRA-BIL_IRA-BIL - Mid_annual_st'!$W$3:$AR$434,MATCH(F324,'IRA-BIL_IRA-BIL - Mid_annual_st'!$A$3:$A$434,0),),'IRA-BIL_IRA-BIL - Mid_annual_st'!$W$1:$AR$1,$B329)</f>
        <v>0</v>
      </c>
      <c r="G329">
        <f>SUMIFS(INDEX('IRA-BIL_IRA-BIL - Mid_annual_st'!$W$3:$AR$434,MATCH(G324,'IRA-BIL_IRA-BIL - Mid_annual_st'!$A$3:$A$434,0),),'IRA-BIL_IRA-BIL - Mid_annual_st'!$W$1:$AR$1,$B329)</f>
        <v>0</v>
      </c>
      <c r="H329">
        <f>SUMIFS(INDEX('IRA-BIL_IRA-BIL - Mid_annual_st'!$W$3:$AR$434,MATCH(H324,'IRA-BIL_IRA-BIL - Mid_annual_st'!$A$3:$A$434,0),),'IRA-BIL_IRA-BIL - Mid_annual_st'!$W$1:$AR$1,$B329)</f>
        <v>0</v>
      </c>
      <c r="I329">
        <f>SUMIFS(INDEX('IRA-BIL_IRA-BIL - Mid_annual_st'!$W$3:$AR$434,MATCH(I324,'IRA-BIL_IRA-BIL - Mid_annual_st'!$A$3:$A$434,0),),'IRA-BIL_IRA-BIL - Mid_annual_st'!$W$1:$AR$1,$B329)</f>
        <v>0</v>
      </c>
      <c r="J329">
        <f>SUMIFS(INDEX('IRA-BIL_IRA-BIL - Mid_annual_st'!$W$3:$AR$434,MATCH(J324,'IRA-BIL_IRA-BIL - Mid_annual_st'!$A$3:$A$434,0),),'IRA-BIL_IRA-BIL - Mid_annual_st'!$W$1:$AR$1,$B329)</f>
        <v>0</v>
      </c>
      <c r="K329">
        <f>SUMIFS(INDEX('IRA-BIL_IRA-BIL - Mid_annual_st'!$W$3:$AR$434,MATCH(K324,'IRA-BIL_IRA-BIL - Mid_annual_st'!$A$3:$A$434,0),),'IRA-BIL_IRA-BIL - Mid_annual_st'!$W$1:$AR$1,$B329)</f>
        <v>0</v>
      </c>
      <c r="M329">
        <f t="shared" ref="M329:U329" si="304">C329/SUM(C326:C337)</f>
        <v>0</v>
      </c>
      <c r="N329">
        <f t="shared" si="304"/>
        <v>0</v>
      </c>
      <c r="O329">
        <f t="shared" si="304"/>
        <v>0</v>
      </c>
      <c r="P329">
        <f t="shared" si="304"/>
        <v>0</v>
      </c>
      <c r="Q329">
        <f t="shared" si="304"/>
        <v>0</v>
      </c>
      <c r="R329">
        <f t="shared" si="304"/>
        <v>0</v>
      </c>
      <c r="S329">
        <f t="shared" si="304"/>
        <v>0</v>
      </c>
      <c r="T329">
        <f t="shared" si="304"/>
        <v>0</v>
      </c>
      <c r="U329">
        <f t="shared" si="304"/>
        <v>0</v>
      </c>
    </row>
    <row r="330" spans="1:21">
      <c r="A330" t="str">
        <f t="shared" si="301"/>
        <v>MT</v>
      </c>
      <c r="B330" s="1" t="s">
        <v>243</v>
      </c>
      <c r="C330">
        <f>SUMIFS(INDEX('IRA-BIL_IRA-BIL - Mid_annual_st'!$W$3:$AR$434,MATCH(C324,'IRA-BIL_IRA-BIL - Mid_annual_st'!$A$3:$A$434,0),),'IRA-BIL_IRA-BIL - Mid_annual_st'!$W$1:$AR$1,$B330)</f>
        <v>11699290</v>
      </c>
      <c r="D330">
        <f>SUMIFS(INDEX('IRA-BIL_IRA-BIL - Mid_annual_st'!$W$3:$AR$434,MATCH(D324,'IRA-BIL_IRA-BIL - Mid_annual_st'!$A$3:$A$434,0),),'IRA-BIL_IRA-BIL - Mid_annual_st'!$W$1:$AR$1,$B330)</f>
        <v>12628201</v>
      </c>
      <c r="E330">
        <f>SUMIFS(INDEX('IRA-BIL_IRA-BIL - Mid_annual_st'!$W$3:$AR$434,MATCH(E324,'IRA-BIL_IRA-BIL - Mid_annual_st'!$A$3:$A$434,0),),'IRA-BIL_IRA-BIL - Mid_annual_st'!$W$1:$AR$1,$B330)</f>
        <v>12633822</v>
      </c>
      <c r="F330">
        <f>SUMIFS(INDEX('IRA-BIL_IRA-BIL - Mid_annual_st'!$W$3:$AR$434,MATCH(F324,'IRA-BIL_IRA-BIL - Mid_annual_st'!$A$3:$A$434,0),),'IRA-BIL_IRA-BIL - Mid_annual_st'!$W$1:$AR$1,$B330)</f>
        <v>12971740</v>
      </c>
      <c r="G330">
        <f>SUMIFS(INDEX('IRA-BIL_IRA-BIL - Mid_annual_st'!$W$3:$AR$434,MATCH(G324,'IRA-BIL_IRA-BIL - Mid_annual_st'!$A$3:$A$434,0),),'IRA-BIL_IRA-BIL - Mid_annual_st'!$W$1:$AR$1,$B330)</f>
        <v>12976196</v>
      </c>
      <c r="H330">
        <f>SUMIFS(INDEX('IRA-BIL_IRA-BIL - Mid_annual_st'!$W$3:$AR$434,MATCH(H324,'IRA-BIL_IRA-BIL - Mid_annual_st'!$A$3:$A$434,0),),'IRA-BIL_IRA-BIL - Mid_annual_st'!$W$1:$AR$1,$B330)</f>
        <v>13269334</v>
      </c>
      <c r="I330">
        <f>SUMIFS(INDEX('IRA-BIL_IRA-BIL - Mid_annual_st'!$W$3:$AR$434,MATCH(I324,'IRA-BIL_IRA-BIL - Mid_annual_st'!$A$3:$A$434,0),),'IRA-BIL_IRA-BIL - Mid_annual_st'!$W$1:$AR$1,$B330)</f>
        <v>13276966</v>
      </c>
      <c r="J330">
        <f>SUMIFS(INDEX('IRA-BIL_IRA-BIL - Mid_annual_st'!$W$3:$AR$434,MATCH(J324,'IRA-BIL_IRA-BIL - Mid_annual_st'!$A$3:$A$434,0),),'IRA-BIL_IRA-BIL - Mid_annual_st'!$W$1:$AR$1,$B330)</f>
        <v>13278927</v>
      </c>
      <c r="K330">
        <f>SUMIFS(INDEX('IRA-BIL_IRA-BIL - Mid_annual_st'!$W$3:$AR$434,MATCH(K324,'IRA-BIL_IRA-BIL - Mid_annual_st'!$A$3:$A$434,0),),'IRA-BIL_IRA-BIL - Mid_annual_st'!$W$1:$AR$1,$B330)</f>
        <v>13277702</v>
      </c>
      <c r="M330">
        <f t="shared" ref="M330:U330" si="305">C330/SUM(C326:C337)</f>
        <v>0.44032606279521042</v>
      </c>
      <c r="N330">
        <f t="shared" si="305"/>
        <v>0.45771348208253132</v>
      </c>
      <c r="O330">
        <f t="shared" si="305"/>
        <v>0.45063583029073767</v>
      </c>
      <c r="P330">
        <f t="shared" si="305"/>
        <v>0.54719534198010977</v>
      </c>
      <c r="Q330">
        <f t="shared" si="305"/>
        <v>0.51368413518666944</v>
      </c>
      <c r="R330">
        <f t="shared" si="305"/>
        <v>0.51524378855445929</v>
      </c>
      <c r="S330">
        <f t="shared" si="305"/>
        <v>0.45488213427941204</v>
      </c>
      <c r="T330">
        <f t="shared" si="305"/>
        <v>0.40984541190523671</v>
      </c>
      <c r="U330">
        <f t="shared" si="305"/>
        <v>0.34145035463236223</v>
      </c>
    </row>
    <row r="331" spans="1:21">
      <c r="A331" t="str">
        <f t="shared" si="301"/>
        <v>MT</v>
      </c>
      <c r="B331" s="1" t="s">
        <v>241</v>
      </c>
      <c r="C331">
        <f>SUMIFS(INDEX('IRA-BIL_IRA-BIL - Mid_annual_st'!$W$3:$AR$434,MATCH(C324,'IRA-BIL_IRA-BIL - Mid_annual_st'!$A$3:$A$434,0),),'IRA-BIL_IRA-BIL - Mid_annual_st'!$W$1:$AR$1,$B331)</f>
        <v>623180</v>
      </c>
      <c r="D331">
        <f>SUMIFS(INDEX('IRA-BIL_IRA-BIL - Mid_annual_st'!$W$3:$AR$434,MATCH(D324,'IRA-BIL_IRA-BIL - Mid_annual_st'!$A$3:$A$434,0),),'IRA-BIL_IRA-BIL - Mid_annual_st'!$W$1:$AR$1,$B331)</f>
        <v>411997</v>
      </c>
      <c r="E331">
        <f>SUMIFS(INDEX('IRA-BIL_IRA-BIL - Mid_annual_st'!$W$3:$AR$434,MATCH(E324,'IRA-BIL_IRA-BIL - Mid_annual_st'!$A$3:$A$434,0),),'IRA-BIL_IRA-BIL - Mid_annual_st'!$W$1:$AR$1,$B331)</f>
        <v>4860</v>
      </c>
      <c r="F331">
        <f>SUMIFS(INDEX('IRA-BIL_IRA-BIL - Mid_annual_st'!$W$3:$AR$434,MATCH(F324,'IRA-BIL_IRA-BIL - Mid_annual_st'!$A$3:$A$434,0),),'IRA-BIL_IRA-BIL - Mid_annual_st'!$W$1:$AR$1,$B331)</f>
        <v>94893</v>
      </c>
      <c r="G331">
        <f>SUMIFS(INDEX('IRA-BIL_IRA-BIL - Mid_annual_st'!$W$3:$AR$434,MATCH(G324,'IRA-BIL_IRA-BIL - Mid_annual_st'!$A$3:$A$434,0),),'IRA-BIL_IRA-BIL - Mid_annual_st'!$W$1:$AR$1,$B331)</f>
        <v>179559</v>
      </c>
      <c r="H331">
        <f>SUMIFS(INDEX('IRA-BIL_IRA-BIL - Mid_annual_st'!$W$3:$AR$434,MATCH(H324,'IRA-BIL_IRA-BIL - Mid_annual_st'!$A$3:$A$434,0),),'IRA-BIL_IRA-BIL - Mid_annual_st'!$W$1:$AR$1,$B331)</f>
        <v>251937</v>
      </c>
      <c r="I331">
        <f>SUMIFS(INDEX('IRA-BIL_IRA-BIL - Mid_annual_st'!$W$3:$AR$434,MATCH(I324,'IRA-BIL_IRA-BIL - Mid_annual_st'!$A$3:$A$434,0),),'IRA-BIL_IRA-BIL - Mid_annual_st'!$W$1:$AR$1,$B331)</f>
        <v>301825</v>
      </c>
      <c r="J331">
        <f>SUMIFS(INDEX('IRA-BIL_IRA-BIL - Mid_annual_st'!$W$3:$AR$434,MATCH(J324,'IRA-BIL_IRA-BIL - Mid_annual_st'!$A$3:$A$434,0),),'IRA-BIL_IRA-BIL - Mid_annual_st'!$W$1:$AR$1,$B331)</f>
        <v>301860</v>
      </c>
      <c r="K331">
        <f>SUMIFS(INDEX('IRA-BIL_IRA-BIL - Mid_annual_st'!$W$3:$AR$434,MATCH(K324,'IRA-BIL_IRA-BIL - Mid_annual_st'!$A$3:$A$434,0),),'IRA-BIL_IRA-BIL - Mid_annual_st'!$W$1:$AR$1,$B331)</f>
        <v>301151</v>
      </c>
      <c r="M331">
        <f t="shared" ref="M331:U331" si="306">C331/SUM(C326:C337)</f>
        <v>2.3454619537828299E-2</v>
      </c>
      <c r="N331">
        <f t="shared" si="306"/>
        <v>1.4932972754991518E-2</v>
      </c>
      <c r="O331">
        <f t="shared" si="306"/>
        <v>1.7335135283788115E-4</v>
      </c>
      <c r="P331">
        <f t="shared" si="306"/>
        <v>4.0029331135621408E-3</v>
      </c>
      <c r="Q331">
        <f t="shared" si="306"/>
        <v>7.1081393676531383E-3</v>
      </c>
      <c r="R331">
        <f t="shared" si="306"/>
        <v>9.7826292078445551E-3</v>
      </c>
      <c r="S331">
        <f t="shared" si="306"/>
        <v>1.0340826373953471E-2</v>
      </c>
      <c r="T331">
        <f t="shared" si="306"/>
        <v>9.3167118124615599E-3</v>
      </c>
      <c r="U331">
        <f t="shared" si="306"/>
        <v>7.744421116537374E-3</v>
      </c>
    </row>
    <row r="332" spans="1:21">
      <c r="A332" t="str">
        <f t="shared" si="301"/>
        <v>MT</v>
      </c>
      <c r="B332" s="1" t="s">
        <v>244</v>
      </c>
      <c r="C332">
        <f>SUMIFS(INDEX('IRA-BIL_IRA-BIL - Mid_annual_st'!$W$3:$AR$434,MATCH(C324,'IRA-BIL_IRA-BIL - Mid_annual_st'!$A$3:$A$434,0),),'IRA-BIL_IRA-BIL - Mid_annual_st'!$W$1:$AR$1,$B332)</f>
        <v>0</v>
      </c>
      <c r="D332">
        <f>SUMIFS(INDEX('IRA-BIL_IRA-BIL - Mid_annual_st'!$W$3:$AR$434,MATCH(D324,'IRA-BIL_IRA-BIL - Mid_annual_st'!$A$3:$A$434,0),),'IRA-BIL_IRA-BIL - Mid_annual_st'!$W$1:$AR$1,$B332)</f>
        <v>0</v>
      </c>
      <c r="E332">
        <f>SUMIFS(INDEX('IRA-BIL_IRA-BIL - Mid_annual_st'!$W$3:$AR$434,MATCH(E324,'IRA-BIL_IRA-BIL - Mid_annual_st'!$A$3:$A$434,0),),'IRA-BIL_IRA-BIL - Mid_annual_st'!$W$1:$AR$1,$B332)</f>
        <v>0</v>
      </c>
      <c r="F332">
        <f>SUMIFS(INDEX('IRA-BIL_IRA-BIL - Mid_annual_st'!$W$3:$AR$434,MATCH(F324,'IRA-BIL_IRA-BIL - Mid_annual_st'!$A$3:$A$434,0),),'IRA-BIL_IRA-BIL - Mid_annual_st'!$W$1:$AR$1,$B332)</f>
        <v>0</v>
      </c>
      <c r="G332">
        <f>SUMIFS(INDEX('IRA-BIL_IRA-BIL - Mid_annual_st'!$W$3:$AR$434,MATCH(G324,'IRA-BIL_IRA-BIL - Mid_annual_st'!$A$3:$A$434,0),),'IRA-BIL_IRA-BIL - Mid_annual_st'!$W$1:$AR$1,$B332)</f>
        <v>0</v>
      </c>
      <c r="H332">
        <f>SUMIFS(INDEX('IRA-BIL_IRA-BIL - Mid_annual_st'!$W$3:$AR$434,MATCH(H324,'IRA-BIL_IRA-BIL - Mid_annual_st'!$A$3:$A$434,0),),'IRA-BIL_IRA-BIL - Mid_annual_st'!$W$1:$AR$1,$B332)</f>
        <v>0</v>
      </c>
      <c r="I332">
        <f>SUMIFS(INDEX('IRA-BIL_IRA-BIL - Mid_annual_st'!$W$3:$AR$434,MATCH(I324,'IRA-BIL_IRA-BIL - Mid_annual_st'!$A$3:$A$434,0),),'IRA-BIL_IRA-BIL - Mid_annual_st'!$W$1:$AR$1,$B332)</f>
        <v>0</v>
      </c>
      <c r="J332">
        <f>SUMIFS(INDEX('IRA-BIL_IRA-BIL - Mid_annual_st'!$W$3:$AR$434,MATCH(J324,'IRA-BIL_IRA-BIL - Mid_annual_st'!$A$3:$A$434,0),),'IRA-BIL_IRA-BIL - Mid_annual_st'!$W$1:$AR$1,$B332)</f>
        <v>0</v>
      </c>
      <c r="K332">
        <f>SUMIFS(INDEX('IRA-BIL_IRA-BIL - Mid_annual_st'!$W$3:$AR$434,MATCH(K324,'IRA-BIL_IRA-BIL - Mid_annual_st'!$A$3:$A$434,0),),'IRA-BIL_IRA-BIL - Mid_annual_st'!$W$1:$AR$1,$B332)</f>
        <v>0</v>
      </c>
      <c r="M332">
        <f t="shared" ref="M332:U332" si="307">C332/SUM(C326:C337)</f>
        <v>0</v>
      </c>
      <c r="N332">
        <f t="shared" si="307"/>
        <v>0</v>
      </c>
      <c r="O332">
        <f t="shared" si="307"/>
        <v>0</v>
      </c>
      <c r="P332">
        <f t="shared" si="307"/>
        <v>0</v>
      </c>
      <c r="Q332">
        <f t="shared" si="307"/>
        <v>0</v>
      </c>
      <c r="R332">
        <f t="shared" si="307"/>
        <v>0</v>
      </c>
      <c r="S332">
        <f t="shared" si="307"/>
        <v>0</v>
      </c>
      <c r="T332">
        <f t="shared" si="307"/>
        <v>0</v>
      </c>
      <c r="U332">
        <f t="shared" si="307"/>
        <v>0</v>
      </c>
    </row>
    <row r="333" spans="1:21">
      <c r="A333" t="str">
        <f t="shared" si="301"/>
        <v>MT</v>
      </c>
      <c r="B333" s="1" t="s">
        <v>247</v>
      </c>
      <c r="C333">
        <f>SUMIFS(INDEX('IRA-BIL_IRA-BIL - Mid_annual_st'!$W$3:$AR$434,MATCH(C324,'IRA-BIL_IRA-BIL - Mid_annual_st'!$A$3:$A$434,0),),'IRA-BIL_IRA-BIL - Mid_annual_st'!$W$1:$AR$1,$B333)</f>
        <v>0</v>
      </c>
      <c r="D333">
        <f>SUMIFS(INDEX('IRA-BIL_IRA-BIL - Mid_annual_st'!$W$3:$AR$434,MATCH(D324,'IRA-BIL_IRA-BIL - Mid_annual_st'!$A$3:$A$434,0),),'IRA-BIL_IRA-BIL - Mid_annual_st'!$W$1:$AR$1,$B333)</f>
        <v>0</v>
      </c>
      <c r="E333">
        <f>SUMIFS(INDEX('IRA-BIL_IRA-BIL - Mid_annual_st'!$W$3:$AR$434,MATCH(E324,'IRA-BIL_IRA-BIL - Mid_annual_st'!$A$3:$A$434,0),),'IRA-BIL_IRA-BIL - Mid_annual_st'!$W$1:$AR$1,$B333)</f>
        <v>0</v>
      </c>
      <c r="F333">
        <f>SUMIFS(INDEX('IRA-BIL_IRA-BIL - Mid_annual_st'!$W$3:$AR$434,MATCH(F324,'IRA-BIL_IRA-BIL - Mid_annual_st'!$A$3:$A$434,0),),'IRA-BIL_IRA-BIL - Mid_annual_st'!$W$1:$AR$1,$B333)</f>
        <v>0</v>
      </c>
      <c r="G333">
        <f>SUMIFS(INDEX('IRA-BIL_IRA-BIL - Mid_annual_st'!$W$3:$AR$434,MATCH(G324,'IRA-BIL_IRA-BIL - Mid_annual_st'!$A$3:$A$434,0),),'IRA-BIL_IRA-BIL - Mid_annual_st'!$W$1:$AR$1,$B333)</f>
        <v>0</v>
      </c>
      <c r="H333">
        <f>SUMIFS(INDEX('IRA-BIL_IRA-BIL - Mid_annual_st'!$W$3:$AR$434,MATCH(H324,'IRA-BIL_IRA-BIL - Mid_annual_st'!$A$3:$A$434,0),),'IRA-BIL_IRA-BIL - Mid_annual_st'!$W$1:$AR$1,$B333)</f>
        <v>0</v>
      </c>
      <c r="I333">
        <f>SUMIFS(INDEX('IRA-BIL_IRA-BIL - Mid_annual_st'!$W$3:$AR$434,MATCH(I324,'IRA-BIL_IRA-BIL - Mid_annual_st'!$A$3:$A$434,0),),'IRA-BIL_IRA-BIL - Mid_annual_st'!$W$1:$AR$1,$B333)</f>
        <v>0</v>
      </c>
      <c r="J333">
        <f>SUMIFS(INDEX('IRA-BIL_IRA-BIL - Mid_annual_st'!$W$3:$AR$434,MATCH(J324,'IRA-BIL_IRA-BIL - Mid_annual_st'!$A$3:$A$434,0),),'IRA-BIL_IRA-BIL - Mid_annual_st'!$W$1:$AR$1,$B333)</f>
        <v>0</v>
      </c>
      <c r="K333">
        <f>SUMIFS(INDEX('IRA-BIL_IRA-BIL - Mid_annual_st'!$W$3:$AR$434,MATCH(K324,'IRA-BIL_IRA-BIL - Mid_annual_st'!$A$3:$A$434,0),),'IRA-BIL_IRA-BIL - Mid_annual_st'!$W$1:$AR$1,$B333)</f>
        <v>0</v>
      </c>
      <c r="M333">
        <f t="shared" ref="M333:U333" si="308">C333/SUM(C326:C337)</f>
        <v>0</v>
      </c>
      <c r="N333">
        <f t="shared" si="308"/>
        <v>0</v>
      </c>
      <c r="O333">
        <f t="shared" si="308"/>
        <v>0</v>
      </c>
      <c r="P333">
        <f t="shared" si="308"/>
        <v>0</v>
      </c>
      <c r="Q333">
        <f t="shared" si="308"/>
        <v>0</v>
      </c>
      <c r="R333">
        <f t="shared" si="308"/>
        <v>0</v>
      </c>
      <c r="S333">
        <f t="shared" si="308"/>
        <v>0</v>
      </c>
      <c r="T333">
        <f t="shared" si="308"/>
        <v>0</v>
      </c>
      <c r="U333">
        <f t="shared" si="308"/>
        <v>0</v>
      </c>
    </row>
    <row r="334" spans="1:21">
      <c r="A334" t="str">
        <f t="shared" si="301"/>
        <v>MT</v>
      </c>
      <c r="B334" s="1" t="s">
        <v>245</v>
      </c>
      <c r="C334">
        <f>SUMIFS(INDEX('IRA-BIL_IRA-BIL - Mid_annual_st'!$W$3:$AR$434,MATCH(C324,'IRA-BIL_IRA-BIL - Mid_annual_st'!$A$3:$A$434,0),),'IRA-BIL_IRA-BIL - Mid_annual_st'!$W$1:$AR$1,$B334)</f>
        <v>0</v>
      </c>
      <c r="D334">
        <f>SUMIFS(INDEX('IRA-BIL_IRA-BIL - Mid_annual_st'!$W$3:$AR$434,MATCH(D324,'IRA-BIL_IRA-BIL - Mid_annual_st'!$A$3:$A$434,0),),'IRA-BIL_IRA-BIL - Mid_annual_st'!$W$1:$AR$1,$B334)</f>
        <v>0</v>
      </c>
      <c r="E334">
        <f>SUMIFS(INDEX('IRA-BIL_IRA-BIL - Mid_annual_st'!$W$3:$AR$434,MATCH(E324,'IRA-BIL_IRA-BIL - Mid_annual_st'!$A$3:$A$434,0),),'IRA-BIL_IRA-BIL - Mid_annual_st'!$W$1:$AR$1,$B334)</f>
        <v>0</v>
      </c>
      <c r="F334">
        <f>SUMIFS(INDEX('IRA-BIL_IRA-BIL - Mid_annual_st'!$W$3:$AR$434,MATCH(F324,'IRA-BIL_IRA-BIL - Mid_annual_st'!$A$3:$A$434,0),),'IRA-BIL_IRA-BIL - Mid_annual_st'!$W$1:$AR$1,$B334)</f>
        <v>0</v>
      </c>
      <c r="G334">
        <f>SUMIFS(INDEX('IRA-BIL_IRA-BIL - Mid_annual_st'!$W$3:$AR$434,MATCH(G324,'IRA-BIL_IRA-BIL - Mid_annual_st'!$A$3:$A$434,0),),'IRA-BIL_IRA-BIL - Mid_annual_st'!$W$1:$AR$1,$B334)</f>
        <v>0</v>
      </c>
      <c r="H334">
        <f>SUMIFS(INDEX('IRA-BIL_IRA-BIL - Mid_annual_st'!$W$3:$AR$434,MATCH(H324,'IRA-BIL_IRA-BIL - Mid_annual_st'!$A$3:$A$434,0),),'IRA-BIL_IRA-BIL - Mid_annual_st'!$W$1:$AR$1,$B334)</f>
        <v>0</v>
      </c>
      <c r="I334">
        <f>SUMIFS(INDEX('IRA-BIL_IRA-BIL - Mid_annual_st'!$W$3:$AR$434,MATCH(I324,'IRA-BIL_IRA-BIL - Mid_annual_st'!$A$3:$A$434,0),),'IRA-BIL_IRA-BIL - Mid_annual_st'!$W$1:$AR$1,$B334)</f>
        <v>0</v>
      </c>
      <c r="J334">
        <f>SUMIFS(INDEX('IRA-BIL_IRA-BIL - Mid_annual_st'!$W$3:$AR$434,MATCH(J324,'IRA-BIL_IRA-BIL - Mid_annual_st'!$A$3:$A$434,0),),'IRA-BIL_IRA-BIL - Mid_annual_st'!$W$1:$AR$1,$B334)</f>
        <v>0</v>
      </c>
      <c r="K334">
        <f>SUMIFS(INDEX('IRA-BIL_IRA-BIL - Mid_annual_st'!$W$3:$AR$434,MATCH(K324,'IRA-BIL_IRA-BIL - Mid_annual_st'!$A$3:$A$434,0),),'IRA-BIL_IRA-BIL - Mid_annual_st'!$W$1:$AR$1,$B334)</f>
        <v>0</v>
      </c>
      <c r="M334">
        <f t="shared" ref="M334:U334" si="309">C334/SUM(C326:C337)</f>
        <v>0</v>
      </c>
      <c r="N334">
        <f t="shared" si="309"/>
        <v>0</v>
      </c>
      <c r="O334">
        <f t="shared" si="309"/>
        <v>0</v>
      </c>
      <c r="P334">
        <f t="shared" si="309"/>
        <v>0</v>
      </c>
      <c r="Q334">
        <f t="shared" si="309"/>
        <v>0</v>
      </c>
      <c r="R334">
        <f t="shared" si="309"/>
        <v>0</v>
      </c>
      <c r="S334">
        <f t="shared" si="309"/>
        <v>0</v>
      </c>
      <c r="T334">
        <f t="shared" si="309"/>
        <v>0</v>
      </c>
      <c r="U334">
        <f t="shared" si="309"/>
        <v>0</v>
      </c>
    </row>
    <row r="335" spans="1:21">
      <c r="A335" t="str">
        <f t="shared" si="301"/>
        <v>MT</v>
      </c>
      <c r="B335" s="1" t="s">
        <v>248</v>
      </c>
      <c r="C335">
        <f>SUMIFS(INDEX('IRA-BIL_IRA-BIL - Mid_annual_st'!$W$3:$AR$434,MATCH(C324,'IRA-BIL_IRA-BIL - Mid_annual_st'!$A$3:$A$434,0),),'IRA-BIL_IRA-BIL - Mid_annual_st'!$W$1:$AR$1,$B335)</f>
        <v>3406987</v>
      </c>
      <c r="D335">
        <f>SUMIFS(INDEX('IRA-BIL_IRA-BIL - Mid_annual_st'!$W$3:$AR$434,MATCH(D324,'IRA-BIL_IRA-BIL - Mid_annual_st'!$A$3:$A$434,0),),'IRA-BIL_IRA-BIL - Mid_annual_st'!$W$1:$AR$1,$B335)</f>
        <v>8467132</v>
      </c>
      <c r="E335">
        <f>SUMIFS(INDEX('IRA-BIL_IRA-BIL - Mid_annual_st'!$W$3:$AR$434,MATCH(E324,'IRA-BIL_IRA-BIL - Mid_annual_st'!$A$3:$A$434,0),),'IRA-BIL_IRA-BIL - Mid_annual_st'!$W$1:$AR$1,$B335)</f>
        <v>9745383</v>
      </c>
      <c r="F335">
        <f>SUMIFS(INDEX('IRA-BIL_IRA-BIL - Mid_annual_st'!$W$3:$AR$434,MATCH(F324,'IRA-BIL_IRA-BIL - Mid_annual_st'!$A$3:$A$434,0),),'IRA-BIL_IRA-BIL - Mid_annual_st'!$W$1:$AR$1,$B335)</f>
        <v>9820138</v>
      </c>
      <c r="G335">
        <f>SUMIFS(INDEX('IRA-BIL_IRA-BIL - Mid_annual_st'!$W$3:$AR$434,MATCH(G324,'IRA-BIL_IRA-BIL - Mid_annual_st'!$A$3:$A$434,0),),'IRA-BIL_IRA-BIL - Mid_annual_st'!$W$1:$AR$1,$B335)</f>
        <v>11325605</v>
      </c>
      <c r="H335">
        <f>SUMIFS(INDEX('IRA-BIL_IRA-BIL - Mid_annual_st'!$W$3:$AR$434,MATCH(H324,'IRA-BIL_IRA-BIL - Mid_annual_st'!$A$3:$A$434,0),),'IRA-BIL_IRA-BIL - Mid_annual_st'!$W$1:$AR$1,$B335)</f>
        <v>11482150</v>
      </c>
      <c r="I335">
        <f>SUMIFS(INDEX('IRA-BIL_IRA-BIL - Mid_annual_st'!$W$3:$AR$434,MATCH(I324,'IRA-BIL_IRA-BIL - Mid_annual_st'!$A$3:$A$434,0),),'IRA-BIL_IRA-BIL - Mid_annual_st'!$W$1:$AR$1,$B335)</f>
        <v>14943009</v>
      </c>
      <c r="J335">
        <f>SUMIFS(INDEX('IRA-BIL_IRA-BIL - Mid_annual_st'!$W$3:$AR$434,MATCH(J324,'IRA-BIL_IRA-BIL - Mid_annual_st'!$A$3:$A$434,0),),'IRA-BIL_IRA-BIL - Mid_annual_st'!$W$1:$AR$1,$B335)</f>
        <v>18161742</v>
      </c>
      <c r="K335">
        <f>SUMIFS(INDEX('IRA-BIL_IRA-BIL - Mid_annual_st'!$W$3:$AR$434,MATCH(K324,'IRA-BIL_IRA-BIL - Mid_annual_st'!$A$3:$A$434,0),),'IRA-BIL_IRA-BIL - Mid_annual_st'!$W$1:$AR$1,$B335)</f>
        <v>24679319</v>
      </c>
      <c r="M335">
        <f t="shared" ref="M335:U335" si="310">C335/SUM(C326:C337)</f>
        <v>0.1282287362484788</v>
      </c>
      <c r="N335">
        <f t="shared" si="310"/>
        <v>0.30689410716319987</v>
      </c>
      <c r="O335">
        <f t="shared" si="310"/>
        <v>0.34760809196981246</v>
      </c>
      <c r="P335">
        <f t="shared" si="310"/>
        <v>0.41424926580411509</v>
      </c>
      <c r="Q335">
        <f t="shared" si="310"/>
        <v>0.44834276623833513</v>
      </c>
      <c r="R335">
        <f t="shared" si="310"/>
        <v>0.44584803327360556</v>
      </c>
      <c r="S335">
        <f t="shared" si="310"/>
        <v>0.51196243377263018</v>
      </c>
      <c r="T335">
        <f t="shared" si="310"/>
        <v>0.56055030883945955</v>
      </c>
      <c r="U335">
        <f t="shared" si="310"/>
        <v>0.63465517034763963</v>
      </c>
    </row>
    <row r="336" spans="1:21">
      <c r="A336" t="str">
        <f t="shared" si="301"/>
        <v>MT</v>
      </c>
      <c r="B336" s="1" t="s">
        <v>246</v>
      </c>
      <c r="C336" s="53">
        <v>0</v>
      </c>
      <c r="D336" s="53">
        <v>0</v>
      </c>
      <c r="E336" s="53">
        <v>0</v>
      </c>
      <c r="F336" s="53">
        <v>0</v>
      </c>
      <c r="G336" s="53">
        <v>0</v>
      </c>
      <c r="H336" s="53">
        <v>0</v>
      </c>
      <c r="I336" s="53">
        <v>0</v>
      </c>
      <c r="J336" s="53">
        <v>0</v>
      </c>
      <c r="K336" s="53">
        <v>0</v>
      </c>
      <c r="M336" s="53">
        <v>0</v>
      </c>
      <c r="N336" s="53">
        <v>0</v>
      </c>
      <c r="O336" s="53">
        <v>0</v>
      </c>
      <c r="P336" s="53">
        <v>0</v>
      </c>
      <c r="Q336" s="53">
        <v>0</v>
      </c>
      <c r="R336" s="53">
        <v>0</v>
      </c>
      <c r="S336" s="53">
        <v>0</v>
      </c>
      <c r="T336" s="53">
        <v>0</v>
      </c>
      <c r="U336" s="53">
        <v>0</v>
      </c>
    </row>
    <row r="337" spans="1:21" ht="15.6" customHeight="1" thickBot="1">
      <c r="A337" t="str">
        <f t="shared" si="301"/>
        <v>MT</v>
      </c>
      <c r="B337" s="1" t="s">
        <v>240</v>
      </c>
      <c r="C337">
        <f>SUMIFS(INDEX('IRA-BIL_IRA-BIL - Mid_annual_st'!$W$3:$AR$434,MATCH(C324,'IRA-BIL_IRA-BIL - Mid_annual_st'!$A$3:$A$434,0),),'IRA-BIL_IRA-BIL - Mid_annual_st'!$W$1:$AR$1,$B337)</f>
        <v>186398</v>
      </c>
      <c r="D337">
        <f>SUMIFS(INDEX('IRA-BIL_IRA-BIL - Mid_annual_st'!$W$3:$AR$434,MATCH(D324,'IRA-BIL_IRA-BIL - Mid_annual_st'!$A$3:$A$434,0),),'IRA-BIL_IRA-BIL - Mid_annual_st'!$W$1:$AR$1,$B337)</f>
        <v>530624</v>
      </c>
      <c r="E337">
        <f>SUMIFS(INDEX('IRA-BIL_IRA-BIL - Mid_annual_st'!$W$3:$AR$434,MATCH(E324,'IRA-BIL_IRA-BIL - Mid_annual_st'!$A$3:$A$434,0),),'IRA-BIL_IRA-BIL - Mid_annual_st'!$W$1:$AR$1,$B337)</f>
        <v>671016</v>
      </c>
      <c r="F337">
        <f>SUMIFS(INDEX('IRA-BIL_IRA-BIL - Mid_annual_st'!$W$3:$AR$434,MATCH(F324,'IRA-BIL_IRA-BIL - Mid_annual_st'!$A$3:$A$434,0),),'IRA-BIL_IRA-BIL - Mid_annual_st'!$W$1:$AR$1,$B337)</f>
        <v>651540</v>
      </c>
      <c r="G337">
        <f>SUMIFS(INDEX('IRA-BIL_IRA-BIL - Mid_annual_st'!$W$3:$AR$434,MATCH(G324,'IRA-BIL_IRA-BIL - Mid_annual_st'!$A$3:$A$434,0),),'IRA-BIL_IRA-BIL - Mid_annual_st'!$W$1:$AR$1,$B337)</f>
        <v>618344</v>
      </c>
      <c r="H337">
        <f>SUMIFS(INDEX('IRA-BIL_IRA-BIL - Mid_annual_st'!$W$3:$AR$434,MATCH(H324,'IRA-BIL_IRA-BIL - Mid_annual_st'!$A$3:$A$434,0),),'IRA-BIL_IRA-BIL - Mid_annual_st'!$W$1:$AR$1,$B337)</f>
        <v>554410</v>
      </c>
      <c r="I337">
        <f>SUMIFS(INDEX('IRA-BIL_IRA-BIL - Mid_annual_st'!$W$3:$AR$434,MATCH(I324,'IRA-BIL_IRA-BIL - Mid_annual_st'!$A$3:$A$434,0),),'IRA-BIL_IRA-BIL - Mid_annual_st'!$W$1:$AR$1,$B337)</f>
        <v>652090</v>
      </c>
      <c r="J337">
        <f>SUMIFS(INDEX('IRA-BIL_IRA-BIL - Mid_annual_st'!$W$3:$AR$434,MATCH(J324,'IRA-BIL_IRA-BIL - Mid_annual_st'!$A$3:$A$434,0),),'IRA-BIL_IRA-BIL - Mid_annual_st'!$W$1:$AR$1,$B337)</f>
        <v>644904</v>
      </c>
      <c r="K337">
        <f>SUMIFS(INDEX('IRA-BIL_IRA-BIL - Mid_annual_st'!$W$3:$AR$434,MATCH(K324,'IRA-BIL_IRA-BIL - Mid_annual_st'!$A$3:$A$434,0),),'IRA-BIL_IRA-BIL - Mid_annual_st'!$W$1:$AR$1,$B337)</f>
        <v>616403</v>
      </c>
      <c r="M337">
        <f t="shared" ref="M337:U337" si="311">C337/SUM(C326:C337)</f>
        <v>7.0154596948106794E-3</v>
      </c>
      <c r="N337">
        <f t="shared" si="311"/>
        <v>1.9232649109446474E-2</v>
      </c>
      <c r="O337">
        <f t="shared" si="311"/>
        <v>2.3934471476515153E-2</v>
      </c>
      <c r="P337">
        <f t="shared" si="311"/>
        <v>2.7484335417894652E-2</v>
      </c>
      <c r="Q337">
        <f t="shared" si="311"/>
        <v>2.447816778413843E-2</v>
      </c>
      <c r="R337">
        <f t="shared" si="311"/>
        <v>2.1527554345416117E-2</v>
      </c>
      <c r="S337">
        <f t="shared" si="311"/>
        <v>2.2341255595763505E-2</v>
      </c>
      <c r="T337">
        <f t="shared" si="311"/>
        <v>1.9904540895460513E-2</v>
      </c>
      <c r="U337">
        <f t="shared" si="311"/>
        <v>1.5851464579221011E-2</v>
      </c>
    </row>
    <row r="338" spans="1:21" ht="15.6" customHeight="1" thickBot="1">
      <c r="A338" s="50" t="s">
        <v>88</v>
      </c>
      <c r="C338" s="49" t="str">
        <f t="shared" ref="C338:K338" si="312">$A338&amp;"_"&amp;C339</f>
        <v>NE_2022</v>
      </c>
      <c r="D338" s="49" t="str">
        <f t="shared" si="312"/>
        <v>NE_2023</v>
      </c>
      <c r="E338" s="49" t="str">
        <f t="shared" si="312"/>
        <v>NE_2024</v>
      </c>
      <c r="F338" s="49" t="str">
        <f t="shared" si="312"/>
        <v>NE_2025</v>
      </c>
      <c r="G338" s="49" t="str">
        <f t="shared" si="312"/>
        <v>NE_2026</v>
      </c>
      <c r="H338" s="49" t="str">
        <f t="shared" si="312"/>
        <v>NE_2027</v>
      </c>
      <c r="I338" s="49" t="str">
        <f t="shared" si="312"/>
        <v>NE_2028</v>
      </c>
      <c r="J338" s="49" t="str">
        <f t="shared" si="312"/>
        <v>NE_2029</v>
      </c>
      <c r="K338" s="49" t="str">
        <f t="shared" si="312"/>
        <v>NE_2030</v>
      </c>
      <c r="M338" s="56" t="str">
        <f t="shared" ref="M338:U338" si="313">$A338&amp;"_"&amp;M339</f>
        <v>NE_2022</v>
      </c>
      <c r="N338" s="56" t="str">
        <f t="shared" si="313"/>
        <v>NE_2023</v>
      </c>
      <c r="O338" s="56" t="str">
        <f t="shared" si="313"/>
        <v>NE_2024</v>
      </c>
      <c r="P338" s="56" t="str">
        <f t="shared" si="313"/>
        <v>NE_2025</v>
      </c>
      <c r="Q338" s="56" t="str">
        <f t="shared" si="313"/>
        <v>NE_2026</v>
      </c>
      <c r="R338" s="56" t="str">
        <f t="shared" si="313"/>
        <v>NE_2027</v>
      </c>
      <c r="S338" s="56" t="str">
        <f t="shared" si="313"/>
        <v>NE_2028</v>
      </c>
      <c r="T338" s="56" t="str">
        <f t="shared" si="313"/>
        <v>NE_2029</v>
      </c>
      <c r="U338" s="56" t="str">
        <f t="shared" si="313"/>
        <v>NE_2030</v>
      </c>
    </row>
    <row r="339" spans="1:21">
      <c r="C339" s="48">
        <v>2022</v>
      </c>
      <c r="D339" s="48">
        <v>2023</v>
      </c>
      <c r="E339" s="48">
        <v>2024</v>
      </c>
      <c r="F339" s="48">
        <v>2025</v>
      </c>
      <c r="G339" s="48">
        <v>2026</v>
      </c>
      <c r="H339" s="48">
        <v>2027</v>
      </c>
      <c r="I339" s="48">
        <v>2028</v>
      </c>
      <c r="J339" s="48">
        <v>2029</v>
      </c>
      <c r="K339" s="48">
        <v>2030</v>
      </c>
      <c r="M339" s="48">
        <v>2022</v>
      </c>
      <c r="N339" s="48">
        <v>2023</v>
      </c>
      <c r="O339" s="48">
        <v>2024</v>
      </c>
      <c r="P339" s="48">
        <v>2025</v>
      </c>
      <c r="Q339" s="48">
        <v>2026</v>
      </c>
      <c r="R339" s="48">
        <v>2027</v>
      </c>
      <c r="S339" s="48">
        <v>2028</v>
      </c>
      <c r="T339" s="48">
        <v>2029</v>
      </c>
      <c r="U339" s="48">
        <v>2030</v>
      </c>
    </row>
    <row r="340" spans="1:21">
      <c r="A340" t="str">
        <f>A338</f>
        <v>NE</v>
      </c>
      <c r="B340" s="1" t="s">
        <v>237</v>
      </c>
      <c r="C340" s="53">
        <v>0</v>
      </c>
      <c r="D340" s="53">
        <v>0</v>
      </c>
      <c r="E340" s="53">
        <v>0</v>
      </c>
      <c r="F340" s="53">
        <v>0</v>
      </c>
      <c r="G340" s="53">
        <v>0</v>
      </c>
      <c r="H340" s="53">
        <v>0</v>
      </c>
      <c r="I340" s="53">
        <v>0</v>
      </c>
      <c r="J340" s="53">
        <v>0</v>
      </c>
      <c r="K340" s="53">
        <v>0</v>
      </c>
      <c r="M340" s="53">
        <v>0</v>
      </c>
      <c r="N340" s="53">
        <v>0</v>
      </c>
      <c r="O340" s="53">
        <v>0</v>
      </c>
      <c r="P340" s="53">
        <v>0</v>
      </c>
      <c r="Q340" s="53">
        <v>0</v>
      </c>
      <c r="R340" s="53">
        <v>0</v>
      </c>
      <c r="S340" s="53">
        <v>0</v>
      </c>
      <c r="T340" s="53">
        <v>0</v>
      </c>
      <c r="U340" s="53">
        <v>0</v>
      </c>
    </row>
    <row r="341" spans="1:21">
      <c r="A341" t="str">
        <f t="shared" ref="A341:A351" si="314">A340</f>
        <v>NE</v>
      </c>
      <c r="B341" s="1" t="s">
        <v>238</v>
      </c>
      <c r="C341">
        <f>SUMIFS(INDEX('IRA-BIL_IRA-BIL - Mid_annual_st'!$W$3:$AR$434,MATCH(C338,'IRA-BIL_IRA-BIL - Mid_annual_st'!$A$3:$A$434,0),),'IRA-BIL_IRA-BIL - Mid_annual_st'!$W$1:$AR$1,$B341)</f>
        <v>50438</v>
      </c>
      <c r="D341">
        <f>SUMIFS(INDEX('IRA-BIL_IRA-BIL - Mid_annual_st'!$W$3:$AR$434,MATCH(D338,'IRA-BIL_IRA-BIL - Mid_annual_st'!$A$3:$A$434,0),),'IRA-BIL_IRA-BIL - Mid_annual_st'!$W$1:$AR$1,$B341)</f>
        <v>50438</v>
      </c>
      <c r="E341">
        <f>SUMIFS(INDEX('IRA-BIL_IRA-BIL - Mid_annual_st'!$W$3:$AR$434,MATCH(E338,'IRA-BIL_IRA-BIL - Mid_annual_st'!$A$3:$A$434,0),),'IRA-BIL_IRA-BIL - Mid_annual_st'!$W$1:$AR$1,$B341)</f>
        <v>50438</v>
      </c>
      <c r="F341">
        <f>SUMIFS(INDEX('IRA-BIL_IRA-BIL - Mid_annual_st'!$W$3:$AR$434,MATCH(F338,'IRA-BIL_IRA-BIL - Mid_annual_st'!$A$3:$A$434,0),),'IRA-BIL_IRA-BIL - Mid_annual_st'!$W$1:$AR$1,$B341)</f>
        <v>48932</v>
      </c>
      <c r="G341">
        <f>SUMIFS(INDEX('IRA-BIL_IRA-BIL - Mid_annual_st'!$W$3:$AR$434,MATCH(G338,'IRA-BIL_IRA-BIL - Mid_annual_st'!$A$3:$A$434,0),),'IRA-BIL_IRA-BIL - Mid_annual_st'!$W$1:$AR$1,$B341)</f>
        <v>47527</v>
      </c>
      <c r="H341">
        <f>SUMIFS(INDEX('IRA-BIL_IRA-BIL - Mid_annual_st'!$W$3:$AR$434,MATCH(H338,'IRA-BIL_IRA-BIL - Mid_annual_st'!$A$3:$A$434,0),),'IRA-BIL_IRA-BIL - Mid_annual_st'!$W$1:$AR$1,$B341)</f>
        <v>46690</v>
      </c>
      <c r="I341">
        <f>SUMIFS(INDEX('IRA-BIL_IRA-BIL - Mid_annual_st'!$W$3:$AR$434,MATCH(I338,'IRA-BIL_IRA-BIL - Mid_annual_st'!$A$3:$A$434,0),),'IRA-BIL_IRA-BIL - Mid_annual_st'!$W$1:$AR$1,$B341)</f>
        <v>40803</v>
      </c>
      <c r="J341">
        <f>SUMIFS(INDEX('IRA-BIL_IRA-BIL - Mid_annual_st'!$W$3:$AR$434,MATCH(J338,'IRA-BIL_IRA-BIL - Mid_annual_st'!$A$3:$A$434,0),),'IRA-BIL_IRA-BIL - Mid_annual_st'!$W$1:$AR$1,$B341)</f>
        <v>38706</v>
      </c>
      <c r="K341">
        <f>SUMIFS(INDEX('IRA-BIL_IRA-BIL - Mid_annual_st'!$W$3:$AR$434,MATCH(K338,'IRA-BIL_IRA-BIL - Mid_annual_st'!$A$3:$A$434,0),),'IRA-BIL_IRA-BIL - Mid_annual_st'!$W$1:$AR$1,$B341)</f>
        <v>36520</v>
      </c>
      <c r="M341">
        <f t="shared" ref="M341:U341" si="315">C341/SUM(C340:C351)</f>
        <v>1.1510273223507494E-3</v>
      </c>
      <c r="N341">
        <f t="shared" si="315"/>
        <v>1.0817222988651288E-3</v>
      </c>
      <c r="O341">
        <f t="shared" si="315"/>
        <v>1.0906452293763923E-3</v>
      </c>
      <c r="P341">
        <f t="shared" si="315"/>
        <v>8.9174756443770049E-4</v>
      </c>
      <c r="Q341">
        <f t="shared" si="315"/>
        <v>8.8709433870417967E-4</v>
      </c>
      <c r="R341">
        <f t="shared" si="315"/>
        <v>9.0929013886432053E-4</v>
      </c>
      <c r="S341">
        <f t="shared" si="315"/>
        <v>8.1235276317702062E-4</v>
      </c>
      <c r="T341">
        <f t="shared" si="315"/>
        <v>7.9006830296222952E-4</v>
      </c>
      <c r="U341">
        <f t="shared" si="315"/>
        <v>6.6857755603085423E-4</v>
      </c>
    </row>
    <row r="342" spans="1:21">
      <c r="A342" t="str">
        <f t="shared" si="314"/>
        <v>NE</v>
      </c>
      <c r="B342" s="1" t="s">
        <v>239</v>
      </c>
      <c r="C342">
        <f>SUMIFS(INDEX('IRA-BIL_IRA-BIL - Mid_annual_st'!$W$3:$AR$434,MATCH(C338,'IRA-BIL_IRA-BIL - Mid_annual_st'!$A$3:$A$434,0),),'IRA-BIL_IRA-BIL - Mid_annual_st'!$W$1:$AR$1,$B342)</f>
        <v>20777033</v>
      </c>
      <c r="D342">
        <f>SUMIFS(INDEX('IRA-BIL_IRA-BIL - Mid_annual_st'!$W$3:$AR$434,MATCH(D338,'IRA-BIL_IRA-BIL - Mid_annual_st'!$A$3:$A$434,0),),'IRA-BIL_IRA-BIL - Mid_annual_st'!$W$1:$AR$1,$B342)</f>
        <v>10781586</v>
      </c>
      <c r="E342">
        <f>SUMIFS(INDEX('IRA-BIL_IRA-BIL - Mid_annual_st'!$W$3:$AR$434,MATCH(E338,'IRA-BIL_IRA-BIL - Mid_annual_st'!$A$3:$A$434,0),),'IRA-BIL_IRA-BIL - Mid_annual_st'!$W$1:$AR$1,$B342)</f>
        <v>8390375</v>
      </c>
      <c r="F342">
        <f>SUMIFS(INDEX('IRA-BIL_IRA-BIL - Mid_annual_st'!$W$3:$AR$434,MATCH(F338,'IRA-BIL_IRA-BIL - Mid_annual_st'!$A$3:$A$434,0),),'IRA-BIL_IRA-BIL - Mid_annual_st'!$W$1:$AR$1,$B342)</f>
        <v>8763129</v>
      </c>
      <c r="G342">
        <f>SUMIFS(INDEX('IRA-BIL_IRA-BIL - Mid_annual_st'!$W$3:$AR$434,MATCH(G338,'IRA-BIL_IRA-BIL - Mid_annual_st'!$A$3:$A$434,0),),'IRA-BIL_IRA-BIL - Mid_annual_st'!$W$1:$AR$1,$B342)</f>
        <v>7947022</v>
      </c>
      <c r="H342">
        <f>SUMIFS(INDEX('IRA-BIL_IRA-BIL - Mid_annual_st'!$W$3:$AR$434,MATCH(H338,'IRA-BIL_IRA-BIL - Mid_annual_st'!$A$3:$A$434,0),),'IRA-BIL_IRA-BIL - Mid_annual_st'!$W$1:$AR$1,$B342)</f>
        <v>6629843</v>
      </c>
      <c r="I342">
        <f>SUMIFS(INDEX('IRA-BIL_IRA-BIL - Mid_annual_st'!$W$3:$AR$434,MATCH(I338,'IRA-BIL_IRA-BIL - Mid_annual_st'!$A$3:$A$434,0),),'IRA-BIL_IRA-BIL - Mid_annual_st'!$W$1:$AR$1,$B342)</f>
        <v>5029965</v>
      </c>
      <c r="J342">
        <f>SUMIFS(INDEX('IRA-BIL_IRA-BIL - Mid_annual_st'!$W$3:$AR$434,MATCH(J338,'IRA-BIL_IRA-BIL - Mid_annual_st'!$A$3:$A$434,0),),'IRA-BIL_IRA-BIL - Mid_annual_st'!$W$1:$AR$1,$B342)</f>
        <v>4459427</v>
      </c>
      <c r="K342">
        <f>SUMIFS(INDEX('IRA-BIL_IRA-BIL - Mid_annual_st'!$W$3:$AR$434,MATCH(K338,'IRA-BIL_IRA-BIL - Mid_annual_st'!$A$3:$A$434,0),),'IRA-BIL_IRA-BIL - Mid_annual_st'!$W$1:$AR$1,$B342)</f>
        <v>4180480</v>
      </c>
      <c r="M342">
        <f t="shared" ref="M342:U342" si="316">C342/SUM(C340:C351)</f>
        <v>0.47414514176579475</v>
      </c>
      <c r="N342">
        <f t="shared" si="316"/>
        <v>0.23122808186946525</v>
      </c>
      <c r="O342">
        <f t="shared" si="316"/>
        <v>0.18142913014847831</v>
      </c>
      <c r="P342">
        <f t="shared" si="316"/>
        <v>0.15970119640732816</v>
      </c>
      <c r="Q342">
        <f t="shared" si="316"/>
        <v>0.1483316478161375</v>
      </c>
      <c r="R342">
        <f t="shared" si="316"/>
        <v>0.12911653163672401</v>
      </c>
      <c r="S342">
        <f t="shared" si="316"/>
        <v>0.10014229263617141</v>
      </c>
      <c r="T342">
        <f t="shared" si="316"/>
        <v>9.1025988789178586E-2</v>
      </c>
      <c r="U342">
        <f t="shared" si="316"/>
        <v>7.6532724573818878E-2</v>
      </c>
    </row>
    <row r="343" spans="1:21">
      <c r="A343" t="str">
        <f t="shared" si="314"/>
        <v>NE</v>
      </c>
      <c r="B343" s="1" t="s">
        <v>242</v>
      </c>
      <c r="C343">
        <f>SUMIFS(INDEX('IRA-BIL_IRA-BIL - Mid_annual_st'!$W$3:$AR$434,MATCH(C338,'IRA-BIL_IRA-BIL - Mid_annual_st'!$A$3:$A$434,0),),'IRA-BIL_IRA-BIL - Mid_annual_st'!$W$1:$AR$1,$B343)</f>
        <v>0</v>
      </c>
      <c r="D343">
        <f>SUMIFS(INDEX('IRA-BIL_IRA-BIL - Mid_annual_st'!$W$3:$AR$434,MATCH(D338,'IRA-BIL_IRA-BIL - Mid_annual_st'!$A$3:$A$434,0),),'IRA-BIL_IRA-BIL - Mid_annual_st'!$W$1:$AR$1,$B343)</f>
        <v>0</v>
      </c>
      <c r="E343">
        <f>SUMIFS(INDEX('IRA-BIL_IRA-BIL - Mid_annual_st'!$W$3:$AR$434,MATCH(E338,'IRA-BIL_IRA-BIL - Mid_annual_st'!$A$3:$A$434,0),),'IRA-BIL_IRA-BIL - Mid_annual_st'!$W$1:$AR$1,$B343)</f>
        <v>0</v>
      </c>
      <c r="F343">
        <f>SUMIFS(INDEX('IRA-BIL_IRA-BIL - Mid_annual_st'!$W$3:$AR$434,MATCH(F338,'IRA-BIL_IRA-BIL - Mid_annual_st'!$A$3:$A$434,0),),'IRA-BIL_IRA-BIL - Mid_annual_st'!$W$1:$AR$1,$B343)</f>
        <v>0</v>
      </c>
      <c r="G343">
        <f>SUMIFS(INDEX('IRA-BIL_IRA-BIL - Mid_annual_st'!$W$3:$AR$434,MATCH(G338,'IRA-BIL_IRA-BIL - Mid_annual_st'!$A$3:$A$434,0),),'IRA-BIL_IRA-BIL - Mid_annual_st'!$W$1:$AR$1,$B343)</f>
        <v>0</v>
      </c>
      <c r="H343">
        <f>SUMIFS(INDEX('IRA-BIL_IRA-BIL - Mid_annual_st'!$W$3:$AR$434,MATCH(H338,'IRA-BIL_IRA-BIL - Mid_annual_st'!$A$3:$A$434,0),),'IRA-BIL_IRA-BIL - Mid_annual_st'!$W$1:$AR$1,$B343)</f>
        <v>0</v>
      </c>
      <c r="I343">
        <f>SUMIFS(INDEX('IRA-BIL_IRA-BIL - Mid_annual_st'!$W$3:$AR$434,MATCH(I338,'IRA-BIL_IRA-BIL - Mid_annual_st'!$A$3:$A$434,0),),'IRA-BIL_IRA-BIL - Mid_annual_st'!$W$1:$AR$1,$B343)</f>
        <v>0</v>
      </c>
      <c r="J343">
        <f>SUMIFS(INDEX('IRA-BIL_IRA-BIL - Mid_annual_st'!$W$3:$AR$434,MATCH(J338,'IRA-BIL_IRA-BIL - Mid_annual_st'!$A$3:$A$434,0),),'IRA-BIL_IRA-BIL - Mid_annual_st'!$W$1:$AR$1,$B343)</f>
        <v>0</v>
      </c>
      <c r="K343">
        <f>SUMIFS(INDEX('IRA-BIL_IRA-BIL - Mid_annual_st'!$W$3:$AR$434,MATCH(K338,'IRA-BIL_IRA-BIL - Mid_annual_st'!$A$3:$A$434,0),),'IRA-BIL_IRA-BIL - Mid_annual_st'!$W$1:$AR$1,$B343)</f>
        <v>0</v>
      </c>
      <c r="M343">
        <f t="shared" ref="M343:U343" si="317">C343/SUM(C340:C351)</f>
        <v>0</v>
      </c>
      <c r="N343">
        <f t="shared" si="317"/>
        <v>0</v>
      </c>
      <c r="O343">
        <f t="shared" si="317"/>
        <v>0</v>
      </c>
      <c r="P343">
        <f t="shared" si="317"/>
        <v>0</v>
      </c>
      <c r="Q343">
        <f t="shared" si="317"/>
        <v>0</v>
      </c>
      <c r="R343">
        <f t="shared" si="317"/>
        <v>0</v>
      </c>
      <c r="S343">
        <f t="shared" si="317"/>
        <v>0</v>
      </c>
      <c r="T343">
        <f t="shared" si="317"/>
        <v>0</v>
      </c>
      <c r="U343">
        <f t="shared" si="317"/>
        <v>0</v>
      </c>
    </row>
    <row r="344" spans="1:21">
      <c r="A344" t="str">
        <f t="shared" si="314"/>
        <v>NE</v>
      </c>
      <c r="B344" s="1" t="s">
        <v>243</v>
      </c>
      <c r="C344">
        <f>SUMIFS(INDEX('IRA-BIL_IRA-BIL - Mid_annual_st'!$W$3:$AR$434,MATCH(C338,'IRA-BIL_IRA-BIL - Mid_annual_st'!$A$3:$A$434,0),),'IRA-BIL_IRA-BIL - Mid_annual_st'!$W$1:$AR$1,$B344)</f>
        <v>1186917</v>
      </c>
      <c r="D344">
        <f>SUMIFS(INDEX('IRA-BIL_IRA-BIL - Mid_annual_st'!$W$3:$AR$434,MATCH(D338,'IRA-BIL_IRA-BIL - Mid_annual_st'!$A$3:$A$434,0),),'IRA-BIL_IRA-BIL - Mid_annual_st'!$W$1:$AR$1,$B344)</f>
        <v>1186917</v>
      </c>
      <c r="E344">
        <f>SUMIFS(INDEX('IRA-BIL_IRA-BIL - Mid_annual_st'!$W$3:$AR$434,MATCH(E338,'IRA-BIL_IRA-BIL - Mid_annual_st'!$A$3:$A$434,0),),'IRA-BIL_IRA-BIL - Mid_annual_st'!$W$1:$AR$1,$B344)</f>
        <v>1189044</v>
      </c>
      <c r="F344">
        <f>SUMIFS(INDEX('IRA-BIL_IRA-BIL - Mid_annual_st'!$W$3:$AR$434,MATCH(F338,'IRA-BIL_IRA-BIL - Mid_annual_st'!$A$3:$A$434,0),),'IRA-BIL_IRA-BIL - Mid_annual_st'!$W$1:$AR$1,$B344)</f>
        <v>1191000</v>
      </c>
      <c r="G344">
        <f>SUMIFS(INDEX('IRA-BIL_IRA-BIL - Mid_annual_st'!$W$3:$AR$434,MATCH(G338,'IRA-BIL_IRA-BIL - Mid_annual_st'!$A$3:$A$434,0),),'IRA-BIL_IRA-BIL - Mid_annual_st'!$W$1:$AR$1,$B344)</f>
        <v>1193260</v>
      </c>
      <c r="H344">
        <f>SUMIFS(INDEX('IRA-BIL_IRA-BIL - Mid_annual_st'!$W$3:$AR$434,MATCH(H338,'IRA-BIL_IRA-BIL - Mid_annual_st'!$A$3:$A$434,0),),'IRA-BIL_IRA-BIL - Mid_annual_st'!$W$1:$AR$1,$B344)</f>
        <v>1245902</v>
      </c>
      <c r="I344">
        <f>SUMIFS(INDEX('IRA-BIL_IRA-BIL - Mid_annual_st'!$W$3:$AR$434,MATCH(I338,'IRA-BIL_IRA-BIL - Mid_annual_st'!$A$3:$A$434,0),),'IRA-BIL_IRA-BIL - Mid_annual_st'!$W$1:$AR$1,$B344)</f>
        <v>1248296</v>
      </c>
      <c r="J344">
        <f>SUMIFS(INDEX('IRA-BIL_IRA-BIL - Mid_annual_st'!$W$3:$AR$434,MATCH(J338,'IRA-BIL_IRA-BIL - Mid_annual_st'!$A$3:$A$434,0),),'IRA-BIL_IRA-BIL - Mid_annual_st'!$W$1:$AR$1,$B344)</f>
        <v>1250385</v>
      </c>
      <c r="K344">
        <f>SUMIFS(INDEX('IRA-BIL_IRA-BIL - Mid_annual_st'!$W$3:$AR$434,MATCH(K338,'IRA-BIL_IRA-BIL - Mid_annual_st'!$A$3:$A$434,0),),'IRA-BIL_IRA-BIL - Mid_annual_st'!$W$1:$AR$1,$B344)</f>
        <v>1252563</v>
      </c>
      <c r="M344">
        <f t="shared" ref="M344:U344" si="318">C344/SUM(C340:C351)</f>
        <v>2.7086202790804242E-2</v>
      </c>
      <c r="N344">
        <f t="shared" si="318"/>
        <v>2.5455303259488919E-2</v>
      </c>
      <c r="O344">
        <f t="shared" si="318"/>
        <v>2.5711272574618801E-2</v>
      </c>
      <c r="P344">
        <f t="shared" si="318"/>
        <v>2.1705046784216898E-2</v>
      </c>
      <c r="Q344">
        <f t="shared" si="318"/>
        <v>2.2272270301137237E-2</v>
      </c>
      <c r="R344">
        <f t="shared" si="318"/>
        <v>2.4264005195787849E-2</v>
      </c>
      <c r="S344">
        <f t="shared" si="318"/>
        <v>2.4852503611568318E-2</v>
      </c>
      <c r="T344">
        <f t="shared" si="318"/>
        <v>2.5522904846778983E-2</v>
      </c>
      <c r="U344">
        <f t="shared" si="318"/>
        <v>2.2930873749032719E-2</v>
      </c>
    </row>
    <row r="345" spans="1:21">
      <c r="A345" t="str">
        <f t="shared" si="314"/>
        <v>NE</v>
      </c>
      <c r="B345" s="1" t="s">
        <v>241</v>
      </c>
      <c r="C345">
        <f>SUMIFS(INDEX('IRA-BIL_IRA-BIL - Mid_annual_st'!$W$3:$AR$434,MATCH(C338,'IRA-BIL_IRA-BIL - Mid_annual_st'!$A$3:$A$434,0),),'IRA-BIL_IRA-BIL - Mid_annual_st'!$W$1:$AR$1,$B345)</f>
        <v>1532886</v>
      </c>
      <c r="D345">
        <f>SUMIFS(INDEX('IRA-BIL_IRA-BIL - Mid_annual_st'!$W$3:$AR$434,MATCH(D338,'IRA-BIL_IRA-BIL - Mid_annual_st'!$A$3:$A$434,0),),'IRA-BIL_IRA-BIL - Mid_annual_st'!$W$1:$AR$1,$B345)</f>
        <v>2158561</v>
      </c>
      <c r="E345">
        <f>SUMIFS(INDEX('IRA-BIL_IRA-BIL - Mid_annual_st'!$W$3:$AR$434,MATCH(E338,'IRA-BIL_IRA-BIL - Mid_annual_st'!$A$3:$A$434,0),),'IRA-BIL_IRA-BIL - Mid_annual_st'!$W$1:$AR$1,$B345)</f>
        <v>1363793</v>
      </c>
      <c r="F345">
        <f>SUMIFS(INDEX('IRA-BIL_IRA-BIL - Mid_annual_st'!$W$3:$AR$434,MATCH(F338,'IRA-BIL_IRA-BIL - Mid_annual_st'!$A$3:$A$434,0),),'IRA-BIL_IRA-BIL - Mid_annual_st'!$W$1:$AR$1,$B345)</f>
        <v>1351532</v>
      </c>
      <c r="G345">
        <f>SUMIFS(INDEX('IRA-BIL_IRA-BIL - Mid_annual_st'!$W$3:$AR$434,MATCH(G338,'IRA-BIL_IRA-BIL - Mid_annual_st'!$A$3:$A$434,0),),'IRA-BIL_IRA-BIL - Mid_annual_st'!$W$1:$AR$1,$B345)</f>
        <v>1271502</v>
      </c>
      <c r="H345">
        <f>SUMIFS(INDEX('IRA-BIL_IRA-BIL - Mid_annual_st'!$W$3:$AR$434,MATCH(H338,'IRA-BIL_IRA-BIL - Mid_annual_st'!$A$3:$A$434,0),),'IRA-BIL_IRA-BIL - Mid_annual_st'!$W$1:$AR$1,$B345)</f>
        <v>1090885</v>
      </c>
      <c r="I345">
        <f>SUMIFS(INDEX('IRA-BIL_IRA-BIL - Mid_annual_st'!$W$3:$AR$434,MATCH(I338,'IRA-BIL_IRA-BIL - Mid_annual_st'!$A$3:$A$434,0),),'IRA-BIL_IRA-BIL - Mid_annual_st'!$W$1:$AR$1,$B345)</f>
        <v>1338579</v>
      </c>
      <c r="J345">
        <f>SUMIFS(INDEX('IRA-BIL_IRA-BIL - Mid_annual_st'!$W$3:$AR$434,MATCH(J338,'IRA-BIL_IRA-BIL - Mid_annual_st'!$A$3:$A$434,0),),'IRA-BIL_IRA-BIL - Mid_annual_st'!$W$1:$AR$1,$B345)</f>
        <v>1150851</v>
      </c>
      <c r="K345">
        <f>SUMIFS(INDEX('IRA-BIL_IRA-BIL - Mid_annual_st'!$W$3:$AR$434,MATCH(K338,'IRA-BIL_IRA-BIL - Mid_annual_st'!$A$3:$A$434,0),),'IRA-BIL_IRA-BIL - Mid_annual_st'!$W$1:$AR$1,$B345)</f>
        <v>1118416</v>
      </c>
      <c r="M345">
        <f t="shared" ref="M345:U345" si="319">C345/SUM(C340:C351)</f>
        <v>3.4981435981778636E-2</v>
      </c>
      <c r="N345">
        <f t="shared" si="319"/>
        <v>4.6293738196609924E-2</v>
      </c>
      <c r="O345">
        <f t="shared" si="319"/>
        <v>2.9489954583982677E-2</v>
      </c>
      <c r="P345">
        <f t="shared" si="319"/>
        <v>2.4630617372263842E-2</v>
      </c>
      <c r="Q345">
        <f t="shared" si="319"/>
        <v>2.3732661978476274E-2</v>
      </c>
      <c r="R345">
        <f t="shared" si="319"/>
        <v>2.1245041189441087E-2</v>
      </c>
      <c r="S345">
        <f t="shared" si="319"/>
        <v>2.6649960772020025E-2</v>
      </c>
      <c r="T345">
        <f t="shared" si="319"/>
        <v>2.349121315900338E-2</v>
      </c>
      <c r="U345">
        <f t="shared" si="319"/>
        <v>2.0475022888986963E-2</v>
      </c>
    </row>
    <row r="346" spans="1:21">
      <c r="A346" t="str">
        <f t="shared" si="314"/>
        <v>NE</v>
      </c>
      <c r="B346" s="1" t="s">
        <v>244</v>
      </c>
      <c r="C346">
        <f>SUMIFS(INDEX('IRA-BIL_IRA-BIL - Mid_annual_st'!$W$3:$AR$434,MATCH(C338,'IRA-BIL_IRA-BIL - Mid_annual_st'!$A$3:$A$434,0),),'IRA-BIL_IRA-BIL - Mid_annual_st'!$W$1:$AR$1,$B346)</f>
        <v>6150340</v>
      </c>
      <c r="D346">
        <f>SUMIFS(INDEX('IRA-BIL_IRA-BIL - Mid_annual_st'!$W$3:$AR$434,MATCH(D338,'IRA-BIL_IRA-BIL - Mid_annual_st'!$A$3:$A$434,0),),'IRA-BIL_IRA-BIL - Mid_annual_st'!$W$1:$AR$1,$B346)</f>
        <v>6150340</v>
      </c>
      <c r="E346">
        <f>SUMIFS(INDEX('IRA-BIL_IRA-BIL - Mid_annual_st'!$W$3:$AR$434,MATCH(E338,'IRA-BIL_IRA-BIL - Mid_annual_st'!$A$3:$A$434,0),),'IRA-BIL_IRA-BIL - Mid_annual_st'!$W$1:$AR$1,$B346)</f>
        <v>6150340</v>
      </c>
      <c r="F346">
        <f>SUMIFS(INDEX('IRA-BIL_IRA-BIL - Mid_annual_st'!$W$3:$AR$434,MATCH(F338,'IRA-BIL_IRA-BIL - Mid_annual_st'!$A$3:$A$434,0),),'IRA-BIL_IRA-BIL - Mid_annual_st'!$W$1:$AR$1,$B346)</f>
        <v>6150340</v>
      </c>
      <c r="G346">
        <f>SUMIFS(INDEX('IRA-BIL_IRA-BIL - Mid_annual_st'!$W$3:$AR$434,MATCH(G338,'IRA-BIL_IRA-BIL - Mid_annual_st'!$A$3:$A$434,0),),'IRA-BIL_IRA-BIL - Mid_annual_st'!$W$1:$AR$1,$B346)</f>
        <v>6150340</v>
      </c>
      <c r="H346">
        <f>SUMIFS(INDEX('IRA-BIL_IRA-BIL - Mid_annual_st'!$W$3:$AR$434,MATCH(H338,'IRA-BIL_IRA-BIL - Mid_annual_st'!$A$3:$A$434,0),),'IRA-BIL_IRA-BIL - Mid_annual_st'!$W$1:$AR$1,$B346)</f>
        <v>5998652</v>
      </c>
      <c r="I346">
        <f>SUMIFS(INDEX('IRA-BIL_IRA-BIL - Mid_annual_st'!$W$3:$AR$434,MATCH(I338,'IRA-BIL_IRA-BIL - Mid_annual_st'!$A$3:$A$434,0),),'IRA-BIL_IRA-BIL - Mid_annual_st'!$W$1:$AR$1,$B346)</f>
        <v>5287309</v>
      </c>
      <c r="J346">
        <f>SUMIFS(INDEX('IRA-BIL_IRA-BIL - Mid_annual_st'!$W$3:$AR$434,MATCH(J338,'IRA-BIL_IRA-BIL - Mid_annual_st'!$A$3:$A$434,0),),'IRA-BIL_IRA-BIL - Mid_annual_st'!$W$1:$AR$1,$B346)</f>
        <v>4994086</v>
      </c>
      <c r="K346">
        <f>SUMIFS(INDEX('IRA-BIL_IRA-BIL - Mid_annual_st'!$W$3:$AR$434,MATCH(K338,'IRA-BIL_IRA-BIL - Mid_annual_st'!$A$3:$A$434,0),),'IRA-BIL_IRA-BIL - Mid_annual_st'!$W$1:$AR$1,$B346)</f>
        <v>4981157</v>
      </c>
      <c r="M346">
        <f t="shared" ref="M346:U346" si="320">C346/SUM(C340:C351)</f>
        <v>0.14035468063259263</v>
      </c>
      <c r="N346">
        <f t="shared" si="320"/>
        <v>0.13190372186847529</v>
      </c>
      <c r="O346">
        <f t="shared" si="320"/>
        <v>0.13299177168093107</v>
      </c>
      <c r="P346">
        <f t="shared" si="320"/>
        <v>0.11208515318122633</v>
      </c>
      <c r="Q346">
        <f t="shared" si="320"/>
        <v>0.11479646927232656</v>
      </c>
      <c r="R346">
        <f t="shared" si="320"/>
        <v>0.11682405461723569</v>
      </c>
      <c r="S346">
        <f t="shared" si="320"/>
        <v>0.10526579114086537</v>
      </c>
      <c r="T346">
        <f t="shared" si="320"/>
        <v>0.10193946806354129</v>
      </c>
      <c r="U346">
        <f t="shared" si="320"/>
        <v>9.1190848117907494E-2</v>
      </c>
    </row>
    <row r="347" spans="1:21">
      <c r="A347" t="str">
        <f t="shared" si="314"/>
        <v>NE</v>
      </c>
      <c r="B347" s="1" t="s">
        <v>247</v>
      </c>
      <c r="C347">
        <f>SUMIFS(INDEX('IRA-BIL_IRA-BIL - Mid_annual_st'!$W$3:$AR$434,MATCH(C338,'IRA-BIL_IRA-BIL - Mid_annual_st'!$A$3:$A$434,0),),'IRA-BIL_IRA-BIL - Mid_annual_st'!$W$1:$AR$1,$B347)</f>
        <v>0</v>
      </c>
      <c r="D347">
        <f>SUMIFS(INDEX('IRA-BIL_IRA-BIL - Mid_annual_st'!$W$3:$AR$434,MATCH(D338,'IRA-BIL_IRA-BIL - Mid_annual_st'!$A$3:$A$434,0),),'IRA-BIL_IRA-BIL - Mid_annual_st'!$W$1:$AR$1,$B347)</f>
        <v>0</v>
      </c>
      <c r="E347">
        <f>SUMIFS(INDEX('IRA-BIL_IRA-BIL - Mid_annual_st'!$W$3:$AR$434,MATCH(E338,'IRA-BIL_IRA-BIL - Mid_annual_st'!$A$3:$A$434,0),),'IRA-BIL_IRA-BIL - Mid_annual_st'!$W$1:$AR$1,$B347)</f>
        <v>0</v>
      </c>
      <c r="F347">
        <f>SUMIFS(INDEX('IRA-BIL_IRA-BIL - Mid_annual_st'!$W$3:$AR$434,MATCH(F338,'IRA-BIL_IRA-BIL - Mid_annual_st'!$A$3:$A$434,0),),'IRA-BIL_IRA-BIL - Mid_annual_st'!$W$1:$AR$1,$B347)</f>
        <v>0</v>
      </c>
      <c r="G347">
        <f>SUMIFS(INDEX('IRA-BIL_IRA-BIL - Mid_annual_st'!$W$3:$AR$434,MATCH(G338,'IRA-BIL_IRA-BIL - Mid_annual_st'!$A$3:$A$434,0),),'IRA-BIL_IRA-BIL - Mid_annual_st'!$W$1:$AR$1,$B347)</f>
        <v>0</v>
      </c>
      <c r="H347">
        <f>SUMIFS(INDEX('IRA-BIL_IRA-BIL - Mid_annual_st'!$W$3:$AR$434,MATCH(H338,'IRA-BIL_IRA-BIL - Mid_annual_st'!$A$3:$A$434,0),),'IRA-BIL_IRA-BIL - Mid_annual_st'!$W$1:$AR$1,$B347)</f>
        <v>0</v>
      </c>
      <c r="I347">
        <f>SUMIFS(INDEX('IRA-BIL_IRA-BIL - Mid_annual_st'!$W$3:$AR$434,MATCH(I338,'IRA-BIL_IRA-BIL - Mid_annual_st'!$A$3:$A$434,0),),'IRA-BIL_IRA-BIL - Mid_annual_st'!$W$1:$AR$1,$B347)</f>
        <v>0</v>
      </c>
      <c r="J347">
        <f>SUMIFS(INDEX('IRA-BIL_IRA-BIL - Mid_annual_st'!$W$3:$AR$434,MATCH(J338,'IRA-BIL_IRA-BIL - Mid_annual_st'!$A$3:$A$434,0),),'IRA-BIL_IRA-BIL - Mid_annual_st'!$W$1:$AR$1,$B347)</f>
        <v>0</v>
      </c>
      <c r="K347">
        <f>SUMIFS(INDEX('IRA-BIL_IRA-BIL - Mid_annual_st'!$W$3:$AR$434,MATCH(K338,'IRA-BIL_IRA-BIL - Mid_annual_st'!$A$3:$A$434,0),),'IRA-BIL_IRA-BIL - Mid_annual_st'!$W$1:$AR$1,$B347)</f>
        <v>0</v>
      </c>
      <c r="M347">
        <f t="shared" ref="M347:U347" si="321">C347/SUM(C340:C351)</f>
        <v>0</v>
      </c>
      <c r="N347">
        <f t="shared" si="321"/>
        <v>0</v>
      </c>
      <c r="O347">
        <f t="shared" si="321"/>
        <v>0</v>
      </c>
      <c r="P347">
        <f t="shared" si="321"/>
        <v>0</v>
      </c>
      <c r="Q347">
        <f t="shared" si="321"/>
        <v>0</v>
      </c>
      <c r="R347">
        <f t="shared" si="321"/>
        <v>0</v>
      </c>
      <c r="S347">
        <f t="shared" si="321"/>
        <v>0</v>
      </c>
      <c r="T347">
        <f t="shared" si="321"/>
        <v>0</v>
      </c>
      <c r="U347">
        <f t="shared" si="321"/>
        <v>0</v>
      </c>
    </row>
    <row r="348" spans="1:21">
      <c r="A348" t="str">
        <f t="shared" si="314"/>
        <v>NE</v>
      </c>
      <c r="B348" s="1" t="s">
        <v>245</v>
      </c>
      <c r="C348">
        <f>SUMIFS(INDEX('IRA-BIL_IRA-BIL - Mid_annual_st'!$W$3:$AR$434,MATCH(C338,'IRA-BIL_IRA-BIL - Mid_annual_st'!$A$3:$A$434,0),),'IRA-BIL_IRA-BIL - Mid_annual_st'!$W$1:$AR$1,$B348)</f>
        <v>528329</v>
      </c>
      <c r="D348">
        <f>SUMIFS(INDEX('IRA-BIL_IRA-BIL - Mid_annual_st'!$W$3:$AR$434,MATCH(D338,'IRA-BIL_IRA-BIL - Mid_annual_st'!$A$3:$A$434,0),),'IRA-BIL_IRA-BIL - Mid_annual_st'!$W$1:$AR$1,$B348)</f>
        <v>55812</v>
      </c>
      <c r="E348">
        <f>SUMIFS(INDEX('IRA-BIL_IRA-BIL - Mid_annual_st'!$W$3:$AR$434,MATCH(E338,'IRA-BIL_IRA-BIL - Mid_annual_st'!$A$3:$A$434,0),),'IRA-BIL_IRA-BIL - Mid_annual_st'!$W$1:$AR$1,$B348)</f>
        <v>3783</v>
      </c>
      <c r="F348">
        <f>SUMIFS(INDEX('IRA-BIL_IRA-BIL - Mid_annual_st'!$W$3:$AR$434,MATCH(F338,'IRA-BIL_IRA-BIL - Mid_annual_st'!$A$3:$A$434,0),),'IRA-BIL_IRA-BIL - Mid_annual_st'!$W$1:$AR$1,$B348)</f>
        <v>0</v>
      </c>
      <c r="G348">
        <f>SUMIFS(INDEX('IRA-BIL_IRA-BIL - Mid_annual_st'!$W$3:$AR$434,MATCH(G338,'IRA-BIL_IRA-BIL - Mid_annual_st'!$A$3:$A$434,0),),'IRA-BIL_IRA-BIL - Mid_annual_st'!$W$1:$AR$1,$B348)</f>
        <v>0</v>
      </c>
      <c r="H348">
        <f>SUMIFS(INDEX('IRA-BIL_IRA-BIL - Mid_annual_st'!$W$3:$AR$434,MATCH(H338,'IRA-BIL_IRA-BIL - Mid_annual_st'!$A$3:$A$434,0),),'IRA-BIL_IRA-BIL - Mid_annual_st'!$W$1:$AR$1,$B348)</f>
        <v>0</v>
      </c>
      <c r="I348">
        <f>SUMIFS(INDEX('IRA-BIL_IRA-BIL - Mid_annual_st'!$W$3:$AR$434,MATCH(I338,'IRA-BIL_IRA-BIL - Mid_annual_st'!$A$3:$A$434,0),),'IRA-BIL_IRA-BIL - Mid_annual_st'!$W$1:$AR$1,$B348)</f>
        <v>0</v>
      </c>
      <c r="J348">
        <f>SUMIFS(INDEX('IRA-BIL_IRA-BIL - Mid_annual_st'!$W$3:$AR$434,MATCH(J338,'IRA-BIL_IRA-BIL - Mid_annual_st'!$A$3:$A$434,0),),'IRA-BIL_IRA-BIL - Mid_annual_st'!$W$1:$AR$1,$B348)</f>
        <v>0</v>
      </c>
      <c r="K348">
        <f>SUMIFS(INDEX('IRA-BIL_IRA-BIL - Mid_annual_st'!$W$3:$AR$434,MATCH(K338,'IRA-BIL_IRA-BIL - Mid_annual_st'!$A$3:$A$434,0),),'IRA-BIL_IRA-BIL - Mid_annual_st'!$W$1:$AR$1,$B348)</f>
        <v>0</v>
      </c>
      <c r="M348">
        <f t="shared" ref="M348:U348" si="322">C348/SUM(C340:C351)</f>
        <v>1.2056804674853266E-2</v>
      </c>
      <c r="N348">
        <f t="shared" si="322"/>
        <v>1.1969761874828615E-3</v>
      </c>
      <c r="O348">
        <f t="shared" si="322"/>
        <v>8.1801635725661063E-5</v>
      </c>
      <c r="P348">
        <f t="shared" si="322"/>
        <v>0</v>
      </c>
      <c r="Q348">
        <f t="shared" si="322"/>
        <v>0</v>
      </c>
      <c r="R348">
        <f t="shared" si="322"/>
        <v>0</v>
      </c>
      <c r="S348">
        <f t="shared" si="322"/>
        <v>0</v>
      </c>
      <c r="T348">
        <f t="shared" si="322"/>
        <v>0</v>
      </c>
      <c r="U348">
        <f t="shared" si="322"/>
        <v>0</v>
      </c>
    </row>
    <row r="349" spans="1:21">
      <c r="A349" t="str">
        <f t="shared" si="314"/>
        <v>NE</v>
      </c>
      <c r="B349" s="1" t="s">
        <v>248</v>
      </c>
      <c r="C349">
        <f>SUMIFS(INDEX('IRA-BIL_IRA-BIL - Mid_annual_st'!$W$3:$AR$434,MATCH(C338,'IRA-BIL_IRA-BIL - Mid_annual_st'!$A$3:$A$434,0),),'IRA-BIL_IRA-BIL - Mid_annual_st'!$W$1:$AR$1,$B349)</f>
        <v>13583436</v>
      </c>
      <c r="D349">
        <f>SUMIFS(INDEX('IRA-BIL_IRA-BIL - Mid_annual_st'!$W$3:$AR$434,MATCH(D338,'IRA-BIL_IRA-BIL - Mid_annual_st'!$A$3:$A$434,0),),'IRA-BIL_IRA-BIL - Mid_annual_st'!$W$1:$AR$1,$B349)</f>
        <v>23813740</v>
      </c>
      <c r="E349">
        <f>SUMIFS(INDEX('IRA-BIL_IRA-BIL - Mid_annual_st'!$W$3:$AR$434,MATCH(E338,'IRA-BIL_IRA-BIL - Mid_annual_st'!$A$3:$A$434,0),),'IRA-BIL_IRA-BIL - Mid_annual_st'!$W$1:$AR$1,$B349)</f>
        <v>26324435</v>
      </c>
      <c r="F349">
        <f>SUMIFS(INDEX('IRA-BIL_IRA-BIL - Mid_annual_st'!$W$3:$AR$434,MATCH(F338,'IRA-BIL_IRA-BIL - Mid_annual_st'!$A$3:$A$434,0),),'IRA-BIL_IRA-BIL - Mid_annual_st'!$W$1:$AR$1,$B349)</f>
        <v>31925978</v>
      </c>
      <c r="G349">
        <f>SUMIFS(INDEX('IRA-BIL_IRA-BIL - Mid_annual_st'!$W$3:$AR$434,MATCH(G338,'IRA-BIL_IRA-BIL - Mid_annual_st'!$A$3:$A$434,0),),'IRA-BIL_IRA-BIL - Mid_annual_st'!$W$1:$AR$1,$B349)</f>
        <v>31571540</v>
      </c>
      <c r="H349">
        <f>SUMIFS(INDEX('IRA-BIL_IRA-BIL - Mid_annual_st'!$W$3:$AR$434,MATCH(H338,'IRA-BIL_IRA-BIL - Mid_annual_st'!$A$3:$A$434,0),),'IRA-BIL_IRA-BIL - Mid_annual_st'!$W$1:$AR$1,$B349)</f>
        <v>30993368</v>
      </c>
      <c r="I349">
        <f>SUMIFS(INDEX('IRA-BIL_IRA-BIL - Mid_annual_st'!$W$3:$AR$434,MATCH(I338,'IRA-BIL_IRA-BIL - Mid_annual_st'!$A$3:$A$434,0),),'IRA-BIL_IRA-BIL - Mid_annual_st'!$W$1:$AR$1,$B349)</f>
        <v>31944445</v>
      </c>
      <c r="J349">
        <f>SUMIFS(INDEX('IRA-BIL_IRA-BIL - Mid_annual_st'!$W$3:$AR$434,MATCH(J338,'IRA-BIL_IRA-BIL - Mid_annual_st'!$A$3:$A$434,0),),'IRA-BIL_IRA-BIL - Mid_annual_st'!$W$1:$AR$1,$B349)</f>
        <v>31797576</v>
      </c>
      <c r="K349">
        <f>SUMIFS(INDEX('IRA-BIL_IRA-BIL - Mid_annual_st'!$W$3:$AR$434,MATCH(K338,'IRA-BIL_IRA-BIL - Mid_annual_st'!$A$3:$A$434,0),),'IRA-BIL_IRA-BIL - Mid_annual_st'!$W$1:$AR$1,$B349)</f>
        <v>36221050</v>
      </c>
      <c r="M349">
        <f t="shared" ref="M349:U349" si="323">C349/SUM(C340:C351)</f>
        <v>0.30998267114879202</v>
      </c>
      <c r="N349">
        <f t="shared" si="323"/>
        <v>0.51072313686856086</v>
      </c>
      <c r="O349">
        <f t="shared" si="323"/>
        <v>0.56922596948290838</v>
      </c>
      <c r="P349">
        <f t="shared" si="323"/>
        <v>0.58182606727277875</v>
      </c>
      <c r="Q349">
        <f t="shared" si="323"/>
        <v>0.58928470970548441</v>
      </c>
      <c r="R349">
        <f t="shared" si="323"/>
        <v>0.60359742755607171</v>
      </c>
      <c r="S349">
        <f t="shared" si="323"/>
        <v>0.63598652461599292</v>
      </c>
      <c r="T349">
        <f t="shared" si="323"/>
        <v>0.64905329686954261</v>
      </c>
      <c r="U349">
        <f t="shared" si="323"/>
        <v>0.66310462995266628</v>
      </c>
    </row>
    <row r="350" spans="1:21">
      <c r="A350" t="str">
        <f t="shared" si="314"/>
        <v>NE</v>
      </c>
      <c r="B350" s="1" t="s">
        <v>246</v>
      </c>
      <c r="C350" s="53">
        <v>0</v>
      </c>
      <c r="D350" s="53">
        <v>0</v>
      </c>
      <c r="E350" s="53">
        <v>0</v>
      </c>
      <c r="F350" s="53">
        <v>0</v>
      </c>
      <c r="G350" s="53">
        <v>0</v>
      </c>
      <c r="H350" s="53">
        <v>0</v>
      </c>
      <c r="I350" s="53">
        <v>0</v>
      </c>
      <c r="J350" s="53">
        <v>0</v>
      </c>
      <c r="K350" s="53">
        <v>0</v>
      </c>
      <c r="M350" s="53">
        <v>0</v>
      </c>
      <c r="N350" s="53">
        <v>0</v>
      </c>
      <c r="O350" s="53">
        <v>0</v>
      </c>
      <c r="P350" s="53">
        <v>0</v>
      </c>
      <c r="Q350" s="53">
        <v>0</v>
      </c>
      <c r="R350" s="53">
        <v>0</v>
      </c>
      <c r="S350" s="53">
        <v>0</v>
      </c>
      <c r="T350" s="53">
        <v>0</v>
      </c>
      <c r="U350" s="53">
        <v>0</v>
      </c>
    </row>
    <row r="351" spans="1:21" ht="15.6" customHeight="1" thickBot="1">
      <c r="A351" t="str">
        <f t="shared" si="314"/>
        <v>NE</v>
      </c>
      <c r="B351" s="1" t="s">
        <v>240</v>
      </c>
      <c r="C351">
        <f>SUMIFS(INDEX('IRA-BIL_IRA-BIL - Mid_annual_st'!$W$3:$AR$434,MATCH(C338,'IRA-BIL_IRA-BIL - Mid_annual_st'!$A$3:$A$434,0),),'IRA-BIL_IRA-BIL - Mid_annual_st'!$W$1:$AR$1,$B351)</f>
        <v>10606</v>
      </c>
      <c r="D351">
        <f>SUMIFS(INDEX('IRA-BIL_IRA-BIL - Mid_annual_st'!$W$3:$AR$434,MATCH(D338,'IRA-BIL_IRA-BIL - Mid_annual_st'!$A$3:$A$434,0),),'IRA-BIL_IRA-BIL - Mid_annual_st'!$W$1:$AR$1,$B351)</f>
        <v>2430100</v>
      </c>
      <c r="E351">
        <f>SUMIFS(INDEX('IRA-BIL_IRA-BIL - Mid_annual_st'!$W$3:$AR$434,MATCH(E338,'IRA-BIL_IRA-BIL - Mid_annual_st'!$A$3:$A$434,0),),'IRA-BIL_IRA-BIL - Mid_annual_st'!$W$1:$AR$1,$B351)</f>
        <v>2773811</v>
      </c>
      <c r="F351">
        <f>SUMIFS(INDEX('IRA-BIL_IRA-BIL - Mid_annual_st'!$W$3:$AR$434,MATCH(F338,'IRA-BIL_IRA-BIL - Mid_annual_st'!$A$3:$A$434,0),),'IRA-BIL_IRA-BIL - Mid_annual_st'!$W$1:$AR$1,$B351)</f>
        <v>5441120</v>
      </c>
      <c r="G351">
        <f>SUMIFS(INDEX('IRA-BIL_IRA-BIL - Mid_annual_st'!$W$3:$AR$434,MATCH(G338,'IRA-BIL_IRA-BIL - Mid_annual_st'!$A$3:$A$434,0),),'IRA-BIL_IRA-BIL - Mid_annual_st'!$W$1:$AR$1,$B351)</f>
        <v>5394847</v>
      </c>
      <c r="H351">
        <f>SUMIFS(INDEX('IRA-BIL_IRA-BIL - Mid_annual_st'!$W$3:$AR$434,MATCH(H338,'IRA-BIL_IRA-BIL - Mid_annual_st'!$A$3:$A$434,0),),'IRA-BIL_IRA-BIL - Mid_annual_st'!$W$1:$AR$1,$B351)</f>
        <v>5342407</v>
      </c>
      <c r="I351">
        <f>SUMIFS(INDEX('IRA-BIL_IRA-BIL - Mid_annual_st'!$W$3:$AR$434,MATCH(I338,'IRA-BIL_IRA-BIL - Mid_annual_st'!$A$3:$A$434,0),),'IRA-BIL_IRA-BIL - Mid_annual_st'!$W$1:$AR$1,$B351)</f>
        <v>5338782</v>
      </c>
      <c r="J351">
        <f>SUMIFS(INDEX('IRA-BIL_IRA-BIL - Mid_annual_st'!$W$3:$AR$434,MATCH(J338,'IRA-BIL_IRA-BIL - Mid_annual_st'!$A$3:$A$434,0),),'IRA-BIL_IRA-BIL - Mid_annual_st'!$W$1:$AR$1,$B351)</f>
        <v>5299670</v>
      </c>
      <c r="K351">
        <f>SUMIFS(INDEX('IRA-BIL_IRA-BIL - Mid_annual_st'!$W$3:$AR$434,MATCH(K338,'IRA-BIL_IRA-BIL - Mid_annual_st'!$A$3:$A$434,0),),'IRA-BIL_IRA-BIL - Mid_annual_st'!$W$1:$AR$1,$B351)</f>
        <v>6833245</v>
      </c>
      <c r="M351">
        <f t="shared" ref="M351:U351" si="324">C351/SUM(C340:C351)</f>
        <v>2.4203568303366604E-4</v>
      </c>
      <c r="N351">
        <f t="shared" si="324"/>
        <v>5.2117319451051775E-2</v>
      </c>
      <c r="O351">
        <f t="shared" si="324"/>
        <v>5.9979454663978755E-2</v>
      </c>
      <c r="P351">
        <f t="shared" si="324"/>
        <v>9.9160171417748327E-2</v>
      </c>
      <c r="Q351">
        <f t="shared" si="324"/>
        <v>0.10069514658773386</v>
      </c>
      <c r="R351">
        <f t="shared" si="324"/>
        <v>0.10404364966587532</v>
      </c>
      <c r="S351">
        <f t="shared" si="324"/>
        <v>0.1062905744602049</v>
      </c>
      <c r="T351">
        <f t="shared" si="324"/>
        <v>0.10817705996899289</v>
      </c>
      <c r="U351">
        <f t="shared" si="324"/>
        <v>0.12509732316155681</v>
      </c>
    </row>
    <row r="352" spans="1:21" ht="15.6" customHeight="1" thickBot="1">
      <c r="A352" s="50" t="s">
        <v>91</v>
      </c>
      <c r="C352" s="49" t="str">
        <f t="shared" ref="C352:K352" si="325">$A352&amp;"_"&amp;C353</f>
        <v>NV_2022</v>
      </c>
      <c r="D352" s="49" t="str">
        <f t="shared" si="325"/>
        <v>NV_2023</v>
      </c>
      <c r="E352" s="49" t="str">
        <f t="shared" si="325"/>
        <v>NV_2024</v>
      </c>
      <c r="F352" s="49" t="str">
        <f t="shared" si="325"/>
        <v>NV_2025</v>
      </c>
      <c r="G352" s="49" t="str">
        <f t="shared" si="325"/>
        <v>NV_2026</v>
      </c>
      <c r="H352" s="49" t="str">
        <f t="shared" si="325"/>
        <v>NV_2027</v>
      </c>
      <c r="I352" s="49" t="str">
        <f t="shared" si="325"/>
        <v>NV_2028</v>
      </c>
      <c r="J352" s="49" t="str">
        <f t="shared" si="325"/>
        <v>NV_2029</v>
      </c>
      <c r="K352" s="49" t="str">
        <f t="shared" si="325"/>
        <v>NV_2030</v>
      </c>
      <c r="M352" s="56" t="str">
        <f t="shared" ref="M352:U352" si="326">$A352&amp;"_"&amp;M353</f>
        <v>NV_2022</v>
      </c>
      <c r="N352" s="56" t="str">
        <f t="shared" si="326"/>
        <v>NV_2023</v>
      </c>
      <c r="O352" s="56" t="str">
        <f t="shared" si="326"/>
        <v>NV_2024</v>
      </c>
      <c r="P352" s="56" t="str">
        <f t="shared" si="326"/>
        <v>NV_2025</v>
      </c>
      <c r="Q352" s="56" t="str">
        <f t="shared" si="326"/>
        <v>NV_2026</v>
      </c>
      <c r="R352" s="56" t="str">
        <f t="shared" si="326"/>
        <v>NV_2027</v>
      </c>
      <c r="S352" s="56" t="str">
        <f t="shared" si="326"/>
        <v>NV_2028</v>
      </c>
      <c r="T352" s="56" t="str">
        <f t="shared" si="326"/>
        <v>NV_2029</v>
      </c>
      <c r="U352" s="56" t="str">
        <f t="shared" si="326"/>
        <v>NV_2030</v>
      </c>
    </row>
    <row r="353" spans="1:21">
      <c r="C353" s="48">
        <v>2022</v>
      </c>
      <c r="D353" s="48">
        <v>2023</v>
      </c>
      <c r="E353" s="48">
        <v>2024</v>
      </c>
      <c r="F353" s="48">
        <v>2025</v>
      </c>
      <c r="G353" s="48">
        <v>2026</v>
      </c>
      <c r="H353" s="48">
        <v>2027</v>
      </c>
      <c r="I353" s="48">
        <v>2028</v>
      </c>
      <c r="J353" s="48">
        <v>2029</v>
      </c>
      <c r="K353" s="48">
        <v>2030</v>
      </c>
      <c r="M353" s="48">
        <v>2022</v>
      </c>
      <c r="N353" s="48">
        <v>2023</v>
      </c>
      <c r="O353" s="48">
        <v>2024</v>
      </c>
      <c r="P353" s="48">
        <v>2025</v>
      </c>
      <c r="Q353" s="48">
        <v>2026</v>
      </c>
      <c r="R353" s="48">
        <v>2027</v>
      </c>
      <c r="S353" s="48">
        <v>2028</v>
      </c>
      <c r="T353" s="48">
        <v>2029</v>
      </c>
      <c r="U353" s="48">
        <v>2030</v>
      </c>
    </row>
    <row r="354" spans="1:21">
      <c r="A354" t="str">
        <f>A352</f>
        <v>NV</v>
      </c>
      <c r="B354" s="1" t="s">
        <v>237</v>
      </c>
      <c r="C354" s="53">
        <v>0</v>
      </c>
      <c r="D354" s="53">
        <v>0</v>
      </c>
      <c r="E354" s="53">
        <v>0</v>
      </c>
      <c r="F354" s="53">
        <v>0</v>
      </c>
      <c r="G354" s="53">
        <v>0</v>
      </c>
      <c r="H354" s="53">
        <v>0</v>
      </c>
      <c r="I354" s="53">
        <v>0</v>
      </c>
      <c r="J354" s="53">
        <v>0</v>
      </c>
      <c r="K354" s="53">
        <v>0</v>
      </c>
      <c r="M354" s="53">
        <v>0</v>
      </c>
      <c r="N354" s="53">
        <v>0</v>
      </c>
      <c r="O354" s="53">
        <v>0</v>
      </c>
      <c r="P354" s="53">
        <v>0</v>
      </c>
      <c r="Q354" s="53">
        <v>0</v>
      </c>
      <c r="R354" s="53">
        <v>0</v>
      </c>
      <c r="S354" s="53">
        <v>0</v>
      </c>
      <c r="T354" s="53">
        <v>0</v>
      </c>
      <c r="U354" s="53">
        <v>0</v>
      </c>
    </row>
    <row r="355" spans="1:21">
      <c r="A355" t="str">
        <f t="shared" ref="A355:A365" si="327">A354</f>
        <v>NV</v>
      </c>
      <c r="B355" s="1" t="s">
        <v>238</v>
      </c>
      <c r="C355">
        <f>SUMIFS(INDEX('IRA-BIL_IRA-BIL - Mid_annual_st'!$W$3:$AR$434,MATCH(C352,'IRA-BIL_IRA-BIL - Mid_annual_st'!$A$3:$A$434,0),),'IRA-BIL_IRA-BIL - Mid_annual_st'!$W$1:$AR$1,$B355)</f>
        <v>45042</v>
      </c>
      <c r="D355">
        <f>SUMIFS(INDEX('IRA-BIL_IRA-BIL - Mid_annual_st'!$W$3:$AR$434,MATCH(D352,'IRA-BIL_IRA-BIL - Mid_annual_st'!$A$3:$A$434,0),),'IRA-BIL_IRA-BIL - Mid_annual_st'!$W$1:$AR$1,$B355)</f>
        <v>45042</v>
      </c>
      <c r="E355">
        <f>SUMIFS(INDEX('IRA-BIL_IRA-BIL - Mid_annual_st'!$W$3:$AR$434,MATCH(E352,'IRA-BIL_IRA-BIL - Mid_annual_st'!$A$3:$A$434,0),),'IRA-BIL_IRA-BIL - Mid_annual_st'!$W$1:$AR$1,$B355)</f>
        <v>45042</v>
      </c>
      <c r="F355">
        <f>SUMIFS(INDEX('IRA-BIL_IRA-BIL - Mid_annual_st'!$W$3:$AR$434,MATCH(F352,'IRA-BIL_IRA-BIL - Mid_annual_st'!$A$3:$A$434,0),),'IRA-BIL_IRA-BIL - Mid_annual_st'!$W$1:$AR$1,$B355)</f>
        <v>45042</v>
      </c>
      <c r="G355">
        <f>SUMIFS(INDEX('IRA-BIL_IRA-BIL - Mid_annual_st'!$W$3:$AR$434,MATCH(G352,'IRA-BIL_IRA-BIL - Mid_annual_st'!$A$3:$A$434,0),),'IRA-BIL_IRA-BIL - Mid_annual_st'!$W$1:$AR$1,$B355)</f>
        <v>45042</v>
      </c>
      <c r="H355">
        <f>SUMIFS(INDEX('IRA-BIL_IRA-BIL - Mid_annual_st'!$W$3:$AR$434,MATCH(H352,'IRA-BIL_IRA-BIL - Mid_annual_st'!$A$3:$A$434,0),),'IRA-BIL_IRA-BIL - Mid_annual_st'!$W$1:$AR$1,$B355)</f>
        <v>45042</v>
      </c>
      <c r="I355">
        <f>SUMIFS(INDEX('IRA-BIL_IRA-BIL - Mid_annual_st'!$W$3:$AR$434,MATCH(I352,'IRA-BIL_IRA-BIL - Mid_annual_st'!$A$3:$A$434,0),),'IRA-BIL_IRA-BIL - Mid_annual_st'!$W$1:$AR$1,$B355)</f>
        <v>45042</v>
      </c>
      <c r="J355">
        <f>SUMIFS(INDEX('IRA-BIL_IRA-BIL - Mid_annual_st'!$W$3:$AR$434,MATCH(J352,'IRA-BIL_IRA-BIL - Mid_annual_st'!$A$3:$A$434,0),),'IRA-BIL_IRA-BIL - Mid_annual_st'!$W$1:$AR$1,$B355)</f>
        <v>41988</v>
      </c>
      <c r="K355">
        <f>SUMIFS(INDEX('IRA-BIL_IRA-BIL - Mid_annual_st'!$W$3:$AR$434,MATCH(K352,'IRA-BIL_IRA-BIL - Mid_annual_st'!$A$3:$A$434,0),),'IRA-BIL_IRA-BIL - Mid_annual_st'!$W$1:$AR$1,$B355)</f>
        <v>41988</v>
      </c>
      <c r="M355">
        <f t="shared" ref="M355:U355" si="328">C355/SUM(C354:C365)</f>
        <v>1.0759981954419501E-3</v>
      </c>
      <c r="N355">
        <f t="shared" si="328"/>
        <v>1.2048408376685213E-3</v>
      </c>
      <c r="O355">
        <f t="shared" si="328"/>
        <v>1.0264584115135627E-3</v>
      </c>
      <c r="P355">
        <f t="shared" si="328"/>
        <v>1.0330690821428222E-3</v>
      </c>
      <c r="Q355">
        <f t="shared" si="328"/>
        <v>1.0513066199406831E-3</v>
      </c>
      <c r="R355">
        <f t="shared" si="328"/>
        <v>1.0908604244547065E-3</v>
      </c>
      <c r="S355">
        <f t="shared" si="328"/>
        <v>1.2614311774357459E-3</v>
      </c>
      <c r="T355">
        <f t="shared" si="328"/>
        <v>1.1035613244386451E-3</v>
      </c>
      <c r="U355">
        <f t="shared" si="328"/>
        <v>1.2160994326085761E-3</v>
      </c>
    </row>
    <row r="356" spans="1:21">
      <c r="A356" t="str">
        <f t="shared" si="327"/>
        <v>NV</v>
      </c>
      <c r="B356" s="1" t="s">
        <v>239</v>
      </c>
      <c r="C356">
        <f>SUMIFS(INDEX('IRA-BIL_IRA-BIL - Mid_annual_st'!$W$3:$AR$434,MATCH(C352,'IRA-BIL_IRA-BIL - Mid_annual_st'!$A$3:$A$434,0),),'IRA-BIL_IRA-BIL - Mid_annual_st'!$W$1:$AR$1,$B356)</f>
        <v>4768915</v>
      </c>
      <c r="D356">
        <f>SUMIFS(INDEX('IRA-BIL_IRA-BIL - Mid_annual_st'!$W$3:$AR$434,MATCH(D352,'IRA-BIL_IRA-BIL - Mid_annual_st'!$A$3:$A$434,0),),'IRA-BIL_IRA-BIL - Mid_annual_st'!$W$1:$AR$1,$B356)</f>
        <v>2481645</v>
      </c>
      <c r="E356">
        <f>SUMIFS(INDEX('IRA-BIL_IRA-BIL - Mid_annual_st'!$W$3:$AR$434,MATCH(E352,'IRA-BIL_IRA-BIL - Mid_annual_st'!$A$3:$A$434,0),),'IRA-BIL_IRA-BIL - Mid_annual_st'!$W$1:$AR$1,$B356)</f>
        <v>1210708</v>
      </c>
      <c r="F356">
        <f>SUMIFS(INDEX('IRA-BIL_IRA-BIL - Mid_annual_st'!$W$3:$AR$434,MATCH(F352,'IRA-BIL_IRA-BIL - Mid_annual_st'!$A$3:$A$434,0),),'IRA-BIL_IRA-BIL - Mid_annual_st'!$W$1:$AR$1,$B356)</f>
        <v>1143220</v>
      </c>
      <c r="G356">
        <f>SUMIFS(INDEX('IRA-BIL_IRA-BIL - Mid_annual_st'!$W$3:$AR$434,MATCH(G352,'IRA-BIL_IRA-BIL - Mid_annual_st'!$A$3:$A$434,0),),'IRA-BIL_IRA-BIL - Mid_annual_st'!$W$1:$AR$1,$B356)</f>
        <v>1035451</v>
      </c>
      <c r="H356">
        <f>SUMIFS(INDEX('IRA-BIL_IRA-BIL - Mid_annual_st'!$W$3:$AR$434,MATCH(H352,'IRA-BIL_IRA-BIL - Mid_annual_st'!$A$3:$A$434,0),),'IRA-BIL_IRA-BIL - Mid_annual_st'!$W$1:$AR$1,$B356)</f>
        <v>841269</v>
      </c>
      <c r="I356">
        <f>SUMIFS(INDEX('IRA-BIL_IRA-BIL - Mid_annual_st'!$W$3:$AR$434,MATCH(I352,'IRA-BIL_IRA-BIL - Mid_annual_st'!$A$3:$A$434,0),),'IRA-BIL_IRA-BIL - Mid_annual_st'!$W$1:$AR$1,$B356)</f>
        <v>227321</v>
      </c>
      <c r="J356">
        <f>SUMIFS(INDEX('IRA-BIL_IRA-BIL - Mid_annual_st'!$W$3:$AR$434,MATCH(J352,'IRA-BIL_IRA-BIL - Mid_annual_st'!$A$3:$A$434,0),),'IRA-BIL_IRA-BIL - Mid_annual_st'!$W$1:$AR$1,$B356)</f>
        <v>554550</v>
      </c>
      <c r="K356">
        <f>SUMIFS(INDEX('IRA-BIL_IRA-BIL - Mid_annual_st'!$W$3:$AR$434,MATCH(K352,'IRA-BIL_IRA-BIL - Mid_annual_st'!$A$3:$A$434,0),),'IRA-BIL_IRA-BIL - Mid_annual_st'!$W$1:$AR$1,$B356)</f>
        <v>367683</v>
      </c>
      <c r="M356">
        <f t="shared" ref="M356:U356" si="329">C356/SUM(C354:C365)</f>
        <v>0.11392353657066843</v>
      </c>
      <c r="N356">
        <f t="shared" si="329"/>
        <v>6.6382204178231388E-2</v>
      </c>
      <c r="O356">
        <f t="shared" si="329"/>
        <v>2.7590724445778661E-2</v>
      </c>
      <c r="P356">
        <f t="shared" si="329"/>
        <v>2.6220532749152287E-2</v>
      </c>
      <c r="Q356">
        <f t="shared" si="329"/>
        <v>2.4168031857470813E-2</v>
      </c>
      <c r="R356">
        <f t="shared" si="329"/>
        <v>2.0374474011380192E-2</v>
      </c>
      <c r="S356">
        <f t="shared" si="329"/>
        <v>6.3662758466735752E-3</v>
      </c>
      <c r="T356">
        <f t="shared" si="329"/>
        <v>1.4575115091632149E-2</v>
      </c>
      <c r="U356">
        <f t="shared" si="329"/>
        <v>1.0649211386106009E-2</v>
      </c>
    </row>
    <row r="357" spans="1:21">
      <c r="A357" t="str">
        <f t="shared" si="327"/>
        <v>NV</v>
      </c>
      <c r="B357" s="1" t="s">
        <v>242</v>
      </c>
      <c r="C357">
        <f>SUMIFS(INDEX('IRA-BIL_IRA-BIL - Mid_annual_st'!$W$3:$AR$434,MATCH(C352,'IRA-BIL_IRA-BIL - Mid_annual_st'!$A$3:$A$434,0),),'IRA-BIL_IRA-BIL - Mid_annual_st'!$W$1:$AR$1,$B357)</f>
        <v>2106801</v>
      </c>
      <c r="D357">
        <f>SUMIFS(INDEX('IRA-BIL_IRA-BIL - Mid_annual_st'!$W$3:$AR$434,MATCH(D352,'IRA-BIL_IRA-BIL - Mid_annual_st'!$A$3:$A$434,0),),'IRA-BIL_IRA-BIL - Mid_annual_st'!$W$1:$AR$1,$B357)</f>
        <v>2106801</v>
      </c>
      <c r="E357">
        <f>SUMIFS(INDEX('IRA-BIL_IRA-BIL - Mid_annual_st'!$W$3:$AR$434,MATCH(E352,'IRA-BIL_IRA-BIL - Mid_annual_st'!$A$3:$A$434,0),),'IRA-BIL_IRA-BIL - Mid_annual_st'!$W$1:$AR$1,$B357)</f>
        <v>2106801</v>
      </c>
      <c r="F357">
        <f>SUMIFS(INDEX('IRA-BIL_IRA-BIL - Mid_annual_st'!$W$3:$AR$434,MATCH(F352,'IRA-BIL_IRA-BIL - Mid_annual_st'!$A$3:$A$434,0),),'IRA-BIL_IRA-BIL - Mid_annual_st'!$W$1:$AR$1,$B357)</f>
        <v>2106801</v>
      </c>
      <c r="G357">
        <f>SUMIFS(INDEX('IRA-BIL_IRA-BIL - Mid_annual_st'!$W$3:$AR$434,MATCH(G352,'IRA-BIL_IRA-BIL - Mid_annual_st'!$A$3:$A$434,0),),'IRA-BIL_IRA-BIL - Mid_annual_st'!$W$1:$AR$1,$B357)</f>
        <v>2106801</v>
      </c>
      <c r="H357">
        <f>SUMIFS(INDEX('IRA-BIL_IRA-BIL - Mid_annual_st'!$W$3:$AR$434,MATCH(H352,'IRA-BIL_IRA-BIL - Mid_annual_st'!$A$3:$A$434,0),),'IRA-BIL_IRA-BIL - Mid_annual_st'!$W$1:$AR$1,$B357)</f>
        <v>2106801</v>
      </c>
      <c r="I357">
        <f>SUMIFS(INDEX('IRA-BIL_IRA-BIL - Mid_annual_st'!$W$3:$AR$434,MATCH(I352,'IRA-BIL_IRA-BIL - Mid_annual_st'!$A$3:$A$434,0),),'IRA-BIL_IRA-BIL - Mid_annual_st'!$W$1:$AR$1,$B357)</f>
        <v>2106801</v>
      </c>
      <c r="J357">
        <f>SUMIFS(INDEX('IRA-BIL_IRA-BIL - Mid_annual_st'!$W$3:$AR$434,MATCH(J352,'IRA-BIL_IRA-BIL - Mid_annual_st'!$A$3:$A$434,0),),'IRA-BIL_IRA-BIL - Mid_annual_st'!$W$1:$AR$1,$B357)</f>
        <v>2106801</v>
      </c>
      <c r="K357">
        <f>SUMIFS(INDEX('IRA-BIL_IRA-BIL - Mid_annual_st'!$W$3:$AR$434,MATCH(K352,'IRA-BIL_IRA-BIL - Mid_annual_st'!$A$3:$A$434,0),),'IRA-BIL_IRA-BIL - Mid_annual_st'!$W$1:$AR$1,$B357)</f>
        <v>2106801</v>
      </c>
      <c r="M357">
        <f t="shared" ref="M357:U357" si="330">C357/SUM(C354:C365)</f>
        <v>5.0328894679527905E-2</v>
      </c>
      <c r="N357">
        <f t="shared" si="330"/>
        <v>5.6355398997399726E-2</v>
      </c>
      <c r="O357">
        <f t="shared" si="330"/>
        <v>4.8011713685786273E-2</v>
      </c>
      <c r="P357">
        <f t="shared" si="330"/>
        <v>4.8320922146609387E-2</v>
      </c>
      <c r="Q357">
        <f t="shared" si="330"/>
        <v>4.9173967368181949E-2</v>
      </c>
      <c r="R357">
        <f t="shared" si="330"/>
        <v>5.1024062721495504E-2</v>
      </c>
      <c r="S357">
        <f t="shared" si="330"/>
        <v>5.9002363706158849E-2</v>
      </c>
      <c r="T357">
        <f t="shared" si="330"/>
        <v>5.5372585069273651E-2</v>
      </c>
      <c r="U357">
        <f t="shared" si="330"/>
        <v>6.1019326967685548E-2</v>
      </c>
    </row>
    <row r="358" spans="1:21">
      <c r="A358" t="str">
        <f t="shared" si="327"/>
        <v>NV</v>
      </c>
      <c r="B358" s="1" t="s">
        <v>243</v>
      </c>
      <c r="C358">
        <f>SUMIFS(INDEX('IRA-BIL_IRA-BIL - Mid_annual_st'!$W$3:$AR$434,MATCH(C352,'IRA-BIL_IRA-BIL - Mid_annual_st'!$A$3:$A$434,0),),'IRA-BIL_IRA-BIL - Mid_annual_st'!$W$1:$AR$1,$B358)</f>
        <v>2154841</v>
      </c>
      <c r="D358">
        <f>SUMIFS(INDEX('IRA-BIL_IRA-BIL - Mid_annual_st'!$W$3:$AR$434,MATCH(D352,'IRA-BIL_IRA-BIL - Mid_annual_st'!$A$3:$A$434,0),),'IRA-BIL_IRA-BIL - Mid_annual_st'!$W$1:$AR$1,$B358)</f>
        <v>2154704</v>
      </c>
      <c r="E358">
        <f>SUMIFS(INDEX('IRA-BIL_IRA-BIL - Mid_annual_st'!$W$3:$AR$434,MATCH(E352,'IRA-BIL_IRA-BIL - Mid_annual_st'!$A$3:$A$434,0),),'IRA-BIL_IRA-BIL - Mid_annual_st'!$W$1:$AR$1,$B358)</f>
        <v>2154938</v>
      </c>
      <c r="F358">
        <f>SUMIFS(INDEX('IRA-BIL_IRA-BIL - Mid_annual_st'!$W$3:$AR$434,MATCH(F352,'IRA-BIL_IRA-BIL - Mid_annual_st'!$A$3:$A$434,0),),'IRA-BIL_IRA-BIL - Mid_annual_st'!$W$1:$AR$1,$B358)</f>
        <v>2155034</v>
      </c>
      <c r="G358">
        <f>SUMIFS(INDEX('IRA-BIL_IRA-BIL - Mid_annual_st'!$W$3:$AR$434,MATCH(G352,'IRA-BIL_IRA-BIL - Mid_annual_st'!$A$3:$A$434,0),),'IRA-BIL_IRA-BIL - Mid_annual_st'!$W$1:$AR$1,$B358)</f>
        <v>2155131</v>
      </c>
      <c r="H358">
        <f>SUMIFS(INDEX('IRA-BIL_IRA-BIL - Mid_annual_st'!$W$3:$AR$434,MATCH(H352,'IRA-BIL_IRA-BIL - Mid_annual_st'!$A$3:$A$434,0),),'IRA-BIL_IRA-BIL - Mid_annual_st'!$W$1:$AR$1,$B358)</f>
        <v>2155227</v>
      </c>
      <c r="I358">
        <f>SUMIFS(INDEX('IRA-BIL_IRA-BIL - Mid_annual_st'!$W$3:$AR$434,MATCH(I352,'IRA-BIL_IRA-BIL - Mid_annual_st'!$A$3:$A$434,0),),'IRA-BIL_IRA-BIL - Mid_annual_st'!$W$1:$AR$1,$B358)</f>
        <v>2152865</v>
      </c>
      <c r="J358">
        <f>SUMIFS(INDEX('IRA-BIL_IRA-BIL - Mid_annual_st'!$W$3:$AR$434,MATCH(J352,'IRA-BIL_IRA-BIL - Mid_annual_st'!$A$3:$A$434,0),),'IRA-BIL_IRA-BIL - Mid_annual_st'!$W$1:$AR$1,$B358)</f>
        <v>2152961</v>
      </c>
      <c r="K358">
        <f>SUMIFS(INDEX('IRA-BIL_IRA-BIL - Mid_annual_st'!$W$3:$AR$434,MATCH(K352,'IRA-BIL_IRA-BIL - Mid_annual_st'!$A$3:$A$434,0),),'IRA-BIL_IRA-BIL - Mid_annual_st'!$W$1:$AR$1,$B358)</f>
        <v>2147912</v>
      </c>
      <c r="M358">
        <f t="shared" ref="M358:U358" si="331">C358/SUM(C354:C365)</f>
        <v>5.1476511421880186E-2</v>
      </c>
      <c r="N358">
        <f t="shared" si="331"/>
        <v>5.7636769510406152E-2</v>
      </c>
      <c r="O358">
        <f t="shared" si="331"/>
        <v>4.910870379623937E-2</v>
      </c>
      <c r="P358">
        <f t="shared" si="331"/>
        <v>4.9427178996638135E-2</v>
      </c>
      <c r="Q358">
        <f t="shared" si="331"/>
        <v>5.0302017830899701E-2</v>
      </c>
      <c r="R358">
        <f t="shared" si="331"/>
        <v>5.2196879357405176E-2</v>
      </c>
      <c r="S358">
        <f t="shared" si="331"/>
        <v>6.0292416673553728E-2</v>
      </c>
      <c r="T358">
        <f t="shared" si="331"/>
        <v>5.6585798147679098E-2</v>
      </c>
      <c r="U358">
        <f t="shared" si="331"/>
        <v>6.2210025828645134E-2</v>
      </c>
    </row>
    <row r="359" spans="1:21">
      <c r="A359" t="str">
        <f t="shared" si="327"/>
        <v>NV</v>
      </c>
      <c r="B359" s="1" t="s">
        <v>241</v>
      </c>
      <c r="C359">
        <f>SUMIFS(INDEX('IRA-BIL_IRA-BIL - Mid_annual_st'!$W$3:$AR$434,MATCH(C352,'IRA-BIL_IRA-BIL - Mid_annual_st'!$A$3:$A$434,0),),'IRA-BIL_IRA-BIL - Mid_annual_st'!$W$1:$AR$1,$B359)</f>
        <v>24095263</v>
      </c>
      <c r="D359">
        <f>SUMIFS(INDEX('IRA-BIL_IRA-BIL - Mid_annual_st'!$W$3:$AR$434,MATCH(D352,'IRA-BIL_IRA-BIL - Mid_annual_st'!$A$3:$A$434,0),),'IRA-BIL_IRA-BIL - Mid_annual_st'!$W$1:$AR$1,$B359)</f>
        <v>20703785</v>
      </c>
      <c r="E359">
        <f>SUMIFS(INDEX('IRA-BIL_IRA-BIL - Mid_annual_st'!$W$3:$AR$434,MATCH(E352,'IRA-BIL_IRA-BIL - Mid_annual_st'!$A$3:$A$434,0),),'IRA-BIL_IRA-BIL - Mid_annual_st'!$W$1:$AR$1,$B359)</f>
        <v>27654033</v>
      </c>
      <c r="F359">
        <f>SUMIFS(INDEX('IRA-BIL_IRA-BIL - Mid_annual_st'!$W$3:$AR$434,MATCH(F352,'IRA-BIL_IRA-BIL - Mid_annual_st'!$A$3:$A$434,0),),'IRA-BIL_IRA-BIL - Mid_annual_st'!$W$1:$AR$1,$B359)</f>
        <v>27489387</v>
      </c>
      <c r="G359">
        <f>SUMIFS(INDEX('IRA-BIL_IRA-BIL - Mid_annual_st'!$W$3:$AR$434,MATCH(G352,'IRA-BIL_IRA-BIL - Mid_annual_st'!$A$3:$A$434,0),),'IRA-BIL_IRA-BIL - Mid_annual_st'!$W$1:$AR$1,$B359)</f>
        <v>26345871</v>
      </c>
      <c r="H359">
        <f>SUMIFS(INDEX('IRA-BIL_IRA-BIL - Mid_annual_st'!$W$3:$AR$434,MATCH(H352,'IRA-BIL_IRA-BIL - Mid_annual_st'!$A$3:$A$434,0),),'IRA-BIL_IRA-BIL - Mid_annual_st'!$W$1:$AR$1,$B359)</f>
        <v>24725444</v>
      </c>
      <c r="I359">
        <f>SUMIFS(INDEX('IRA-BIL_IRA-BIL - Mid_annual_st'!$W$3:$AR$434,MATCH(I352,'IRA-BIL_IRA-BIL - Mid_annual_st'!$A$3:$A$434,0),),'IRA-BIL_IRA-BIL - Mid_annual_st'!$W$1:$AR$1,$B359)</f>
        <v>18840300</v>
      </c>
      <c r="J359">
        <f>SUMIFS(INDEX('IRA-BIL_IRA-BIL - Mid_annual_st'!$W$3:$AR$434,MATCH(J352,'IRA-BIL_IRA-BIL - Mid_annual_st'!$A$3:$A$434,0),),'IRA-BIL_IRA-BIL - Mid_annual_st'!$W$1:$AR$1,$B359)</f>
        <v>17565459</v>
      </c>
      <c r="K359">
        <f>SUMIFS(INDEX('IRA-BIL_IRA-BIL - Mid_annual_st'!$W$3:$AR$434,MATCH(K352,'IRA-BIL_IRA-BIL - Mid_annual_st'!$A$3:$A$434,0),),'IRA-BIL_IRA-BIL - Mid_annual_st'!$W$1:$AR$1,$B359)</f>
        <v>12834872</v>
      </c>
      <c r="M359">
        <f t="shared" ref="M359:U359" si="332">C359/SUM(C354:C365)</f>
        <v>0.57560631203541557</v>
      </c>
      <c r="N359">
        <f t="shared" si="332"/>
        <v>0.55381123534276833</v>
      </c>
      <c r="O359">
        <f t="shared" si="332"/>
        <v>0.63020547011952488</v>
      </c>
      <c r="P359">
        <f t="shared" si="332"/>
        <v>0.63048789566979335</v>
      </c>
      <c r="Q359">
        <f t="shared" si="332"/>
        <v>0.61492803584217548</v>
      </c>
      <c r="R359">
        <f t="shared" si="332"/>
        <v>0.5988190652429084</v>
      </c>
      <c r="S359">
        <f t="shared" si="332"/>
        <v>0.52763513636700599</v>
      </c>
      <c r="T359">
        <f t="shared" si="332"/>
        <v>0.46166907684130515</v>
      </c>
      <c r="U359">
        <f t="shared" si="332"/>
        <v>0.37173669993340241</v>
      </c>
    </row>
    <row r="360" spans="1:21">
      <c r="A360" t="str">
        <f t="shared" si="327"/>
        <v>NV</v>
      </c>
      <c r="B360" s="1" t="s">
        <v>244</v>
      </c>
      <c r="C360">
        <f>SUMIFS(INDEX('IRA-BIL_IRA-BIL - Mid_annual_st'!$W$3:$AR$434,MATCH(C352,'IRA-BIL_IRA-BIL - Mid_annual_st'!$A$3:$A$434,0),),'IRA-BIL_IRA-BIL - Mid_annual_st'!$W$1:$AR$1,$B360)</f>
        <v>0</v>
      </c>
      <c r="D360">
        <f>SUMIFS(INDEX('IRA-BIL_IRA-BIL - Mid_annual_st'!$W$3:$AR$434,MATCH(D352,'IRA-BIL_IRA-BIL - Mid_annual_st'!$A$3:$A$434,0),),'IRA-BIL_IRA-BIL - Mid_annual_st'!$W$1:$AR$1,$B360)</f>
        <v>0</v>
      </c>
      <c r="E360">
        <f>SUMIFS(INDEX('IRA-BIL_IRA-BIL - Mid_annual_st'!$W$3:$AR$434,MATCH(E352,'IRA-BIL_IRA-BIL - Mid_annual_st'!$A$3:$A$434,0),),'IRA-BIL_IRA-BIL - Mid_annual_st'!$W$1:$AR$1,$B360)</f>
        <v>0</v>
      </c>
      <c r="F360">
        <f>SUMIFS(INDEX('IRA-BIL_IRA-BIL - Mid_annual_st'!$W$3:$AR$434,MATCH(F352,'IRA-BIL_IRA-BIL - Mid_annual_st'!$A$3:$A$434,0),),'IRA-BIL_IRA-BIL - Mid_annual_st'!$W$1:$AR$1,$B360)</f>
        <v>0</v>
      </c>
      <c r="G360">
        <f>SUMIFS(INDEX('IRA-BIL_IRA-BIL - Mid_annual_st'!$W$3:$AR$434,MATCH(G352,'IRA-BIL_IRA-BIL - Mid_annual_st'!$A$3:$A$434,0),),'IRA-BIL_IRA-BIL - Mid_annual_st'!$W$1:$AR$1,$B360)</f>
        <v>0</v>
      </c>
      <c r="H360">
        <f>SUMIFS(INDEX('IRA-BIL_IRA-BIL - Mid_annual_st'!$W$3:$AR$434,MATCH(H352,'IRA-BIL_IRA-BIL - Mid_annual_st'!$A$3:$A$434,0),),'IRA-BIL_IRA-BIL - Mid_annual_st'!$W$1:$AR$1,$B360)</f>
        <v>0</v>
      </c>
      <c r="I360">
        <f>SUMIFS(INDEX('IRA-BIL_IRA-BIL - Mid_annual_st'!$W$3:$AR$434,MATCH(I352,'IRA-BIL_IRA-BIL - Mid_annual_st'!$A$3:$A$434,0),),'IRA-BIL_IRA-BIL - Mid_annual_st'!$W$1:$AR$1,$B360)</f>
        <v>0</v>
      </c>
      <c r="J360">
        <f>SUMIFS(INDEX('IRA-BIL_IRA-BIL - Mid_annual_st'!$W$3:$AR$434,MATCH(J352,'IRA-BIL_IRA-BIL - Mid_annual_st'!$A$3:$A$434,0),),'IRA-BIL_IRA-BIL - Mid_annual_st'!$W$1:$AR$1,$B360)</f>
        <v>0</v>
      </c>
      <c r="K360">
        <f>SUMIFS(INDEX('IRA-BIL_IRA-BIL - Mid_annual_st'!$W$3:$AR$434,MATCH(K352,'IRA-BIL_IRA-BIL - Mid_annual_st'!$A$3:$A$434,0),),'IRA-BIL_IRA-BIL - Mid_annual_st'!$W$1:$AR$1,$B360)</f>
        <v>0</v>
      </c>
      <c r="M360">
        <f t="shared" ref="M360:U360" si="333">C360/SUM(C354:C365)</f>
        <v>0</v>
      </c>
      <c r="N360">
        <f t="shared" si="333"/>
        <v>0</v>
      </c>
      <c r="O360">
        <f t="shared" si="333"/>
        <v>0</v>
      </c>
      <c r="P360">
        <f t="shared" si="333"/>
        <v>0</v>
      </c>
      <c r="Q360">
        <f t="shared" si="333"/>
        <v>0</v>
      </c>
      <c r="R360">
        <f t="shared" si="333"/>
        <v>0</v>
      </c>
      <c r="S360">
        <f t="shared" si="333"/>
        <v>0</v>
      </c>
      <c r="T360">
        <f t="shared" si="333"/>
        <v>0</v>
      </c>
      <c r="U360">
        <f t="shared" si="333"/>
        <v>0</v>
      </c>
    </row>
    <row r="361" spans="1:21">
      <c r="A361" t="str">
        <f t="shared" si="327"/>
        <v>NV</v>
      </c>
      <c r="B361" s="1" t="s">
        <v>247</v>
      </c>
      <c r="C361">
        <f>SUMIFS(INDEX('IRA-BIL_IRA-BIL - Mid_annual_st'!$W$3:$AR$434,MATCH(C352,'IRA-BIL_IRA-BIL - Mid_annual_st'!$A$3:$A$434,0),),'IRA-BIL_IRA-BIL - Mid_annual_st'!$W$1:$AR$1,$B361)</f>
        <v>0</v>
      </c>
      <c r="D361">
        <f>SUMIFS(INDEX('IRA-BIL_IRA-BIL - Mid_annual_st'!$W$3:$AR$434,MATCH(D352,'IRA-BIL_IRA-BIL - Mid_annual_st'!$A$3:$A$434,0),),'IRA-BIL_IRA-BIL - Mid_annual_st'!$W$1:$AR$1,$B361)</f>
        <v>0</v>
      </c>
      <c r="E361">
        <f>SUMIFS(INDEX('IRA-BIL_IRA-BIL - Mid_annual_st'!$W$3:$AR$434,MATCH(E352,'IRA-BIL_IRA-BIL - Mid_annual_st'!$A$3:$A$434,0),),'IRA-BIL_IRA-BIL - Mid_annual_st'!$W$1:$AR$1,$B361)</f>
        <v>0</v>
      </c>
      <c r="F361">
        <f>SUMIFS(INDEX('IRA-BIL_IRA-BIL - Mid_annual_st'!$W$3:$AR$434,MATCH(F352,'IRA-BIL_IRA-BIL - Mid_annual_st'!$A$3:$A$434,0),),'IRA-BIL_IRA-BIL - Mid_annual_st'!$W$1:$AR$1,$B361)</f>
        <v>0</v>
      </c>
      <c r="G361">
        <f>SUMIFS(INDEX('IRA-BIL_IRA-BIL - Mid_annual_st'!$W$3:$AR$434,MATCH(G352,'IRA-BIL_IRA-BIL - Mid_annual_st'!$A$3:$A$434,0),),'IRA-BIL_IRA-BIL - Mid_annual_st'!$W$1:$AR$1,$B361)</f>
        <v>0</v>
      </c>
      <c r="H361">
        <f>SUMIFS(INDEX('IRA-BIL_IRA-BIL - Mid_annual_st'!$W$3:$AR$434,MATCH(H352,'IRA-BIL_IRA-BIL - Mid_annual_st'!$A$3:$A$434,0),),'IRA-BIL_IRA-BIL - Mid_annual_st'!$W$1:$AR$1,$B361)</f>
        <v>0</v>
      </c>
      <c r="I361">
        <f>SUMIFS(INDEX('IRA-BIL_IRA-BIL - Mid_annual_st'!$W$3:$AR$434,MATCH(I352,'IRA-BIL_IRA-BIL - Mid_annual_st'!$A$3:$A$434,0),),'IRA-BIL_IRA-BIL - Mid_annual_st'!$W$1:$AR$1,$B361)</f>
        <v>0</v>
      </c>
      <c r="J361">
        <f>SUMIFS(INDEX('IRA-BIL_IRA-BIL - Mid_annual_st'!$W$3:$AR$434,MATCH(J352,'IRA-BIL_IRA-BIL - Mid_annual_st'!$A$3:$A$434,0),),'IRA-BIL_IRA-BIL - Mid_annual_st'!$W$1:$AR$1,$B361)</f>
        <v>0</v>
      </c>
      <c r="K361">
        <f>SUMIFS(INDEX('IRA-BIL_IRA-BIL - Mid_annual_st'!$W$3:$AR$434,MATCH(K352,'IRA-BIL_IRA-BIL - Mid_annual_st'!$A$3:$A$434,0),),'IRA-BIL_IRA-BIL - Mid_annual_st'!$W$1:$AR$1,$B361)</f>
        <v>0</v>
      </c>
      <c r="M361">
        <f t="shared" ref="M361:U361" si="334">C361/SUM(C354:C365)</f>
        <v>0</v>
      </c>
      <c r="N361">
        <f t="shared" si="334"/>
        <v>0</v>
      </c>
      <c r="O361">
        <f t="shared" si="334"/>
        <v>0</v>
      </c>
      <c r="P361">
        <f t="shared" si="334"/>
        <v>0</v>
      </c>
      <c r="Q361">
        <f t="shared" si="334"/>
        <v>0</v>
      </c>
      <c r="R361">
        <f t="shared" si="334"/>
        <v>0</v>
      </c>
      <c r="S361">
        <f t="shared" si="334"/>
        <v>0</v>
      </c>
      <c r="T361">
        <f t="shared" si="334"/>
        <v>0</v>
      </c>
      <c r="U361">
        <f t="shared" si="334"/>
        <v>0</v>
      </c>
    </row>
    <row r="362" spans="1:21">
      <c r="A362" t="str">
        <f t="shared" si="327"/>
        <v>NV</v>
      </c>
      <c r="B362" s="1" t="s">
        <v>245</v>
      </c>
      <c r="C362">
        <f>SUMIFS(INDEX('IRA-BIL_IRA-BIL - Mid_annual_st'!$W$3:$AR$434,MATCH(C352,'IRA-BIL_IRA-BIL - Mid_annual_st'!$A$3:$A$434,0),),'IRA-BIL_IRA-BIL - Mid_annual_st'!$W$1:$AR$1,$B362)</f>
        <v>454748</v>
      </c>
      <c r="D362">
        <f>SUMIFS(INDEX('IRA-BIL_IRA-BIL - Mid_annual_st'!$W$3:$AR$434,MATCH(D352,'IRA-BIL_IRA-BIL - Mid_annual_st'!$A$3:$A$434,0),),'IRA-BIL_IRA-BIL - Mid_annual_st'!$W$1:$AR$1,$B362)</f>
        <v>469974</v>
      </c>
      <c r="E362">
        <f>SUMIFS(INDEX('IRA-BIL_IRA-BIL - Mid_annual_st'!$W$3:$AR$434,MATCH(E352,'IRA-BIL_IRA-BIL - Mid_annual_st'!$A$3:$A$434,0),),'IRA-BIL_IRA-BIL - Mid_annual_st'!$W$1:$AR$1,$B362)</f>
        <v>307880</v>
      </c>
      <c r="F362">
        <f>SUMIFS(INDEX('IRA-BIL_IRA-BIL - Mid_annual_st'!$W$3:$AR$434,MATCH(F352,'IRA-BIL_IRA-BIL - Mid_annual_st'!$A$3:$A$434,0),),'IRA-BIL_IRA-BIL - Mid_annual_st'!$W$1:$AR$1,$B362)</f>
        <v>318699</v>
      </c>
      <c r="G362">
        <f>SUMIFS(INDEX('IRA-BIL_IRA-BIL - Mid_annual_st'!$W$3:$AR$434,MATCH(G352,'IRA-BIL_IRA-BIL - Mid_annual_st'!$A$3:$A$434,0),),'IRA-BIL_IRA-BIL - Mid_annual_st'!$W$1:$AR$1,$B362)</f>
        <v>324295</v>
      </c>
      <c r="H362">
        <f>SUMIFS(INDEX('IRA-BIL_IRA-BIL - Mid_annual_st'!$W$3:$AR$434,MATCH(H352,'IRA-BIL_IRA-BIL - Mid_annual_st'!$A$3:$A$434,0),),'IRA-BIL_IRA-BIL - Mid_annual_st'!$W$1:$AR$1,$B362)</f>
        <v>307811</v>
      </c>
      <c r="I362">
        <f>SUMIFS(INDEX('IRA-BIL_IRA-BIL - Mid_annual_st'!$W$3:$AR$434,MATCH(I352,'IRA-BIL_IRA-BIL - Mid_annual_st'!$A$3:$A$434,0),),'IRA-BIL_IRA-BIL - Mid_annual_st'!$W$1:$AR$1,$B362)</f>
        <v>98931</v>
      </c>
      <c r="J362">
        <f>SUMIFS(INDEX('IRA-BIL_IRA-BIL - Mid_annual_st'!$W$3:$AR$434,MATCH(J352,'IRA-BIL_IRA-BIL - Mid_annual_st'!$A$3:$A$434,0),),'IRA-BIL_IRA-BIL - Mid_annual_st'!$W$1:$AR$1,$B362)</f>
        <v>94094</v>
      </c>
      <c r="K362">
        <f>SUMIFS(INDEX('IRA-BIL_IRA-BIL - Mid_annual_st'!$W$3:$AR$434,MATCH(K352,'IRA-BIL_IRA-BIL - Mid_annual_st'!$A$3:$A$434,0),),'IRA-BIL_IRA-BIL - Mid_annual_st'!$W$1:$AR$1,$B362)</f>
        <v>0</v>
      </c>
      <c r="M362">
        <f t="shared" ref="M362:U362" si="335">C362/SUM(C354:C365)</f>
        <v>1.0863372571840413E-2</v>
      </c>
      <c r="N362">
        <f t="shared" si="335"/>
        <v>1.2571463697047772E-2</v>
      </c>
      <c r="O362">
        <f t="shared" si="335"/>
        <v>7.0162518479817875E-3</v>
      </c>
      <c r="P362">
        <f t="shared" si="335"/>
        <v>7.3095795792779026E-3</v>
      </c>
      <c r="Q362">
        <f t="shared" si="335"/>
        <v>7.569234943245501E-3</v>
      </c>
      <c r="R362">
        <f t="shared" si="335"/>
        <v>7.454794150167126E-3</v>
      </c>
      <c r="S362">
        <f t="shared" si="335"/>
        <v>2.7706284759756619E-3</v>
      </c>
      <c r="T362">
        <f t="shared" si="335"/>
        <v>2.4730518067478777E-3</v>
      </c>
      <c r="U362">
        <f t="shared" si="335"/>
        <v>0</v>
      </c>
    </row>
    <row r="363" spans="1:21">
      <c r="A363" t="str">
        <f t="shared" si="327"/>
        <v>NV</v>
      </c>
      <c r="B363" s="1" t="s">
        <v>248</v>
      </c>
      <c r="C363">
        <f>SUMIFS(INDEX('IRA-BIL_IRA-BIL - Mid_annual_st'!$W$3:$AR$434,MATCH(C352,'IRA-BIL_IRA-BIL - Mid_annual_st'!$A$3:$A$434,0),),'IRA-BIL_IRA-BIL - Mid_annual_st'!$W$1:$AR$1,$B363)</f>
        <v>403346</v>
      </c>
      <c r="D363">
        <f>SUMIFS(INDEX('IRA-BIL_IRA-BIL - Mid_annual_st'!$W$3:$AR$434,MATCH(D352,'IRA-BIL_IRA-BIL - Mid_annual_st'!$A$3:$A$434,0),),'IRA-BIL_IRA-BIL - Mid_annual_st'!$W$1:$AR$1,$B363)</f>
        <v>402269</v>
      </c>
      <c r="E363">
        <f>SUMIFS(INDEX('IRA-BIL_IRA-BIL - Mid_annual_st'!$W$3:$AR$434,MATCH(E352,'IRA-BIL_IRA-BIL - Mid_annual_st'!$A$3:$A$434,0),),'IRA-BIL_IRA-BIL - Mid_annual_st'!$W$1:$AR$1,$B363)</f>
        <v>401191</v>
      </c>
      <c r="F363">
        <f>SUMIFS(INDEX('IRA-BIL_IRA-BIL - Mid_annual_st'!$W$3:$AR$434,MATCH(F352,'IRA-BIL_IRA-BIL - Mid_annual_st'!$A$3:$A$434,0),),'IRA-BIL_IRA-BIL - Mid_annual_st'!$W$1:$AR$1,$B363)</f>
        <v>400114</v>
      </c>
      <c r="G363">
        <f>SUMIFS(INDEX('IRA-BIL_IRA-BIL - Mid_annual_st'!$W$3:$AR$434,MATCH(G352,'IRA-BIL_IRA-BIL - Mid_annual_st'!$A$3:$A$434,0),),'IRA-BIL_IRA-BIL - Mid_annual_st'!$W$1:$AR$1,$B363)</f>
        <v>398893</v>
      </c>
      <c r="H363">
        <f>SUMIFS(INDEX('IRA-BIL_IRA-BIL - Mid_annual_st'!$W$3:$AR$434,MATCH(H352,'IRA-BIL_IRA-BIL - Mid_annual_st'!$A$3:$A$434,0),),'IRA-BIL_IRA-BIL - Mid_annual_st'!$W$1:$AR$1,$B363)</f>
        <v>397959</v>
      </c>
      <c r="I363">
        <f>SUMIFS(INDEX('IRA-BIL_IRA-BIL - Mid_annual_st'!$W$3:$AR$434,MATCH(I352,'IRA-BIL_IRA-BIL - Mid_annual_st'!$A$3:$A$434,0),),'IRA-BIL_IRA-BIL - Mid_annual_st'!$W$1:$AR$1,$B363)</f>
        <v>374842</v>
      </c>
      <c r="J363">
        <f>SUMIFS(INDEX('IRA-BIL_IRA-BIL - Mid_annual_st'!$W$3:$AR$434,MATCH(J352,'IRA-BIL_IRA-BIL - Mid_annual_st'!$A$3:$A$434,0),),'IRA-BIL_IRA-BIL - Mid_annual_st'!$W$1:$AR$1,$B363)</f>
        <v>302028</v>
      </c>
      <c r="K363">
        <f>SUMIFS(INDEX('IRA-BIL_IRA-BIL - Mid_annual_st'!$W$3:$AR$434,MATCH(K352,'IRA-BIL_IRA-BIL - Mid_annual_st'!$A$3:$A$434,0),),'IRA-BIL_IRA-BIL - Mid_annual_st'!$W$1:$AR$1,$B363)</f>
        <v>325459</v>
      </c>
      <c r="M363">
        <f t="shared" ref="M363:U363" si="336">C363/SUM(C354:C365)</f>
        <v>9.6354417685433329E-3</v>
      </c>
      <c r="N363">
        <f t="shared" si="336"/>
        <v>1.0760404043516683E-2</v>
      </c>
      <c r="O363">
        <f t="shared" si="336"/>
        <v>9.142708507027612E-3</v>
      </c>
      <c r="P363">
        <f t="shared" si="336"/>
        <v>9.1768882983103151E-3</v>
      </c>
      <c r="Q363">
        <f t="shared" si="336"/>
        <v>9.3103958871275459E-3</v>
      </c>
      <c r="R363">
        <f t="shared" si="336"/>
        <v>9.6380649983475557E-3</v>
      </c>
      <c r="S363">
        <f t="shared" si="336"/>
        <v>1.0497699600647614E-2</v>
      </c>
      <c r="T363">
        <f t="shared" si="336"/>
        <v>7.9381351742772964E-3</v>
      </c>
      <c r="U363">
        <f t="shared" si="336"/>
        <v>9.4262766799408058E-3</v>
      </c>
    </row>
    <row r="364" spans="1:21">
      <c r="A364" t="str">
        <f t="shared" si="327"/>
        <v>NV</v>
      </c>
      <c r="B364" s="1" t="s">
        <v>246</v>
      </c>
      <c r="C364" s="53">
        <v>0</v>
      </c>
      <c r="D364" s="53">
        <v>0</v>
      </c>
      <c r="E364" s="53">
        <v>0</v>
      </c>
      <c r="F364" s="53">
        <v>0</v>
      </c>
      <c r="G364" s="53">
        <v>0</v>
      </c>
      <c r="H364" s="53">
        <v>0</v>
      </c>
      <c r="I364" s="53">
        <v>0</v>
      </c>
      <c r="J364" s="53">
        <v>0</v>
      </c>
      <c r="K364" s="53">
        <v>0</v>
      </c>
      <c r="M364" s="53">
        <v>0</v>
      </c>
      <c r="N364" s="53">
        <v>0</v>
      </c>
      <c r="O364" s="53">
        <v>0</v>
      </c>
      <c r="P364" s="53">
        <v>0</v>
      </c>
      <c r="Q364" s="53">
        <v>0</v>
      </c>
      <c r="R364" s="53">
        <v>0</v>
      </c>
      <c r="S364" s="53">
        <v>0</v>
      </c>
      <c r="T364" s="53">
        <v>0</v>
      </c>
      <c r="U364" s="53">
        <v>0</v>
      </c>
    </row>
    <row r="365" spans="1:21" ht="15.6" customHeight="1" thickBot="1">
      <c r="A365" t="str">
        <f t="shared" si="327"/>
        <v>NV</v>
      </c>
      <c r="B365" s="1" t="s">
        <v>240</v>
      </c>
      <c r="C365">
        <f>SUMIFS(INDEX('IRA-BIL_IRA-BIL - Mid_annual_st'!$W$3:$AR$434,MATCH(C352,'IRA-BIL_IRA-BIL - Mid_annual_st'!$A$3:$A$434,0),),'IRA-BIL_IRA-BIL - Mid_annual_st'!$W$1:$AR$1,$B365)</f>
        <v>7831709</v>
      </c>
      <c r="D365">
        <f>SUMIFS(INDEX('IRA-BIL_IRA-BIL - Mid_annual_st'!$W$3:$AR$434,MATCH(D352,'IRA-BIL_IRA-BIL - Mid_annual_st'!$A$3:$A$434,0),),'IRA-BIL_IRA-BIL - Mid_annual_st'!$W$1:$AR$1,$B365)</f>
        <v>9019971</v>
      </c>
      <c r="E365">
        <f>SUMIFS(INDEX('IRA-BIL_IRA-BIL - Mid_annual_st'!$W$3:$AR$434,MATCH(E352,'IRA-BIL_IRA-BIL - Mid_annual_st'!$A$3:$A$434,0),),'IRA-BIL_IRA-BIL - Mid_annual_st'!$W$1:$AR$1,$B365)</f>
        <v>10000386</v>
      </c>
      <c r="F365">
        <f>SUMIFS(INDEX('IRA-BIL_IRA-BIL - Mid_annual_st'!$W$3:$AR$434,MATCH(F352,'IRA-BIL_IRA-BIL - Mid_annual_st'!$A$3:$A$434,0),),'IRA-BIL_IRA-BIL - Mid_annual_st'!$W$1:$AR$1,$B365)</f>
        <v>9941885</v>
      </c>
      <c r="G365">
        <f>SUMIFS(INDEX('IRA-BIL_IRA-BIL - Mid_annual_st'!$W$3:$AR$434,MATCH(G352,'IRA-BIL_IRA-BIL - Mid_annual_st'!$A$3:$A$434,0),),'IRA-BIL_IRA-BIL - Mid_annual_st'!$W$1:$AR$1,$B365)</f>
        <v>10432344</v>
      </c>
      <c r="H365">
        <f>SUMIFS(INDEX('IRA-BIL_IRA-BIL - Mid_annual_st'!$W$3:$AR$434,MATCH(H352,'IRA-BIL_IRA-BIL - Mid_annual_st'!$A$3:$A$434,0),),'IRA-BIL_IRA-BIL - Mid_annual_st'!$W$1:$AR$1,$B365)</f>
        <v>10710789</v>
      </c>
      <c r="I365">
        <f>SUMIFS(INDEX('IRA-BIL_IRA-BIL - Mid_annual_st'!$W$3:$AR$434,MATCH(I352,'IRA-BIL_IRA-BIL - Mid_annual_st'!$A$3:$A$434,0),),'IRA-BIL_IRA-BIL - Mid_annual_st'!$W$1:$AR$1,$B365)</f>
        <v>11860959</v>
      </c>
      <c r="J365">
        <f>SUMIFS(INDEX('IRA-BIL_IRA-BIL - Mid_annual_st'!$W$3:$AR$434,MATCH(J352,'IRA-BIL_IRA-BIL - Mid_annual_st'!$A$3:$A$434,0),),'IRA-BIL_IRA-BIL - Mid_annual_st'!$W$1:$AR$1,$B365)</f>
        <v>15229846</v>
      </c>
      <c r="K365">
        <f>SUMIFS(INDEX('IRA-BIL_IRA-BIL - Mid_annual_st'!$W$3:$AR$434,MATCH(K352,'IRA-BIL_IRA-BIL - Mid_annual_st'!$A$3:$A$434,0),),'IRA-BIL_IRA-BIL - Mid_annual_st'!$W$1:$AR$1,$B365)</f>
        <v>16702067</v>
      </c>
      <c r="M365">
        <f t="shared" ref="M365:U365" si="337">C365/SUM(C354:C365)</f>
        <v>0.1870899327566822</v>
      </c>
      <c r="N365">
        <f t="shared" si="337"/>
        <v>0.24127768339296149</v>
      </c>
      <c r="O365">
        <f t="shared" si="337"/>
        <v>0.22789796918614783</v>
      </c>
      <c r="P365">
        <f t="shared" si="337"/>
        <v>0.22802393347807584</v>
      </c>
      <c r="Q365">
        <f t="shared" si="337"/>
        <v>0.24349700965095836</v>
      </c>
      <c r="R365">
        <f t="shared" si="337"/>
        <v>0.25940179909384137</v>
      </c>
      <c r="S365">
        <f t="shared" si="337"/>
        <v>0.33217404815254886</v>
      </c>
      <c r="T365">
        <f t="shared" si="337"/>
        <v>0.40028267654464617</v>
      </c>
      <c r="U365">
        <f t="shared" si="337"/>
        <v>0.48374235977161151</v>
      </c>
    </row>
    <row r="366" spans="1:21" ht="15.6" customHeight="1" thickBot="1">
      <c r="A366" s="50" t="s">
        <v>93</v>
      </c>
      <c r="C366" s="49" t="str">
        <f t="shared" ref="C366:K366" si="338">$A366&amp;"_"&amp;C367</f>
        <v>NH_2022</v>
      </c>
      <c r="D366" s="49" t="str">
        <f t="shared" si="338"/>
        <v>NH_2023</v>
      </c>
      <c r="E366" s="49" t="str">
        <f t="shared" si="338"/>
        <v>NH_2024</v>
      </c>
      <c r="F366" s="49" t="str">
        <f t="shared" si="338"/>
        <v>NH_2025</v>
      </c>
      <c r="G366" s="49" t="str">
        <f t="shared" si="338"/>
        <v>NH_2026</v>
      </c>
      <c r="H366" s="49" t="str">
        <f t="shared" si="338"/>
        <v>NH_2027</v>
      </c>
      <c r="I366" s="49" t="str">
        <f t="shared" si="338"/>
        <v>NH_2028</v>
      </c>
      <c r="J366" s="49" t="str">
        <f t="shared" si="338"/>
        <v>NH_2029</v>
      </c>
      <c r="K366" s="49" t="str">
        <f t="shared" si="338"/>
        <v>NH_2030</v>
      </c>
      <c r="M366" s="56" t="str">
        <f t="shared" ref="M366:U366" si="339">$A366&amp;"_"&amp;M367</f>
        <v>NH_2022</v>
      </c>
      <c r="N366" s="56" t="str">
        <f t="shared" si="339"/>
        <v>NH_2023</v>
      </c>
      <c r="O366" s="56" t="str">
        <f t="shared" si="339"/>
        <v>NH_2024</v>
      </c>
      <c r="P366" s="56" t="str">
        <f t="shared" si="339"/>
        <v>NH_2025</v>
      </c>
      <c r="Q366" s="56" t="str">
        <f t="shared" si="339"/>
        <v>NH_2026</v>
      </c>
      <c r="R366" s="56" t="str">
        <f t="shared" si="339"/>
        <v>NH_2027</v>
      </c>
      <c r="S366" s="56" t="str">
        <f t="shared" si="339"/>
        <v>NH_2028</v>
      </c>
      <c r="T366" s="56" t="str">
        <f t="shared" si="339"/>
        <v>NH_2029</v>
      </c>
      <c r="U366" s="56" t="str">
        <f t="shared" si="339"/>
        <v>NH_2030</v>
      </c>
    </row>
    <row r="367" spans="1:21">
      <c r="C367" s="48">
        <v>2022</v>
      </c>
      <c r="D367" s="48">
        <v>2023</v>
      </c>
      <c r="E367" s="48">
        <v>2024</v>
      </c>
      <c r="F367" s="48">
        <v>2025</v>
      </c>
      <c r="G367" s="48">
        <v>2026</v>
      </c>
      <c r="H367" s="48">
        <v>2027</v>
      </c>
      <c r="I367" s="48">
        <v>2028</v>
      </c>
      <c r="J367" s="48">
        <v>2029</v>
      </c>
      <c r="K367" s="48">
        <v>2030</v>
      </c>
      <c r="M367" s="48">
        <v>2022</v>
      </c>
      <c r="N367" s="48">
        <v>2023</v>
      </c>
      <c r="O367" s="48">
        <v>2024</v>
      </c>
      <c r="P367" s="48">
        <v>2025</v>
      </c>
      <c r="Q367" s="48">
        <v>2026</v>
      </c>
      <c r="R367" s="48">
        <v>2027</v>
      </c>
      <c r="S367" s="48">
        <v>2028</v>
      </c>
      <c r="T367" s="48">
        <v>2029</v>
      </c>
      <c r="U367" s="48">
        <v>2030</v>
      </c>
    </row>
    <row r="368" spans="1:21">
      <c r="A368" t="str">
        <f>A366</f>
        <v>NH</v>
      </c>
      <c r="B368" s="1" t="s">
        <v>237</v>
      </c>
      <c r="C368" s="53">
        <v>0</v>
      </c>
      <c r="D368" s="53">
        <v>0</v>
      </c>
      <c r="E368" s="53">
        <v>0</v>
      </c>
      <c r="F368" s="53">
        <v>0</v>
      </c>
      <c r="G368" s="53">
        <v>0</v>
      </c>
      <c r="H368" s="53">
        <v>0</v>
      </c>
      <c r="I368" s="53">
        <v>0</v>
      </c>
      <c r="J368" s="53">
        <v>0</v>
      </c>
      <c r="K368" s="53">
        <v>0</v>
      </c>
      <c r="M368" s="53">
        <v>0</v>
      </c>
      <c r="N368" s="53">
        <v>0</v>
      </c>
      <c r="O368" s="53">
        <v>0</v>
      </c>
      <c r="P368" s="53">
        <v>0</v>
      </c>
      <c r="Q368" s="53">
        <v>0</v>
      </c>
      <c r="R368" s="53">
        <v>0</v>
      </c>
      <c r="S368" s="53">
        <v>0</v>
      </c>
      <c r="T368" s="53">
        <v>0</v>
      </c>
      <c r="U368" s="53">
        <v>0</v>
      </c>
    </row>
    <row r="369" spans="1:21">
      <c r="A369" t="str">
        <f t="shared" ref="A369:A379" si="340">A368</f>
        <v>NH</v>
      </c>
      <c r="B369" s="1" t="s">
        <v>238</v>
      </c>
      <c r="C369">
        <f>SUMIFS(INDEX('IRA-BIL_IRA-BIL - Mid_annual_st'!$W$3:$AR$434,MATCH(C366,'IRA-BIL_IRA-BIL - Mid_annual_st'!$A$3:$A$434,0),),'IRA-BIL_IRA-BIL - Mid_annual_st'!$W$1:$AR$1,$B369)</f>
        <v>568095</v>
      </c>
      <c r="D369">
        <f>SUMIFS(INDEX('IRA-BIL_IRA-BIL - Mid_annual_st'!$W$3:$AR$434,MATCH(D366,'IRA-BIL_IRA-BIL - Mid_annual_st'!$A$3:$A$434,0),),'IRA-BIL_IRA-BIL - Mid_annual_st'!$W$1:$AR$1,$B369)</f>
        <v>163120</v>
      </c>
      <c r="E369">
        <f>SUMIFS(INDEX('IRA-BIL_IRA-BIL - Mid_annual_st'!$W$3:$AR$434,MATCH(E366,'IRA-BIL_IRA-BIL - Mid_annual_st'!$A$3:$A$434,0),),'IRA-BIL_IRA-BIL - Mid_annual_st'!$W$1:$AR$1,$B369)</f>
        <v>130614</v>
      </c>
      <c r="F369">
        <f>SUMIFS(INDEX('IRA-BIL_IRA-BIL - Mid_annual_st'!$W$3:$AR$434,MATCH(F366,'IRA-BIL_IRA-BIL - Mid_annual_st'!$A$3:$A$434,0),),'IRA-BIL_IRA-BIL - Mid_annual_st'!$W$1:$AR$1,$B369)</f>
        <v>297530</v>
      </c>
      <c r="G369">
        <f>SUMIFS(INDEX('IRA-BIL_IRA-BIL - Mid_annual_st'!$W$3:$AR$434,MATCH(G366,'IRA-BIL_IRA-BIL - Mid_annual_st'!$A$3:$A$434,0),),'IRA-BIL_IRA-BIL - Mid_annual_st'!$W$1:$AR$1,$B369)</f>
        <v>297530</v>
      </c>
      <c r="H369">
        <f>SUMIFS(INDEX('IRA-BIL_IRA-BIL - Mid_annual_st'!$W$3:$AR$434,MATCH(H366,'IRA-BIL_IRA-BIL - Mid_annual_st'!$A$3:$A$434,0),),'IRA-BIL_IRA-BIL - Mid_annual_st'!$W$1:$AR$1,$B369)</f>
        <v>256864</v>
      </c>
      <c r="I369">
        <f>SUMIFS(INDEX('IRA-BIL_IRA-BIL - Mid_annual_st'!$W$3:$AR$434,MATCH(I366,'IRA-BIL_IRA-BIL - Mid_annual_st'!$A$3:$A$434,0),),'IRA-BIL_IRA-BIL - Mid_annual_st'!$W$1:$AR$1,$B369)</f>
        <v>153103</v>
      </c>
      <c r="J369">
        <f>SUMIFS(INDEX('IRA-BIL_IRA-BIL - Mid_annual_st'!$W$3:$AR$434,MATCH(J366,'IRA-BIL_IRA-BIL - Mid_annual_st'!$A$3:$A$434,0),),'IRA-BIL_IRA-BIL - Mid_annual_st'!$W$1:$AR$1,$B369)</f>
        <v>107396</v>
      </c>
      <c r="K369">
        <f>SUMIFS(INDEX('IRA-BIL_IRA-BIL - Mid_annual_st'!$W$3:$AR$434,MATCH(K366,'IRA-BIL_IRA-BIL - Mid_annual_st'!$A$3:$A$434,0),),'IRA-BIL_IRA-BIL - Mid_annual_st'!$W$1:$AR$1,$B369)</f>
        <v>106180</v>
      </c>
      <c r="M369">
        <f t="shared" ref="M369:U369" si="341">C369/SUM(C368:C379)</f>
        <v>3.7710848380078779E-2</v>
      </c>
      <c r="N369">
        <f t="shared" si="341"/>
        <v>8.8814699987134066E-3</v>
      </c>
      <c r="O369">
        <f t="shared" si="341"/>
        <v>6.5148581451912454E-3</v>
      </c>
      <c r="P369">
        <f t="shared" si="341"/>
        <v>1.511351390341178E-2</v>
      </c>
      <c r="Q369">
        <f t="shared" si="341"/>
        <v>1.3005300600871727E-2</v>
      </c>
      <c r="R369">
        <f t="shared" si="341"/>
        <v>1.1318149025438649E-2</v>
      </c>
      <c r="S369">
        <f t="shared" si="341"/>
        <v>6.7998511257063975E-3</v>
      </c>
      <c r="T369">
        <f t="shared" si="341"/>
        <v>4.8575824983015919E-3</v>
      </c>
      <c r="U369">
        <f t="shared" si="341"/>
        <v>4.7709115482973919E-3</v>
      </c>
    </row>
    <row r="370" spans="1:21">
      <c r="A370" t="str">
        <f t="shared" si="340"/>
        <v>NH</v>
      </c>
      <c r="B370" s="1" t="s">
        <v>239</v>
      </c>
      <c r="C370">
        <f>SUMIFS(INDEX('IRA-BIL_IRA-BIL - Mid_annual_st'!$W$3:$AR$434,MATCH(C366,'IRA-BIL_IRA-BIL - Mid_annual_st'!$A$3:$A$434,0),),'IRA-BIL_IRA-BIL - Mid_annual_st'!$W$1:$AR$1,$B370)</f>
        <v>1060325</v>
      </c>
      <c r="D370">
        <f>SUMIFS(INDEX('IRA-BIL_IRA-BIL - Mid_annual_st'!$W$3:$AR$434,MATCH(D366,'IRA-BIL_IRA-BIL - Mid_annual_st'!$A$3:$A$434,0),),'IRA-BIL_IRA-BIL - Mid_annual_st'!$W$1:$AR$1,$B370)</f>
        <v>390949</v>
      </c>
      <c r="E370">
        <f>SUMIFS(INDEX('IRA-BIL_IRA-BIL - Mid_annual_st'!$W$3:$AR$434,MATCH(E366,'IRA-BIL_IRA-BIL - Mid_annual_st'!$A$3:$A$434,0),),'IRA-BIL_IRA-BIL - Mid_annual_st'!$W$1:$AR$1,$B370)</f>
        <v>364336</v>
      </c>
      <c r="F370">
        <f>SUMIFS(INDEX('IRA-BIL_IRA-BIL - Mid_annual_st'!$W$3:$AR$434,MATCH(F366,'IRA-BIL_IRA-BIL - Mid_annual_st'!$A$3:$A$434,0),),'IRA-BIL_IRA-BIL - Mid_annual_st'!$W$1:$AR$1,$B370)</f>
        <v>223567</v>
      </c>
      <c r="G370">
        <f>SUMIFS(INDEX('IRA-BIL_IRA-BIL - Mid_annual_st'!$W$3:$AR$434,MATCH(G366,'IRA-BIL_IRA-BIL - Mid_annual_st'!$A$3:$A$434,0),),'IRA-BIL_IRA-BIL - Mid_annual_st'!$W$1:$AR$1,$B370)</f>
        <v>190638</v>
      </c>
      <c r="H370">
        <f>SUMIFS(INDEX('IRA-BIL_IRA-BIL - Mid_annual_st'!$W$3:$AR$434,MATCH(H366,'IRA-BIL_IRA-BIL - Mid_annual_st'!$A$3:$A$434,0),),'IRA-BIL_IRA-BIL - Mid_annual_st'!$W$1:$AR$1,$B370)</f>
        <v>199260</v>
      </c>
      <c r="I370">
        <f>SUMIFS(INDEX('IRA-BIL_IRA-BIL - Mid_annual_st'!$W$3:$AR$434,MATCH(I366,'IRA-BIL_IRA-BIL - Mid_annual_st'!$A$3:$A$434,0),),'IRA-BIL_IRA-BIL - Mid_annual_st'!$W$1:$AR$1,$B370)</f>
        <v>160328</v>
      </c>
      <c r="J370">
        <f>SUMIFS(INDEX('IRA-BIL_IRA-BIL - Mid_annual_st'!$W$3:$AR$434,MATCH(J366,'IRA-BIL_IRA-BIL - Mid_annual_st'!$A$3:$A$434,0),),'IRA-BIL_IRA-BIL - Mid_annual_st'!$W$1:$AR$1,$B370)</f>
        <v>154162</v>
      </c>
      <c r="K370">
        <f>SUMIFS(INDEX('IRA-BIL_IRA-BIL - Mid_annual_st'!$W$3:$AR$434,MATCH(K366,'IRA-BIL_IRA-BIL - Mid_annual_st'!$A$3:$A$434,0),),'IRA-BIL_IRA-BIL - Mid_annual_st'!$W$1:$AR$1,$B370)</f>
        <v>145358</v>
      </c>
      <c r="M370">
        <f t="shared" ref="M370:U370" si="342">C370/SUM(C368:C379)</f>
        <v>7.0385684275705698E-2</v>
      </c>
      <c r="N370">
        <f t="shared" si="342"/>
        <v>2.1286180814903185E-2</v>
      </c>
      <c r="O370">
        <f t="shared" si="342"/>
        <v>1.8172610571503801E-2</v>
      </c>
      <c r="P370">
        <f t="shared" si="342"/>
        <v>1.1356444603381378E-2</v>
      </c>
      <c r="Q370">
        <f t="shared" si="342"/>
        <v>8.3329563269216016E-3</v>
      </c>
      <c r="R370">
        <f t="shared" si="342"/>
        <v>8.7799550532924233E-3</v>
      </c>
      <c r="S370">
        <f t="shared" si="342"/>
        <v>7.1207391839627921E-3</v>
      </c>
      <c r="T370">
        <f t="shared" si="342"/>
        <v>6.9728354231365234E-3</v>
      </c>
      <c r="U370">
        <f t="shared" si="342"/>
        <v>6.5312691734546267E-3</v>
      </c>
    </row>
    <row r="371" spans="1:21">
      <c r="A371" t="str">
        <f t="shared" si="340"/>
        <v>NH</v>
      </c>
      <c r="B371" s="1" t="s">
        <v>242</v>
      </c>
      <c r="C371">
        <f>SUMIFS(INDEX('IRA-BIL_IRA-BIL - Mid_annual_st'!$W$3:$AR$434,MATCH(C366,'IRA-BIL_IRA-BIL - Mid_annual_st'!$A$3:$A$434,0),),'IRA-BIL_IRA-BIL - Mid_annual_st'!$W$1:$AR$1,$B371)</f>
        <v>0</v>
      </c>
      <c r="D371">
        <f>SUMIFS(INDEX('IRA-BIL_IRA-BIL - Mid_annual_st'!$W$3:$AR$434,MATCH(D366,'IRA-BIL_IRA-BIL - Mid_annual_st'!$A$3:$A$434,0),),'IRA-BIL_IRA-BIL - Mid_annual_st'!$W$1:$AR$1,$B371)</f>
        <v>0</v>
      </c>
      <c r="E371">
        <f>SUMIFS(INDEX('IRA-BIL_IRA-BIL - Mid_annual_st'!$W$3:$AR$434,MATCH(E366,'IRA-BIL_IRA-BIL - Mid_annual_st'!$A$3:$A$434,0),),'IRA-BIL_IRA-BIL - Mid_annual_st'!$W$1:$AR$1,$B371)</f>
        <v>0</v>
      </c>
      <c r="F371">
        <f>SUMIFS(INDEX('IRA-BIL_IRA-BIL - Mid_annual_st'!$W$3:$AR$434,MATCH(F366,'IRA-BIL_IRA-BIL - Mid_annual_st'!$A$3:$A$434,0),),'IRA-BIL_IRA-BIL - Mid_annual_st'!$W$1:$AR$1,$B371)</f>
        <v>0</v>
      </c>
      <c r="G371">
        <f>SUMIFS(INDEX('IRA-BIL_IRA-BIL - Mid_annual_st'!$W$3:$AR$434,MATCH(G366,'IRA-BIL_IRA-BIL - Mid_annual_st'!$A$3:$A$434,0),),'IRA-BIL_IRA-BIL - Mid_annual_st'!$W$1:$AR$1,$B371)</f>
        <v>0</v>
      </c>
      <c r="H371">
        <f>SUMIFS(INDEX('IRA-BIL_IRA-BIL - Mid_annual_st'!$W$3:$AR$434,MATCH(H366,'IRA-BIL_IRA-BIL - Mid_annual_st'!$A$3:$A$434,0),),'IRA-BIL_IRA-BIL - Mid_annual_st'!$W$1:$AR$1,$B371)</f>
        <v>0</v>
      </c>
      <c r="I371">
        <f>SUMIFS(INDEX('IRA-BIL_IRA-BIL - Mid_annual_st'!$W$3:$AR$434,MATCH(I366,'IRA-BIL_IRA-BIL - Mid_annual_st'!$A$3:$A$434,0),),'IRA-BIL_IRA-BIL - Mid_annual_st'!$W$1:$AR$1,$B371)</f>
        <v>0</v>
      </c>
      <c r="J371">
        <f>SUMIFS(INDEX('IRA-BIL_IRA-BIL - Mid_annual_st'!$W$3:$AR$434,MATCH(J366,'IRA-BIL_IRA-BIL - Mid_annual_st'!$A$3:$A$434,0),),'IRA-BIL_IRA-BIL - Mid_annual_st'!$W$1:$AR$1,$B371)</f>
        <v>0</v>
      </c>
      <c r="K371">
        <f>SUMIFS(INDEX('IRA-BIL_IRA-BIL - Mid_annual_st'!$W$3:$AR$434,MATCH(K366,'IRA-BIL_IRA-BIL - Mid_annual_st'!$A$3:$A$434,0),),'IRA-BIL_IRA-BIL - Mid_annual_st'!$W$1:$AR$1,$B371)</f>
        <v>0</v>
      </c>
      <c r="M371">
        <f t="shared" ref="M371:U371" si="343">C371/SUM(C368:C379)</f>
        <v>0</v>
      </c>
      <c r="N371">
        <f t="shared" si="343"/>
        <v>0</v>
      </c>
      <c r="O371">
        <f t="shared" si="343"/>
        <v>0</v>
      </c>
      <c r="P371">
        <f t="shared" si="343"/>
        <v>0</v>
      </c>
      <c r="Q371">
        <f t="shared" si="343"/>
        <v>0</v>
      </c>
      <c r="R371">
        <f t="shared" si="343"/>
        <v>0</v>
      </c>
      <c r="S371">
        <f t="shared" si="343"/>
        <v>0</v>
      </c>
      <c r="T371">
        <f t="shared" si="343"/>
        <v>0</v>
      </c>
      <c r="U371">
        <f t="shared" si="343"/>
        <v>0</v>
      </c>
    </row>
    <row r="372" spans="1:21">
      <c r="A372" t="str">
        <f t="shared" si="340"/>
        <v>NH</v>
      </c>
      <c r="B372" s="1" t="s">
        <v>243</v>
      </c>
      <c r="C372">
        <f>SUMIFS(INDEX('IRA-BIL_IRA-BIL - Mid_annual_st'!$W$3:$AR$434,MATCH(C366,'IRA-BIL_IRA-BIL - Mid_annual_st'!$A$3:$A$434,0),),'IRA-BIL_IRA-BIL - Mid_annual_st'!$W$1:$AR$1,$B372)</f>
        <v>1428061</v>
      </c>
      <c r="D372">
        <f>SUMIFS(INDEX('IRA-BIL_IRA-BIL - Mid_annual_st'!$W$3:$AR$434,MATCH(D366,'IRA-BIL_IRA-BIL - Mid_annual_st'!$A$3:$A$434,0),),'IRA-BIL_IRA-BIL - Mid_annual_st'!$W$1:$AR$1,$B372)</f>
        <v>1428061</v>
      </c>
      <c r="E372">
        <f>SUMIFS(INDEX('IRA-BIL_IRA-BIL - Mid_annual_st'!$W$3:$AR$434,MATCH(E366,'IRA-BIL_IRA-BIL - Mid_annual_st'!$A$3:$A$434,0),),'IRA-BIL_IRA-BIL - Mid_annual_st'!$W$1:$AR$1,$B372)</f>
        <v>1430540</v>
      </c>
      <c r="F372">
        <f>SUMIFS(INDEX('IRA-BIL_IRA-BIL - Mid_annual_st'!$W$3:$AR$434,MATCH(F366,'IRA-BIL_IRA-BIL - Mid_annual_st'!$A$3:$A$434,0),),'IRA-BIL_IRA-BIL - Mid_annual_st'!$W$1:$AR$1,$B372)</f>
        <v>1433019</v>
      </c>
      <c r="G372">
        <f>SUMIFS(INDEX('IRA-BIL_IRA-BIL - Mid_annual_st'!$W$3:$AR$434,MATCH(G366,'IRA-BIL_IRA-BIL - Mid_annual_st'!$A$3:$A$434,0),),'IRA-BIL_IRA-BIL - Mid_annual_st'!$W$1:$AR$1,$B372)</f>
        <v>1435499</v>
      </c>
      <c r="H372">
        <f>SUMIFS(INDEX('IRA-BIL_IRA-BIL - Mid_annual_st'!$W$3:$AR$434,MATCH(H366,'IRA-BIL_IRA-BIL - Mid_annual_st'!$A$3:$A$434,0),),'IRA-BIL_IRA-BIL - Mid_annual_st'!$W$1:$AR$1,$B372)</f>
        <v>1437978</v>
      </c>
      <c r="I372">
        <f>SUMIFS(INDEX('IRA-BIL_IRA-BIL - Mid_annual_st'!$W$3:$AR$434,MATCH(I366,'IRA-BIL_IRA-BIL - Mid_annual_st'!$A$3:$A$434,0),),'IRA-BIL_IRA-BIL - Mid_annual_st'!$W$1:$AR$1,$B372)</f>
        <v>1440457</v>
      </c>
      <c r="J372">
        <f>SUMIFS(INDEX('IRA-BIL_IRA-BIL - Mid_annual_st'!$W$3:$AR$434,MATCH(J366,'IRA-BIL_IRA-BIL - Mid_annual_st'!$A$3:$A$434,0),),'IRA-BIL_IRA-BIL - Mid_annual_st'!$W$1:$AR$1,$B372)</f>
        <v>1442936</v>
      </c>
      <c r="K372">
        <f>SUMIFS(INDEX('IRA-BIL_IRA-BIL - Mid_annual_st'!$W$3:$AR$434,MATCH(K366,'IRA-BIL_IRA-BIL - Mid_annual_st'!$A$3:$A$434,0),),'IRA-BIL_IRA-BIL - Mid_annual_st'!$W$1:$AR$1,$B372)</f>
        <v>1445415</v>
      </c>
      <c r="M372">
        <f t="shared" ref="M372:U372" si="344">C372/SUM(C368:C379)</f>
        <v>9.4796454551621973E-2</v>
      </c>
      <c r="N372">
        <f t="shared" si="344"/>
        <v>7.7754297007311582E-2</v>
      </c>
      <c r="O372">
        <f t="shared" si="344"/>
        <v>7.1353493278070376E-2</v>
      </c>
      <c r="P372">
        <f t="shared" si="344"/>
        <v>7.2792500186042566E-2</v>
      </c>
      <c r="Q372">
        <f t="shared" si="344"/>
        <v>6.2746936467753714E-2</v>
      </c>
      <c r="R372">
        <f t="shared" si="344"/>
        <v>6.336134802581217E-2</v>
      </c>
      <c r="S372">
        <f t="shared" si="344"/>
        <v>6.3975840793332989E-2</v>
      </c>
      <c r="T372">
        <f t="shared" si="344"/>
        <v>6.5264820475337132E-2</v>
      </c>
      <c r="U372">
        <f t="shared" si="344"/>
        <v>6.4945819510098646E-2</v>
      </c>
    </row>
    <row r="373" spans="1:21">
      <c r="A373" t="str">
        <f t="shared" si="340"/>
        <v>NH</v>
      </c>
      <c r="B373" s="1" t="s">
        <v>241</v>
      </c>
      <c r="C373">
        <f>SUMIFS(INDEX('IRA-BIL_IRA-BIL - Mid_annual_st'!$W$3:$AR$434,MATCH(C366,'IRA-BIL_IRA-BIL - Mid_annual_st'!$A$3:$A$434,0),),'IRA-BIL_IRA-BIL - Mid_annual_st'!$W$1:$AR$1,$B373)</f>
        <v>1322470</v>
      </c>
      <c r="D373">
        <f>SUMIFS(INDEX('IRA-BIL_IRA-BIL - Mid_annual_st'!$W$3:$AR$434,MATCH(D366,'IRA-BIL_IRA-BIL - Mid_annual_st'!$A$3:$A$434,0),),'IRA-BIL_IRA-BIL - Mid_annual_st'!$W$1:$AR$1,$B373)</f>
        <v>624599</v>
      </c>
      <c r="E373">
        <f>SUMIFS(INDEX('IRA-BIL_IRA-BIL - Mid_annual_st'!$W$3:$AR$434,MATCH(E366,'IRA-BIL_IRA-BIL - Mid_annual_st'!$A$3:$A$434,0),),'IRA-BIL_IRA-BIL - Mid_annual_st'!$W$1:$AR$1,$B373)</f>
        <v>1316370</v>
      </c>
      <c r="F373">
        <f>SUMIFS(INDEX('IRA-BIL_IRA-BIL - Mid_annual_st'!$W$3:$AR$434,MATCH(F366,'IRA-BIL_IRA-BIL - Mid_annual_st'!$A$3:$A$434,0),),'IRA-BIL_IRA-BIL - Mid_annual_st'!$W$1:$AR$1,$B373)</f>
        <v>915580</v>
      </c>
      <c r="G373">
        <f>SUMIFS(INDEX('IRA-BIL_IRA-BIL - Mid_annual_st'!$W$3:$AR$434,MATCH(G366,'IRA-BIL_IRA-BIL - Mid_annual_st'!$A$3:$A$434,0),),'IRA-BIL_IRA-BIL - Mid_annual_st'!$W$1:$AR$1,$B373)</f>
        <v>821832</v>
      </c>
      <c r="H373">
        <f>SUMIFS(INDEX('IRA-BIL_IRA-BIL - Mid_annual_st'!$W$3:$AR$434,MATCH(H366,'IRA-BIL_IRA-BIL - Mid_annual_st'!$A$3:$A$434,0),),'IRA-BIL_IRA-BIL - Mid_annual_st'!$W$1:$AR$1,$B373)</f>
        <v>662432</v>
      </c>
      <c r="I373">
        <f>SUMIFS(INDEX('IRA-BIL_IRA-BIL - Mid_annual_st'!$W$3:$AR$434,MATCH(I366,'IRA-BIL_IRA-BIL - Mid_annual_st'!$A$3:$A$434,0),),'IRA-BIL_IRA-BIL - Mid_annual_st'!$W$1:$AR$1,$B373)</f>
        <v>635983</v>
      </c>
      <c r="J373">
        <f>SUMIFS(INDEX('IRA-BIL_IRA-BIL - Mid_annual_st'!$W$3:$AR$434,MATCH(J366,'IRA-BIL_IRA-BIL - Mid_annual_st'!$A$3:$A$434,0),),'IRA-BIL_IRA-BIL - Mid_annual_st'!$W$1:$AR$1,$B373)</f>
        <v>287966</v>
      </c>
      <c r="K373">
        <f>SUMIFS(INDEX('IRA-BIL_IRA-BIL - Mid_annual_st'!$W$3:$AR$434,MATCH(K366,'IRA-BIL_IRA-BIL - Mid_annual_st'!$A$3:$A$434,0),),'IRA-BIL_IRA-BIL - Mid_annual_st'!$W$1:$AR$1,$B373)</f>
        <v>60230</v>
      </c>
      <c r="M373">
        <f t="shared" ref="M373:U373" si="345">C373/SUM(C368:C379)</f>
        <v>8.7787193439834502E-2</v>
      </c>
      <c r="N373">
        <f t="shared" si="345"/>
        <v>3.4007830307297662E-2</v>
      </c>
      <c r="O373">
        <f t="shared" si="345"/>
        <v>6.5658840680060337E-2</v>
      </c>
      <c r="P373">
        <f t="shared" si="345"/>
        <v>4.6508355660557783E-2</v>
      </c>
      <c r="Q373">
        <f t="shared" si="345"/>
        <v>3.5923006767101175E-2</v>
      </c>
      <c r="R373">
        <f t="shared" si="345"/>
        <v>2.9188613800374418E-2</v>
      </c>
      <c r="S373">
        <f t="shared" si="345"/>
        <v>2.8246276810252786E-2</v>
      </c>
      <c r="T373">
        <f t="shared" si="345"/>
        <v>1.3024866863811652E-2</v>
      </c>
      <c r="U373">
        <f t="shared" si="345"/>
        <v>2.7062723917305699E-3</v>
      </c>
    </row>
    <row r="374" spans="1:21">
      <c r="A374" t="str">
        <f t="shared" si="340"/>
        <v>NH</v>
      </c>
      <c r="B374" s="1" t="s">
        <v>244</v>
      </c>
      <c r="C374">
        <f>SUMIFS(INDEX('IRA-BIL_IRA-BIL - Mid_annual_st'!$W$3:$AR$434,MATCH(C366,'IRA-BIL_IRA-BIL - Mid_annual_st'!$A$3:$A$434,0),),'IRA-BIL_IRA-BIL - Mid_annual_st'!$W$1:$AR$1,$B374)</f>
        <v>9976364</v>
      </c>
      <c r="D374">
        <f>SUMIFS(INDEX('IRA-BIL_IRA-BIL - Mid_annual_st'!$W$3:$AR$434,MATCH(D366,'IRA-BIL_IRA-BIL - Mid_annual_st'!$A$3:$A$434,0),),'IRA-BIL_IRA-BIL - Mid_annual_st'!$W$1:$AR$1,$B374)</f>
        <v>9976364</v>
      </c>
      <c r="E374">
        <f>SUMIFS(INDEX('IRA-BIL_IRA-BIL - Mid_annual_st'!$W$3:$AR$434,MATCH(E366,'IRA-BIL_IRA-BIL - Mid_annual_st'!$A$3:$A$434,0),),'IRA-BIL_IRA-BIL - Mid_annual_st'!$W$1:$AR$1,$B374)</f>
        <v>9976364</v>
      </c>
      <c r="F374">
        <f>SUMIFS(INDEX('IRA-BIL_IRA-BIL - Mid_annual_st'!$W$3:$AR$434,MATCH(F366,'IRA-BIL_IRA-BIL - Mid_annual_st'!$A$3:$A$434,0),),'IRA-BIL_IRA-BIL - Mid_annual_st'!$W$1:$AR$1,$B374)</f>
        <v>9976364</v>
      </c>
      <c r="G374">
        <f>SUMIFS(INDEX('IRA-BIL_IRA-BIL - Mid_annual_st'!$W$3:$AR$434,MATCH(G366,'IRA-BIL_IRA-BIL - Mid_annual_st'!$A$3:$A$434,0),),'IRA-BIL_IRA-BIL - Mid_annual_st'!$W$1:$AR$1,$B374)</f>
        <v>9976364</v>
      </c>
      <c r="H374">
        <f>SUMIFS(INDEX('IRA-BIL_IRA-BIL - Mid_annual_st'!$W$3:$AR$434,MATCH(H366,'IRA-BIL_IRA-BIL - Mid_annual_st'!$A$3:$A$434,0),),'IRA-BIL_IRA-BIL - Mid_annual_st'!$W$1:$AR$1,$B374)</f>
        <v>9976364</v>
      </c>
      <c r="I374">
        <f>SUMIFS(INDEX('IRA-BIL_IRA-BIL - Mid_annual_st'!$W$3:$AR$434,MATCH(I366,'IRA-BIL_IRA-BIL - Mid_annual_st'!$A$3:$A$434,0),),'IRA-BIL_IRA-BIL - Mid_annual_st'!$W$1:$AR$1,$B374)</f>
        <v>9976364</v>
      </c>
      <c r="J374">
        <f>SUMIFS(INDEX('IRA-BIL_IRA-BIL - Mid_annual_st'!$W$3:$AR$434,MATCH(J366,'IRA-BIL_IRA-BIL - Mid_annual_st'!$A$3:$A$434,0),),'IRA-BIL_IRA-BIL - Mid_annual_st'!$W$1:$AR$1,$B374)</f>
        <v>9976364</v>
      </c>
      <c r="K374">
        <f>SUMIFS(INDEX('IRA-BIL_IRA-BIL - Mid_annual_st'!$W$3:$AR$434,MATCH(K366,'IRA-BIL_IRA-BIL - Mid_annual_st'!$A$3:$A$434,0),),'IRA-BIL_IRA-BIL - Mid_annual_st'!$W$1:$AR$1,$B374)</f>
        <v>9976364</v>
      </c>
      <c r="M374">
        <f t="shared" ref="M374:U374" si="346">C374/SUM(C368:C379)</f>
        <v>0.66224337511943643</v>
      </c>
      <c r="N374">
        <f t="shared" si="346"/>
        <v>0.54318769962141045</v>
      </c>
      <c r="O374">
        <f t="shared" si="346"/>
        <v>0.49760819104225212</v>
      </c>
      <c r="P374">
        <f t="shared" si="346"/>
        <v>0.50676542203978336</v>
      </c>
      <c r="Q374">
        <f t="shared" si="346"/>
        <v>0.43607573261087978</v>
      </c>
      <c r="R374">
        <f t="shared" si="346"/>
        <v>0.43958660802611971</v>
      </c>
      <c r="S374">
        <f t="shared" si="346"/>
        <v>0.44308596158048363</v>
      </c>
      <c r="T374">
        <f t="shared" si="346"/>
        <v>0.45123664906594346</v>
      </c>
      <c r="U374">
        <f t="shared" si="346"/>
        <v>0.44826097398397402</v>
      </c>
    </row>
    <row r="375" spans="1:21">
      <c r="A375" t="str">
        <f t="shared" si="340"/>
        <v>NH</v>
      </c>
      <c r="B375" s="1" t="s">
        <v>247</v>
      </c>
      <c r="C375">
        <f>SUMIFS(INDEX('IRA-BIL_IRA-BIL - Mid_annual_st'!$W$3:$AR$434,MATCH(C366,'IRA-BIL_IRA-BIL - Mid_annual_st'!$A$3:$A$434,0),),'IRA-BIL_IRA-BIL - Mid_annual_st'!$W$1:$AR$1,$B375)</f>
        <v>0</v>
      </c>
      <c r="D375">
        <f>SUMIFS(INDEX('IRA-BIL_IRA-BIL - Mid_annual_st'!$W$3:$AR$434,MATCH(D366,'IRA-BIL_IRA-BIL - Mid_annual_st'!$A$3:$A$434,0),),'IRA-BIL_IRA-BIL - Mid_annual_st'!$W$1:$AR$1,$B375)</f>
        <v>0</v>
      </c>
      <c r="E375">
        <f>SUMIFS(INDEX('IRA-BIL_IRA-BIL - Mid_annual_st'!$W$3:$AR$434,MATCH(E366,'IRA-BIL_IRA-BIL - Mid_annual_st'!$A$3:$A$434,0),),'IRA-BIL_IRA-BIL - Mid_annual_st'!$W$1:$AR$1,$B375)</f>
        <v>0</v>
      </c>
      <c r="F375">
        <f>SUMIFS(INDEX('IRA-BIL_IRA-BIL - Mid_annual_st'!$W$3:$AR$434,MATCH(F366,'IRA-BIL_IRA-BIL - Mid_annual_st'!$A$3:$A$434,0),),'IRA-BIL_IRA-BIL - Mid_annual_st'!$W$1:$AR$1,$B375)</f>
        <v>0</v>
      </c>
      <c r="G375">
        <f>SUMIFS(INDEX('IRA-BIL_IRA-BIL - Mid_annual_st'!$W$3:$AR$434,MATCH(G366,'IRA-BIL_IRA-BIL - Mid_annual_st'!$A$3:$A$434,0),),'IRA-BIL_IRA-BIL - Mid_annual_st'!$W$1:$AR$1,$B375)</f>
        <v>0</v>
      </c>
      <c r="H375">
        <f>SUMIFS(INDEX('IRA-BIL_IRA-BIL - Mid_annual_st'!$W$3:$AR$434,MATCH(H366,'IRA-BIL_IRA-BIL - Mid_annual_st'!$A$3:$A$434,0),),'IRA-BIL_IRA-BIL - Mid_annual_st'!$W$1:$AR$1,$B375)</f>
        <v>0</v>
      </c>
      <c r="I375">
        <f>SUMIFS(INDEX('IRA-BIL_IRA-BIL - Mid_annual_st'!$W$3:$AR$434,MATCH(I366,'IRA-BIL_IRA-BIL - Mid_annual_st'!$A$3:$A$434,0),),'IRA-BIL_IRA-BIL - Mid_annual_st'!$W$1:$AR$1,$B375)</f>
        <v>0</v>
      </c>
      <c r="J375">
        <f>SUMIFS(INDEX('IRA-BIL_IRA-BIL - Mid_annual_st'!$W$3:$AR$434,MATCH(J366,'IRA-BIL_IRA-BIL - Mid_annual_st'!$A$3:$A$434,0),),'IRA-BIL_IRA-BIL - Mid_annual_st'!$W$1:$AR$1,$B375)</f>
        <v>0</v>
      </c>
      <c r="K375">
        <f>SUMIFS(INDEX('IRA-BIL_IRA-BIL - Mid_annual_st'!$W$3:$AR$434,MATCH(K366,'IRA-BIL_IRA-BIL - Mid_annual_st'!$A$3:$A$434,0),),'IRA-BIL_IRA-BIL - Mid_annual_st'!$W$1:$AR$1,$B375)</f>
        <v>0</v>
      </c>
      <c r="M375">
        <f t="shared" ref="M375:U375" si="347">C375/SUM(C368:C379)</f>
        <v>0</v>
      </c>
      <c r="N375">
        <f t="shared" si="347"/>
        <v>0</v>
      </c>
      <c r="O375">
        <f t="shared" si="347"/>
        <v>0</v>
      </c>
      <c r="P375">
        <f t="shared" si="347"/>
        <v>0</v>
      </c>
      <c r="Q375">
        <f t="shared" si="347"/>
        <v>0</v>
      </c>
      <c r="R375">
        <f t="shared" si="347"/>
        <v>0</v>
      </c>
      <c r="S375">
        <f t="shared" si="347"/>
        <v>0</v>
      </c>
      <c r="T375">
        <f t="shared" si="347"/>
        <v>0</v>
      </c>
      <c r="U375">
        <f t="shared" si="347"/>
        <v>0</v>
      </c>
    </row>
    <row r="376" spans="1:21">
      <c r="A376" t="str">
        <f t="shared" si="340"/>
        <v>NH</v>
      </c>
      <c r="B376" s="1" t="s">
        <v>245</v>
      </c>
      <c r="C376">
        <f>SUMIFS(INDEX('IRA-BIL_IRA-BIL - Mid_annual_st'!$W$3:$AR$434,MATCH(C366,'IRA-BIL_IRA-BIL - Mid_annual_st'!$A$3:$A$434,0),),'IRA-BIL_IRA-BIL - Mid_annual_st'!$W$1:$AR$1,$B376)</f>
        <v>0</v>
      </c>
      <c r="D376">
        <f>SUMIFS(INDEX('IRA-BIL_IRA-BIL - Mid_annual_st'!$W$3:$AR$434,MATCH(D366,'IRA-BIL_IRA-BIL - Mid_annual_st'!$A$3:$A$434,0),),'IRA-BIL_IRA-BIL - Mid_annual_st'!$W$1:$AR$1,$B376)</f>
        <v>0</v>
      </c>
      <c r="E376">
        <f>SUMIFS(INDEX('IRA-BIL_IRA-BIL - Mid_annual_st'!$W$3:$AR$434,MATCH(E366,'IRA-BIL_IRA-BIL - Mid_annual_st'!$A$3:$A$434,0),),'IRA-BIL_IRA-BIL - Mid_annual_st'!$W$1:$AR$1,$B376)</f>
        <v>0</v>
      </c>
      <c r="F376">
        <f>SUMIFS(INDEX('IRA-BIL_IRA-BIL - Mid_annual_st'!$W$3:$AR$434,MATCH(F366,'IRA-BIL_IRA-BIL - Mid_annual_st'!$A$3:$A$434,0),),'IRA-BIL_IRA-BIL - Mid_annual_st'!$W$1:$AR$1,$B376)</f>
        <v>0</v>
      </c>
      <c r="G376">
        <f>SUMIFS(INDEX('IRA-BIL_IRA-BIL - Mid_annual_st'!$W$3:$AR$434,MATCH(G366,'IRA-BIL_IRA-BIL - Mid_annual_st'!$A$3:$A$434,0),),'IRA-BIL_IRA-BIL - Mid_annual_st'!$W$1:$AR$1,$B376)</f>
        <v>0</v>
      </c>
      <c r="H376">
        <f>SUMIFS(INDEX('IRA-BIL_IRA-BIL - Mid_annual_st'!$W$3:$AR$434,MATCH(H366,'IRA-BIL_IRA-BIL - Mid_annual_st'!$A$3:$A$434,0),),'IRA-BIL_IRA-BIL - Mid_annual_st'!$W$1:$AR$1,$B376)</f>
        <v>0</v>
      </c>
      <c r="I376">
        <f>SUMIFS(INDEX('IRA-BIL_IRA-BIL - Mid_annual_st'!$W$3:$AR$434,MATCH(I366,'IRA-BIL_IRA-BIL - Mid_annual_st'!$A$3:$A$434,0),),'IRA-BIL_IRA-BIL - Mid_annual_st'!$W$1:$AR$1,$B376)</f>
        <v>0</v>
      </c>
      <c r="J376">
        <f>SUMIFS(INDEX('IRA-BIL_IRA-BIL - Mid_annual_st'!$W$3:$AR$434,MATCH(J366,'IRA-BIL_IRA-BIL - Mid_annual_st'!$A$3:$A$434,0),),'IRA-BIL_IRA-BIL - Mid_annual_st'!$W$1:$AR$1,$B376)</f>
        <v>0</v>
      </c>
      <c r="K376">
        <f>SUMIFS(INDEX('IRA-BIL_IRA-BIL - Mid_annual_st'!$W$3:$AR$434,MATCH(K366,'IRA-BIL_IRA-BIL - Mid_annual_st'!$A$3:$A$434,0),),'IRA-BIL_IRA-BIL - Mid_annual_st'!$W$1:$AR$1,$B376)</f>
        <v>0</v>
      </c>
      <c r="M376">
        <f t="shared" ref="M376:U376" si="348">C376/SUM(C368:C379)</f>
        <v>0</v>
      </c>
      <c r="N376">
        <f t="shared" si="348"/>
        <v>0</v>
      </c>
      <c r="O376">
        <f t="shared" si="348"/>
        <v>0</v>
      </c>
      <c r="P376">
        <f t="shared" si="348"/>
        <v>0</v>
      </c>
      <c r="Q376">
        <f t="shared" si="348"/>
        <v>0</v>
      </c>
      <c r="R376">
        <f t="shared" si="348"/>
        <v>0</v>
      </c>
      <c r="S376">
        <f t="shared" si="348"/>
        <v>0</v>
      </c>
      <c r="T376">
        <f t="shared" si="348"/>
        <v>0</v>
      </c>
      <c r="U376">
        <f t="shared" si="348"/>
        <v>0</v>
      </c>
    </row>
    <row r="377" spans="1:21">
      <c r="A377" t="str">
        <f t="shared" si="340"/>
        <v>NH</v>
      </c>
      <c r="B377" s="1" t="s">
        <v>248</v>
      </c>
      <c r="C377">
        <f>SUMIFS(INDEX('IRA-BIL_IRA-BIL - Mid_annual_st'!$W$3:$AR$434,MATCH(C366,'IRA-BIL_IRA-BIL - Mid_annual_st'!$A$3:$A$434,0),),'IRA-BIL_IRA-BIL - Mid_annual_st'!$W$1:$AR$1,$B377)</f>
        <v>592916</v>
      </c>
      <c r="D377">
        <f>SUMIFS(INDEX('IRA-BIL_IRA-BIL - Mid_annual_st'!$W$3:$AR$434,MATCH(D366,'IRA-BIL_IRA-BIL - Mid_annual_st'!$A$3:$A$434,0),),'IRA-BIL_IRA-BIL - Mid_annual_st'!$W$1:$AR$1,$B377)</f>
        <v>5533581</v>
      </c>
      <c r="E377">
        <f>SUMIFS(INDEX('IRA-BIL_IRA-BIL - Mid_annual_st'!$W$3:$AR$434,MATCH(E366,'IRA-BIL_IRA-BIL - Mid_annual_st'!$A$3:$A$434,0),),'IRA-BIL_IRA-BIL - Mid_annual_st'!$W$1:$AR$1,$B377)</f>
        <v>6582512</v>
      </c>
      <c r="F377">
        <f>SUMIFS(INDEX('IRA-BIL_IRA-BIL - Mid_annual_st'!$W$3:$AR$434,MATCH(F366,'IRA-BIL_IRA-BIL - Mid_annual_st'!$A$3:$A$434,0),),'IRA-BIL_IRA-BIL - Mid_annual_st'!$W$1:$AR$1,$B377)</f>
        <v>6591695</v>
      </c>
      <c r="G377">
        <f>SUMIFS(INDEX('IRA-BIL_IRA-BIL - Mid_annual_st'!$W$3:$AR$434,MATCH(G366,'IRA-BIL_IRA-BIL - Mid_annual_st'!$A$3:$A$434,0),),'IRA-BIL_IRA-BIL - Mid_annual_st'!$W$1:$AR$1,$B377)</f>
        <v>9908860</v>
      </c>
      <c r="H377">
        <f>SUMIFS(INDEX('IRA-BIL_IRA-BIL - Mid_annual_st'!$W$3:$AR$434,MATCH(H366,'IRA-BIL_IRA-BIL - Mid_annual_st'!$A$3:$A$434,0),),'IRA-BIL_IRA-BIL - Mid_annual_st'!$W$1:$AR$1,$B377)</f>
        <v>9916832</v>
      </c>
      <c r="I377">
        <f>SUMIFS(INDEX('IRA-BIL_IRA-BIL - Mid_annual_st'!$W$3:$AR$434,MATCH(I366,'IRA-BIL_IRA-BIL - Mid_annual_st'!$A$3:$A$434,0),),'IRA-BIL_IRA-BIL - Mid_annual_st'!$W$1:$AR$1,$B377)</f>
        <v>9905983</v>
      </c>
      <c r="J377">
        <f>SUMIFS(INDEX('IRA-BIL_IRA-BIL - Mid_annual_st'!$W$3:$AR$434,MATCH(J366,'IRA-BIL_IRA-BIL - Mid_annual_st'!$A$3:$A$434,0),),'IRA-BIL_IRA-BIL - Mid_annual_st'!$W$1:$AR$1,$B377)</f>
        <v>9898397</v>
      </c>
      <c r="K377">
        <f>SUMIFS(INDEX('IRA-BIL_IRA-BIL - Mid_annual_st'!$W$3:$AR$434,MATCH(K366,'IRA-BIL_IRA-BIL - Mid_annual_st'!$A$3:$A$434,0),),'IRA-BIL_IRA-BIL - Mid_annual_st'!$W$1:$AR$1,$B377)</f>
        <v>10282117</v>
      </c>
      <c r="M377">
        <f t="shared" ref="M377:U377" si="349">C377/SUM(C368:C379)</f>
        <v>3.9358497043844407E-2</v>
      </c>
      <c r="N377">
        <f t="shared" si="349"/>
        <v>0.30128944112892675</v>
      </c>
      <c r="O377">
        <f t="shared" si="349"/>
        <v>0.32832722310792961</v>
      </c>
      <c r="P377">
        <f t="shared" si="349"/>
        <v>0.33483572758898233</v>
      </c>
      <c r="Q377">
        <f t="shared" si="349"/>
        <v>0.43312507280594836</v>
      </c>
      <c r="R377">
        <f t="shared" si="349"/>
        <v>0.43696346096081506</v>
      </c>
      <c r="S377">
        <f t="shared" si="349"/>
        <v>0.43996008996413161</v>
      </c>
      <c r="T377">
        <f t="shared" si="349"/>
        <v>0.44771015706768391</v>
      </c>
      <c r="U377">
        <f t="shared" si="349"/>
        <v>0.46199915931667856</v>
      </c>
    </row>
    <row r="378" spans="1:21">
      <c r="A378" t="str">
        <f t="shared" si="340"/>
        <v>NH</v>
      </c>
      <c r="B378" s="1" t="s">
        <v>246</v>
      </c>
      <c r="C378" s="53">
        <v>0</v>
      </c>
      <c r="D378" s="53">
        <v>0</v>
      </c>
      <c r="E378" s="53">
        <v>0</v>
      </c>
      <c r="F378" s="53">
        <v>0</v>
      </c>
      <c r="G378" s="53">
        <v>0</v>
      </c>
      <c r="H378" s="53">
        <v>0</v>
      </c>
      <c r="I378" s="53">
        <v>0</v>
      </c>
      <c r="J378" s="53">
        <v>0</v>
      </c>
      <c r="K378" s="53">
        <v>0</v>
      </c>
      <c r="M378" s="53">
        <v>0</v>
      </c>
      <c r="N378" s="53">
        <v>0</v>
      </c>
      <c r="O378" s="53">
        <v>0</v>
      </c>
      <c r="P378" s="53">
        <v>0</v>
      </c>
      <c r="Q378" s="53">
        <v>0</v>
      </c>
      <c r="R378" s="53">
        <v>0</v>
      </c>
      <c r="S378" s="53">
        <v>0</v>
      </c>
      <c r="T378" s="53">
        <v>0</v>
      </c>
      <c r="U378" s="53">
        <v>0</v>
      </c>
    </row>
    <row r="379" spans="1:21" ht="15.6" customHeight="1" thickBot="1">
      <c r="A379" t="str">
        <f t="shared" si="340"/>
        <v>NH</v>
      </c>
      <c r="B379" s="1" t="s">
        <v>240</v>
      </c>
      <c r="C379">
        <f>SUMIFS(INDEX('IRA-BIL_IRA-BIL - Mid_annual_st'!$W$3:$AR$434,MATCH(C366,'IRA-BIL_IRA-BIL - Mid_annual_st'!$A$3:$A$434,0),),'IRA-BIL_IRA-BIL - Mid_annual_st'!$W$1:$AR$1,$B379)</f>
        <v>116267</v>
      </c>
      <c r="D379">
        <f>SUMIFS(INDEX('IRA-BIL_IRA-BIL - Mid_annual_st'!$W$3:$AR$434,MATCH(D366,'IRA-BIL_IRA-BIL - Mid_annual_st'!$A$3:$A$434,0),),'IRA-BIL_IRA-BIL - Mid_annual_st'!$W$1:$AR$1,$B379)</f>
        <v>249655</v>
      </c>
      <c r="E379">
        <f>SUMIFS(INDEX('IRA-BIL_IRA-BIL - Mid_annual_st'!$W$3:$AR$434,MATCH(E366,'IRA-BIL_IRA-BIL - Mid_annual_st'!$A$3:$A$434,0),),'IRA-BIL_IRA-BIL - Mid_annual_st'!$W$1:$AR$1,$B379)</f>
        <v>247897</v>
      </c>
      <c r="F379">
        <f>SUMIFS(INDEX('IRA-BIL_IRA-BIL - Mid_annual_st'!$W$3:$AR$434,MATCH(F366,'IRA-BIL_IRA-BIL - Mid_annual_st'!$A$3:$A$434,0),),'IRA-BIL_IRA-BIL - Mid_annual_st'!$W$1:$AR$1,$B379)</f>
        <v>248600</v>
      </c>
      <c r="G379">
        <f>SUMIFS(INDEX('IRA-BIL_IRA-BIL - Mid_annual_st'!$W$3:$AR$434,MATCH(G366,'IRA-BIL_IRA-BIL - Mid_annual_st'!$A$3:$A$434,0),),'IRA-BIL_IRA-BIL - Mid_annual_st'!$W$1:$AR$1,$B379)</f>
        <v>246872</v>
      </c>
      <c r="H379">
        <f>SUMIFS(INDEX('IRA-BIL_IRA-BIL - Mid_annual_st'!$W$3:$AR$434,MATCH(H366,'IRA-BIL_IRA-BIL - Mid_annual_st'!$A$3:$A$434,0),),'IRA-BIL_IRA-BIL - Mid_annual_st'!$W$1:$AR$1,$B379)</f>
        <v>245147</v>
      </c>
      <c r="I379">
        <f>SUMIFS(INDEX('IRA-BIL_IRA-BIL - Mid_annual_st'!$W$3:$AR$434,MATCH(I366,'IRA-BIL_IRA-BIL - Mid_annual_st'!$A$3:$A$434,0),),'IRA-BIL_IRA-BIL - Mid_annual_st'!$W$1:$AR$1,$B379)</f>
        <v>243422</v>
      </c>
      <c r="J379">
        <f>SUMIFS(INDEX('IRA-BIL_IRA-BIL - Mid_annual_st'!$W$3:$AR$434,MATCH(J366,'IRA-BIL_IRA-BIL - Mid_annual_st'!$A$3:$A$434,0),),'IRA-BIL_IRA-BIL - Mid_annual_st'!$W$1:$AR$1,$B379)</f>
        <v>241719</v>
      </c>
      <c r="K379">
        <f>SUMIFS(INDEX('IRA-BIL_IRA-BIL - Mid_annual_st'!$W$3:$AR$434,MATCH(K366,'IRA-BIL_IRA-BIL - Mid_annual_st'!$A$3:$A$434,0),),'IRA-BIL_IRA-BIL - Mid_annual_st'!$W$1:$AR$1,$B379)</f>
        <v>240041</v>
      </c>
      <c r="M379">
        <f t="shared" ref="M379:U379" si="350">C379/SUM(C368:C379)</f>
        <v>7.7179471894782024E-3</v>
      </c>
      <c r="N379">
        <f t="shared" si="350"/>
        <v>1.3593081121436951E-2</v>
      </c>
      <c r="O379">
        <f t="shared" si="350"/>
        <v>1.236478317499253E-2</v>
      </c>
      <c r="P379">
        <f t="shared" si="350"/>
        <v>1.2628036017840783E-2</v>
      </c>
      <c r="Q379">
        <f t="shared" si="350"/>
        <v>1.0790994420523661E-2</v>
      </c>
      <c r="R379">
        <f t="shared" si="350"/>
        <v>1.0801865108147535E-2</v>
      </c>
      <c r="S379">
        <f t="shared" si="350"/>
        <v>1.0811240542129827E-2</v>
      </c>
      <c r="T379">
        <f t="shared" si="350"/>
        <v>1.0933088605785714E-2</v>
      </c>
      <c r="U379">
        <f t="shared" si="350"/>
        <v>1.0785594075766191E-2</v>
      </c>
    </row>
    <row r="380" spans="1:21" ht="15.6" customHeight="1" thickBot="1">
      <c r="A380" s="50" t="s">
        <v>96</v>
      </c>
      <c r="C380" s="49" t="str">
        <f t="shared" ref="C380:K380" si="351">$A380&amp;"_"&amp;C381</f>
        <v>NJ_2022</v>
      </c>
      <c r="D380" s="49" t="str">
        <f t="shared" si="351"/>
        <v>NJ_2023</v>
      </c>
      <c r="E380" s="49" t="str">
        <f t="shared" si="351"/>
        <v>NJ_2024</v>
      </c>
      <c r="F380" s="49" t="str">
        <f t="shared" si="351"/>
        <v>NJ_2025</v>
      </c>
      <c r="G380" s="49" t="str">
        <f t="shared" si="351"/>
        <v>NJ_2026</v>
      </c>
      <c r="H380" s="49" t="str">
        <f t="shared" si="351"/>
        <v>NJ_2027</v>
      </c>
      <c r="I380" s="49" t="str">
        <f t="shared" si="351"/>
        <v>NJ_2028</v>
      </c>
      <c r="J380" s="49" t="str">
        <f t="shared" si="351"/>
        <v>NJ_2029</v>
      </c>
      <c r="K380" s="49" t="str">
        <f t="shared" si="351"/>
        <v>NJ_2030</v>
      </c>
      <c r="M380" s="56" t="str">
        <f t="shared" ref="M380:U380" si="352">$A380&amp;"_"&amp;M381</f>
        <v>NJ_2022</v>
      </c>
      <c r="N380" s="56" t="str">
        <f t="shared" si="352"/>
        <v>NJ_2023</v>
      </c>
      <c r="O380" s="56" t="str">
        <f t="shared" si="352"/>
        <v>NJ_2024</v>
      </c>
      <c r="P380" s="56" t="str">
        <f t="shared" si="352"/>
        <v>NJ_2025</v>
      </c>
      <c r="Q380" s="56" t="str">
        <f t="shared" si="352"/>
        <v>NJ_2026</v>
      </c>
      <c r="R380" s="56" t="str">
        <f t="shared" si="352"/>
        <v>NJ_2027</v>
      </c>
      <c r="S380" s="56" t="str">
        <f t="shared" si="352"/>
        <v>NJ_2028</v>
      </c>
      <c r="T380" s="56" t="str">
        <f t="shared" si="352"/>
        <v>NJ_2029</v>
      </c>
      <c r="U380" s="56" t="str">
        <f t="shared" si="352"/>
        <v>NJ_2030</v>
      </c>
    </row>
    <row r="381" spans="1:21">
      <c r="C381" s="48">
        <v>2022</v>
      </c>
      <c r="D381" s="48">
        <v>2023</v>
      </c>
      <c r="E381" s="48">
        <v>2024</v>
      </c>
      <c r="F381" s="48">
        <v>2025</v>
      </c>
      <c r="G381" s="48">
        <v>2026</v>
      </c>
      <c r="H381" s="48">
        <v>2027</v>
      </c>
      <c r="I381" s="48">
        <v>2028</v>
      </c>
      <c r="J381" s="48">
        <v>2029</v>
      </c>
      <c r="K381" s="48">
        <v>2030</v>
      </c>
      <c r="M381" s="48">
        <v>2022</v>
      </c>
      <c r="N381" s="48">
        <v>2023</v>
      </c>
      <c r="O381" s="48">
        <v>2024</v>
      </c>
      <c r="P381" s="48">
        <v>2025</v>
      </c>
      <c r="Q381" s="48">
        <v>2026</v>
      </c>
      <c r="R381" s="48">
        <v>2027</v>
      </c>
      <c r="S381" s="48">
        <v>2028</v>
      </c>
      <c r="T381" s="48">
        <v>2029</v>
      </c>
      <c r="U381" s="48">
        <v>2030</v>
      </c>
    </row>
    <row r="382" spans="1:21">
      <c r="A382" t="str">
        <f>A380</f>
        <v>NJ</v>
      </c>
      <c r="B382" s="1" t="s">
        <v>237</v>
      </c>
      <c r="C382" s="53">
        <v>0</v>
      </c>
      <c r="D382" s="53">
        <v>0</v>
      </c>
      <c r="E382" s="53">
        <v>0</v>
      </c>
      <c r="F382" s="53">
        <v>0</v>
      </c>
      <c r="G382" s="53">
        <v>0</v>
      </c>
      <c r="H382" s="53">
        <v>0</v>
      </c>
      <c r="I382" s="53">
        <v>0</v>
      </c>
      <c r="J382" s="53">
        <v>0</v>
      </c>
      <c r="K382" s="53">
        <v>0</v>
      </c>
      <c r="M382" s="53">
        <v>0</v>
      </c>
      <c r="N382" s="53">
        <v>0</v>
      </c>
      <c r="O382" s="53">
        <v>0</v>
      </c>
      <c r="P382" s="53">
        <v>0</v>
      </c>
      <c r="Q382" s="53">
        <v>0</v>
      </c>
      <c r="R382" s="53">
        <v>0</v>
      </c>
      <c r="S382" s="53">
        <v>0</v>
      </c>
      <c r="T382" s="53">
        <v>0</v>
      </c>
      <c r="U382" s="53">
        <v>0</v>
      </c>
    </row>
    <row r="383" spans="1:21">
      <c r="A383" t="str">
        <f t="shared" ref="A383:A393" si="353">A382</f>
        <v>NJ</v>
      </c>
      <c r="B383" s="1" t="s">
        <v>238</v>
      </c>
      <c r="C383">
        <f>SUMIFS(INDEX('IRA-BIL_IRA-BIL - Mid_annual_st'!$W$3:$AR$434,MATCH(C380,'IRA-BIL_IRA-BIL - Mid_annual_st'!$A$3:$A$434,0),),'IRA-BIL_IRA-BIL - Mid_annual_st'!$W$1:$AR$1,$B383)</f>
        <v>717338</v>
      </c>
      <c r="D383">
        <f>SUMIFS(INDEX('IRA-BIL_IRA-BIL - Mid_annual_st'!$W$3:$AR$434,MATCH(D380,'IRA-BIL_IRA-BIL - Mid_annual_st'!$A$3:$A$434,0),),'IRA-BIL_IRA-BIL - Mid_annual_st'!$W$1:$AR$1,$B383)</f>
        <v>717338</v>
      </c>
      <c r="E383">
        <f>SUMIFS(INDEX('IRA-BIL_IRA-BIL - Mid_annual_st'!$W$3:$AR$434,MATCH(E380,'IRA-BIL_IRA-BIL - Mid_annual_st'!$A$3:$A$434,0),),'IRA-BIL_IRA-BIL - Mid_annual_st'!$W$1:$AR$1,$B383)</f>
        <v>717338</v>
      </c>
      <c r="F383">
        <f>SUMIFS(INDEX('IRA-BIL_IRA-BIL - Mid_annual_st'!$W$3:$AR$434,MATCH(F380,'IRA-BIL_IRA-BIL - Mid_annual_st'!$A$3:$A$434,0),),'IRA-BIL_IRA-BIL - Mid_annual_st'!$W$1:$AR$1,$B383)</f>
        <v>717338</v>
      </c>
      <c r="G383">
        <f>SUMIFS(INDEX('IRA-BIL_IRA-BIL - Mid_annual_st'!$W$3:$AR$434,MATCH(G380,'IRA-BIL_IRA-BIL - Mid_annual_st'!$A$3:$A$434,0),),'IRA-BIL_IRA-BIL - Mid_annual_st'!$W$1:$AR$1,$B383)</f>
        <v>717338</v>
      </c>
      <c r="H383">
        <f>SUMIFS(INDEX('IRA-BIL_IRA-BIL - Mid_annual_st'!$W$3:$AR$434,MATCH(H380,'IRA-BIL_IRA-BIL - Mid_annual_st'!$A$3:$A$434,0),),'IRA-BIL_IRA-BIL - Mid_annual_st'!$W$1:$AR$1,$B383)</f>
        <v>717338</v>
      </c>
      <c r="I383">
        <f>SUMIFS(INDEX('IRA-BIL_IRA-BIL - Mid_annual_st'!$W$3:$AR$434,MATCH(I380,'IRA-BIL_IRA-BIL - Mid_annual_st'!$A$3:$A$434,0),),'IRA-BIL_IRA-BIL - Mid_annual_st'!$W$1:$AR$1,$B383)</f>
        <v>717338</v>
      </c>
      <c r="J383">
        <f>SUMIFS(INDEX('IRA-BIL_IRA-BIL - Mid_annual_st'!$W$3:$AR$434,MATCH(J380,'IRA-BIL_IRA-BIL - Mid_annual_st'!$A$3:$A$434,0),),'IRA-BIL_IRA-BIL - Mid_annual_st'!$W$1:$AR$1,$B383)</f>
        <v>717338</v>
      </c>
      <c r="K383">
        <f>SUMIFS(INDEX('IRA-BIL_IRA-BIL - Mid_annual_st'!$W$3:$AR$434,MATCH(K380,'IRA-BIL_IRA-BIL - Mid_annual_st'!$A$3:$A$434,0),),'IRA-BIL_IRA-BIL - Mid_annual_st'!$W$1:$AR$1,$B383)</f>
        <v>714611</v>
      </c>
      <c r="M383">
        <f t="shared" ref="M383:U383" si="354">C383/SUM(C382:C393)</f>
        <v>9.6340858329146649E-3</v>
      </c>
      <c r="N383">
        <f t="shared" si="354"/>
        <v>9.8672507600943236E-3</v>
      </c>
      <c r="O383">
        <f t="shared" si="354"/>
        <v>9.5485657816938661E-3</v>
      </c>
      <c r="P383">
        <f t="shared" si="354"/>
        <v>9.6183162729334849E-3</v>
      </c>
      <c r="Q383">
        <f t="shared" si="354"/>
        <v>9.5607745227239763E-3</v>
      </c>
      <c r="R383">
        <f t="shared" si="354"/>
        <v>9.1129774666794637E-3</v>
      </c>
      <c r="S383">
        <f t="shared" si="354"/>
        <v>8.8075298881193555E-3</v>
      </c>
      <c r="T383">
        <f t="shared" si="354"/>
        <v>8.796211538845914E-3</v>
      </c>
      <c r="U383">
        <f t="shared" si="354"/>
        <v>9.3044321408627152E-3</v>
      </c>
    </row>
    <row r="384" spans="1:21">
      <c r="A384" t="str">
        <f t="shared" si="353"/>
        <v>NJ</v>
      </c>
      <c r="B384" s="1" t="s">
        <v>239</v>
      </c>
      <c r="C384">
        <f>SUMIFS(INDEX('IRA-BIL_IRA-BIL - Mid_annual_st'!$W$3:$AR$434,MATCH(C380,'IRA-BIL_IRA-BIL - Mid_annual_st'!$A$3:$A$434,0),),'IRA-BIL_IRA-BIL - Mid_annual_st'!$W$1:$AR$1,$B384)</f>
        <v>0</v>
      </c>
      <c r="D384">
        <f>SUMIFS(INDEX('IRA-BIL_IRA-BIL - Mid_annual_st'!$W$3:$AR$434,MATCH(D380,'IRA-BIL_IRA-BIL - Mid_annual_st'!$A$3:$A$434,0),),'IRA-BIL_IRA-BIL - Mid_annual_st'!$W$1:$AR$1,$B384)</f>
        <v>0</v>
      </c>
      <c r="E384">
        <f>SUMIFS(INDEX('IRA-BIL_IRA-BIL - Mid_annual_st'!$W$3:$AR$434,MATCH(E380,'IRA-BIL_IRA-BIL - Mid_annual_st'!$A$3:$A$434,0),),'IRA-BIL_IRA-BIL - Mid_annual_st'!$W$1:$AR$1,$B384)</f>
        <v>0</v>
      </c>
      <c r="F384">
        <f>SUMIFS(INDEX('IRA-BIL_IRA-BIL - Mid_annual_st'!$W$3:$AR$434,MATCH(F380,'IRA-BIL_IRA-BIL - Mid_annual_st'!$A$3:$A$434,0),),'IRA-BIL_IRA-BIL - Mid_annual_st'!$W$1:$AR$1,$B384)</f>
        <v>10252</v>
      </c>
      <c r="G384">
        <f>SUMIFS(INDEX('IRA-BIL_IRA-BIL - Mid_annual_st'!$W$3:$AR$434,MATCH(G380,'IRA-BIL_IRA-BIL - Mid_annual_st'!$A$3:$A$434,0),),'IRA-BIL_IRA-BIL - Mid_annual_st'!$W$1:$AR$1,$B384)</f>
        <v>20504</v>
      </c>
      <c r="H384">
        <f>SUMIFS(INDEX('IRA-BIL_IRA-BIL - Mid_annual_st'!$W$3:$AR$434,MATCH(H380,'IRA-BIL_IRA-BIL - Mid_annual_st'!$A$3:$A$434,0),),'IRA-BIL_IRA-BIL - Mid_annual_st'!$W$1:$AR$1,$B384)</f>
        <v>30755</v>
      </c>
      <c r="I384">
        <f>SUMIFS(INDEX('IRA-BIL_IRA-BIL - Mid_annual_st'!$W$3:$AR$434,MATCH(I380,'IRA-BIL_IRA-BIL - Mid_annual_st'!$A$3:$A$434,0),),'IRA-BIL_IRA-BIL - Mid_annual_st'!$W$1:$AR$1,$B384)</f>
        <v>0</v>
      </c>
      <c r="J384">
        <f>SUMIFS(INDEX('IRA-BIL_IRA-BIL - Mid_annual_st'!$W$3:$AR$434,MATCH(J380,'IRA-BIL_IRA-BIL - Mid_annual_st'!$A$3:$A$434,0),),'IRA-BIL_IRA-BIL - Mid_annual_st'!$W$1:$AR$1,$B384)</f>
        <v>0</v>
      </c>
      <c r="K384">
        <f>SUMIFS(INDEX('IRA-BIL_IRA-BIL - Mid_annual_st'!$W$3:$AR$434,MATCH(K380,'IRA-BIL_IRA-BIL - Mid_annual_st'!$A$3:$A$434,0),),'IRA-BIL_IRA-BIL - Mid_annual_st'!$W$1:$AR$1,$B384)</f>
        <v>0</v>
      </c>
      <c r="M384">
        <f t="shared" ref="M384:U384" si="355">C384/SUM(C382:C393)</f>
        <v>0</v>
      </c>
      <c r="N384">
        <f t="shared" si="355"/>
        <v>0</v>
      </c>
      <c r="O384">
        <f t="shared" si="355"/>
        <v>0</v>
      </c>
      <c r="P384">
        <f t="shared" si="355"/>
        <v>1.3746236562138642E-4</v>
      </c>
      <c r="Q384">
        <f t="shared" si="355"/>
        <v>2.7327998909012542E-4</v>
      </c>
      <c r="R384">
        <f t="shared" si="355"/>
        <v>3.9070789779396451E-4</v>
      </c>
      <c r="S384">
        <f t="shared" si="355"/>
        <v>0</v>
      </c>
      <c r="T384">
        <f t="shared" si="355"/>
        <v>0</v>
      </c>
      <c r="U384">
        <f t="shared" si="355"/>
        <v>0</v>
      </c>
    </row>
    <row r="385" spans="1:21">
      <c r="A385" t="str">
        <f t="shared" si="353"/>
        <v>NJ</v>
      </c>
      <c r="B385" s="1" t="s">
        <v>242</v>
      </c>
      <c r="C385">
        <f>SUMIFS(INDEX('IRA-BIL_IRA-BIL - Mid_annual_st'!$W$3:$AR$434,MATCH(C380,'IRA-BIL_IRA-BIL - Mid_annual_st'!$A$3:$A$434,0),),'IRA-BIL_IRA-BIL - Mid_annual_st'!$W$1:$AR$1,$B385)</f>
        <v>0</v>
      </c>
      <c r="D385">
        <f>SUMIFS(INDEX('IRA-BIL_IRA-BIL - Mid_annual_st'!$W$3:$AR$434,MATCH(D380,'IRA-BIL_IRA-BIL - Mid_annual_st'!$A$3:$A$434,0),),'IRA-BIL_IRA-BIL - Mid_annual_st'!$W$1:$AR$1,$B385)</f>
        <v>0</v>
      </c>
      <c r="E385">
        <f>SUMIFS(INDEX('IRA-BIL_IRA-BIL - Mid_annual_st'!$W$3:$AR$434,MATCH(E380,'IRA-BIL_IRA-BIL - Mid_annual_st'!$A$3:$A$434,0),),'IRA-BIL_IRA-BIL - Mid_annual_st'!$W$1:$AR$1,$B385)</f>
        <v>0</v>
      </c>
      <c r="F385">
        <f>SUMIFS(INDEX('IRA-BIL_IRA-BIL - Mid_annual_st'!$W$3:$AR$434,MATCH(F380,'IRA-BIL_IRA-BIL - Mid_annual_st'!$A$3:$A$434,0),),'IRA-BIL_IRA-BIL - Mid_annual_st'!$W$1:$AR$1,$B385)</f>
        <v>0</v>
      </c>
      <c r="G385">
        <f>SUMIFS(INDEX('IRA-BIL_IRA-BIL - Mid_annual_st'!$W$3:$AR$434,MATCH(G380,'IRA-BIL_IRA-BIL - Mid_annual_st'!$A$3:$A$434,0),),'IRA-BIL_IRA-BIL - Mid_annual_st'!$W$1:$AR$1,$B385)</f>
        <v>0</v>
      </c>
      <c r="H385">
        <f>SUMIFS(INDEX('IRA-BIL_IRA-BIL - Mid_annual_st'!$W$3:$AR$434,MATCH(H380,'IRA-BIL_IRA-BIL - Mid_annual_st'!$A$3:$A$434,0),),'IRA-BIL_IRA-BIL - Mid_annual_st'!$W$1:$AR$1,$B385)</f>
        <v>0</v>
      </c>
      <c r="I385">
        <f>SUMIFS(INDEX('IRA-BIL_IRA-BIL - Mid_annual_st'!$W$3:$AR$434,MATCH(I380,'IRA-BIL_IRA-BIL - Mid_annual_st'!$A$3:$A$434,0),),'IRA-BIL_IRA-BIL - Mid_annual_st'!$W$1:$AR$1,$B385)</f>
        <v>0</v>
      </c>
      <c r="J385">
        <f>SUMIFS(INDEX('IRA-BIL_IRA-BIL - Mid_annual_st'!$W$3:$AR$434,MATCH(J380,'IRA-BIL_IRA-BIL - Mid_annual_st'!$A$3:$A$434,0),),'IRA-BIL_IRA-BIL - Mid_annual_st'!$W$1:$AR$1,$B385)</f>
        <v>0</v>
      </c>
      <c r="K385">
        <f>SUMIFS(INDEX('IRA-BIL_IRA-BIL - Mid_annual_st'!$W$3:$AR$434,MATCH(K380,'IRA-BIL_IRA-BIL - Mid_annual_st'!$A$3:$A$434,0),),'IRA-BIL_IRA-BIL - Mid_annual_st'!$W$1:$AR$1,$B385)</f>
        <v>0</v>
      </c>
      <c r="M385">
        <f t="shared" ref="M385:U385" si="356">C385/SUM(C382:C393)</f>
        <v>0</v>
      </c>
      <c r="N385">
        <f t="shared" si="356"/>
        <v>0</v>
      </c>
      <c r="O385">
        <f t="shared" si="356"/>
        <v>0</v>
      </c>
      <c r="P385">
        <f t="shared" si="356"/>
        <v>0</v>
      </c>
      <c r="Q385">
        <f t="shared" si="356"/>
        <v>0</v>
      </c>
      <c r="R385">
        <f t="shared" si="356"/>
        <v>0</v>
      </c>
      <c r="S385">
        <f t="shared" si="356"/>
        <v>0</v>
      </c>
      <c r="T385">
        <f t="shared" si="356"/>
        <v>0</v>
      </c>
      <c r="U385">
        <f t="shared" si="356"/>
        <v>0</v>
      </c>
    </row>
    <row r="386" spans="1:21">
      <c r="A386" t="str">
        <f t="shared" si="353"/>
        <v>NJ</v>
      </c>
      <c r="B386" s="1" t="s">
        <v>243</v>
      </c>
      <c r="C386">
        <f>SUMIFS(INDEX('IRA-BIL_IRA-BIL - Mid_annual_st'!$W$3:$AR$434,MATCH(C380,'IRA-BIL_IRA-BIL - Mid_annual_st'!$A$3:$A$434,0),),'IRA-BIL_IRA-BIL - Mid_annual_st'!$W$1:$AR$1,$B386)</f>
        <v>16563</v>
      </c>
      <c r="D386">
        <f>SUMIFS(INDEX('IRA-BIL_IRA-BIL - Mid_annual_st'!$W$3:$AR$434,MATCH(D380,'IRA-BIL_IRA-BIL - Mid_annual_st'!$A$3:$A$434,0),),'IRA-BIL_IRA-BIL - Mid_annual_st'!$W$1:$AR$1,$B386)</f>
        <v>16563</v>
      </c>
      <c r="E386">
        <f>SUMIFS(INDEX('IRA-BIL_IRA-BIL - Mid_annual_st'!$W$3:$AR$434,MATCH(E380,'IRA-BIL_IRA-BIL - Mid_annual_st'!$A$3:$A$434,0),),'IRA-BIL_IRA-BIL - Mid_annual_st'!$W$1:$AR$1,$B386)</f>
        <v>16593</v>
      </c>
      <c r="F386">
        <f>SUMIFS(INDEX('IRA-BIL_IRA-BIL - Mid_annual_st'!$W$3:$AR$434,MATCH(F380,'IRA-BIL_IRA-BIL - Mid_annual_st'!$A$3:$A$434,0),),'IRA-BIL_IRA-BIL - Mid_annual_st'!$W$1:$AR$1,$B386)</f>
        <v>16623</v>
      </c>
      <c r="G386">
        <f>SUMIFS(INDEX('IRA-BIL_IRA-BIL - Mid_annual_st'!$W$3:$AR$434,MATCH(G380,'IRA-BIL_IRA-BIL - Mid_annual_st'!$A$3:$A$434,0),),'IRA-BIL_IRA-BIL - Mid_annual_st'!$W$1:$AR$1,$B386)</f>
        <v>16653</v>
      </c>
      <c r="H386">
        <f>SUMIFS(INDEX('IRA-BIL_IRA-BIL - Mid_annual_st'!$W$3:$AR$434,MATCH(H380,'IRA-BIL_IRA-BIL - Mid_annual_st'!$A$3:$A$434,0),),'IRA-BIL_IRA-BIL - Mid_annual_st'!$W$1:$AR$1,$B386)</f>
        <v>16683</v>
      </c>
      <c r="I386">
        <f>SUMIFS(INDEX('IRA-BIL_IRA-BIL - Mid_annual_st'!$W$3:$AR$434,MATCH(I380,'IRA-BIL_IRA-BIL - Mid_annual_st'!$A$3:$A$434,0),),'IRA-BIL_IRA-BIL - Mid_annual_st'!$W$1:$AR$1,$B386)</f>
        <v>16713</v>
      </c>
      <c r="J386">
        <f>SUMIFS(INDEX('IRA-BIL_IRA-BIL - Mid_annual_st'!$W$3:$AR$434,MATCH(J380,'IRA-BIL_IRA-BIL - Mid_annual_st'!$A$3:$A$434,0),),'IRA-BIL_IRA-BIL - Mid_annual_st'!$W$1:$AR$1,$B386)</f>
        <v>16743</v>
      </c>
      <c r="K386">
        <f>SUMIFS(INDEX('IRA-BIL_IRA-BIL - Mid_annual_st'!$W$3:$AR$434,MATCH(K380,'IRA-BIL_IRA-BIL - Mid_annual_st'!$A$3:$A$434,0),),'IRA-BIL_IRA-BIL - Mid_annual_st'!$W$1:$AR$1,$B386)</f>
        <v>16773</v>
      </c>
      <c r="M386">
        <f t="shared" ref="M386:U386" si="357">C386/SUM(C382:C393)</f>
        <v>2.224465505111476E-4</v>
      </c>
      <c r="N386">
        <f t="shared" si="357"/>
        <v>2.2783021997920409E-4</v>
      </c>
      <c r="O386">
        <f t="shared" si="357"/>
        <v>2.2087126572919086E-4</v>
      </c>
      <c r="P386">
        <f t="shared" si="357"/>
        <v>2.2288693949710362E-4</v>
      </c>
      <c r="Q386">
        <f t="shared" si="357"/>
        <v>2.2195335828705906E-4</v>
      </c>
      <c r="R386">
        <f t="shared" si="357"/>
        <v>2.119388671401954E-4</v>
      </c>
      <c r="S386">
        <f t="shared" si="357"/>
        <v>2.0520347035865767E-4</v>
      </c>
      <c r="T386">
        <f t="shared" si="357"/>
        <v>2.0530763711792369E-4</v>
      </c>
      <c r="U386">
        <f t="shared" si="357"/>
        <v>2.1838908203020989E-4</v>
      </c>
    </row>
    <row r="387" spans="1:21">
      <c r="A387" t="str">
        <f t="shared" si="353"/>
        <v>NJ</v>
      </c>
      <c r="B387" s="1" t="s">
        <v>241</v>
      </c>
      <c r="C387">
        <f>SUMIFS(INDEX('IRA-BIL_IRA-BIL - Mid_annual_st'!$W$3:$AR$434,MATCH(C380,'IRA-BIL_IRA-BIL - Mid_annual_st'!$A$3:$A$434,0),),'IRA-BIL_IRA-BIL - Mid_annual_st'!$W$1:$AR$1,$B387)</f>
        <v>42940788</v>
      </c>
      <c r="D387">
        <f>SUMIFS(INDEX('IRA-BIL_IRA-BIL - Mid_annual_st'!$W$3:$AR$434,MATCH(D380,'IRA-BIL_IRA-BIL - Mid_annual_st'!$A$3:$A$434,0),),'IRA-BIL_IRA-BIL - Mid_annual_st'!$W$1:$AR$1,$B387)</f>
        <v>40306478</v>
      </c>
      <c r="E387">
        <f>SUMIFS(INDEX('IRA-BIL_IRA-BIL - Mid_annual_st'!$W$3:$AR$434,MATCH(E380,'IRA-BIL_IRA-BIL - Mid_annual_st'!$A$3:$A$434,0),),'IRA-BIL_IRA-BIL - Mid_annual_st'!$W$1:$AR$1,$B387)</f>
        <v>40955701</v>
      </c>
      <c r="F387">
        <f>SUMIFS(INDEX('IRA-BIL_IRA-BIL - Mid_annual_st'!$W$3:$AR$434,MATCH(F380,'IRA-BIL_IRA-BIL - Mid_annual_st'!$A$3:$A$434,0),),'IRA-BIL_IRA-BIL - Mid_annual_st'!$W$1:$AR$1,$B387)</f>
        <v>38391540</v>
      </c>
      <c r="G387">
        <f>SUMIFS(INDEX('IRA-BIL_IRA-BIL - Mid_annual_st'!$W$3:$AR$434,MATCH(G380,'IRA-BIL_IRA-BIL - Mid_annual_st'!$A$3:$A$434,0),),'IRA-BIL_IRA-BIL - Mid_annual_st'!$W$1:$AR$1,$B387)</f>
        <v>38866550</v>
      </c>
      <c r="H387">
        <f>SUMIFS(INDEX('IRA-BIL_IRA-BIL - Mid_annual_st'!$W$3:$AR$434,MATCH(H380,'IRA-BIL_IRA-BIL - Mid_annual_st'!$A$3:$A$434,0),),'IRA-BIL_IRA-BIL - Mid_annual_st'!$W$1:$AR$1,$B387)</f>
        <v>39951691</v>
      </c>
      <c r="I387">
        <f>SUMIFS(INDEX('IRA-BIL_IRA-BIL - Mid_annual_st'!$W$3:$AR$434,MATCH(I380,'IRA-BIL_IRA-BIL - Mid_annual_st'!$A$3:$A$434,0),),'IRA-BIL_IRA-BIL - Mid_annual_st'!$W$1:$AR$1,$B387)</f>
        <v>37270042</v>
      </c>
      <c r="J387">
        <f>SUMIFS(INDEX('IRA-BIL_IRA-BIL - Mid_annual_st'!$W$3:$AR$434,MATCH(J380,'IRA-BIL_IRA-BIL - Mid_annual_st'!$A$3:$A$434,0),),'IRA-BIL_IRA-BIL - Mid_annual_st'!$W$1:$AR$1,$B387)</f>
        <v>35907140</v>
      </c>
      <c r="K387">
        <f>SUMIFS(INDEX('IRA-BIL_IRA-BIL - Mid_annual_st'!$W$3:$AR$434,MATCH(K380,'IRA-BIL_IRA-BIL - Mid_annual_st'!$A$3:$A$434,0),),'IRA-BIL_IRA-BIL - Mid_annual_st'!$W$1:$AR$1,$B387)</f>
        <v>31224040</v>
      </c>
      <c r="M387">
        <f t="shared" ref="M387:U387" si="358">C387/SUM(C382:C393)</f>
        <v>0.57670893961422931</v>
      </c>
      <c r="N387">
        <f t="shared" si="358"/>
        <v>0.55443058318704042</v>
      </c>
      <c r="O387">
        <f t="shared" si="358"/>
        <v>0.54516588433051816</v>
      </c>
      <c r="P387">
        <f t="shared" si="358"/>
        <v>0.51476706089037072</v>
      </c>
      <c r="Q387">
        <f t="shared" si="358"/>
        <v>0.51801845298336013</v>
      </c>
      <c r="R387">
        <f t="shared" si="358"/>
        <v>0.50754157710694359</v>
      </c>
      <c r="S387">
        <f t="shared" si="358"/>
        <v>0.4576043773597156</v>
      </c>
      <c r="T387">
        <f t="shared" si="358"/>
        <v>0.44030401176984307</v>
      </c>
      <c r="U387">
        <f t="shared" si="358"/>
        <v>0.40654560501249359</v>
      </c>
    </row>
    <row r="388" spans="1:21">
      <c r="A388" t="str">
        <f t="shared" si="353"/>
        <v>NJ</v>
      </c>
      <c r="B388" s="1" t="s">
        <v>244</v>
      </c>
      <c r="C388">
        <f>SUMIFS(INDEX('IRA-BIL_IRA-BIL - Mid_annual_st'!$W$3:$AR$434,MATCH(C380,'IRA-BIL_IRA-BIL - Mid_annual_st'!$A$3:$A$434,0),),'IRA-BIL_IRA-BIL - Mid_annual_st'!$W$1:$AR$1,$B388)</f>
        <v>27672408</v>
      </c>
      <c r="D388">
        <f>SUMIFS(INDEX('IRA-BIL_IRA-BIL - Mid_annual_st'!$W$3:$AR$434,MATCH(D380,'IRA-BIL_IRA-BIL - Mid_annual_st'!$A$3:$A$434,0),),'IRA-BIL_IRA-BIL - Mid_annual_st'!$W$1:$AR$1,$B388)</f>
        <v>27672408</v>
      </c>
      <c r="E388">
        <f>SUMIFS(INDEX('IRA-BIL_IRA-BIL - Mid_annual_st'!$W$3:$AR$434,MATCH(E380,'IRA-BIL_IRA-BIL - Mid_annual_st'!$A$3:$A$434,0),),'IRA-BIL_IRA-BIL - Mid_annual_st'!$W$1:$AR$1,$B388)</f>
        <v>27672408</v>
      </c>
      <c r="F388">
        <f>SUMIFS(INDEX('IRA-BIL_IRA-BIL - Mid_annual_st'!$W$3:$AR$434,MATCH(F380,'IRA-BIL_IRA-BIL - Mid_annual_st'!$A$3:$A$434,0),),'IRA-BIL_IRA-BIL - Mid_annual_st'!$W$1:$AR$1,$B388)</f>
        <v>27672408</v>
      </c>
      <c r="G388">
        <f>SUMIFS(INDEX('IRA-BIL_IRA-BIL - Mid_annual_st'!$W$3:$AR$434,MATCH(G380,'IRA-BIL_IRA-BIL - Mid_annual_st'!$A$3:$A$434,0),),'IRA-BIL_IRA-BIL - Mid_annual_st'!$W$1:$AR$1,$B388)</f>
        <v>27672408</v>
      </c>
      <c r="H388">
        <f>SUMIFS(INDEX('IRA-BIL_IRA-BIL - Mid_annual_st'!$W$3:$AR$434,MATCH(H380,'IRA-BIL_IRA-BIL - Mid_annual_st'!$A$3:$A$434,0),),'IRA-BIL_IRA-BIL - Mid_annual_st'!$W$1:$AR$1,$B388)</f>
        <v>27672408</v>
      </c>
      <c r="I388">
        <f>SUMIFS(INDEX('IRA-BIL_IRA-BIL - Mid_annual_st'!$W$3:$AR$434,MATCH(I380,'IRA-BIL_IRA-BIL - Mid_annual_st'!$A$3:$A$434,0),),'IRA-BIL_IRA-BIL - Mid_annual_st'!$W$1:$AR$1,$B388)</f>
        <v>27672408</v>
      </c>
      <c r="J388">
        <f>SUMIFS(INDEX('IRA-BIL_IRA-BIL - Mid_annual_st'!$W$3:$AR$434,MATCH(J380,'IRA-BIL_IRA-BIL - Mid_annual_st'!$A$3:$A$434,0),),'IRA-BIL_IRA-BIL - Mid_annual_st'!$W$1:$AR$1,$B388)</f>
        <v>27672408</v>
      </c>
      <c r="K388">
        <f>SUMIFS(INDEX('IRA-BIL_IRA-BIL - Mid_annual_st'!$W$3:$AR$434,MATCH(K380,'IRA-BIL_IRA-BIL - Mid_annual_st'!$A$3:$A$434,0),),'IRA-BIL_IRA-BIL - Mid_annual_st'!$W$1:$AR$1,$B388)</f>
        <v>27672408</v>
      </c>
      <c r="M388">
        <f t="shared" ref="M388:U388" si="359">C388/SUM(C382:C393)</f>
        <v>0.37164956251506881</v>
      </c>
      <c r="N388">
        <f t="shared" si="359"/>
        <v>0.38064425538817165</v>
      </c>
      <c r="O388">
        <f t="shared" si="359"/>
        <v>0.36835049603655678</v>
      </c>
      <c r="P388">
        <f t="shared" si="359"/>
        <v>0.37104122767461745</v>
      </c>
      <c r="Q388">
        <f t="shared" si="359"/>
        <v>0.36882146685219958</v>
      </c>
      <c r="R388">
        <f t="shared" si="359"/>
        <v>0.35154701208183664</v>
      </c>
      <c r="S388">
        <f t="shared" si="359"/>
        <v>0.33976390562919173</v>
      </c>
      <c r="T388">
        <f t="shared" si="359"/>
        <v>0.33932728303429066</v>
      </c>
      <c r="U388">
        <f t="shared" si="359"/>
        <v>0.36030237767158152</v>
      </c>
    </row>
    <row r="389" spans="1:21">
      <c r="A389" t="str">
        <f t="shared" si="353"/>
        <v>NJ</v>
      </c>
      <c r="B389" s="1" t="s">
        <v>247</v>
      </c>
      <c r="C389">
        <f>SUMIFS(INDEX('IRA-BIL_IRA-BIL - Mid_annual_st'!$W$3:$AR$434,MATCH(C380,'IRA-BIL_IRA-BIL - Mid_annual_st'!$A$3:$A$434,0),),'IRA-BIL_IRA-BIL - Mid_annual_st'!$W$1:$AR$1,$B389)</f>
        <v>0</v>
      </c>
      <c r="D389">
        <f>SUMIFS(INDEX('IRA-BIL_IRA-BIL - Mid_annual_st'!$W$3:$AR$434,MATCH(D380,'IRA-BIL_IRA-BIL - Mid_annual_st'!$A$3:$A$434,0),),'IRA-BIL_IRA-BIL - Mid_annual_st'!$W$1:$AR$1,$B389)</f>
        <v>0</v>
      </c>
      <c r="E389">
        <f>SUMIFS(INDEX('IRA-BIL_IRA-BIL - Mid_annual_st'!$W$3:$AR$434,MATCH(E380,'IRA-BIL_IRA-BIL - Mid_annual_st'!$A$3:$A$434,0),),'IRA-BIL_IRA-BIL - Mid_annual_st'!$W$1:$AR$1,$B389)</f>
        <v>2371704</v>
      </c>
      <c r="F389">
        <f>SUMIFS(INDEX('IRA-BIL_IRA-BIL - Mid_annual_st'!$W$3:$AR$434,MATCH(F380,'IRA-BIL_IRA-BIL - Mid_annual_st'!$A$3:$A$434,0),),'IRA-BIL_IRA-BIL - Mid_annual_st'!$W$1:$AR$1,$B389)</f>
        <v>3865034</v>
      </c>
      <c r="G389">
        <f>SUMIFS(INDEX('IRA-BIL_IRA-BIL - Mid_annual_st'!$W$3:$AR$434,MATCH(G380,'IRA-BIL_IRA-BIL - Mid_annual_st'!$A$3:$A$434,0),),'IRA-BIL_IRA-BIL - Mid_annual_st'!$W$1:$AR$1,$B389)</f>
        <v>3854570</v>
      </c>
      <c r="H389">
        <f>SUMIFS(INDEX('IRA-BIL_IRA-BIL - Mid_annual_st'!$W$3:$AR$434,MATCH(H380,'IRA-BIL_IRA-BIL - Mid_annual_st'!$A$3:$A$434,0),),'IRA-BIL_IRA-BIL - Mid_annual_st'!$W$1:$AR$1,$B389)</f>
        <v>7074742</v>
      </c>
      <c r="I389">
        <f>SUMIFS(INDEX('IRA-BIL_IRA-BIL - Mid_annual_st'!$W$3:$AR$434,MATCH(I380,'IRA-BIL_IRA-BIL - Mid_annual_st'!$A$3:$A$434,0),),'IRA-BIL_IRA-BIL - Mid_annual_st'!$W$1:$AR$1,$B389)</f>
        <v>12231651</v>
      </c>
      <c r="J389">
        <f>SUMIFS(INDEX('IRA-BIL_IRA-BIL - Mid_annual_st'!$W$3:$AR$434,MATCH(J380,'IRA-BIL_IRA-BIL - Mid_annual_st'!$A$3:$A$434,0),),'IRA-BIL_IRA-BIL - Mid_annual_st'!$W$1:$AR$1,$B389)</f>
        <v>13433174</v>
      </c>
      <c r="K389">
        <f>SUMIFS(INDEX('IRA-BIL_IRA-BIL - Mid_annual_st'!$W$3:$AR$434,MATCH(K380,'IRA-BIL_IRA-BIL - Mid_annual_st'!$A$3:$A$434,0),),'IRA-BIL_IRA-BIL - Mid_annual_st'!$W$1:$AR$1,$B389)</f>
        <v>13396655</v>
      </c>
      <c r="M389">
        <f t="shared" ref="M389:U389" si="360">C389/SUM(C382:C393)</f>
        <v>0</v>
      </c>
      <c r="N389">
        <f t="shared" si="360"/>
        <v>0</v>
      </c>
      <c r="O389">
        <f t="shared" si="360"/>
        <v>3.1570015332669489E-2</v>
      </c>
      <c r="P389">
        <f t="shared" si="360"/>
        <v>5.1823714089649787E-2</v>
      </c>
      <c r="Q389">
        <f t="shared" si="360"/>
        <v>5.1374212229180885E-2</v>
      </c>
      <c r="R389">
        <f t="shared" si="360"/>
        <v>8.9876689132000254E-2</v>
      </c>
      <c r="S389">
        <f t="shared" si="360"/>
        <v>0.15018113046227161</v>
      </c>
      <c r="T389">
        <f t="shared" si="360"/>
        <v>0.16472156799462029</v>
      </c>
      <c r="U389">
        <f t="shared" si="360"/>
        <v>0.17442813973203491</v>
      </c>
    </row>
    <row r="390" spans="1:21">
      <c r="A390" t="str">
        <f t="shared" si="353"/>
        <v>NJ</v>
      </c>
      <c r="B390" s="1" t="s">
        <v>245</v>
      </c>
      <c r="C390">
        <f>SUMIFS(INDEX('IRA-BIL_IRA-BIL - Mid_annual_st'!$W$3:$AR$434,MATCH(C380,'IRA-BIL_IRA-BIL - Mid_annual_st'!$A$3:$A$434,0),),'IRA-BIL_IRA-BIL - Mid_annual_st'!$W$1:$AR$1,$B390)</f>
        <v>35921</v>
      </c>
      <c r="D390">
        <f>SUMIFS(INDEX('IRA-BIL_IRA-BIL - Mid_annual_st'!$W$3:$AR$434,MATCH(D380,'IRA-BIL_IRA-BIL - Mid_annual_st'!$A$3:$A$434,0),),'IRA-BIL_IRA-BIL - Mid_annual_st'!$W$1:$AR$1,$B390)</f>
        <v>26042</v>
      </c>
      <c r="E390">
        <f>SUMIFS(INDEX('IRA-BIL_IRA-BIL - Mid_annual_st'!$W$3:$AR$434,MATCH(E380,'IRA-BIL_IRA-BIL - Mid_annual_st'!$A$3:$A$434,0),),'IRA-BIL_IRA-BIL - Mid_annual_st'!$W$1:$AR$1,$B390)</f>
        <v>0</v>
      </c>
      <c r="F390">
        <f>SUMIFS(INDEX('IRA-BIL_IRA-BIL - Mid_annual_st'!$W$3:$AR$434,MATCH(F380,'IRA-BIL_IRA-BIL - Mid_annual_st'!$A$3:$A$434,0),),'IRA-BIL_IRA-BIL - Mid_annual_st'!$W$1:$AR$1,$B390)</f>
        <v>0</v>
      </c>
      <c r="G390">
        <f>SUMIFS(INDEX('IRA-BIL_IRA-BIL - Mid_annual_st'!$W$3:$AR$434,MATCH(G380,'IRA-BIL_IRA-BIL - Mid_annual_st'!$A$3:$A$434,0),),'IRA-BIL_IRA-BIL - Mid_annual_st'!$W$1:$AR$1,$B390)</f>
        <v>0</v>
      </c>
      <c r="H390">
        <f>SUMIFS(INDEX('IRA-BIL_IRA-BIL - Mid_annual_st'!$W$3:$AR$434,MATCH(H380,'IRA-BIL_IRA-BIL - Mid_annual_st'!$A$3:$A$434,0),),'IRA-BIL_IRA-BIL - Mid_annual_st'!$W$1:$AR$1,$B390)</f>
        <v>0</v>
      </c>
      <c r="I390">
        <f>SUMIFS(INDEX('IRA-BIL_IRA-BIL - Mid_annual_st'!$W$3:$AR$434,MATCH(I380,'IRA-BIL_IRA-BIL - Mid_annual_st'!$A$3:$A$434,0),),'IRA-BIL_IRA-BIL - Mid_annual_st'!$W$1:$AR$1,$B390)</f>
        <v>0</v>
      </c>
      <c r="J390">
        <f>SUMIFS(INDEX('IRA-BIL_IRA-BIL - Mid_annual_st'!$W$3:$AR$434,MATCH(J380,'IRA-BIL_IRA-BIL - Mid_annual_st'!$A$3:$A$434,0),),'IRA-BIL_IRA-BIL - Mid_annual_st'!$W$1:$AR$1,$B390)</f>
        <v>0</v>
      </c>
      <c r="K390">
        <f>SUMIFS(INDEX('IRA-BIL_IRA-BIL - Mid_annual_st'!$W$3:$AR$434,MATCH(K380,'IRA-BIL_IRA-BIL - Mid_annual_st'!$A$3:$A$434,0),),'IRA-BIL_IRA-BIL - Mid_annual_st'!$W$1:$AR$1,$B390)</f>
        <v>0</v>
      </c>
      <c r="M390">
        <f t="shared" ref="M390:U390" si="361">C390/SUM(C382:C393)</f>
        <v>4.8243087248149086E-4</v>
      </c>
      <c r="N390">
        <f t="shared" si="361"/>
        <v>3.5821738747198167E-4</v>
      </c>
      <c r="O390">
        <f t="shared" si="361"/>
        <v>0</v>
      </c>
      <c r="P390">
        <f t="shared" si="361"/>
        <v>0</v>
      </c>
      <c r="Q390">
        <f t="shared" si="361"/>
        <v>0</v>
      </c>
      <c r="R390">
        <f t="shared" si="361"/>
        <v>0</v>
      </c>
      <c r="S390">
        <f t="shared" si="361"/>
        <v>0</v>
      </c>
      <c r="T390">
        <f t="shared" si="361"/>
        <v>0</v>
      </c>
      <c r="U390">
        <f t="shared" si="361"/>
        <v>0</v>
      </c>
    </row>
    <row r="391" spans="1:21">
      <c r="A391" t="str">
        <f t="shared" si="353"/>
        <v>NJ</v>
      </c>
      <c r="B391" s="1" t="s">
        <v>248</v>
      </c>
      <c r="C391">
        <f>SUMIFS(INDEX('IRA-BIL_IRA-BIL - Mid_annual_st'!$W$3:$AR$434,MATCH(C380,'IRA-BIL_IRA-BIL - Mid_annual_st'!$A$3:$A$434,0),),'IRA-BIL_IRA-BIL - Mid_annual_st'!$W$1:$AR$1,$B391)</f>
        <v>239240</v>
      </c>
      <c r="D391">
        <f>SUMIFS(INDEX('IRA-BIL_IRA-BIL - Mid_annual_st'!$W$3:$AR$434,MATCH(D380,'IRA-BIL_IRA-BIL - Mid_annual_st'!$A$3:$A$434,0),),'IRA-BIL_IRA-BIL - Mid_annual_st'!$W$1:$AR$1,$B391)</f>
        <v>286069</v>
      </c>
      <c r="E391">
        <f>SUMIFS(INDEX('IRA-BIL_IRA-BIL - Mid_annual_st'!$W$3:$AR$434,MATCH(E380,'IRA-BIL_IRA-BIL - Mid_annual_st'!$A$3:$A$434,0),),'IRA-BIL_IRA-BIL - Mid_annual_st'!$W$1:$AR$1,$B391)</f>
        <v>285339</v>
      </c>
      <c r="F391">
        <f>SUMIFS(INDEX('IRA-BIL_IRA-BIL - Mid_annual_st'!$W$3:$AR$434,MATCH(F380,'IRA-BIL_IRA-BIL - Mid_annual_st'!$A$3:$A$434,0),),'IRA-BIL_IRA-BIL - Mid_annual_st'!$W$1:$AR$1,$B391)</f>
        <v>284610</v>
      </c>
      <c r="G391">
        <f>SUMIFS(INDEX('IRA-BIL_IRA-BIL - Mid_annual_st'!$W$3:$AR$434,MATCH(G380,'IRA-BIL_IRA-BIL - Mid_annual_st'!$A$3:$A$434,0),),'IRA-BIL_IRA-BIL - Mid_annual_st'!$W$1:$AR$1,$B391)</f>
        <v>283880</v>
      </c>
      <c r="H391">
        <f>SUMIFS(INDEX('IRA-BIL_IRA-BIL - Mid_annual_st'!$W$3:$AR$434,MATCH(H380,'IRA-BIL_IRA-BIL - Mid_annual_st'!$A$3:$A$434,0),),'IRA-BIL_IRA-BIL - Mid_annual_st'!$W$1:$AR$1,$B391)</f>
        <v>279853</v>
      </c>
      <c r="I391">
        <f>SUMIFS(INDEX('IRA-BIL_IRA-BIL - Mid_annual_st'!$W$3:$AR$434,MATCH(I380,'IRA-BIL_IRA-BIL - Mid_annual_st'!$A$3:$A$434,0),),'IRA-BIL_IRA-BIL - Mid_annual_st'!$W$1:$AR$1,$B391)</f>
        <v>278986</v>
      </c>
      <c r="J391">
        <f>SUMIFS(INDEX('IRA-BIL_IRA-BIL - Mid_annual_st'!$W$3:$AR$434,MATCH(J380,'IRA-BIL_IRA-BIL - Mid_annual_st'!$A$3:$A$434,0),),'IRA-BIL_IRA-BIL - Mid_annual_st'!$W$1:$AR$1,$B391)</f>
        <v>281699</v>
      </c>
      <c r="K391">
        <f>SUMIFS(INDEX('IRA-BIL_IRA-BIL - Mid_annual_st'!$W$3:$AR$434,MATCH(K380,'IRA-BIL_IRA-BIL - Mid_annual_st'!$A$3:$A$434,0),),'IRA-BIL_IRA-BIL - Mid_annual_st'!$W$1:$AR$1,$B391)</f>
        <v>281016</v>
      </c>
      <c r="M391">
        <f t="shared" ref="M391:U391" si="362">C391/SUM(C382:C393)</f>
        <v>3.2130720729509721E-3</v>
      </c>
      <c r="N391">
        <f t="shared" si="362"/>
        <v>3.9349854011490031E-3</v>
      </c>
      <c r="O391">
        <f t="shared" si="362"/>
        <v>3.7981791172121732E-3</v>
      </c>
      <c r="P391">
        <f t="shared" si="362"/>
        <v>3.8161494225031978E-3</v>
      </c>
      <c r="Q391">
        <f t="shared" si="362"/>
        <v>3.7835897045895833E-3</v>
      </c>
      <c r="R391">
        <f t="shared" si="362"/>
        <v>3.55521955198616E-3</v>
      </c>
      <c r="S391">
        <f t="shared" si="362"/>
        <v>3.4254110800861887E-3</v>
      </c>
      <c r="T391">
        <f t="shared" si="362"/>
        <v>3.4542767764726744E-3</v>
      </c>
      <c r="U391">
        <f t="shared" si="362"/>
        <v>3.6589057578132393E-3</v>
      </c>
    </row>
    <row r="392" spans="1:21">
      <c r="A392" t="str">
        <f t="shared" si="353"/>
        <v>NJ</v>
      </c>
      <c r="B392" s="1" t="s">
        <v>246</v>
      </c>
      <c r="C392" s="53">
        <v>0</v>
      </c>
      <c r="D392" s="53">
        <v>0</v>
      </c>
      <c r="E392" s="53">
        <v>0</v>
      </c>
      <c r="F392" s="53">
        <v>0</v>
      </c>
      <c r="G392" s="53">
        <v>0</v>
      </c>
      <c r="H392" s="53">
        <v>0</v>
      </c>
      <c r="I392" s="53">
        <v>0</v>
      </c>
      <c r="J392" s="53">
        <v>0</v>
      </c>
      <c r="K392" s="53">
        <v>0</v>
      </c>
      <c r="M392" s="53">
        <v>0</v>
      </c>
      <c r="N392" s="53">
        <v>0</v>
      </c>
      <c r="O392" s="53">
        <v>0</v>
      </c>
      <c r="P392" s="53">
        <v>0</v>
      </c>
      <c r="Q392" s="53">
        <v>0</v>
      </c>
      <c r="R392" s="53">
        <v>0</v>
      </c>
      <c r="S392" s="53">
        <v>0</v>
      </c>
      <c r="T392" s="53">
        <v>0</v>
      </c>
      <c r="U392" s="53">
        <v>0</v>
      </c>
    </row>
    <row r="393" spans="1:21" ht="15.6" customHeight="1" thickBot="1">
      <c r="A393" t="str">
        <f t="shared" si="353"/>
        <v>NJ</v>
      </c>
      <c r="B393" s="1" t="s">
        <v>240</v>
      </c>
      <c r="C393">
        <f>SUMIFS(INDEX('IRA-BIL_IRA-BIL - Mid_annual_st'!$W$3:$AR$434,MATCH(C380,'IRA-BIL_IRA-BIL - Mid_annual_st'!$A$3:$A$434,0),),'IRA-BIL_IRA-BIL - Mid_annual_st'!$W$1:$AR$1,$B393)</f>
        <v>2836078</v>
      </c>
      <c r="D393">
        <f>SUMIFS(INDEX('IRA-BIL_IRA-BIL - Mid_annual_st'!$W$3:$AR$434,MATCH(D380,'IRA-BIL_IRA-BIL - Mid_annual_st'!$A$3:$A$434,0),),'IRA-BIL_IRA-BIL - Mid_annual_st'!$W$1:$AR$1,$B393)</f>
        <v>3673974</v>
      </c>
      <c r="E393">
        <f>SUMIFS(INDEX('IRA-BIL_IRA-BIL - Mid_annual_st'!$W$3:$AR$434,MATCH(E380,'IRA-BIL_IRA-BIL - Mid_annual_st'!$A$3:$A$434,0),),'IRA-BIL_IRA-BIL - Mid_annual_st'!$W$1:$AR$1,$B393)</f>
        <v>3106126</v>
      </c>
      <c r="F393">
        <f>SUMIFS(INDEX('IRA-BIL_IRA-BIL - Mid_annual_st'!$W$3:$AR$434,MATCH(F380,'IRA-BIL_IRA-BIL - Mid_annual_st'!$A$3:$A$434,0),),'IRA-BIL_IRA-BIL - Mid_annual_st'!$W$1:$AR$1,$B393)</f>
        <v>3622608</v>
      </c>
      <c r="G393">
        <f>SUMIFS(INDEX('IRA-BIL_IRA-BIL - Mid_annual_st'!$W$3:$AR$434,MATCH(G380,'IRA-BIL_IRA-BIL - Mid_annual_st'!$A$3:$A$434,0),),'IRA-BIL_IRA-BIL - Mid_annual_st'!$W$1:$AR$1,$B393)</f>
        <v>3597374</v>
      </c>
      <c r="H393">
        <f>SUMIFS(INDEX('IRA-BIL_IRA-BIL - Mid_annual_st'!$W$3:$AR$434,MATCH(H380,'IRA-BIL_IRA-BIL - Mid_annual_st'!$A$3:$A$434,0),),'IRA-BIL_IRA-BIL - Mid_annual_st'!$W$1:$AR$1,$B393)</f>
        <v>2972625</v>
      </c>
      <c r="I393">
        <f>SUMIFS(INDEX('IRA-BIL_IRA-BIL - Mid_annual_st'!$W$3:$AR$434,MATCH(I380,'IRA-BIL_IRA-BIL - Mid_annual_st'!$A$3:$A$434,0),),'IRA-BIL_IRA-BIL - Mid_annual_st'!$W$1:$AR$1,$B393)</f>
        <v>3258853</v>
      </c>
      <c r="J393">
        <f>SUMIFS(INDEX('IRA-BIL_IRA-BIL - Mid_annual_st'!$W$3:$AR$434,MATCH(J380,'IRA-BIL_IRA-BIL - Mid_annual_st'!$A$3:$A$434,0),),'IRA-BIL_IRA-BIL - Mid_annual_st'!$W$1:$AR$1,$B393)</f>
        <v>3522288</v>
      </c>
      <c r="K393">
        <f>SUMIFS(INDEX('IRA-BIL_IRA-BIL - Mid_annual_st'!$W$3:$AR$434,MATCH(K380,'IRA-BIL_IRA-BIL - Mid_annual_st'!$A$3:$A$434,0),),'IRA-BIL_IRA-BIL - Mid_annual_st'!$W$1:$AR$1,$B393)</f>
        <v>3497787</v>
      </c>
      <c r="M393">
        <f t="shared" ref="M393:U393" si="363">C393/SUM(C382:C393)</f>
        <v>3.8089462541843533E-2</v>
      </c>
      <c r="N393">
        <f t="shared" si="363"/>
        <v>5.0536877656093479E-2</v>
      </c>
      <c r="O393">
        <f t="shared" si="363"/>
        <v>4.1345988135620362E-2</v>
      </c>
      <c r="P393">
        <f t="shared" si="363"/>
        <v>4.8573182344806808E-2</v>
      </c>
      <c r="Q393">
        <f t="shared" si="363"/>
        <v>4.7946270360568713E-2</v>
      </c>
      <c r="R393">
        <f t="shared" si="363"/>
        <v>3.7763877895619698E-2</v>
      </c>
      <c r="S393">
        <f t="shared" si="363"/>
        <v>4.0012442110256848E-2</v>
      </c>
      <c r="T393">
        <f t="shared" si="363"/>
        <v>4.3191341248809481E-2</v>
      </c>
      <c r="U393">
        <f t="shared" si="363"/>
        <v>4.5542150603183798E-2</v>
      </c>
    </row>
    <row r="394" spans="1:21" ht="15.6" customHeight="1" thickBot="1">
      <c r="A394" s="50" t="s">
        <v>99</v>
      </c>
      <c r="C394" s="49" t="str">
        <f t="shared" ref="C394:K394" si="364">$A394&amp;"_"&amp;C395</f>
        <v>NM_2022</v>
      </c>
      <c r="D394" s="49" t="str">
        <f t="shared" si="364"/>
        <v>NM_2023</v>
      </c>
      <c r="E394" s="49" t="str">
        <f t="shared" si="364"/>
        <v>NM_2024</v>
      </c>
      <c r="F394" s="49" t="str">
        <f t="shared" si="364"/>
        <v>NM_2025</v>
      </c>
      <c r="G394" s="49" t="str">
        <f t="shared" si="364"/>
        <v>NM_2026</v>
      </c>
      <c r="H394" s="49" t="str">
        <f t="shared" si="364"/>
        <v>NM_2027</v>
      </c>
      <c r="I394" s="49" t="str">
        <f t="shared" si="364"/>
        <v>NM_2028</v>
      </c>
      <c r="J394" s="49" t="str">
        <f t="shared" si="364"/>
        <v>NM_2029</v>
      </c>
      <c r="K394" s="49" t="str">
        <f t="shared" si="364"/>
        <v>NM_2030</v>
      </c>
      <c r="M394" s="56" t="str">
        <f t="shared" ref="M394:U394" si="365">$A394&amp;"_"&amp;M395</f>
        <v>NM_2022</v>
      </c>
      <c r="N394" s="56" t="str">
        <f t="shared" si="365"/>
        <v>NM_2023</v>
      </c>
      <c r="O394" s="56" t="str">
        <f t="shared" si="365"/>
        <v>NM_2024</v>
      </c>
      <c r="P394" s="56" t="str">
        <f t="shared" si="365"/>
        <v>NM_2025</v>
      </c>
      <c r="Q394" s="56" t="str">
        <f t="shared" si="365"/>
        <v>NM_2026</v>
      </c>
      <c r="R394" s="56" t="str">
        <f t="shared" si="365"/>
        <v>NM_2027</v>
      </c>
      <c r="S394" s="56" t="str">
        <f t="shared" si="365"/>
        <v>NM_2028</v>
      </c>
      <c r="T394" s="56" t="str">
        <f t="shared" si="365"/>
        <v>NM_2029</v>
      </c>
      <c r="U394" s="56" t="str">
        <f t="shared" si="365"/>
        <v>NM_2030</v>
      </c>
    </row>
    <row r="395" spans="1:21">
      <c r="C395" s="48">
        <v>2022</v>
      </c>
      <c r="D395" s="48">
        <v>2023</v>
      </c>
      <c r="E395" s="48">
        <v>2024</v>
      </c>
      <c r="F395" s="48">
        <v>2025</v>
      </c>
      <c r="G395" s="48">
        <v>2026</v>
      </c>
      <c r="H395" s="48">
        <v>2027</v>
      </c>
      <c r="I395" s="48">
        <v>2028</v>
      </c>
      <c r="J395" s="48">
        <v>2029</v>
      </c>
      <c r="K395" s="48">
        <v>2030</v>
      </c>
      <c r="M395" s="48">
        <v>2022</v>
      </c>
      <c r="N395" s="48">
        <v>2023</v>
      </c>
      <c r="O395" s="48">
        <v>2024</v>
      </c>
      <c r="P395" s="48">
        <v>2025</v>
      </c>
      <c r="Q395" s="48">
        <v>2026</v>
      </c>
      <c r="R395" s="48">
        <v>2027</v>
      </c>
      <c r="S395" s="48">
        <v>2028</v>
      </c>
      <c r="T395" s="48">
        <v>2029</v>
      </c>
      <c r="U395" s="48">
        <v>2030</v>
      </c>
    </row>
    <row r="396" spans="1:21">
      <c r="A396" t="str">
        <f>A394</f>
        <v>NM</v>
      </c>
      <c r="B396" s="1" t="s">
        <v>237</v>
      </c>
      <c r="C396" s="53">
        <v>0</v>
      </c>
      <c r="D396" s="53">
        <v>0</v>
      </c>
      <c r="E396" s="53">
        <v>0</v>
      </c>
      <c r="F396" s="53">
        <v>0</v>
      </c>
      <c r="G396" s="53">
        <v>0</v>
      </c>
      <c r="H396" s="53">
        <v>0</v>
      </c>
      <c r="I396" s="53">
        <v>0</v>
      </c>
      <c r="J396" s="53">
        <v>0</v>
      </c>
      <c r="K396" s="53">
        <v>0</v>
      </c>
      <c r="M396" s="53">
        <v>0</v>
      </c>
      <c r="N396" s="53">
        <v>0</v>
      </c>
      <c r="O396" s="53">
        <v>0</v>
      </c>
      <c r="P396" s="53">
        <v>0</v>
      </c>
      <c r="Q396" s="53">
        <v>0</v>
      </c>
      <c r="R396" s="53">
        <v>0</v>
      </c>
      <c r="S396" s="53">
        <v>0</v>
      </c>
      <c r="T396" s="53">
        <v>0</v>
      </c>
      <c r="U396" s="53">
        <v>0</v>
      </c>
    </row>
    <row r="397" spans="1:21">
      <c r="A397" t="str">
        <f t="shared" ref="A397:A407" si="366">A396</f>
        <v>NM</v>
      </c>
      <c r="B397" s="1" t="s">
        <v>238</v>
      </c>
      <c r="C397">
        <f>SUMIFS(INDEX('IRA-BIL_IRA-BIL - Mid_annual_st'!$W$3:$AR$434,MATCH(C394,'IRA-BIL_IRA-BIL - Mid_annual_st'!$A$3:$A$434,0),),'IRA-BIL_IRA-BIL - Mid_annual_st'!$W$1:$AR$1,$B397)</f>
        <v>14646</v>
      </c>
      <c r="D397">
        <f>SUMIFS(INDEX('IRA-BIL_IRA-BIL - Mid_annual_st'!$W$3:$AR$434,MATCH(D394,'IRA-BIL_IRA-BIL - Mid_annual_st'!$A$3:$A$434,0),),'IRA-BIL_IRA-BIL - Mid_annual_st'!$W$1:$AR$1,$B397)</f>
        <v>14646</v>
      </c>
      <c r="E397">
        <f>SUMIFS(INDEX('IRA-BIL_IRA-BIL - Mid_annual_st'!$W$3:$AR$434,MATCH(E394,'IRA-BIL_IRA-BIL - Mid_annual_st'!$A$3:$A$434,0),),'IRA-BIL_IRA-BIL - Mid_annual_st'!$W$1:$AR$1,$B397)</f>
        <v>14646</v>
      </c>
      <c r="F397">
        <f>SUMIFS(INDEX('IRA-BIL_IRA-BIL - Mid_annual_st'!$W$3:$AR$434,MATCH(F394,'IRA-BIL_IRA-BIL - Mid_annual_st'!$A$3:$A$434,0),),'IRA-BIL_IRA-BIL - Mid_annual_st'!$W$1:$AR$1,$B397)</f>
        <v>14646</v>
      </c>
      <c r="G397">
        <f>SUMIFS(INDEX('IRA-BIL_IRA-BIL - Mid_annual_st'!$W$3:$AR$434,MATCH(G394,'IRA-BIL_IRA-BIL - Mid_annual_st'!$A$3:$A$434,0),),'IRA-BIL_IRA-BIL - Mid_annual_st'!$W$1:$AR$1,$B397)</f>
        <v>14646</v>
      </c>
      <c r="H397">
        <f>SUMIFS(INDEX('IRA-BIL_IRA-BIL - Mid_annual_st'!$W$3:$AR$434,MATCH(H394,'IRA-BIL_IRA-BIL - Mid_annual_st'!$A$3:$A$434,0),),'IRA-BIL_IRA-BIL - Mid_annual_st'!$W$1:$AR$1,$B397)</f>
        <v>14646</v>
      </c>
      <c r="I397">
        <f>SUMIFS(INDEX('IRA-BIL_IRA-BIL - Mid_annual_st'!$W$3:$AR$434,MATCH(I394,'IRA-BIL_IRA-BIL - Mid_annual_st'!$A$3:$A$434,0),),'IRA-BIL_IRA-BIL - Mid_annual_st'!$W$1:$AR$1,$B397)</f>
        <v>12639</v>
      </c>
      <c r="J397">
        <f>SUMIFS(INDEX('IRA-BIL_IRA-BIL - Mid_annual_st'!$W$3:$AR$434,MATCH(J394,'IRA-BIL_IRA-BIL - Mid_annual_st'!$A$3:$A$434,0),),'IRA-BIL_IRA-BIL - Mid_annual_st'!$W$1:$AR$1,$B397)</f>
        <v>12639</v>
      </c>
      <c r="K397">
        <f>SUMIFS(INDEX('IRA-BIL_IRA-BIL - Mid_annual_st'!$W$3:$AR$434,MATCH(K394,'IRA-BIL_IRA-BIL - Mid_annual_st'!$A$3:$A$434,0),),'IRA-BIL_IRA-BIL - Mid_annual_st'!$W$1:$AR$1,$B397)</f>
        <v>12050</v>
      </c>
      <c r="M397">
        <f t="shared" ref="M397:U397" si="367">C397/SUM(C396:C407)</f>
        <v>4.5542793698700806E-4</v>
      </c>
      <c r="N397">
        <f t="shared" si="367"/>
        <v>4.1303720958761847E-4</v>
      </c>
      <c r="O397">
        <f t="shared" si="367"/>
        <v>4.2718563158240601E-4</v>
      </c>
      <c r="P397">
        <f t="shared" si="367"/>
        <v>3.6843770338787599E-4</v>
      </c>
      <c r="Q397">
        <f t="shared" si="367"/>
        <v>3.3645790142298077E-4</v>
      </c>
      <c r="R397">
        <f t="shared" si="367"/>
        <v>3.4143358043324019E-4</v>
      </c>
      <c r="S397">
        <f t="shared" si="367"/>
        <v>2.5878808102239374E-4</v>
      </c>
      <c r="T397">
        <f t="shared" si="367"/>
        <v>2.5258722542955217E-4</v>
      </c>
      <c r="U397">
        <f t="shared" si="367"/>
        <v>2.4481549353350856E-4</v>
      </c>
    </row>
    <row r="398" spans="1:21">
      <c r="A398" t="str">
        <f t="shared" si="366"/>
        <v>NM</v>
      </c>
      <c r="B398" s="1" t="s">
        <v>239</v>
      </c>
      <c r="C398">
        <f>SUMIFS(INDEX('IRA-BIL_IRA-BIL - Mid_annual_st'!$W$3:$AR$434,MATCH(C394,'IRA-BIL_IRA-BIL - Mid_annual_st'!$A$3:$A$434,0),),'IRA-BIL_IRA-BIL - Mid_annual_st'!$W$1:$AR$1,$B398)</f>
        <v>10921872</v>
      </c>
      <c r="D398">
        <f>SUMIFS(INDEX('IRA-BIL_IRA-BIL - Mid_annual_st'!$W$3:$AR$434,MATCH(D394,'IRA-BIL_IRA-BIL - Mid_annual_st'!$A$3:$A$434,0),),'IRA-BIL_IRA-BIL - Mid_annual_st'!$W$1:$AR$1,$B398)</f>
        <v>10104821</v>
      </c>
      <c r="E398">
        <f>SUMIFS(INDEX('IRA-BIL_IRA-BIL - Mid_annual_st'!$W$3:$AR$434,MATCH(E394,'IRA-BIL_IRA-BIL - Mid_annual_st'!$A$3:$A$434,0),),'IRA-BIL_IRA-BIL - Mid_annual_st'!$W$1:$AR$1,$B398)</f>
        <v>9070061</v>
      </c>
      <c r="F398">
        <f>SUMIFS(INDEX('IRA-BIL_IRA-BIL - Mid_annual_st'!$W$3:$AR$434,MATCH(F394,'IRA-BIL_IRA-BIL - Mid_annual_st'!$A$3:$A$434,0),),'IRA-BIL_IRA-BIL - Mid_annual_st'!$W$1:$AR$1,$B398)</f>
        <v>7296715</v>
      </c>
      <c r="G398">
        <f>SUMIFS(INDEX('IRA-BIL_IRA-BIL - Mid_annual_st'!$W$3:$AR$434,MATCH(G394,'IRA-BIL_IRA-BIL - Mid_annual_st'!$A$3:$A$434,0),),'IRA-BIL_IRA-BIL - Mid_annual_st'!$W$1:$AR$1,$B398)</f>
        <v>6592521</v>
      </c>
      <c r="H398">
        <f>SUMIFS(INDEX('IRA-BIL_IRA-BIL - Mid_annual_st'!$W$3:$AR$434,MATCH(H394,'IRA-BIL_IRA-BIL - Mid_annual_st'!$A$3:$A$434,0),),'IRA-BIL_IRA-BIL - Mid_annual_st'!$W$1:$AR$1,$B398)</f>
        <v>5703617</v>
      </c>
      <c r="I398">
        <f>SUMIFS(INDEX('IRA-BIL_IRA-BIL - Mid_annual_st'!$W$3:$AR$434,MATCH(I394,'IRA-BIL_IRA-BIL - Mid_annual_st'!$A$3:$A$434,0),),'IRA-BIL_IRA-BIL - Mid_annual_st'!$W$1:$AR$1,$B398)</f>
        <v>236703</v>
      </c>
      <c r="J398">
        <f>SUMIFS(INDEX('IRA-BIL_IRA-BIL - Mid_annual_st'!$W$3:$AR$434,MATCH(J394,'IRA-BIL_IRA-BIL - Mid_annual_st'!$A$3:$A$434,0),),'IRA-BIL_IRA-BIL - Mid_annual_st'!$W$1:$AR$1,$B398)</f>
        <v>0</v>
      </c>
      <c r="K398">
        <f>SUMIFS(INDEX('IRA-BIL_IRA-BIL - Mid_annual_st'!$W$3:$AR$434,MATCH(K394,'IRA-BIL_IRA-BIL - Mid_annual_st'!$A$3:$A$434,0),),'IRA-BIL_IRA-BIL - Mid_annual_st'!$W$1:$AR$1,$B398)</f>
        <v>0</v>
      </c>
      <c r="M398">
        <f t="shared" ref="M398:U398" si="368">C398/SUM(C396:C407)</f>
        <v>0.33962348989459018</v>
      </c>
      <c r="N398">
        <f t="shared" si="368"/>
        <v>0.284969757559905</v>
      </c>
      <c r="O398">
        <f t="shared" si="368"/>
        <v>0.26455002982220055</v>
      </c>
      <c r="P398">
        <f t="shared" si="368"/>
        <v>0.18355762098019018</v>
      </c>
      <c r="Q398">
        <f t="shared" si="368"/>
        <v>0.15144788889436914</v>
      </c>
      <c r="R398">
        <f t="shared" si="368"/>
        <v>0.13296506716713752</v>
      </c>
      <c r="S398">
        <f t="shared" si="368"/>
        <v>4.8465792501181789E-3</v>
      </c>
      <c r="T398">
        <f t="shared" si="368"/>
        <v>0</v>
      </c>
      <c r="U398">
        <f t="shared" si="368"/>
        <v>0</v>
      </c>
    </row>
    <row r="399" spans="1:21">
      <c r="A399" t="str">
        <f t="shared" si="366"/>
        <v>NM</v>
      </c>
      <c r="B399" s="1" t="s">
        <v>242</v>
      </c>
      <c r="C399">
        <f>SUMIFS(INDEX('IRA-BIL_IRA-BIL - Mid_annual_st'!$W$3:$AR$434,MATCH(C394,'IRA-BIL_IRA-BIL - Mid_annual_st'!$A$3:$A$434,0),),'IRA-BIL_IRA-BIL - Mid_annual_st'!$W$1:$AR$1,$B399)</f>
        <v>64046</v>
      </c>
      <c r="D399">
        <f>SUMIFS(INDEX('IRA-BIL_IRA-BIL - Mid_annual_st'!$W$3:$AR$434,MATCH(D394,'IRA-BIL_IRA-BIL - Mid_annual_st'!$A$3:$A$434,0),),'IRA-BIL_IRA-BIL - Mid_annual_st'!$W$1:$AR$1,$B399)</f>
        <v>64046</v>
      </c>
      <c r="E399">
        <f>SUMIFS(INDEX('IRA-BIL_IRA-BIL - Mid_annual_st'!$W$3:$AR$434,MATCH(E394,'IRA-BIL_IRA-BIL - Mid_annual_st'!$A$3:$A$434,0),),'IRA-BIL_IRA-BIL - Mid_annual_st'!$W$1:$AR$1,$B399)</f>
        <v>64046</v>
      </c>
      <c r="F399">
        <f>SUMIFS(INDEX('IRA-BIL_IRA-BIL - Mid_annual_st'!$W$3:$AR$434,MATCH(F394,'IRA-BIL_IRA-BIL - Mid_annual_st'!$A$3:$A$434,0),),'IRA-BIL_IRA-BIL - Mid_annual_st'!$W$1:$AR$1,$B399)</f>
        <v>64046</v>
      </c>
      <c r="G399">
        <f>SUMIFS(INDEX('IRA-BIL_IRA-BIL - Mid_annual_st'!$W$3:$AR$434,MATCH(G394,'IRA-BIL_IRA-BIL - Mid_annual_st'!$A$3:$A$434,0),),'IRA-BIL_IRA-BIL - Mid_annual_st'!$W$1:$AR$1,$B399)</f>
        <v>64046</v>
      </c>
      <c r="H399">
        <f>SUMIFS(INDEX('IRA-BIL_IRA-BIL - Mid_annual_st'!$W$3:$AR$434,MATCH(H394,'IRA-BIL_IRA-BIL - Mid_annual_st'!$A$3:$A$434,0),),'IRA-BIL_IRA-BIL - Mid_annual_st'!$W$1:$AR$1,$B399)</f>
        <v>64046</v>
      </c>
      <c r="I399">
        <f>SUMIFS(INDEX('IRA-BIL_IRA-BIL - Mid_annual_st'!$W$3:$AR$434,MATCH(I394,'IRA-BIL_IRA-BIL - Mid_annual_st'!$A$3:$A$434,0),),'IRA-BIL_IRA-BIL - Mid_annual_st'!$W$1:$AR$1,$B399)</f>
        <v>64046</v>
      </c>
      <c r="J399">
        <f>SUMIFS(INDEX('IRA-BIL_IRA-BIL - Mid_annual_st'!$W$3:$AR$434,MATCH(J394,'IRA-BIL_IRA-BIL - Mid_annual_st'!$A$3:$A$434,0),),'IRA-BIL_IRA-BIL - Mid_annual_st'!$W$1:$AR$1,$B399)</f>
        <v>64046</v>
      </c>
      <c r="K399">
        <f>SUMIFS(INDEX('IRA-BIL_IRA-BIL - Mid_annual_st'!$W$3:$AR$434,MATCH(K394,'IRA-BIL_IRA-BIL - Mid_annual_st'!$A$3:$A$434,0),),'IRA-BIL_IRA-BIL - Mid_annual_st'!$W$1:$AR$1,$B399)</f>
        <v>64046</v>
      </c>
      <c r="M399">
        <f t="shared" ref="M399:U399" si="369">C399/SUM(C396:C407)</f>
        <v>1.991556578742996E-3</v>
      </c>
      <c r="N399">
        <f t="shared" si="369"/>
        <v>1.8061847006178215E-3</v>
      </c>
      <c r="O399">
        <f t="shared" si="369"/>
        <v>1.8680548245477793E-3</v>
      </c>
      <c r="P399">
        <f t="shared" si="369"/>
        <v>1.6111539772757002E-3</v>
      </c>
      <c r="Q399">
        <f t="shared" si="369"/>
        <v>1.4713083950932831E-3</v>
      </c>
      <c r="R399">
        <f t="shared" si="369"/>
        <v>1.4930667139442374E-3</v>
      </c>
      <c r="S399">
        <f t="shared" si="369"/>
        <v>1.3113649368747709E-3</v>
      </c>
      <c r="T399">
        <f t="shared" si="369"/>
        <v>1.2799431473899121E-3</v>
      </c>
      <c r="U399">
        <f t="shared" si="369"/>
        <v>1.301199427290215E-3</v>
      </c>
    </row>
    <row r="400" spans="1:21">
      <c r="A400" t="str">
        <f t="shared" si="366"/>
        <v>NM</v>
      </c>
      <c r="B400" s="1" t="s">
        <v>243</v>
      </c>
      <c r="C400">
        <f>SUMIFS(INDEX('IRA-BIL_IRA-BIL - Mid_annual_st'!$W$3:$AR$434,MATCH(C394,'IRA-BIL_IRA-BIL - Mid_annual_st'!$A$3:$A$434,0),),'IRA-BIL_IRA-BIL - Mid_annual_st'!$W$1:$AR$1,$B400)</f>
        <v>160099</v>
      </c>
      <c r="D400">
        <f>SUMIFS(INDEX('IRA-BIL_IRA-BIL - Mid_annual_st'!$W$3:$AR$434,MATCH(D394,'IRA-BIL_IRA-BIL - Mid_annual_st'!$A$3:$A$434,0),),'IRA-BIL_IRA-BIL - Mid_annual_st'!$W$1:$AR$1,$B400)</f>
        <v>160099</v>
      </c>
      <c r="E400">
        <f>SUMIFS(INDEX('IRA-BIL_IRA-BIL - Mid_annual_st'!$W$3:$AR$434,MATCH(E394,'IRA-BIL_IRA-BIL - Mid_annual_st'!$A$3:$A$434,0),),'IRA-BIL_IRA-BIL - Mid_annual_st'!$W$1:$AR$1,$B400)</f>
        <v>160378</v>
      </c>
      <c r="F400">
        <f>SUMIFS(INDEX('IRA-BIL_IRA-BIL - Mid_annual_st'!$W$3:$AR$434,MATCH(F394,'IRA-BIL_IRA-BIL - Mid_annual_st'!$A$3:$A$434,0),),'IRA-BIL_IRA-BIL - Mid_annual_st'!$W$1:$AR$1,$B400)</f>
        <v>160657</v>
      </c>
      <c r="G400">
        <f>SUMIFS(INDEX('IRA-BIL_IRA-BIL - Mid_annual_st'!$W$3:$AR$434,MATCH(G394,'IRA-BIL_IRA-BIL - Mid_annual_st'!$A$3:$A$434,0),),'IRA-BIL_IRA-BIL - Mid_annual_st'!$W$1:$AR$1,$B400)</f>
        <v>160936</v>
      </c>
      <c r="H400">
        <f>SUMIFS(INDEX('IRA-BIL_IRA-BIL - Mid_annual_st'!$W$3:$AR$434,MATCH(H394,'IRA-BIL_IRA-BIL - Mid_annual_st'!$A$3:$A$434,0),),'IRA-BIL_IRA-BIL - Mid_annual_st'!$W$1:$AR$1,$B400)</f>
        <v>161215</v>
      </c>
      <c r="I400">
        <f>SUMIFS(INDEX('IRA-BIL_IRA-BIL - Mid_annual_st'!$W$3:$AR$434,MATCH(I394,'IRA-BIL_IRA-BIL - Mid_annual_st'!$A$3:$A$434,0),),'IRA-BIL_IRA-BIL - Mid_annual_st'!$W$1:$AR$1,$B400)</f>
        <v>161494</v>
      </c>
      <c r="J400">
        <f>SUMIFS(INDEX('IRA-BIL_IRA-BIL - Mid_annual_st'!$W$3:$AR$434,MATCH(J394,'IRA-BIL_IRA-BIL - Mid_annual_st'!$A$3:$A$434,0),),'IRA-BIL_IRA-BIL - Mid_annual_st'!$W$1:$AR$1,$B400)</f>
        <v>161773</v>
      </c>
      <c r="K400">
        <f>SUMIFS(INDEX('IRA-BIL_IRA-BIL - Mid_annual_st'!$W$3:$AR$434,MATCH(K394,'IRA-BIL_IRA-BIL - Mid_annual_st'!$A$3:$A$434,0),),'IRA-BIL_IRA-BIL - Mid_annual_st'!$W$1:$AR$1,$B400)</f>
        <v>162052</v>
      </c>
      <c r="M400">
        <f t="shared" ref="M400:U400" si="370">C400/SUM(C396:C407)</f>
        <v>4.9783939153136012E-3</v>
      </c>
      <c r="N400">
        <f t="shared" si="370"/>
        <v>4.5150105296851107E-3</v>
      </c>
      <c r="O400">
        <f t="shared" si="370"/>
        <v>4.677808085615397E-3</v>
      </c>
      <c r="P400">
        <f t="shared" si="370"/>
        <v>4.0415196035221901E-3</v>
      </c>
      <c r="Q400">
        <f t="shared" si="370"/>
        <v>3.697131559702911E-3</v>
      </c>
      <c r="R400">
        <f t="shared" si="370"/>
        <v>3.7583104376310815E-3</v>
      </c>
      <c r="S400">
        <f t="shared" si="370"/>
        <v>3.3066478642796463E-3</v>
      </c>
      <c r="T400">
        <f t="shared" si="370"/>
        <v>3.2329925800628958E-3</v>
      </c>
      <c r="U400">
        <f t="shared" si="370"/>
        <v>3.2923518969371064E-3</v>
      </c>
    </row>
    <row r="401" spans="1:21">
      <c r="A401" t="str">
        <f t="shared" si="366"/>
        <v>NM</v>
      </c>
      <c r="B401" s="1" t="s">
        <v>241</v>
      </c>
      <c r="C401">
        <f>SUMIFS(INDEX('IRA-BIL_IRA-BIL - Mid_annual_st'!$W$3:$AR$434,MATCH(C394,'IRA-BIL_IRA-BIL - Mid_annual_st'!$A$3:$A$434,0),),'IRA-BIL_IRA-BIL - Mid_annual_st'!$W$1:$AR$1,$B401)</f>
        <v>4721917</v>
      </c>
      <c r="D401">
        <f>SUMIFS(INDEX('IRA-BIL_IRA-BIL - Mid_annual_st'!$W$3:$AR$434,MATCH(D394,'IRA-BIL_IRA-BIL - Mid_annual_st'!$A$3:$A$434,0),),'IRA-BIL_IRA-BIL - Mid_annual_st'!$W$1:$AR$1,$B401)</f>
        <v>4066588</v>
      </c>
      <c r="E401">
        <f>SUMIFS(INDEX('IRA-BIL_IRA-BIL - Mid_annual_st'!$W$3:$AR$434,MATCH(E394,'IRA-BIL_IRA-BIL - Mid_annual_st'!$A$3:$A$434,0),),'IRA-BIL_IRA-BIL - Mid_annual_st'!$W$1:$AR$1,$B401)</f>
        <v>2970401</v>
      </c>
      <c r="F401">
        <f>SUMIFS(INDEX('IRA-BIL_IRA-BIL - Mid_annual_st'!$W$3:$AR$434,MATCH(F394,'IRA-BIL_IRA-BIL - Mid_annual_st'!$A$3:$A$434,0),),'IRA-BIL_IRA-BIL - Mid_annual_st'!$W$1:$AR$1,$B401)</f>
        <v>1780221</v>
      </c>
      <c r="G401">
        <f>SUMIFS(INDEX('IRA-BIL_IRA-BIL - Mid_annual_st'!$W$3:$AR$434,MATCH(G394,'IRA-BIL_IRA-BIL - Mid_annual_st'!$A$3:$A$434,0),),'IRA-BIL_IRA-BIL - Mid_annual_st'!$W$1:$AR$1,$B401)</f>
        <v>1671511</v>
      </c>
      <c r="H401">
        <f>SUMIFS(INDEX('IRA-BIL_IRA-BIL - Mid_annual_st'!$W$3:$AR$434,MATCH(H394,'IRA-BIL_IRA-BIL - Mid_annual_st'!$A$3:$A$434,0),),'IRA-BIL_IRA-BIL - Mid_annual_st'!$W$1:$AR$1,$B401)</f>
        <v>1340515</v>
      </c>
      <c r="I401">
        <f>SUMIFS(INDEX('IRA-BIL_IRA-BIL - Mid_annual_st'!$W$3:$AR$434,MATCH(I394,'IRA-BIL_IRA-BIL - Mid_annual_st'!$A$3:$A$434,0),),'IRA-BIL_IRA-BIL - Mid_annual_st'!$W$1:$AR$1,$B401)</f>
        <v>1129108</v>
      </c>
      <c r="J401">
        <f>SUMIFS(INDEX('IRA-BIL_IRA-BIL - Mid_annual_st'!$W$3:$AR$434,MATCH(J394,'IRA-BIL_IRA-BIL - Mid_annual_st'!$A$3:$A$434,0),),'IRA-BIL_IRA-BIL - Mid_annual_st'!$W$1:$AR$1,$B401)</f>
        <v>757129</v>
      </c>
      <c r="K401">
        <f>SUMIFS(INDEX('IRA-BIL_IRA-BIL - Mid_annual_st'!$W$3:$AR$434,MATCH(K394,'IRA-BIL_IRA-BIL - Mid_annual_st'!$A$3:$A$434,0),),'IRA-BIL_IRA-BIL - Mid_annual_st'!$W$1:$AR$1,$B401)</f>
        <v>619879</v>
      </c>
      <c r="M401">
        <f t="shared" ref="M401:U401" si="371">C401/SUM(C396:C407)</f>
        <v>0.14683141594523297</v>
      </c>
      <c r="N401">
        <f t="shared" si="371"/>
        <v>0.11468333743428201</v>
      </c>
      <c r="O401">
        <f t="shared" si="371"/>
        <v>8.6638852057763921E-2</v>
      </c>
      <c r="P401">
        <f t="shared" si="371"/>
        <v>4.4783595299936363E-2</v>
      </c>
      <c r="Q401">
        <f t="shared" si="371"/>
        <v>3.8399090759622286E-2</v>
      </c>
      <c r="R401">
        <f t="shared" si="371"/>
        <v>3.1250637448754948E-2</v>
      </c>
      <c r="S401">
        <f t="shared" si="371"/>
        <v>2.3118893313318532E-2</v>
      </c>
      <c r="T401">
        <f t="shared" si="371"/>
        <v>1.5131031996380363E-2</v>
      </c>
      <c r="U401">
        <f t="shared" si="371"/>
        <v>1.2593857536602304E-2</v>
      </c>
    </row>
    <row r="402" spans="1:21">
      <c r="A402" t="str">
        <f t="shared" si="366"/>
        <v>NM</v>
      </c>
      <c r="B402" s="1" t="s">
        <v>244</v>
      </c>
      <c r="C402">
        <f>SUMIFS(INDEX('IRA-BIL_IRA-BIL - Mid_annual_st'!$W$3:$AR$434,MATCH(C394,'IRA-BIL_IRA-BIL - Mid_annual_st'!$A$3:$A$434,0),),'IRA-BIL_IRA-BIL - Mid_annual_st'!$W$1:$AR$1,$B402)</f>
        <v>0</v>
      </c>
      <c r="D402">
        <f>SUMIFS(INDEX('IRA-BIL_IRA-BIL - Mid_annual_st'!$W$3:$AR$434,MATCH(D394,'IRA-BIL_IRA-BIL - Mid_annual_st'!$A$3:$A$434,0),),'IRA-BIL_IRA-BIL - Mid_annual_st'!$W$1:$AR$1,$B402)</f>
        <v>0</v>
      </c>
      <c r="E402">
        <f>SUMIFS(INDEX('IRA-BIL_IRA-BIL - Mid_annual_st'!$W$3:$AR$434,MATCH(E394,'IRA-BIL_IRA-BIL - Mid_annual_st'!$A$3:$A$434,0),),'IRA-BIL_IRA-BIL - Mid_annual_st'!$W$1:$AR$1,$B402)</f>
        <v>0</v>
      </c>
      <c r="F402">
        <f>SUMIFS(INDEX('IRA-BIL_IRA-BIL - Mid_annual_st'!$W$3:$AR$434,MATCH(F394,'IRA-BIL_IRA-BIL - Mid_annual_st'!$A$3:$A$434,0),),'IRA-BIL_IRA-BIL - Mid_annual_st'!$W$1:$AR$1,$B402)</f>
        <v>0</v>
      </c>
      <c r="G402">
        <f>SUMIFS(INDEX('IRA-BIL_IRA-BIL - Mid_annual_st'!$W$3:$AR$434,MATCH(G394,'IRA-BIL_IRA-BIL - Mid_annual_st'!$A$3:$A$434,0),),'IRA-BIL_IRA-BIL - Mid_annual_st'!$W$1:$AR$1,$B402)</f>
        <v>0</v>
      </c>
      <c r="H402">
        <f>SUMIFS(INDEX('IRA-BIL_IRA-BIL - Mid_annual_st'!$W$3:$AR$434,MATCH(H394,'IRA-BIL_IRA-BIL - Mid_annual_st'!$A$3:$A$434,0),),'IRA-BIL_IRA-BIL - Mid_annual_st'!$W$1:$AR$1,$B402)</f>
        <v>0</v>
      </c>
      <c r="I402">
        <f>SUMIFS(INDEX('IRA-BIL_IRA-BIL - Mid_annual_st'!$W$3:$AR$434,MATCH(I394,'IRA-BIL_IRA-BIL - Mid_annual_st'!$A$3:$A$434,0),),'IRA-BIL_IRA-BIL - Mid_annual_st'!$W$1:$AR$1,$B402)</f>
        <v>0</v>
      </c>
      <c r="J402">
        <f>SUMIFS(INDEX('IRA-BIL_IRA-BIL - Mid_annual_st'!$W$3:$AR$434,MATCH(J394,'IRA-BIL_IRA-BIL - Mid_annual_st'!$A$3:$A$434,0),),'IRA-BIL_IRA-BIL - Mid_annual_st'!$W$1:$AR$1,$B402)</f>
        <v>0</v>
      </c>
      <c r="K402">
        <f>SUMIFS(INDEX('IRA-BIL_IRA-BIL - Mid_annual_st'!$W$3:$AR$434,MATCH(K394,'IRA-BIL_IRA-BIL - Mid_annual_st'!$A$3:$A$434,0),),'IRA-BIL_IRA-BIL - Mid_annual_st'!$W$1:$AR$1,$B402)</f>
        <v>0</v>
      </c>
      <c r="M402">
        <f t="shared" ref="M402:U402" si="372">C402/SUM(C396:C407)</f>
        <v>0</v>
      </c>
      <c r="N402">
        <f t="shared" si="372"/>
        <v>0</v>
      </c>
      <c r="O402">
        <f t="shared" si="372"/>
        <v>0</v>
      </c>
      <c r="P402">
        <f t="shared" si="372"/>
        <v>0</v>
      </c>
      <c r="Q402">
        <f t="shared" si="372"/>
        <v>0</v>
      </c>
      <c r="R402">
        <f t="shared" si="372"/>
        <v>0</v>
      </c>
      <c r="S402">
        <f t="shared" si="372"/>
        <v>0</v>
      </c>
      <c r="T402">
        <f t="shared" si="372"/>
        <v>0</v>
      </c>
      <c r="U402">
        <f t="shared" si="372"/>
        <v>0</v>
      </c>
    </row>
    <row r="403" spans="1:21">
      <c r="A403" t="str">
        <f t="shared" si="366"/>
        <v>NM</v>
      </c>
      <c r="B403" s="1" t="s">
        <v>247</v>
      </c>
      <c r="C403">
        <f>SUMIFS(INDEX('IRA-BIL_IRA-BIL - Mid_annual_st'!$W$3:$AR$434,MATCH(C394,'IRA-BIL_IRA-BIL - Mid_annual_st'!$A$3:$A$434,0),),'IRA-BIL_IRA-BIL - Mid_annual_st'!$W$1:$AR$1,$B403)</f>
        <v>0</v>
      </c>
      <c r="D403">
        <f>SUMIFS(INDEX('IRA-BIL_IRA-BIL - Mid_annual_st'!$W$3:$AR$434,MATCH(D394,'IRA-BIL_IRA-BIL - Mid_annual_st'!$A$3:$A$434,0),),'IRA-BIL_IRA-BIL - Mid_annual_st'!$W$1:$AR$1,$B403)</f>
        <v>0</v>
      </c>
      <c r="E403">
        <f>SUMIFS(INDEX('IRA-BIL_IRA-BIL - Mid_annual_st'!$W$3:$AR$434,MATCH(E394,'IRA-BIL_IRA-BIL - Mid_annual_st'!$A$3:$A$434,0),),'IRA-BIL_IRA-BIL - Mid_annual_st'!$W$1:$AR$1,$B403)</f>
        <v>0</v>
      </c>
      <c r="F403">
        <f>SUMIFS(INDEX('IRA-BIL_IRA-BIL - Mid_annual_st'!$W$3:$AR$434,MATCH(F394,'IRA-BIL_IRA-BIL - Mid_annual_st'!$A$3:$A$434,0),),'IRA-BIL_IRA-BIL - Mid_annual_st'!$W$1:$AR$1,$B403)</f>
        <v>0</v>
      </c>
      <c r="G403">
        <f>SUMIFS(INDEX('IRA-BIL_IRA-BIL - Mid_annual_st'!$W$3:$AR$434,MATCH(G394,'IRA-BIL_IRA-BIL - Mid_annual_st'!$A$3:$A$434,0),),'IRA-BIL_IRA-BIL - Mid_annual_st'!$W$1:$AR$1,$B403)</f>
        <v>0</v>
      </c>
      <c r="H403">
        <f>SUMIFS(INDEX('IRA-BIL_IRA-BIL - Mid_annual_st'!$W$3:$AR$434,MATCH(H394,'IRA-BIL_IRA-BIL - Mid_annual_st'!$A$3:$A$434,0),),'IRA-BIL_IRA-BIL - Mid_annual_st'!$W$1:$AR$1,$B403)</f>
        <v>0</v>
      </c>
      <c r="I403">
        <f>SUMIFS(INDEX('IRA-BIL_IRA-BIL - Mid_annual_st'!$W$3:$AR$434,MATCH(I394,'IRA-BIL_IRA-BIL - Mid_annual_st'!$A$3:$A$434,0),),'IRA-BIL_IRA-BIL - Mid_annual_st'!$W$1:$AR$1,$B403)</f>
        <v>0</v>
      </c>
      <c r="J403">
        <f>SUMIFS(INDEX('IRA-BIL_IRA-BIL - Mid_annual_st'!$W$3:$AR$434,MATCH(J394,'IRA-BIL_IRA-BIL - Mid_annual_st'!$A$3:$A$434,0),),'IRA-BIL_IRA-BIL - Mid_annual_st'!$W$1:$AR$1,$B403)</f>
        <v>0</v>
      </c>
      <c r="K403">
        <f>SUMIFS(INDEX('IRA-BIL_IRA-BIL - Mid_annual_st'!$W$3:$AR$434,MATCH(K394,'IRA-BIL_IRA-BIL - Mid_annual_st'!$A$3:$A$434,0),),'IRA-BIL_IRA-BIL - Mid_annual_st'!$W$1:$AR$1,$B403)</f>
        <v>0</v>
      </c>
      <c r="M403">
        <f t="shared" ref="M403:U403" si="373">C403/SUM(C396:C407)</f>
        <v>0</v>
      </c>
      <c r="N403">
        <f t="shared" si="373"/>
        <v>0</v>
      </c>
      <c r="O403">
        <f t="shared" si="373"/>
        <v>0</v>
      </c>
      <c r="P403">
        <f t="shared" si="373"/>
        <v>0</v>
      </c>
      <c r="Q403">
        <f t="shared" si="373"/>
        <v>0</v>
      </c>
      <c r="R403">
        <f t="shared" si="373"/>
        <v>0</v>
      </c>
      <c r="S403">
        <f t="shared" si="373"/>
        <v>0</v>
      </c>
      <c r="T403">
        <f t="shared" si="373"/>
        <v>0</v>
      </c>
      <c r="U403">
        <f t="shared" si="373"/>
        <v>0</v>
      </c>
    </row>
    <row r="404" spans="1:21">
      <c r="A404" t="str">
        <f t="shared" si="366"/>
        <v>NM</v>
      </c>
      <c r="B404" s="1" t="s">
        <v>245</v>
      </c>
      <c r="C404">
        <f>SUMIFS(INDEX('IRA-BIL_IRA-BIL - Mid_annual_st'!$W$3:$AR$434,MATCH(C394,'IRA-BIL_IRA-BIL - Mid_annual_st'!$A$3:$A$434,0),),'IRA-BIL_IRA-BIL - Mid_annual_st'!$W$1:$AR$1,$B404)</f>
        <v>0</v>
      </c>
      <c r="D404">
        <f>SUMIFS(INDEX('IRA-BIL_IRA-BIL - Mid_annual_st'!$W$3:$AR$434,MATCH(D394,'IRA-BIL_IRA-BIL - Mid_annual_st'!$A$3:$A$434,0),),'IRA-BIL_IRA-BIL - Mid_annual_st'!$W$1:$AR$1,$B404)</f>
        <v>48252</v>
      </c>
      <c r="E404">
        <f>SUMIFS(INDEX('IRA-BIL_IRA-BIL - Mid_annual_st'!$W$3:$AR$434,MATCH(E394,'IRA-BIL_IRA-BIL - Mid_annual_st'!$A$3:$A$434,0),),'IRA-BIL_IRA-BIL - Mid_annual_st'!$W$1:$AR$1,$B404)</f>
        <v>30783</v>
      </c>
      <c r="F404">
        <f>SUMIFS(INDEX('IRA-BIL_IRA-BIL - Mid_annual_st'!$W$3:$AR$434,MATCH(F394,'IRA-BIL_IRA-BIL - Mid_annual_st'!$A$3:$A$434,0),),'IRA-BIL_IRA-BIL - Mid_annual_st'!$W$1:$AR$1,$B404)</f>
        <v>0</v>
      </c>
      <c r="G404">
        <f>SUMIFS(INDEX('IRA-BIL_IRA-BIL - Mid_annual_st'!$W$3:$AR$434,MATCH(G394,'IRA-BIL_IRA-BIL - Mid_annual_st'!$A$3:$A$434,0),),'IRA-BIL_IRA-BIL - Mid_annual_st'!$W$1:$AR$1,$B404)</f>
        <v>8143</v>
      </c>
      <c r="H404">
        <f>SUMIFS(INDEX('IRA-BIL_IRA-BIL - Mid_annual_st'!$W$3:$AR$434,MATCH(H394,'IRA-BIL_IRA-BIL - Mid_annual_st'!$A$3:$A$434,0),),'IRA-BIL_IRA-BIL - Mid_annual_st'!$W$1:$AR$1,$B404)</f>
        <v>38993</v>
      </c>
      <c r="I404">
        <f>SUMIFS(INDEX('IRA-BIL_IRA-BIL - Mid_annual_st'!$W$3:$AR$434,MATCH(I394,'IRA-BIL_IRA-BIL - Mid_annual_st'!$A$3:$A$434,0),),'IRA-BIL_IRA-BIL - Mid_annual_st'!$W$1:$AR$1,$B404)</f>
        <v>10606</v>
      </c>
      <c r="J404">
        <f>SUMIFS(INDEX('IRA-BIL_IRA-BIL - Mid_annual_st'!$W$3:$AR$434,MATCH(J394,'IRA-BIL_IRA-BIL - Mid_annual_st'!$A$3:$A$434,0),),'IRA-BIL_IRA-BIL - Mid_annual_st'!$W$1:$AR$1,$B404)</f>
        <v>11410</v>
      </c>
      <c r="K404">
        <f>SUMIFS(INDEX('IRA-BIL_IRA-BIL - Mid_annual_st'!$W$3:$AR$434,MATCH(K394,'IRA-BIL_IRA-BIL - Mid_annual_st'!$A$3:$A$434,0),),'IRA-BIL_IRA-BIL - Mid_annual_st'!$W$1:$AR$1,$B404)</f>
        <v>14654</v>
      </c>
      <c r="M404">
        <f t="shared" ref="M404:U404" si="374">C404/SUM(C396:C407)</f>
        <v>0</v>
      </c>
      <c r="N404">
        <f t="shared" si="374"/>
        <v>1.3607723226151691E-3</v>
      </c>
      <c r="O404">
        <f t="shared" si="374"/>
        <v>8.9785984548690454E-4</v>
      </c>
      <c r="P404">
        <f t="shared" si="374"/>
        <v>0</v>
      </c>
      <c r="Q404">
        <f t="shared" si="374"/>
        <v>1.8706654999913508E-4</v>
      </c>
      <c r="R404">
        <f t="shared" si="374"/>
        <v>9.0902086589057319E-4</v>
      </c>
      <c r="S404">
        <f t="shared" si="374"/>
        <v>2.1716167318011772E-4</v>
      </c>
      <c r="T404">
        <f t="shared" si="374"/>
        <v>2.280259705792539E-4</v>
      </c>
      <c r="U404">
        <f t="shared" si="374"/>
        <v>2.9772002010290742E-4</v>
      </c>
    </row>
    <row r="405" spans="1:21">
      <c r="A405" t="str">
        <f t="shared" si="366"/>
        <v>NM</v>
      </c>
      <c r="B405" s="1" t="s">
        <v>248</v>
      </c>
      <c r="C405">
        <f>SUMIFS(INDEX('IRA-BIL_IRA-BIL - Mid_annual_st'!$W$3:$AR$434,MATCH(C394,'IRA-BIL_IRA-BIL - Mid_annual_st'!$A$3:$A$434,0),),'IRA-BIL_IRA-BIL - Mid_annual_st'!$W$1:$AR$1,$B405)</f>
        <v>14340503</v>
      </c>
      <c r="D405">
        <f>SUMIFS(INDEX('IRA-BIL_IRA-BIL - Mid_annual_st'!$W$3:$AR$434,MATCH(D394,'IRA-BIL_IRA-BIL - Mid_annual_st'!$A$3:$A$434,0),),'IRA-BIL_IRA-BIL - Mid_annual_st'!$W$1:$AR$1,$B405)</f>
        <v>15721374</v>
      </c>
      <c r="E405">
        <f>SUMIFS(INDEX('IRA-BIL_IRA-BIL - Mid_annual_st'!$W$3:$AR$434,MATCH(E394,'IRA-BIL_IRA-BIL - Mid_annual_st'!$A$3:$A$434,0),),'IRA-BIL_IRA-BIL - Mid_annual_st'!$W$1:$AR$1,$B405)</f>
        <v>17133764</v>
      </c>
      <c r="F405">
        <f>SUMIFS(INDEX('IRA-BIL_IRA-BIL - Mid_annual_st'!$W$3:$AR$434,MATCH(F394,'IRA-BIL_IRA-BIL - Mid_annual_st'!$A$3:$A$434,0),),'IRA-BIL_IRA-BIL - Mid_annual_st'!$W$1:$AR$1,$B405)</f>
        <v>23878497</v>
      </c>
      <c r="G405">
        <f>SUMIFS(INDEX('IRA-BIL_IRA-BIL - Mid_annual_st'!$W$3:$AR$434,MATCH(G394,'IRA-BIL_IRA-BIL - Mid_annual_st'!$A$3:$A$434,0),),'IRA-BIL_IRA-BIL - Mid_annual_st'!$W$1:$AR$1,$B405)</f>
        <v>27575905</v>
      </c>
      <c r="H405">
        <f>SUMIFS(INDEX('IRA-BIL_IRA-BIL - Mid_annual_st'!$W$3:$AR$434,MATCH(H394,'IRA-BIL_IRA-BIL - Mid_annual_st'!$A$3:$A$434,0),),'IRA-BIL_IRA-BIL - Mid_annual_st'!$W$1:$AR$1,$B405)</f>
        <v>27852710</v>
      </c>
      <c r="I405">
        <f>SUMIFS(INDEX('IRA-BIL_IRA-BIL - Mid_annual_st'!$W$3:$AR$434,MATCH(I394,'IRA-BIL_IRA-BIL - Mid_annual_st'!$A$3:$A$434,0),),'IRA-BIL_IRA-BIL - Mid_annual_st'!$W$1:$AR$1,$B405)</f>
        <v>39678438</v>
      </c>
      <c r="J405">
        <f>SUMIFS(INDEX('IRA-BIL_IRA-BIL - Mid_annual_st'!$W$3:$AR$434,MATCH(J394,'IRA-BIL_IRA-BIL - Mid_annual_st'!$A$3:$A$434,0),),'IRA-BIL_IRA-BIL - Mid_annual_st'!$W$1:$AR$1,$B405)</f>
        <v>40623249</v>
      </c>
      <c r="K405">
        <f>SUMIFS(INDEX('IRA-BIL_IRA-BIL - Mid_annual_st'!$W$3:$AR$434,MATCH(K394,'IRA-BIL_IRA-BIL - Mid_annual_st'!$A$3:$A$434,0),),'IRA-BIL_IRA-BIL - Mid_annual_st'!$W$1:$AR$1,$B405)</f>
        <v>39948006</v>
      </c>
      <c r="M405">
        <f t="shared" ref="M405:U405" si="375">C405/SUM(C396:C407)</f>
        <v>0.44592828735804996</v>
      </c>
      <c r="N405">
        <f t="shared" si="375"/>
        <v>0.44336422557990823</v>
      </c>
      <c r="O405">
        <f t="shared" si="375"/>
        <v>0.49974722079229078</v>
      </c>
      <c r="P405">
        <f t="shared" si="375"/>
        <v>0.60069224327695525</v>
      </c>
      <c r="Q405">
        <f t="shared" si="375"/>
        <v>0.63349249802946073</v>
      </c>
      <c r="R405">
        <f t="shared" si="375"/>
        <v>0.64931383996099368</v>
      </c>
      <c r="S405">
        <f t="shared" si="375"/>
        <v>0.81243032106859925</v>
      </c>
      <c r="T405">
        <f t="shared" si="375"/>
        <v>0.81184537960628445</v>
      </c>
      <c r="U405">
        <f t="shared" si="375"/>
        <v>0.81160919539996357</v>
      </c>
    </row>
    <row r="406" spans="1:21">
      <c r="A406" t="str">
        <f t="shared" si="366"/>
        <v>NM</v>
      </c>
      <c r="B406" s="1" t="s">
        <v>246</v>
      </c>
      <c r="C406" s="53">
        <v>0</v>
      </c>
      <c r="D406" s="53">
        <v>0</v>
      </c>
      <c r="E406" s="53">
        <v>0</v>
      </c>
      <c r="F406" s="53">
        <v>0</v>
      </c>
      <c r="G406" s="53">
        <v>0</v>
      </c>
      <c r="H406" s="53">
        <v>0</v>
      </c>
      <c r="I406" s="53">
        <v>0</v>
      </c>
      <c r="J406" s="53">
        <v>0</v>
      </c>
      <c r="K406" s="53">
        <v>0</v>
      </c>
      <c r="M406" s="53">
        <v>0</v>
      </c>
      <c r="N406" s="53">
        <v>0</v>
      </c>
      <c r="O406" s="53">
        <v>0</v>
      </c>
      <c r="P406" s="53">
        <v>0</v>
      </c>
      <c r="Q406" s="53">
        <v>0</v>
      </c>
      <c r="R406" s="53">
        <v>0</v>
      </c>
      <c r="S406" s="53">
        <v>0</v>
      </c>
      <c r="T406" s="53">
        <v>0</v>
      </c>
      <c r="U406" s="53">
        <v>0</v>
      </c>
    </row>
    <row r="407" spans="1:21" ht="15.6" customHeight="1" thickBot="1">
      <c r="A407" t="str">
        <f t="shared" si="366"/>
        <v>NM</v>
      </c>
      <c r="B407" s="1" t="s">
        <v>240</v>
      </c>
      <c r="C407">
        <f>SUMIFS(INDEX('IRA-BIL_IRA-BIL - Mid_annual_st'!$W$3:$AR$434,MATCH(C394,'IRA-BIL_IRA-BIL - Mid_annual_st'!$A$3:$A$434,0),),'IRA-BIL_IRA-BIL - Mid_annual_st'!$W$1:$AR$1,$B407)</f>
        <v>1935682</v>
      </c>
      <c r="D407">
        <f>SUMIFS(INDEX('IRA-BIL_IRA-BIL - Mid_annual_st'!$W$3:$AR$434,MATCH(D394,'IRA-BIL_IRA-BIL - Mid_annual_st'!$A$3:$A$434,0),),'IRA-BIL_IRA-BIL - Mid_annual_st'!$W$1:$AR$1,$B407)</f>
        <v>5279449</v>
      </c>
      <c r="E407">
        <f>SUMIFS(INDEX('IRA-BIL_IRA-BIL - Mid_annual_st'!$W$3:$AR$434,MATCH(E394,'IRA-BIL_IRA-BIL - Mid_annual_st'!$A$3:$A$434,0),),'IRA-BIL_IRA-BIL - Mid_annual_st'!$W$1:$AR$1,$B407)</f>
        <v>4840782</v>
      </c>
      <c r="F407">
        <f>SUMIFS(INDEX('IRA-BIL_IRA-BIL - Mid_annual_st'!$W$3:$AR$434,MATCH(F394,'IRA-BIL_IRA-BIL - Mid_annual_st'!$A$3:$A$434,0),),'IRA-BIL_IRA-BIL - Mid_annual_st'!$W$1:$AR$1,$B407)</f>
        <v>6556850</v>
      </c>
      <c r="G407">
        <f>SUMIFS(INDEX('IRA-BIL_IRA-BIL - Mid_annual_st'!$W$3:$AR$434,MATCH(G394,'IRA-BIL_IRA-BIL - Mid_annual_st'!$A$3:$A$434,0),),'IRA-BIL_IRA-BIL - Mid_annual_st'!$W$1:$AR$1,$B407)</f>
        <v>7442255</v>
      </c>
      <c r="H407">
        <f>SUMIFS(INDEX('IRA-BIL_IRA-BIL - Mid_annual_st'!$W$3:$AR$434,MATCH(H394,'IRA-BIL_IRA-BIL - Mid_annual_st'!$A$3:$A$434,0),),'IRA-BIL_IRA-BIL - Mid_annual_st'!$W$1:$AR$1,$B407)</f>
        <v>7719863</v>
      </c>
      <c r="I407">
        <f>SUMIFS(INDEX('IRA-BIL_IRA-BIL - Mid_annual_st'!$W$3:$AR$434,MATCH(I394,'IRA-BIL_IRA-BIL - Mid_annual_st'!$A$3:$A$434,0),),'IRA-BIL_IRA-BIL - Mid_annual_st'!$W$1:$AR$1,$B407)</f>
        <v>7546155</v>
      </c>
      <c r="J407">
        <f>SUMIFS(INDEX('IRA-BIL_IRA-BIL - Mid_annual_st'!$W$3:$AR$434,MATCH(J394,'IRA-BIL_IRA-BIL - Mid_annual_st'!$A$3:$A$434,0),),'IRA-BIL_IRA-BIL - Mid_annual_st'!$W$1:$AR$1,$B407)</f>
        <v>8407914</v>
      </c>
      <c r="K407">
        <f>SUMIFS(INDEX('IRA-BIL_IRA-BIL - Mid_annual_st'!$W$3:$AR$434,MATCH(K394,'IRA-BIL_IRA-BIL - Mid_annual_st'!$A$3:$A$434,0),),'IRA-BIL_IRA-BIL - Mid_annual_st'!$W$1:$AR$1,$B407)</f>
        <v>8400054</v>
      </c>
      <c r="M407">
        <f t="shared" ref="M407:U407" si="376">C407/SUM(C396:C407)</f>
        <v>6.019142837108328E-2</v>
      </c>
      <c r="N407">
        <f t="shared" si="376"/>
        <v>0.14888767466339906</v>
      </c>
      <c r="O407">
        <f t="shared" si="376"/>
        <v>0.14119298894051227</v>
      </c>
      <c r="P407">
        <f t="shared" si="376"/>
        <v>0.16494542915873239</v>
      </c>
      <c r="Q407">
        <f t="shared" si="376"/>
        <v>0.1709685579103295</v>
      </c>
      <c r="R407">
        <f t="shared" si="376"/>
        <v>0.17996862382521472</v>
      </c>
      <c r="S407">
        <f t="shared" si="376"/>
        <v>0.15451024381260711</v>
      </c>
      <c r="T407">
        <f t="shared" si="376"/>
        <v>0.16803003947387354</v>
      </c>
      <c r="U407">
        <f t="shared" si="376"/>
        <v>0.17066086022557037</v>
      </c>
    </row>
    <row r="408" spans="1:21" ht="15.6" customHeight="1" thickBot="1">
      <c r="A408" s="50" t="s">
        <v>102</v>
      </c>
      <c r="C408" s="49" t="str">
        <f t="shared" ref="C408:K408" si="377">$A408&amp;"_"&amp;C409</f>
        <v>NY_2022</v>
      </c>
      <c r="D408" s="49" t="str">
        <f t="shared" si="377"/>
        <v>NY_2023</v>
      </c>
      <c r="E408" s="49" t="str">
        <f t="shared" si="377"/>
        <v>NY_2024</v>
      </c>
      <c r="F408" s="49" t="str">
        <f t="shared" si="377"/>
        <v>NY_2025</v>
      </c>
      <c r="G408" s="49" t="str">
        <f t="shared" si="377"/>
        <v>NY_2026</v>
      </c>
      <c r="H408" s="49" t="str">
        <f t="shared" si="377"/>
        <v>NY_2027</v>
      </c>
      <c r="I408" s="49" t="str">
        <f t="shared" si="377"/>
        <v>NY_2028</v>
      </c>
      <c r="J408" s="49" t="str">
        <f t="shared" si="377"/>
        <v>NY_2029</v>
      </c>
      <c r="K408" s="49" t="str">
        <f t="shared" si="377"/>
        <v>NY_2030</v>
      </c>
      <c r="M408" s="56" t="str">
        <f t="shared" ref="M408:U408" si="378">$A408&amp;"_"&amp;M409</f>
        <v>NY_2022</v>
      </c>
      <c r="N408" s="56" t="str">
        <f t="shared" si="378"/>
        <v>NY_2023</v>
      </c>
      <c r="O408" s="56" t="str">
        <f t="shared" si="378"/>
        <v>NY_2024</v>
      </c>
      <c r="P408" s="56" t="str">
        <f t="shared" si="378"/>
        <v>NY_2025</v>
      </c>
      <c r="Q408" s="56" t="str">
        <f t="shared" si="378"/>
        <v>NY_2026</v>
      </c>
      <c r="R408" s="56" t="str">
        <f t="shared" si="378"/>
        <v>NY_2027</v>
      </c>
      <c r="S408" s="56" t="str">
        <f t="shared" si="378"/>
        <v>NY_2028</v>
      </c>
      <c r="T408" s="56" t="str">
        <f t="shared" si="378"/>
        <v>NY_2029</v>
      </c>
      <c r="U408" s="56" t="str">
        <f t="shared" si="378"/>
        <v>NY_2030</v>
      </c>
    </row>
    <row r="409" spans="1:21">
      <c r="C409" s="48">
        <v>2022</v>
      </c>
      <c r="D409" s="48">
        <v>2023</v>
      </c>
      <c r="E409" s="48">
        <v>2024</v>
      </c>
      <c r="F409" s="48">
        <v>2025</v>
      </c>
      <c r="G409" s="48">
        <v>2026</v>
      </c>
      <c r="H409" s="48">
        <v>2027</v>
      </c>
      <c r="I409" s="48">
        <v>2028</v>
      </c>
      <c r="J409" s="48">
        <v>2029</v>
      </c>
      <c r="K409" s="48">
        <v>2030</v>
      </c>
      <c r="M409" s="48">
        <v>2022</v>
      </c>
      <c r="N409" s="48">
        <v>2023</v>
      </c>
      <c r="O409" s="48">
        <v>2024</v>
      </c>
      <c r="P409" s="48">
        <v>2025</v>
      </c>
      <c r="Q409" s="48">
        <v>2026</v>
      </c>
      <c r="R409" s="48">
        <v>2027</v>
      </c>
      <c r="S409" s="48">
        <v>2028</v>
      </c>
      <c r="T409" s="48">
        <v>2029</v>
      </c>
      <c r="U409" s="48">
        <v>2030</v>
      </c>
    </row>
    <row r="410" spans="1:21">
      <c r="A410" t="str">
        <f>A408</f>
        <v>NY</v>
      </c>
      <c r="B410" s="1" t="s">
        <v>237</v>
      </c>
      <c r="C410" s="53">
        <v>0</v>
      </c>
      <c r="D410" s="53">
        <v>0</v>
      </c>
      <c r="E410" s="53">
        <v>0</v>
      </c>
      <c r="F410" s="53">
        <v>0</v>
      </c>
      <c r="G410" s="53">
        <v>0</v>
      </c>
      <c r="H410" s="53">
        <v>0</v>
      </c>
      <c r="I410" s="53">
        <v>0</v>
      </c>
      <c r="J410" s="53">
        <v>0</v>
      </c>
      <c r="K410" s="53">
        <v>0</v>
      </c>
      <c r="M410" s="53">
        <v>0</v>
      </c>
      <c r="N410" s="53">
        <v>0</v>
      </c>
      <c r="O410" s="53">
        <v>0</v>
      </c>
      <c r="P410" s="53">
        <v>0</v>
      </c>
      <c r="Q410" s="53">
        <v>0</v>
      </c>
      <c r="R410" s="53">
        <v>0</v>
      </c>
      <c r="S410" s="53">
        <v>0</v>
      </c>
      <c r="T410" s="53">
        <v>0</v>
      </c>
      <c r="U410" s="53">
        <v>0</v>
      </c>
    </row>
    <row r="411" spans="1:21">
      <c r="A411" t="str">
        <f t="shared" ref="A411:A421" si="379">A410</f>
        <v>NY</v>
      </c>
      <c r="B411" s="1" t="s">
        <v>238</v>
      </c>
      <c r="C411">
        <f>SUMIFS(INDEX('IRA-BIL_IRA-BIL - Mid_annual_st'!$W$3:$AR$434,MATCH(C408,'IRA-BIL_IRA-BIL - Mid_annual_st'!$A$3:$A$434,0),),'IRA-BIL_IRA-BIL - Mid_annual_st'!$W$1:$AR$1,$B411)</f>
        <v>1499949</v>
      </c>
      <c r="D411">
        <f>SUMIFS(INDEX('IRA-BIL_IRA-BIL - Mid_annual_st'!$W$3:$AR$434,MATCH(D408,'IRA-BIL_IRA-BIL - Mid_annual_st'!$A$3:$A$434,0),),'IRA-BIL_IRA-BIL - Mid_annual_st'!$W$1:$AR$1,$B411)</f>
        <v>1603396</v>
      </c>
      <c r="E411">
        <f>SUMIFS(INDEX('IRA-BIL_IRA-BIL - Mid_annual_st'!$W$3:$AR$434,MATCH(E408,'IRA-BIL_IRA-BIL - Mid_annual_st'!$A$3:$A$434,0),),'IRA-BIL_IRA-BIL - Mid_annual_st'!$W$1:$AR$1,$B411)</f>
        <v>1585308</v>
      </c>
      <c r="F411">
        <f>SUMIFS(INDEX('IRA-BIL_IRA-BIL - Mid_annual_st'!$W$3:$AR$434,MATCH(F408,'IRA-BIL_IRA-BIL - Mid_annual_st'!$A$3:$A$434,0),),'IRA-BIL_IRA-BIL - Mid_annual_st'!$W$1:$AR$1,$B411)</f>
        <v>1509935</v>
      </c>
      <c r="G411">
        <f>SUMIFS(INDEX('IRA-BIL_IRA-BIL - Mid_annual_st'!$W$3:$AR$434,MATCH(G408,'IRA-BIL_IRA-BIL - Mid_annual_st'!$A$3:$A$434,0),),'IRA-BIL_IRA-BIL - Mid_annual_st'!$W$1:$AR$1,$B411)</f>
        <v>1509935</v>
      </c>
      <c r="H411">
        <f>SUMIFS(INDEX('IRA-BIL_IRA-BIL - Mid_annual_st'!$W$3:$AR$434,MATCH(H408,'IRA-BIL_IRA-BIL - Mid_annual_st'!$A$3:$A$434,0),),'IRA-BIL_IRA-BIL - Mid_annual_st'!$W$1:$AR$1,$B411)</f>
        <v>1509935</v>
      </c>
      <c r="I411">
        <f>SUMIFS(INDEX('IRA-BIL_IRA-BIL - Mid_annual_st'!$W$3:$AR$434,MATCH(I408,'IRA-BIL_IRA-BIL - Mid_annual_st'!$A$3:$A$434,0),),'IRA-BIL_IRA-BIL - Mid_annual_st'!$W$1:$AR$1,$B411)</f>
        <v>1509935</v>
      </c>
      <c r="J411">
        <f>SUMIFS(INDEX('IRA-BIL_IRA-BIL - Mid_annual_st'!$W$3:$AR$434,MATCH(J408,'IRA-BIL_IRA-BIL - Mid_annual_st'!$A$3:$A$434,0),),'IRA-BIL_IRA-BIL - Mid_annual_st'!$W$1:$AR$1,$B411)</f>
        <v>1532704</v>
      </c>
      <c r="K411">
        <f>SUMIFS(INDEX('IRA-BIL_IRA-BIL - Mid_annual_st'!$W$3:$AR$434,MATCH(K408,'IRA-BIL_IRA-BIL - Mid_annual_st'!$A$3:$A$434,0),),'IRA-BIL_IRA-BIL - Mid_annual_st'!$W$1:$AR$1,$B411)</f>
        <v>1552743</v>
      </c>
      <c r="M411">
        <f t="shared" ref="M411:U411" si="380">C411/SUM(C410:C421)</f>
        <v>1.3552790591875006E-2</v>
      </c>
      <c r="N411">
        <f t="shared" si="380"/>
        <v>1.441652027652131E-2</v>
      </c>
      <c r="O411">
        <f t="shared" si="380"/>
        <v>1.3953948207163039E-2</v>
      </c>
      <c r="P411">
        <f t="shared" si="380"/>
        <v>1.2757290672468696E-2</v>
      </c>
      <c r="Q411">
        <f t="shared" si="380"/>
        <v>1.2352868042611244E-2</v>
      </c>
      <c r="R411">
        <f t="shared" si="380"/>
        <v>1.1969946467223025E-2</v>
      </c>
      <c r="S411">
        <f t="shared" si="380"/>
        <v>1.188838542689845E-2</v>
      </c>
      <c r="T411">
        <f t="shared" si="380"/>
        <v>1.1778336059357433E-2</v>
      </c>
      <c r="U411">
        <f t="shared" si="380"/>
        <v>1.139189813942741E-2</v>
      </c>
    </row>
    <row r="412" spans="1:21">
      <c r="A412" t="str">
        <f t="shared" si="379"/>
        <v>NY</v>
      </c>
      <c r="B412" s="1" t="s">
        <v>239</v>
      </c>
      <c r="C412">
        <f>SUMIFS(INDEX('IRA-BIL_IRA-BIL - Mid_annual_st'!$W$3:$AR$434,MATCH(C408,'IRA-BIL_IRA-BIL - Mid_annual_st'!$A$3:$A$434,0),),'IRA-BIL_IRA-BIL - Mid_annual_st'!$W$1:$AR$1,$B412)</f>
        <v>1047367</v>
      </c>
      <c r="D412">
        <f>SUMIFS(INDEX('IRA-BIL_IRA-BIL - Mid_annual_st'!$W$3:$AR$434,MATCH(D408,'IRA-BIL_IRA-BIL - Mid_annual_st'!$A$3:$A$434,0),),'IRA-BIL_IRA-BIL - Mid_annual_st'!$W$1:$AR$1,$B412)</f>
        <v>910660</v>
      </c>
      <c r="E412">
        <f>SUMIFS(INDEX('IRA-BIL_IRA-BIL - Mid_annual_st'!$W$3:$AR$434,MATCH(E408,'IRA-BIL_IRA-BIL - Mid_annual_st'!$A$3:$A$434,0),),'IRA-BIL_IRA-BIL - Mid_annual_st'!$W$1:$AR$1,$B412)</f>
        <v>853042</v>
      </c>
      <c r="F412">
        <f>SUMIFS(INDEX('IRA-BIL_IRA-BIL - Mid_annual_st'!$W$3:$AR$434,MATCH(F408,'IRA-BIL_IRA-BIL - Mid_annual_st'!$A$3:$A$434,0),),'IRA-BIL_IRA-BIL - Mid_annual_st'!$W$1:$AR$1,$B412)</f>
        <v>833958</v>
      </c>
      <c r="G412">
        <f>SUMIFS(INDEX('IRA-BIL_IRA-BIL - Mid_annual_st'!$W$3:$AR$434,MATCH(G408,'IRA-BIL_IRA-BIL - Mid_annual_st'!$A$3:$A$434,0),),'IRA-BIL_IRA-BIL - Mid_annual_st'!$W$1:$AR$1,$B412)</f>
        <v>670855</v>
      </c>
      <c r="H412">
        <f>SUMIFS(INDEX('IRA-BIL_IRA-BIL - Mid_annual_st'!$W$3:$AR$434,MATCH(H408,'IRA-BIL_IRA-BIL - Mid_annual_st'!$A$3:$A$434,0),),'IRA-BIL_IRA-BIL - Mid_annual_st'!$W$1:$AR$1,$B412)</f>
        <v>780231</v>
      </c>
      <c r="I412">
        <f>SUMIFS(INDEX('IRA-BIL_IRA-BIL - Mid_annual_st'!$W$3:$AR$434,MATCH(I408,'IRA-BIL_IRA-BIL - Mid_annual_st'!$A$3:$A$434,0),),'IRA-BIL_IRA-BIL - Mid_annual_st'!$W$1:$AR$1,$B412)</f>
        <v>215873</v>
      </c>
      <c r="J412">
        <f>SUMIFS(INDEX('IRA-BIL_IRA-BIL - Mid_annual_st'!$W$3:$AR$434,MATCH(J408,'IRA-BIL_IRA-BIL - Mid_annual_st'!$A$3:$A$434,0),),'IRA-BIL_IRA-BIL - Mid_annual_st'!$W$1:$AR$1,$B412)</f>
        <v>207570</v>
      </c>
      <c r="K412">
        <f>SUMIFS(INDEX('IRA-BIL_IRA-BIL - Mid_annual_st'!$W$3:$AR$434,MATCH(K408,'IRA-BIL_IRA-BIL - Mid_annual_st'!$A$3:$A$434,0),),'IRA-BIL_IRA-BIL - Mid_annual_st'!$W$1:$AR$1,$B412)</f>
        <v>162730</v>
      </c>
      <c r="M412">
        <f t="shared" ref="M412:U412" si="381">C412/SUM(C410:C421)</f>
        <v>9.4634855077341627E-3</v>
      </c>
      <c r="N412">
        <f t="shared" si="381"/>
        <v>8.1879637687863101E-3</v>
      </c>
      <c r="O412">
        <f t="shared" si="381"/>
        <v>7.5085118390462759E-3</v>
      </c>
      <c r="P412">
        <f t="shared" si="381"/>
        <v>7.0460282162017893E-3</v>
      </c>
      <c r="Q412">
        <f t="shared" si="381"/>
        <v>5.4883046559792087E-3</v>
      </c>
      <c r="R412">
        <f t="shared" si="381"/>
        <v>6.1852485716722165E-3</v>
      </c>
      <c r="S412">
        <f t="shared" si="381"/>
        <v>1.6996635135027992E-3</v>
      </c>
      <c r="T412">
        <f t="shared" si="381"/>
        <v>1.5951085244383929E-3</v>
      </c>
      <c r="U412">
        <f t="shared" si="381"/>
        <v>1.1938895130932953E-3</v>
      </c>
    </row>
    <row r="413" spans="1:21">
      <c r="A413" t="str">
        <f t="shared" si="379"/>
        <v>NY</v>
      </c>
      <c r="B413" s="1" t="s">
        <v>242</v>
      </c>
      <c r="C413">
        <f>SUMIFS(INDEX('IRA-BIL_IRA-BIL - Mid_annual_st'!$W$3:$AR$434,MATCH(C408,'IRA-BIL_IRA-BIL - Mid_annual_st'!$A$3:$A$434,0),),'IRA-BIL_IRA-BIL - Mid_annual_st'!$W$1:$AR$1,$B413)</f>
        <v>0</v>
      </c>
      <c r="D413">
        <f>SUMIFS(INDEX('IRA-BIL_IRA-BIL - Mid_annual_st'!$W$3:$AR$434,MATCH(D408,'IRA-BIL_IRA-BIL - Mid_annual_st'!$A$3:$A$434,0),),'IRA-BIL_IRA-BIL - Mid_annual_st'!$W$1:$AR$1,$B413)</f>
        <v>0</v>
      </c>
      <c r="E413">
        <f>SUMIFS(INDEX('IRA-BIL_IRA-BIL - Mid_annual_st'!$W$3:$AR$434,MATCH(E408,'IRA-BIL_IRA-BIL - Mid_annual_st'!$A$3:$A$434,0),),'IRA-BIL_IRA-BIL - Mid_annual_st'!$W$1:$AR$1,$B413)</f>
        <v>0</v>
      </c>
      <c r="F413">
        <f>SUMIFS(INDEX('IRA-BIL_IRA-BIL - Mid_annual_st'!$W$3:$AR$434,MATCH(F408,'IRA-BIL_IRA-BIL - Mid_annual_st'!$A$3:$A$434,0),),'IRA-BIL_IRA-BIL - Mid_annual_st'!$W$1:$AR$1,$B413)</f>
        <v>0</v>
      </c>
      <c r="G413">
        <f>SUMIFS(INDEX('IRA-BIL_IRA-BIL - Mid_annual_st'!$W$3:$AR$434,MATCH(G408,'IRA-BIL_IRA-BIL - Mid_annual_st'!$A$3:$A$434,0),),'IRA-BIL_IRA-BIL - Mid_annual_st'!$W$1:$AR$1,$B413)</f>
        <v>0</v>
      </c>
      <c r="H413">
        <f>SUMIFS(INDEX('IRA-BIL_IRA-BIL - Mid_annual_st'!$W$3:$AR$434,MATCH(H408,'IRA-BIL_IRA-BIL - Mid_annual_st'!$A$3:$A$434,0),),'IRA-BIL_IRA-BIL - Mid_annual_st'!$W$1:$AR$1,$B413)</f>
        <v>0</v>
      </c>
      <c r="I413">
        <f>SUMIFS(INDEX('IRA-BIL_IRA-BIL - Mid_annual_st'!$W$3:$AR$434,MATCH(I408,'IRA-BIL_IRA-BIL - Mid_annual_st'!$A$3:$A$434,0),),'IRA-BIL_IRA-BIL - Mid_annual_st'!$W$1:$AR$1,$B413)</f>
        <v>0</v>
      </c>
      <c r="J413">
        <f>SUMIFS(INDEX('IRA-BIL_IRA-BIL - Mid_annual_st'!$W$3:$AR$434,MATCH(J408,'IRA-BIL_IRA-BIL - Mid_annual_st'!$A$3:$A$434,0),),'IRA-BIL_IRA-BIL - Mid_annual_st'!$W$1:$AR$1,$B413)</f>
        <v>0</v>
      </c>
      <c r="K413">
        <f>SUMIFS(INDEX('IRA-BIL_IRA-BIL - Mid_annual_st'!$W$3:$AR$434,MATCH(K408,'IRA-BIL_IRA-BIL - Mid_annual_st'!$A$3:$A$434,0),),'IRA-BIL_IRA-BIL - Mid_annual_st'!$W$1:$AR$1,$B413)</f>
        <v>0</v>
      </c>
      <c r="M413">
        <f t="shared" ref="M413:U413" si="382">C413/SUM(C410:C421)</f>
        <v>0</v>
      </c>
      <c r="N413">
        <f t="shared" si="382"/>
        <v>0</v>
      </c>
      <c r="O413">
        <f t="shared" si="382"/>
        <v>0</v>
      </c>
      <c r="P413">
        <f t="shared" si="382"/>
        <v>0</v>
      </c>
      <c r="Q413">
        <f t="shared" si="382"/>
        <v>0</v>
      </c>
      <c r="R413">
        <f t="shared" si="382"/>
        <v>0</v>
      </c>
      <c r="S413">
        <f t="shared" si="382"/>
        <v>0</v>
      </c>
      <c r="T413">
        <f t="shared" si="382"/>
        <v>0</v>
      </c>
      <c r="U413">
        <f t="shared" si="382"/>
        <v>0</v>
      </c>
    </row>
    <row r="414" spans="1:21">
      <c r="A414" t="str">
        <f t="shared" si="379"/>
        <v>NY</v>
      </c>
      <c r="B414" s="1" t="s">
        <v>243</v>
      </c>
      <c r="C414">
        <f>SUMIFS(INDEX('IRA-BIL_IRA-BIL - Mid_annual_st'!$W$3:$AR$434,MATCH(C408,'IRA-BIL_IRA-BIL - Mid_annual_st'!$A$3:$A$434,0),),'IRA-BIL_IRA-BIL - Mid_annual_st'!$W$1:$AR$1,$B414)</f>
        <v>26833708</v>
      </c>
      <c r="D414">
        <f>SUMIFS(INDEX('IRA-BIL_IRA-BIL - Mid_annual_st'!$W$3:$AR$434,MATCH(D408,'IRA-BIL_IRA-BIL - Mid_annual_st'!$A$3:$A$434,0),),'IRA-BIL_IRA-BIL - Mid_annual_st'!$W$1:$AR$1,$B414)</f>
        <v>26833708</v>
      </c>
      <c r="E414">
        <f>SUMIFS(INDEX('IRA-BIL_IRA-BIL - Mid_annual_st'!$W$3:$AR$434,MATCH(E408,'IRA-BIL_IRA-BIL - Mid_annual_st'!$A$3:$A$434,0),),'IRA-BIL_IRA-BIL - Mid_annual_st'!$W$1:$AR$1,$B414)</f>
        <v>26866100</v>
      </c>
      <c r="F414">
        <f>SUMIFS(INDEX('IRA-BIL_IRA-BIL - Mid_annual_st'!$W$3:$AR$434,MATCH(F408,'IRA-BIL_IRA-BIL - Mid_annual_st'!$A$3:$A$434,0),),'IRA-BIL_IRA-BIL - Mid_annual_st'!$W$1:$AR$1,$B414)</f>
        <v>27698237</v>
      </c>
      <c r="G414">
        <f>SUMIFS(INDEX('IRA-BIL_IRA-BIL - Mid_annual_st'!$W$3:$AR$434,MATCH(G408,'IRA-BIL_IRA-BIL - Mid_annual_st'!$A$3:$A$434,0),),'IRA-BIL_IRA-BIL - Mid_annual_st'!$W$1:$AR$1,$B414)</f>
        <v>27730629</v>
      </c>
      <c r="H414">
        <f>SUMIFS(INDEX('IRA-BIL_IRA-BIL - Mid_annual_st'!$W$3:$AR$434,MATCH(H408,'IRA-BIL_IRA-BIL - Mid_annual_st'!$A$3:$A$434,0),),'IRA-BIL_IRA-BIL - Mid_annual_st'!$W$1:$AR$1,$B414)</f>
        <v>28170399</v>
      </c>
      <c r="I414">
        <f>SUMIFS(INDEX('IRA-BIL_IRA-BIL - Mid_annual_st'!$W$3:$AR$434,MATCH(I408,'IRA-BIL_IRA-BIL - Mid_annual_st'!$A$3:$A$434,0),),'IRA-BIL_IRA-BIL - Mid_annual_st'!$W$1:$AR$1,$B414)</f>
        <v>28237164</v>
      </c>
      <c r="J414">
        <f>SUMIFS(INDEX('IRA-BIL_IRA-BIL - Mid_annual_st'!$W$3:$AR$434,MATCH(J408,'IRA-BIL_IRA-BIL - Mid_annual_st'!$A$3:$A$434,0),),'IRA-BIL_IRA-BIL - Mid_annual_st'!$W$1:$AR$1,$B414)</f>
        <v>28335995</v>
      </c>
      <c r="K414">
        <f>SUMIFS(INDEX('IRA-BIL_IRA-BIL - Mid_annual_st'!$W$3:$AR$434,MATCH(K408,'IRA-BIL_IRA-BIL - Mid_annual_st'!$A$3:$A$434,0),),'IRA-BIL_IRA-BIL - Mid_annual_st'!$W$1:$AR$1,$B414)</f>
        <v>28434834</v>
      </c>
      <c r="M414">
        <f t="shared" ref="M414:U414" si="383">C414/SUM(C410:C421)</f>
        <v>0.24245599372213394</v>
      </c>
      <c r="N414">
        <f t="shared" si="383"/>
        <v>0.24126834261545624</v>
      </c>
      <c r="O414">
        <f t="shared" si="383"/>
        <v>0.23647655088377964</v>
      </c>
      <c r="P414">
        <f t="shared" si="383"/>
        <v>0.23401965019946375</v>
      </c>
      <c r="Q414">
        <f t="shared" si="383"/>
        <v>0.22686592520579271</v>
      </c>
      <c r="R414">
        <f t="shared" si="383"/>
        <v>0.22331965812456367</v>
      </c>
      <c r="S414">
        <f t="shared" si="383"/>
        <v>0.22232366889603961</v>
      </c>
      <c r="T414">
        <f t="shared" si="383"/>
        <v>0.21775298536851989</v>
      </c>
      <c r="U414">
        <f t="shared" si="383"/>
        <v>0.20861580605388483</v>
      </c>
    </row>
    <row r="415" spans="1:21">
      <c r="A415" t="str">
        <f t="shared" si="379"/>
        <v>NY</v>
      </c>
      <c r="B415" s="1" t="s">
        <v>241</v>
      </c>
      <c r="C415">
        <f>SUMIFS(INDEX('IRA-BIL_IRA-BIL - Mid_annual_st'!$W$3:$AR$434,MATCH(C408,'IRA-BIL_IRA-BIL - Mid_annual_st'!$A$3:$A$434,0),),'IRA-BIL_IRA-BIL - Mid_annual_st'!$W$1:$AR$1,$B415)</f>
        <v>39656636</v>
      </c>
      <c r="D415">
        <f>SUMIFS(INDEX('IRA-BIL_IRA-BIL - Mid_annual_st'!$W$3:$AR$434,MATCH(D408,'IRA-BIL_IRA-BIL - Mid_annual_st'!$A$3:$A$434,0),),'IRA-BIL_IRA-BIL - Mid_annual_st'!$W$1:$AR$1,$B415)</f>
        <v>36993415</v>
      </c>
      <c r="E415">
        <f>SUMIFS(INDEX('IRA-BIL_IRA-BIL - Mid_annual_st'!$W$3:$AR$434,MATCH(E408,'IRA-BIL_IRA-BIL - Mid_annual_st'!$A$3:$A$434,0),),'IRA-BIL_IRA-BIL - Mid_annual_st'!$W$1:$AR$1,$B415)</f>
        <v>36797254</v>
      </c>
      <c r="F415">
        <f>SUMIFS(INDEX('IRA-BIL_IRA-BIL - Mid_annual_st'!$W$3:$AR$434,MATCH(F408,'IRA-BIL_IRA-BIL - Mid_annual_st'!$A$3:$A$434,0),),'IRA-BIL_IRA-BIL - Mid_annual_st'!$W$1:$AR$1,$B415)</f>
        <v>35131806</v>
      </c>
      <c r="G415">
        <f>SUMIFS(INDEX('IRA-BIL_IRA-BIL - Mid_annual_st'!$W$3:$AR$434,MATCH(G408,'IRA-BIL_IRA-BIL - Mid_annual_st'!$A$3:$A$434,0),),'IRA-BIL_IRA-BIL - Mid_annual_st'!$W$1:$AR$1,$B415)</f>
        <v>34333632</v>
      </c>
      <c r="H415">
        <f>SUMIFS(INDEX('IRA-BIL_IRA-BIL - Mid_annual_st'!$W$3:$AR$434,MATCH(H408,'IRA-BIL_IRA-BIL - Mid_annual_st'!$A$3:$A$434,0),),'IRA-BIL_IRA-BIL - Mid_annual_st'!$W$1:$AR$1,$B415)</f>
        <v>33455879</v>
      </c>
      <c r="I415">
        <f>SUMIFS(INDEX('IRA-BIL_IRA-BIL - Mid_annual_st'!$W$3:$AR$434,MATCH(I408,'IRA-BIL_IRA-BIL - Mid_annual_st'!$A$3:$A$434,0),),'IRA-BIL_IRA-BIL - Mid_annual_st'!$W$1:$AR$1,$B415)</f>
        <v>30033947</v>
      </c>
      <c r="J415">
        <f>SUMIFS(INDEX('IRA-BIL_IRA-BIL - Mid_annual_st'!$W$3:$AR$434,MATCH(J408,'IRA-BIL_IRA-BIL - Mid_annual_st'!$A$3:$A$434,0),),'IRA-BIL_IRA-BIL - Mid_annual_st'!$W$1:$AR$1,$B415)</f>
        <v>26230692</v>
      </c>
      <c r="K415">
        <f>SUMIFS(INDEX('IRA-BIL_IRA-BIL - Mid_annual_st'!$W$3:$AR$434,MATCH(K408,'IRA-BIL_IRA-BIL - Mid_annual_st'!$A$3:$A$434,0),),'IRA-BIL_IRA-BIL - Mid_annual_st'!$W$1:$AR$1,$B415)</f>
        <v>24323435</v>
      </c>
      <c r="M415">
        <f t="shared" ref="M415:U415" si="384">C415/SUM(C410:C421)</f>
        <v>0.35831757165491074</v>
      </c>
      <c r="N415">
        <f t="shared" si="384"/>
        <v>0.33261671941633103</v>
      </c>
      <c r="O415">
        <f t="shared" si="384"/>
        <v>0.32389098931048288</v>
      </c>
      <c r="P415">
        <f t="shared" si="384"/>
        <v>0.29682513551297224</v>
      </c>
      <c r="Q415">
        <f t="shared" si="384"/>
        <v>0.28088548548088149</v>
      </c>
      <c r="R415">
        <f t="shared" si="384"/>
        <v>0.26522007943645981</v>
      </c>
      <c r="S415">
        <f t="shared" si="384"/>
        <v>0.23647053537207921</v>
      </c>
      <c r="T415">
        <f t="shared" si="384"/>
        <v>0.20157441061385534</v>
      </c>
      <c r="U415">
        <f t="shared" si="384"/>
        <v>0.17845200005473125</v>
      </c>
    </row>
    <row r="416" spans="1:21">
      <c r="A416" t="str">
        <f t="shared" si="379"/>
        <v>NY</v>
      </c>
      <c r="B416" s="1" t="s">
        <v>244</v>
      </c>
      <c r="C416">
        <f>SUMIFS(INDEX('IRA-BIL_IRA-BIL - Mid_annual_st'!$W$3:$AR$434,MATCH(C408,'IRA-BIL_IRA-BIL - Mid_annual_st'!$A$3:$A$434,0),),'IRA-BIL_IRA-BIL - Mid_annual_st'!$W$1:$AR$1,$B416)</f>
        <v>26308076</v>
      </c>
      <c r="D416">
        <f>SUMIFS(INDEX('IRA-BIL_IRA-BIL - Mid_annual_st'!$W$3:$AR$434,MATCH(D408,'IRA-BIL_IRA-BIL - Mid_annual_st'!$A$3:$A$434,0),),'IRA-BIL_IRA-BIL - Mid_annual_st'!$W$1:$AR$1,$B416)</f>
        <v>26308076</v>
      </c>
      <c r="E416">
        <f>SUMIFS(INDEX('IRA-BIL_IRA-BIL - Mid_annual_st'!$W$3:$AR$434,MATCH(E408,'IRA-BIL_IRA-BIL - Mid_annual_st'!$A$3:$A$434,0),),'IRA-BIL_IRA-BIL - Mid_annual_st'!$W$1:$AR$1,$B416)</f>
        <v>26308076</v>
      </c>
      <c r="F416">
        <f>SUMIFS(INDEX('IRA-BIL_IRA-BIL - Mid_annual_st'!$W$3:$AR$434,MATCH(F408,'IRA-BIL_IRA-BIL - Mid_annual_st'!$A$3:$A$434,0),),'IRA-BIL_IRA-BIL - Mid_annual_st'!$W$1:$AR$1,$B416)</f>
        <v>26308076</v>
      </c>
      <c r="G416">
        <f>SUMIFS(INDEX('IRA-BIL_IRA-BIL - Mid_annual_st'!$W$3:$AR$434,MATCH(G408,'IRA-BIL_IRA-BIL - Mid_annual_st'!$A$3:$A$434,0),),'IRA-BIL_IRA-BIL - Mid_annual_st'!$W$1:$AR$1,$B416)</f>
        <v>26308076</v>
      </c>
      <c r="H416">
        <f>SUMIFS(INDEX('IRA-BIL_IRA-BIL - Mid_annual_st'!$W$3:$AR$434,MATCH(H408,'IRA-BIL_IRA-BIL - Mid_annual_st'!$A$3:$A$434,0),),'IRA-BIL_IRA-BIL - Mid_annual_st'!$W$1:$AR$1,$B416)</f>
        <v>26308076</v>
      </c>
      <c r="I416">
        <f>SUMIFS(INDEX('IRA-BIL_IRA-BIL - Mid_annual_st'!$W$3:$AR$434,MATCH(I408,'IRA-BIL_IRA-BIL - Mid_annual_st'!$A$3:$A$434,0),),'IRA-BIL_IRA-BIL - Mid_annual_st'!$W$1:$AR$1,$B416)</f>
        <v>26308076</v>
      </c>
      <c r="J416">
        <f>SUMIFS(INDEX('IRA-BIL_IRA-BIL - Mid_annual_st'!$W$3:$AR$434,MATCH(J408,'IRA-BIL_IRA-BIL - Mid_annual_st'!$A$3:$A$434,0),),'IRA-BIL_IRA-BIL - Mid_annual_st'!$W$1:$AR$1,$B416)</f>
        <v>26308076</v>
      </c>
      <c r="K416">
        <f>SUMIFS(INDEX('IRA-BIL_IRA-BIL - Mid_annual_st'!$W$3:$AR$434,MATCH(K408,'IRA-BIL_IRA-BIL - Mid_annual_st'!$A$3:$A$434,0),),'IRA-BIL_IRA-BIL - Mid_annual_st'!$W$1:$AR$1,$B416)</f>
        <v>26308076</v>
      </c>
      <c r="M416">
        <f t="shared" ref="M416:U416" si="385">C416/SUM(C410:C421)</f>
        <v>0.23770664529469512</v>
      </c>
      <c r="N416">
        <f t="shared" si="385"/>
        <v>0.23654225848777446</v>
      </c>
      <c r="O416">
        <f t="shared" si="385"/>
        <v>0.23156479998467741</v>
      </c>
      <c r="P416">
        <f t="shared" si="385"/>
        <v>0.22227431814309725</v>
      </c>
      <c r="Q416">
        <f t="shared" si="385"/>
        <v>0.21522793450247055</v>
      </c>
      <c r="R416">
        <f t="shared" si="385"/>
        <v>0.20855617054749698</v>
      </c>
      <c r="S416">
        <f t="shared" si="385"/>
        <v>0.20713510669541196</v>
      </c>
      <c r="T416">
        <f t="shared" si="385"/>
        <v>0.2021690817033921</v>
      </c>
      <c r="U416">
        <f t="shared" si="385"/>
        <v>0.19301257325669149</v>
      </c>
    </row>
    <row r="417" spans="1:21">
      <c r="A417" t="str">
        <f t="shared" si="379"/>
        <v>NY</v>
      </c>
      <c r="B417" s="1" t="s">
        <v>247</v>
      </c>
      <c r="C417">
        <f>SUMIFS(INDEX('IRA-BIL_IRA-BIL - Mid_annual_st'!$W$3:$AR$434,MATCH(C408,'IRA-BIL_IRA-BIL - Mid_annual_st'!$A$3:$A$434,0),),'IRA-BIL_IRA-BIL - Mid_annual_st'!$W$1:$AR$1,$B417)</f>
        <v>0</v>
      </c>
      <c r="D417">
        <f>SUMIFS(INDEX('IRA-BIL_IRA-BIL - Mid_annual_st'!$W$3:$AR$434,MATCH(D408,'IRA-BIL_IRA-BIL - Mid_annual_st'!$A$3:$A$434,0),),'IRA-BIL_IRA-BIL - Mid_annual_st'!$W$1:$AR$1,$B417)</f>
        <v>329410</v>
      </c>
      <c r="E417">
        <f>SUMIFS(INDEX('IRA-BIL_IRA-BIL - Mid_annual_st'!$W$3:$AR$434,MATCH(E408,'IRA-BIL_IRA-BIL - Mid_annual_st'!$A$3:$A$434,0),),'IRA-BIL_IRA-BIL - Mid_annual_st'!$W$1:$AR$1,$B417)</f>
        <v>475910</v>
      </c>
      <c r="F417">
        <f>SUMIFS(INDEX('IRA-BIL_IRA-BIL - Mid_annual_st'!$W$3:$AR$434,MATCH(F408,'IRA-BIL_IRA-BIL - Mid_annual_st'!$A$3:$A$434,0),),'IRA-BIL_IRA-BIL - Mid_annual_st'!$W$1:$AR$1,$B417)</f>
        <v>3553065</v>
      </c>
      <c r="G417">
        <f>SUMIFS(INDEX('IRA-BIL_IRA-BIL - Mid_annual_st'!$W$3:$AR$434,MATCH(G408,'IRA-BIL_IRA-BIL - Mid_annual_st'!$A$3:$A$434,0),),'IRA-BIL_IRA-BIL - Mid_annual_st'!$W$1:$AR$1,$B417)</f>
        <v>8238007</v>
      </c>
      <c r="H417">
        <f>SUMIFS(INDEX('IRA-BIL_IRA-BIL - Mid_annual_st'!$W$3:$AR$434,MATCH(H408,'IRA-BIL_IRA-BIL - Mid_annual_st'!$A$3:$A$434,0),),'IRA-BIL_IRA-BIL - Mid_annual_st'!$W$1:$AR$1,$B417)</f>
        <v>11051803</v>
      </c>
      <c r="I417">
        <f>SUMIFS(INDEX('IRA-BIL_IRA-BIL - Mid_annual_st'!$W$3:$AR$434,MATCH(I408,'IRA-BIL_IRA-BIL - Mid_annual_st'!$A$3:$A$434,0),),'IRA-BIL_IRA-BIL - Mid_annual_st'!$W$1:$AR$1,$B417)</f>
        <v>15581499</v>
      </c>
      <c r="J417">
        <f>SUMIFS(INDEX('IRA-BIL_IRA-BIL - Mid_annual_st'!$W$3:$AR$434,MATCH(J408,'IRA-BIL_IRA-BIL - Mid_annual_st'!$A$3:$A$434,0),),'IRA-BIL_IRA-BIL - Mid_annual_st'!$W$1:$AR$1,$B417)</f>
        <v>15198370</v>
      </c>
      <c r="K417">
        <f>SUMIFS(INDEX('IRA-BIL_IRA-BIL - Mid_annual_st'!$W$3:$AR$434,MATCH(K408,'IRA-BIL_IRA-BIL - Mid_annual_st'!$A$3:$A$434,0),),'IRA-BIL_IRA-BIL - Mid_annual_st'!$W$1:$AR$1,$B417)</f>
        <v>15254045</v>
      </c>
      <c r="M417">
        <f t="shared" ref="M417:U417" si="386">C417/SUM(C410:C421)</f>
        <v>0</v>
      </c>
      <c r="N417">
        <f t="shared" si="386"/>
        <v>2.9618047845253975E-3</v>
      </c>
      <c r="O417">
        <f t="shared" si="386"/>
        <v>4.1889799908099634E-3</v>
      </c>
      <c r="P417">
        <f t="shared" si="386"/>
        <v>3.0019492880935264E-2</v>
      </c>
      <c r="Q417">
        <f t="shared" si="386"/>
        <v>6.7395625245528931E-2</v>
      </c>
      <c r="R417">
        <f t="shared" si="386"/>
        <v>8.7612705365658003E-2</v>
      </c>
      <c r="S417">
        <f t="shared" si="386"/>
        <v>0.12268002638579328</v>
      </c>
      <c r="T417">
        <f t="shared" si="386"/>
        <v>0.1167945731298778</v>
      </c>
      <c r="U417">
        <f t="shared" si="386"/>
        <v>0.1119132572835569</v>
      </c>
    </row>
    <row r="418" spans="1:21">
      <c r="A418" t="str">
        <f t="shared" si="379"/>
        <v>NY</v>
      </c>
      <c r="B418" s="1" t="s">
        <v>245</v>
      </c>
      <c r="C418">
        <f>SUMIFS(INDEX('IRA-BIL_IRA-BIL - Mid_annual_st'!$W$3:$AR$434,MATCH(C408,'IRA-BIL_IRA-BIL - Mid_annual_st'!$A$3:$A$434,0),),'IRA-BIL_IRA-BIL - Mid_annual_st'!$W$1:$AR$1,$B418)</f>
        <v>6408325</v>
      </c>
      <c r="D418">
        <f>SUMIFS(INDEX('IRA-BIL_IRA-BIL - Mid_annual_st'!$W$3:$AR$434,MATCH(D408,'IRA-BIL_IRA-BIL - Mid_annual_st'!$A$3:$A$434,0),),'IRA-BIL_IRA-BIL - Mid_annual_st'!$W$1:$AR$1,$B418)</f>
        <v>6399495</v>
      </c>
      <c r="E418">
        <f>SUMIFS(INDEX('IRA-BIL_IRA-BIL - Mid_annual_st'!$W$3:$AR$434,MATCH(E408,'IRA-BIL_IRA-BIL - Mid_annual_st'!$A$3:$A$434,0),),'IRA-BIL_IRA-BIL - Mid_annual_st'!$W$1:$AR$1,$B418)</f>
        <v>5958978</v>
      </c>
      <c r="F418">
        <f>SUMIFS(INDEX('IRA-BIL_IRA-BIL - Mid_annual_st'!$W$3:$AR$434,MATCH(F408,'IRA-BIL_IRA-BIL - Mid_annual_st'!$A$3:$A$434,0),),'IRA-BIL_IRA-BIL - Mid_annual_st'!$W$1:$AR$1,$B418)</f>
        <v>5474028</v>
      </c>
      <c r="G418">
        <f>SUMIFS(INDEX('IRA-BIL_IRA-BIL - Mid_annual_st'!$W$3:$AR$434,MATCH(G408,'IRA-BIL_IRA-BIL - Mid_annual_st'!$A$3:$A$434,0),),'IRA-BIL_IRA-BIL - Mid_annual_st'!$W$1:$AR$1,$B418)</f>
        <v>5387741</v>
      </c>
      <c r="H418">
        <f>SUMIFS(INDEX('IRA-BIL_IRA-BIL - Mid_annual_st'!$W$3:$AR$434,MATCH(H408,'IRA-BIL_IRA-BIL - Mid_annual_st'!$A$3:$A$434,0),),'IRA-BIL_IRA-BIL - Mid_annual_st'!$W$1:$AR$1,$B418)</f>
        <v>5387741</v>
      </c>
      <c r="I418">
        <f>SUMIFS(INDEX('IRA-BIL_IRA-BIL - Mid_annual_st'!$W$3:$AR$434,MATCH(I408,'IRA-BIL_IRA-BIL - Mid_annual_st'!$A$3:$A$434,0),),'IRA-BIL_IRA-BIL - Mid_annual_st'!$W$1:$AR$1,$B418)</f>
        <v>5387741</v>
      </c>
      <c r="J418">
        <f>SUMIFS(INDEX('IRA-BIL_IRA-BIL - Mid_annual_st'!$W$3:$AR$434,MATCH(J408,'IRA-BIL_IRA-BIL - Mid_annual_st'!$A$3:$A$434,0),),'IRA-BIL_IRA-BIL - Mid_annual_st'!$W$1:$AR$1,$B418)</f>
        <v>5387741</v>
      </c>
      <c r="K418">
        <f>SUMIFS(INDEX('IRA-BIL_IRA-BIL - Mid_annual_st'!$W$3:$AR$434,MATCH(K408,'IRA-BIL_IRA-BIL - Mid_annual_st'!$A$3:$A$434,0),),'IRA-BIL_IRA-BIL - Mid_annual_st'!$W$1:$AR$1,$B418)</f>
        <v>5064033</v>
      </c>
      <c r="M418">
        <f t="shared" ref="M418:U418" si="387">C418/SUM(C410:C421)</f>
        <v>5.7902426528953582E-2</v>
      </c>
      <c r="N418">
        <f t="shared" si="387"/>
        <v>5.7539403507927384E-2</v>
      </c>
      <c r="O418">
        <f t="shared" si="387"/>
        <v>5.2451176919326714E-2</v>
      </c>
      <c r="P418">
        <f t="shared" si="387"/>
        <v>4.6249518254250992E-2</v>
      </c>
      <c r="Q418">
        <f t="shared" si="387"/>
        <v>4.407742957197916E-2</v>
      </c>
      <c r="R418">
        <f t="shared" si="387"/>
        <v>4.2711091106082476E-2</v>
      </c>
      <c r="S418">
        <f t="shared" si="387"/>
        <v>4.2420065491761756E-2</v>
      </c>
      <c r="T418">
        <f t="shared" si="387"/>
        <v>4.1403052447686231E-2</v>
      </c>
      <c r="U418">
        <f t="shared" si="387"/>
        <v>3.7152927503584954E-2</v>
      </c>
    </row>
    <row r="419" spans="1:21">
      <c r="A419" t="str">
        <f t="shared" si="379"/>
        <v>NY</v>
      </c>
      <c r="B419" s="1" t="s">
        <v>248</v>
      </c>
      <c r="C419">
        <f>SUMIFS(INDEX('IRA-BIL_IRA-BIL - Mid_annual_st'!$W$3:$AR$434,MATCH(C408,'IRA-BIL_IRA-BIL - Mid_annual_st'!$A$3:$A$434,0),),'IRA-BIL_IRA-BIL - Mid_annual_st'!$W$1:$AR$1,$B419)</f>
        <v>6908504</v>
      </c>
      <c r="D419">
        <f>SUMIFS(INDEX('IRA-BIL_IRA-BIL - Mid_annual_st'!$W$3:$AR$434,MATCH(D408,'IRA-BIL_IRA-BIL - Mid_annual_st'!$A$3:$A$434,0),),'IRA-BIL_IRA-BIL - Mid_annual_st'!$W$1:$AR$1,$B419)</f>
        <v>8425223</v>
      </c>
      <c r="E419">
        <f>SUMIFS(INDEX('IRA-BIL_IRA-BIL - Mid_annual_st'!$W$3:$AR$434,MATCH(E408,'IRA-BIL_IRA-BIL - Mid_annual_st'!$A$3:$A$434,0),),'IRA-BIL_IRA-BIL - Mid_annual_st'!$W$1:$AR$1,$B419)</f>
        <v>10861461</v>
      </c>
      <c r="F419">
        <f>SUMIFS(INDEX('IRA-BIL_IRA-BIL - Mid_annual_st'!$W$3:$AR$434,MATCH(F408,'IRA-BIL_IRA-BIL - Mid_annual_st'!$A$3:$A$434,0),),'IRA-BIL_IRA-BIL - Mid_annual_st'!$W$1:$AR$1,$B419)</f>
        <v>13775816</v>
      </c>
      <c r="G419">
        <f>SUMIFS(INDEX('IRA-BIL_IRA-BIL - Mid_annual_st'!$W$3:$AR$434,MATCH(G408,'IRA-BIL_IRA-BIL - Mid_annual_st'!$A$3:$A$434,0),),'IRA-BIL_IRA-BIL - Mid_annual_st'!$W$1:$AR$1,$B419)</f>
        <v>13835222</v>
      </c>
      <c r="H419">
        <f>SUMIFS(INDEX('IRA-BIL_IRA-BIL - Mid_annual_st'!$W$3:$AR$434,MATCH(H408,'IRA-BIL_IRA-BIL - Mid_annual_st'!$A$3:$A$434,0),),'IRA-BIL_IRA-BIL - Mid_annual_st'!$W$1:$AR$1,$B419)</f>
        <v>15178026</v>
      </c>
      <c r="I419">
        <f>SUMIFS(INDEX('IRA-BIL_IRA-BIL - Mid_annual_st'!$W$3:$AR$434,MATCH(I408,'IRA-BIL_IRA-BIL - Mid_annual_st'!$A$3:$A$434,0),),'IRA-BIL_IRA-BIL - Mid_annual_st'!$W$1:$AR$1,$B419)</f>
        <v>15254668</v>
      </c>
      <c r="J419">
        <f>SUMIFS(INDEX('IRA-BIL_IRA-BIL - Mid_annual_st'!$W$3:$AR$434,MATCH(J408,'IRA-BIL_IRA-BIL - Mid_annual_st'!$A$3:$A$434,0),),'IRA-BIL_IRA-BIL - Mid_annual_st'!$W$1:$AR$1,$B419)</f>
        <v>19061181</v>
      </c>
      <c r="K419">
        <f>SUMIFS(INDEX('IRA-BIL_IRA-BIL - Mid_annual_st'!$W$3:$AR$434,MATCH(K408,'IRA-BIL_IRA-BIL - Mid_annual_st'!$A$3:$A$434,0),),'IRA-BIL_IRA-BIL - Mid_annual_st'!$W$1:$AR$1,$B419)</f>
        <v>23523155</v>
      </c>
      <c r="M419">
        <f t="shared" ref="M419:U419" si="388">C419/SUM(C410:C421)</f>
        <v>6.2421794351095169E-2</v>
      </c>
      <c r="N419">
        <f t="shared" si="388"/>
        <v>7.5753212689637306E-2</v>
      </c>
      <c r="O419">
        <f t="shared" si="388"/>
        <v>9.5603040070523365E-2</v>
      </c>
      <c r="P419">
        <f t="shared" si="388"/>
        <v>0.11639049956617008</v>
      </c>
      <c r="Q419">
        <f t="shared" si="388"/>
        <v>0.11318677407056067</v>
      </c>
      <c r="R419">
        <f t="shared" si="388"/>
        <v>0.12032316536680004</v>
      </c>
      <c r="S419">
        <f t="shared" si="388"/>
        <v>0.12010674151097506</v>
      </c>
      <c r="T419">
        <f t="shared" si="388"/>
        <v>0.14647903020168199</v>
      </c>
      <c r="U419">
        <f t="shared" si="388"/>
        <v>0.17258064320880054</v>
      </c>
    </row>
    <row r="420" spans="1:21">
      <c r="A420" t="str">
        <f t="shared" si="379"/>
        <v>NY</v>
      </c>
      <c r="B420" s="1" t="s">
        <v>246</v>
      </c>
      <c r="C420" s="53">
        <v>0</v>
      </c>
      <c r="D420" s="53">
        <v>0</v>
      </c>
      <c r="E420" s="53">
        <v>0</v>
      </c>
      <c r="F420" s="53">
        <v>0</v>
      </c>
      <c r="G420" s="53">
        <v>0</v>
      </c>
      <c r="H420" s="53">
        <v>0</v>
      </c>
      <c r="I420" s="53">
        <v>0</v>
      </c>
      <c r="J420" s="53">
        <v>0</v>
      </c>
      <c r="K420" s="53">
        <v>0</v>
      </c>
      <c r="M420" s="53">
        <v>0</v>
      </c>
      <c r="N420" s="53">
        <v>0</v>
      </c>
      <c r="O420" s="53">
        <v>0</v>
      </c>
      <c r="P420" s="53">
        <v>0</v>
      </c>
      <c r="Q420" s="53">
        <v>0</v>
      </c>
      <c r="R420" s="53">
        <v>0</v>
      </c>
      <c r="S420" s="53">
        <v>0</v>
      </c>
      <c r="T420" s="53">
        <v>0</v>
      </c>
      <c r="U420" s="53">
        <v>0</v>
      </c>
    </row>
    <row r="421" spans="1:21" ht="15.6" customHeight="1" thickBot="1">
      <c r="A421" t="str">
        <f t="shared" si="379"/>
        <v>NY</v>
      </c>
      <c r="B421" s="1" t="s">
        <v>240</v>
      </c>
      <c r="C421">
        <f>SUMIFS(INDEX('IRA-BIL_IRA-BIL - Mid_annual_st'!$W$3:$AR$434,MATCH(C408,'IRA-BIL_IRA-BIL - Mid_annual_st'!$A$3:$A$434,0),),'IRA-BIL_IRA-BIL - Mid_annual_st'!$W$1:$AR$1,$B421)</f>
        <v>2011985</v>
      </c>
      <c r="D421">
        <f>SUMIFS(INDEX('IRA-BIL_IRA-BIL - Mid_annual_st'!$W$3:$AR$434,MATCH(D408,'IRA-BIL_IRA-BIL - Mid_annual_st'!$A$3:$A$434,0),),'IRA-BIL_IRA-BIL - Mid_annual_st'!$W$1:$AR$1,$B421)</f>
        <v>3415966</v>
      </c>
      <c r="E421">
        <f>SUMIFS(INDEX('IRA-BIL_IRA-BIL - Mid_annual_st'!$W$3:$AR$434,MATCH(E408,'IRA-BIL_IRA-BIL - Mid_annual_st'!$A$3:$A$434,0),),'IRA-BIL_IRA-BIL - Mid_annual_st'!$W$1:$AR$1,$B421)</f>
        <v>3903867</v>
      </c>
      <c r="F421">
        <f>SUMIFS(INDEX('IRA-BIL_IRA-BIL - Mid_annual_st'!$W$3:$AR$434,MATCH(F408,'IRA-BIL_IRA-BIL - Mid_annual_st'!$A$3:$A$434,0),),'IRA-BIL_IRA-BIL - Mid_annual_st'!$W$1:$AR$1,$B421)</f>
        <v>4073674</v>
      </c>
      <c r="G421">
        <f>SUMIFS(INDEX('IRA-BIL_IRA-BIL - Mid_annual_st'!$W$3:$AR$434,MATCH(G408,'IRA-BIL_IRA-BIL - Mid_annual_st'!$A$3:$A$434,0),),'IRA-BIL_IRA-BIL - Mid_annual_st'!$W$1:$AR$1,$B421)</f>
        <v>4219460</v>
      </c>
      <c r="H421">
        <f>SUMIFS(INDEX('IRA-BIL_IRA-BIL - Mid_annual_st'!$W$3:$AR$434,MATCH(H408,'IRA-BIL_IRA-BIL - Mid_annual_st'!$A$3:$A$434,0),),'IRA-BIL_IRA-BIL - Mid_annual_st'!$W$1:$AR$1,$B421)</f>
        <v>4301749</v>
      </c>
      <c r="I421">
        <f>SUMIFS(INDEX('IRA-BIL_IRA-BIL - Mid_annual_st'!$W$3:$AR$434,MATCH(I408,'IRA-BIL_IRA-BIL - Mid_annual_st'!$A$3:$A$434,0),),'IRA-BIL_IRA-BIL - Mid_annual_st'!$W$1:$AR$1,$B421)</f>
        <v>4480354</v>
      </c>
      <c r="J421">
        <f>SUMIFS(INDEX('IRA-BIL_IRA-BIL - Mid_annual_st'!$W$3:$AR$434,MATCH(J408,'IRA-BIL_IRA-BIL - Mid_annual_st'!$A$3:$A$434,0),),'IRA-BIL_IRA-BIL - Mid_annual_st'!$W$1:$AR$1,$B421)</f>
        <v>7866748</v>
      </c>
      <c r="K421">
        <f>SUMIFS(INDEX('IRA-BIL_IRA-BIL - Mid_annual_st'!$W$3:$AR$434,MATCH(K408,'IRA-BIL_IRA-BIL - Mid_annual_st'!$A$3:$A$434,0),),'IRA-BIL_IRA-BIL - Mid_annual_st'!$W$1:$AR$1,$B421)</f>
        <v>11679344</v>
      </c>
      <c r="M421">
        <f t="shared" ref="M421:U421" si="389">C421/SUM(C410:C421)</f>
        <v>1.8179292348602275E-2</v>
      </c>
      <c r="N421">
        <f t="shared" si="389"/>
        <v>3.0713774453040542E-2</v>
      </c>
      <c r="O421">
        <f t="shared" si="389"/>
        <v>3.436200279419075E-2</v>
      </c>
      <c r="P421">
        <f t="shared" si="389"/>
        <v>3.4418066554439922E-2</v>
      </c>
      <c r="Q421">
        <f t="shared" si="389"/>
        <v>3.4519653224196034E-2</v>
      </c>
      <c r="R421">
        <f t="shared" si="389"/>
        <v>3.4101935014043773E-2</v>
      </c>
      <c r="S421">
        <f t="shared" si="389"/>
        <v>3.5275806707537861E-2</v>
      </c>
      <c r="T421">
        <f t="shared" si="389"/>
        <v>6.0453421951190814E-2</v>
      </c>
      <c r="U421">
        <f t="shared" si="389"/>
        <v>8.5687004986229331E-2</v>
      </c>
    </row>
    <row r="422" spans="1:21" ht="15.6" customHeight="1" thickBot="1">
      <c r="A422" s="50" t="s">
        <v>104</v>
      </c>
      <c r="C422" s="49" t="str">
        <f t="shared" ref="C422:K422" si="390">$A422&amp;"_"&amp;C423</f>
        <v>NC_2022</v>
      </c>
      <c r="D422" s="49" t="str">
        <f t="shared" si="390"/>
        <v>NC_2023</v>
      </c>
      <c r="E422" s="49" t="str">
        <f t="shared" si="390"/>
        <v>NC_2024</v>
      </c>
      <c r="F422" s="49" t="str">
        <f t="shared" si="390"/>
        <v>NC_2025</v>
      </c>
      <c r="G422" s="49" t="str">
        <f t="shared" si="390"/>
        <v>NC_2026</v>
      </c>
      <c r="H422" s="49" t="str">
        <f t="shared" si="390"/>
        <v>NC_2027</v>
      </c>
      <c r="I422" s="49" t="str">
        <f t="shared" si="390"/>
        <v>NC_2028</v>
      </c>
      <c r="J422" s="49" t="str">
        <f t="shared" si="390"/>
        <v>NC_2029</v>
      </c>
      <c r="K422" s="49" t="str">
        <f t="shared" si="390"/>
        <v>NC_2030</v>
      </c>
      <c r="M422" s="56" t="str">
        <f t="shared" ref="M422:U422" si="391">$A422&amp;"_"&amp;M423</f>
        <v>NC_2022</v>
      </c>
      <c r="N422" s="56" t="str">
        <f t="shared" si="391"/>
        <v>NC_2023</v>
      </c>
      <c r="O422" s="56" t="str">
        <f t="shared" si="391"/>
        <v>NC_2024</v>
      </c>
      <c r="P422" s="56" t="str">
        <f t="shared" si="391"/>
        <v>NC_2025</v>
      </c>
      <c r="Q422" s="56" t="str">
        <f t="shared" si="391"/>
        <v>NC_2026</v>
      </c>
      <c r="R422" s="56" t="str">
        <f t="shared" si="391"/>
        <v>NC_2027</v>
      </c>
      <c r="S422" s="56" t="str">
        <f t="shared" si="391"/>
        <v>NC_2028</v>
      </c>
      <c r="T422" s="56" t="str">
        <f t="shared" si="391"/>
        <v>NC_2029</v>
      </c>
      <c r="U422" s="56" t="str">
        <f t="shared" si="391"/>
        <v>NC_2030</v>
      </c>
    </row>
    <row r="423" spans="1:21">
      <c r="C423" s="48">
        <v>2022</v>
      </c>
      <c r="D423" s="48">
        <v>2023</v>
      </c>
      <c r="E423" s="48">
        <v>2024</v>
      </c>
      <c r="F423" s="48">
        <v>2025</v>
      </c>
      <c r="G423" s="48">
        <v>2026</v>
      </c>
      <c r="H423" s="48">
        <v>2027</v>
      </c>
      <c r="I423" s="48">
        <v>2028</v>
      </c>
      <c r="J423" s="48">
        <v>2029</v>
      </c>
      <c r="K423" s="48">
        <v>2030</v>
      </c>
      <c r="M423" s="48">
        <v>2022</v>
      </c>
      <c r="N423" s="48">
        <v>2023</v>
      </c>
      <c r="O423" s="48">
        <v>2024</v>
      </c>
      <c r="P423" s="48">
        <v>2025</v>
      </c>
      <c r="Q423" s="48">
        <v>2026</v>
      </c>
      <c r="R423" s="48">
        <v>2027</v>
      </c>
      <c r="S423" s="48">
        <v>2028</v>
      </c>
      <c r="T423" s="48">
        <v>2029</v>
      </c>
      <c r="U423" s="48">
        <v>2030</v>
      </c>
    </row>
    <row r="424" spans="1:21">
      <c r="A424" t="str">
        <f>A422</f>
        <v>NC</v>
      </c>
      <c r="B424" s="1" t="s">
        <v>237</v>
      </c>
      <c r="C424" s="53">
        <v>0</v>
      </c>
      <c r="D424" s="53">
        <v>0</v>
      </c>
      <c r="E424" s="53">
        <v>0</v>
      </c>
      <c r="F424" s="53">
        <v>0</v>
      </c>
      <c r="G424" s="53">
        <v>0</v>
      </c>
      <c r="H424" s="53">
        <v>0</v>
      </c>
      <c r="I424" s="53">
        <v>0</v>
      </c>
      <c r="J424" s="53">
        <v>0</v>
      </c>
      <c r="K424" s="53">
        <v>0</v>
      </c>
      <c r="M424" s="53">
        <v>0</v>
      </c>
      <c r="N424" s="53">
        <v>0</v>
      </c>
      <c r="O424" s="53">
        <v>0</v>
      </c>
      <c r="P424" s="53">
        <v>0</v>
      </c>
      <c r="Q424" s="53">
        <v>0</v>
      </c>
      <c r="R424" s="53">
        <v>0</v>
      </c>
      <c r="S424" s="53">
        <v>0</v>
      </c>
      <c r="T424" s="53">
        <v>0</v>
      </c>
      <c r="U424" s="53">
        <v>0</v>
      </c>
    </row>
    <row r="425" spans="1:21">
      <c r="A425" t="str">
        <f t="shared" ref="A425:A435" si="392">A424</f>
        <v>NC</v>
      </c>
      <c r="B425" s="1" t="s">
        <v>238</v>
      </c>
      <c r="C425">
        <f>SUMIFS(INDEX('IRA-BIL_IRA-BIL - Mid_annual_st'!$W$3:$AR$434,MATCH(C422,'IRA-BIL_IRA-BIL - Mid_annual_st'!$A$3:$A$434,0),),'IRA-BIL_IRA-BIL - Mid_annual_st'!$W$1:$AR$1,$B425)</f>
        <v>382740</v>
      </c>
      <c r="D425">
        <f>SUMIFS(INDEX('IRA-BIL_IRA-BIL - Mid_annual_st'!$W$3:$AR$434,MATCH(D422,'IRA-BIL_IRA-BIL - Mid_annual_st'!$A$3:$A$434,0),),'IRA-BIL_IRA-BIL - Mid_annual_st'!$W$1:$AR$1,$B425)</f>
        <v>395197</v>
      </c>
      <c r="E425">
        <f>SUMIFS(INDEX('IRA-BIL_IRA-BIL - Mid_annual_st'!$W$3:$AR$434,MATCH(E422,'IRA-BIL_IRA-BIL - Mid_annual_st'!$A$3:$A$434,0),),'IRA-BIL_IRA-BIL - Mid_annual_st'!$W$1:$AR$1,$B425)</f>
        <v>386630</v>
      </c>
      <c r="F425">
        <f>SUMIFS(INDEX('IRA-BIL_IRA-BIL - Mid_annual_st'!$W$3:$AR$434,MATCH(F422,'IRA-BIL_IRA-BIL - Mid_annual_st'!$A$3:$A$434,0),),'IRA-BIL_IRA-BIL - Mid_annual_st'!$W$1:$AR$1,$B425)</f>
        <v>382585</v>
      </c>
      <c r="G425">
        <f>SUMIFS(INDEX('IRA-BIL_IRA-BIL - Mid_annual_st'!$W$3:$AR$434,MATCH(G422,'IRA-BIL_IRA-BIL - Mid_annual_st'!$A$3:$A$434,0),),'IRA-BIL_IRA-BIL - Mid_annual_st'!$W$1:$AR$1,$B425)</f>
        <v>382585</v>
      </c>
      <c r="H425">
        <f>SUMIFS(INDEX('IRA-BIL_IRA-BIL - Mid_annual_st'!$W$3:$AR$434,MATCH(H422,'IRA-BIL_IRA-BIL - Mid_annual_st'!$A$3:$A$434,0),),'IRA-BIL_IRA-BIL - Mid_annual_st'!$W$1:$AR$1,$B425)</f>
        <v>382585</v>
      </c>
      <c r="I425">
        <f>SUMIFS(INDEX('IRA-BIL_IRA-BIL - Mid_annual_st'!$W$3:$AR$434,MATCH(I422,'IRA-BIL_IRA-BIL - Mid_annual_st'!$A$3:$A$434,0),),'IRA-BIL_IRA-BIL - Mid_annual_st'!$W$1:$AR$1,$B425)</f>
        <v>377086</v>
      </c>
      <c r="J425">
        <f>SUMIFS(INDEX('IRA-BIL_IRA-BIL - Mid_annual_st'!$W$3:$AR$434,MATCH(J422,'IRA-BIL_IRA-BIL - Mid_annual_st'!$A$3:$A$434,0),),'IRA-BIL_IRA-BIL - Mid_annual_st'!$W$1:$AR$1,$B425)</f>
        <v>377019</v>
      </c>
      <c r="K425">
        <f>SUMIFS(INDEX('IRA-BIL_IRA-BIL - Mid_annual_st'!$W$3:$AR$434,MATCH(K422,'IRA-BIL_IRA-BIL - Mid_annual_st'!$A$3:$A$434,0),),'IRA-BIL_IRA-BIL - Mid_annual_st'!$W$1:$AR$1,$B425)</f>
        <v>373277</v>
      </c>
      <c r="M425">
        <f t="shared" ref="M425:U425" si="393">C425/SUM(C424:C435)</f>
        <v>2.4818927494862962E-3</v>
      </c>
      <c r="N425">
        <f t="shared" si="393"/>
        <v>2.7284016974018412E-3</v>
      </c>
      <c r="O425">
        <f t="shared" si="393"/>
        <v>2.7736214148165145E-3</v>
      </c>
      <c r="P425">
        <f t="shared" si="393"/>
        <v>2.7937940609861251E-3</v>
      </c>
      <c r="Q425">
        <f t="shared" si="393"/>
        <v>2.8428910095322692E-3</v>
      </c>
      <c r="R425">
        <f t="shared" si="393"/>
        <v>2.7626622918321669E-3</v>
      </c>
      <c r="S425">
        <f t="shared" si="393"/>
        <v>2.9264435057471711E-3</v>
      </c>
      <c r="T425">
        <f t="shared" si="393"/>
        <v>2.9079277461261125E-3</v>
      </c>
      <c r="U425">
        <f t="shared" si="393"/>
        <v>2.5443136773547806E-3</v>
      </c>
    </row>
    <row r="426" spans="1:21">
      <c r="A426" t="str">
        <f t="shared" si="392"/>
        <v>NC</v>
      </c>
      <c r="B426" s="1" t="s">
        <v>239</v>
      </c>
      <c r="C426">
        <f>SUMIFS(INDEX('IRA-BIL_IRA-BIL - Mid_annual_st'!$W$3:$AR$434,MATCH(C422,'IRA-BIL_IRA-BIL - Mid_annual_st'!$A$3:$A$434,0),),'IRA-BIL_IRA-BIL - Mid_annual_st'!$W$1:$AR$1,$B426)</f>
        <v>53102218</v>
      </c>
      <c r="D426">
        <f>SUMIFS(INDEX('IRA-BIL_IRA-BIL - Mid_annual_st'!$W$3:$AR$434,MATCH(D422,'IRA-BIL_IRA-BIL - Mid_annual_st'!$A$3:$A$434,0),),'IRA-BIL_IRA-BIL - Mid_annual_st'!$W$1:$AR$1,$B426)</f>
        <v>40984056</v>
      </c>
      <c r="E426">
        <f>SUMIFS(INDEX('IRA-BIL_IRA-BIL - Mid_annual_st'!$W$3:$AR$434,MATCH(E422,'IRA-BIL_IRA-BIL - Mid_annual_st'!$A$3:$A$434,0),),'IRA-BIL_IRA-BIL - Mid_annual_st'!$W$1:$AR$1,$B426)</f>
        <v>35641506</v>
      </c>
      <c r="F426">
        <f>SUMIFS(INDEX('IRA-BIL_IRA-BIL - Mid_annual_st'!$W$3:$AR$434,MATCH(F422,'IRA-BIL_IRA-BIL - Mid_annual_st'!$A$3:$A$434,0),),'IRA-BIL_IRA-BIL - Mid_annual_st'!$W$1:$AR$1,$B426)</f>
        <v>33903448</v>
      </c>
      <c r="G426">
        <f>SUMIFS(INDEX('IRA-BIL_IRA-BIL - Mid_annual_st'!$W$3:$AR$434,MATCH(G422,'IRA-BIL_IRA-BIL - Mid_annual_st'!$A$3:$A$434,0),),'IRA-BIL_IRA-BIL - Mid_annual_st'!$W$1:$AR$1,$B426)</f>
        <v>30464057</v>
      </c>
      <c r="H426">
        <f>SUMIFS(INDEX('IRA-BIL_IRA-BIL - Mid_annual_st'!$W$3:$AR$434,MATCH(H422,'IRA-BIL_IRA-BIL - Mid_annual_st'!$A$3:$A$434,0),),'IRA-BIL_IRA-BIL - Mid_annual_st'!$W$1:$AR$1,$B426)</f>
        <v>23354519</v>
      </c>
      <c r="I426">
        <f>SUMIFS(INDEX('IRA-BIL_IRA-BIL - Mid_annual_st'!$W$3:$AR$434,MATCH(I422,'IRA-BIL_IRA-BIL - Mid_annual_st'!$A$3:$A$434,0),),'IRA-BIL_IRA-BIL - Mid_annual_st'!$W$1:$AR$1,$B426)</f>
        <v>16251260</v>
      </c>
      <c r="J426">
        <f>SUMIFS(INDEX('IRA-BIL_IRA-BIL - Mid_annual_st'!$W$3:$AR$434,MATCH(J422,'IRA-BIL_IRA-BIL - Mid_annual_st'!$A$3:$A$434,0),),'IRA-BIL_IRA-BIL - Mid_annual_st'!$W$1:$AR$1,$B426)</f>
        <v>16384766</v>
      </c>
      <c r="K426">
        <f>SUMIFS(INDEX('IRA-BIL_IRA-BIL - Mid_annual_st'!$W$3:$AR$434,MATCH(K422,'IRA-BIL_IRA-BIL - Mid_annual_st'!$A$3:$A$434,0),),'IRA-BIL_IRA-BIL - Mid_annual_st'!$W$1:$AR$1,$B426)</f>
        <v>16034054</v>
      </c>
      <c r="M426">
        <f t="shared" ref="M426:U426" si="394">C426/SUM(C424:C435)</f>
        <v>0.3443434442071398</v>
      </c>
      <c r="N426">
        <f t="shared" si="394"/>
        <v>0.28294994131233819</v>
      </c>
      <c r="O426">
        <f t="shared" si="394"/>
        <v>0.25568642965603106</v>
      </c>
      <c r="P426">
        <f t="shared" si="394"/>
        <v>0.24757701339402205</v>
      </c>
      <c r="Q426">
        <f t="shared" si="394"/>
        <v>0.22637059414033114</v>
      </c>
      <c r="R426">
        <f t="shared" si="394"/>
        <v>0.16864395882007369</v>
      </c>
      <c r="S426">
        <f t="shared" si="394"/>
        <v>0.12612081670284436</v>
      </c>
      <c r="T426">
        <f t="shared" si="394"/>
        <v>0.12637483963721657</v>
      </c>
      <c r="U426">
        <f t="shared" si="394"/>
        <v>0.10929058821102058</v>
      </c>
    </row>
    <row r="427" spans="1:21">
      <c r="A427" t="str">
        <f t="shared" si="392"/>
        <v>NC</v>
      </c>
      <c r="B427" s="1" t="s">
        <v>242</v>
      </c>
      <c r="C427">
        <f>SUMIFS(INDEX('IRA-BIL_IRA-BIL - Mid_annual_st'!$W$3:$AR$434,MATCH(C422,'IRA-BIL_IRA-BIL - Mid_annual_st'!$A$3:$A$434,0),),'IRA-BIL_IRA-BIL - Mid_annual_st'!$W$1:$AR$1,$B427)</f>
        <v>0</v>
      </c>
      <c r="D427">
        <f>SUMIFS(INDEX('IRA-BIL_IRA-BIL - Mid_annual_st'!$W$3:$AR$434,MATCH(D422,'IRA-BIL_IRA-BIL - Mid_annual_st'!$A$3:$A$434,0),),'IRA-BIL_IRA-BIL - Mid_annual_st'!$W$1:$AR$1,$B427)</f>
        <v>0</v>
      </c>
      <c r="E427">
        <f>SUMIFS(INDEX('IRA-BIL_IRA-BIL - Mid_annual_st'!$W$3:$AR$434,MATCH(E422,'IRA-BIL_IRA-BIL - Mid_annual_st'!$A$3:$A$434,0),),'IRA-BIL_IRA-BIL - Mid_annual_st'!$W$1:$AR$1,$B427)</f>
        <v>0</v>
      </c>
      <c r="F427">
        <f>SUMIFS(INDEX('IRA-BIL_IRA-BIL - Mid_annual_st'!$W$3:$AR$434,MATCH(F422,'IRA-BIL_IRA-BIL - Mid_annual_st'!$A$3:$A$434,0),),'IRA-BIL_IRA-BIL - Mid_annual_st'!$W$1:$AR$1,$B427)</f>
        <v>0</v>
      </c>
      <c r="G427">
        <f>SUMIFS(INDEX('IRA-BIL_IRA-BIL - Mid_annual_st'!$W$3:$AR$434,MATCH(G422,'IRA-BIL_IRA-BIL - Mid_annual_st'!$A$3:$A$434,0),),'IRA-BIL_IRA-BIL - Mid_annual_st'!$W$1:$AR$1,$B427)</f>
        <v>0</v>
      </c>
      <c r="H427">
        <f>SUMIFS(INDEX('IRA-BIL_IRA-BIL - Mid_annual_st'!$W$3:$AR$434,MATCH(H422,'IRA-BIL_IRA-BIL - Mid_annual_st'!$A$3:$A$434,0),),'IRA-BIL_IRA-BIL - Mid_annual_st'!$W$1:$AR$1,$B427)</f>
        <v>0</v>
      </c>
      <c r="I427">
        <f>SUMIFS(INDEX('IRA-BIL_IRA-BIL - Mid_annual_st'!$W$3:$AR$434,MATCH(I422,'IRA-BIL_IRA-BIL - Mid_annual_st'!$A$3:$A$434,0),),'IRA-BIL_IRA-BIL - Mid_annual_st'!$W$1:$AR$1,$B427)</f>
        <v>0</v>
      </c>
      <c r="J427">
        <f>SUMIFS(INDEX('IRA-BIL_IRA-BIL - Mid_annual_st'!$W$3:$AR$434,MATCH(J422,'IRA-BIL_IRA-BIL - Mid_annual_st'!$A$3:$A$434,0),),'IRA-BIL_IRA-BIL - Mid_annual_st'!$W$1:$AR$1,$B427)</f>
        <v>0</v>
      </c>
      <c r="K427">
        <f>SUMIFS(INDEX('IRA-BIL_IRA-BIL - Mid_annual_st'!$W$3:$AR$434,MATCH(K422,'IRA-BIL_IRA-BIL - Mid_annual_st'!$A$3:$A$434,0),),'IRA-BIL_IRA-BIL - Mid_annual_st'!$W$1:$AR$1,$B427)</f>
        <v>0</v>
      </c>
      <c r="M427">
        <f t="shared" ref="M427:U427" si="395">C427/SUM(C424:C435)</f>
        <v>0</v>
      </c>
      <c r="N427">
        <f t="shared" si="395"/>
        <v>0</v>
      </c>
      <c r="O427">
        <f t="shared" si="395"/>
        <v>0</v>
      </c>
      <c r="P427">
        <f t="shared" si="395"/>
        <v>0</v>
      </c>
      <c r="Q427">
        <f t="shared" si="395"/>
        <v>0</v>
      </c>
      <c r="R427">
        <f t="shared" si="395"/>
        <v>0</v>
      </c>
      <c r="S427">
        <f t="shared" si="395"/>
        <v>0</v>
      </c>
      <c r="T427">
        <f t="shared" si="395"/>
        <v>0</v>
      </c>
      <c r="U427">
        <f t="shared" si="395"/>
        <v>0</v>
      </c>
    </row>
    <row r="428" spans="1:21">
      <c r="A428" t="str">
        <f t="shared" si="392"/>
        <v>NC</v>
      </c>
      <c r="B428" s="1" t="s">
        <v>243</v>
      </c>
      <c r="C428">
        <f>SUMIFS(INDEX('IRA-BIL_IRA-BIL - Mid_annual_st'!$W$3:$AR$434,MATCH(C422,'IRA-BIL_IRA-BIL - Mid_annual_st'!$A$3:$A$434,0),),'IRA-BIL_IRA-BIL - Mid_annual_st'!$W$1:$AR$1,$B428)</f>
        <v>5517084</v>
      </c>
      <c r="D428">
        <f>SUMIFS(INDEX('IRA-BIL_IRA-BIL - Mid_annual_st'!$W$3:$AR$434,MATCH(D422,'IRA-BIL_IRA-BIL - Mid_annual_st'!$A$3:$A$434,0),),'IRA-BIL_IRA-BIL - Mid_annual_st'!$W$1:$AR$1,$B428)</f>
        <v>5516779</v>
      </c>
      <c r="E428">
        <f>SUMIFS(INDEX('IRA-BIL_IRA-BIL - Mid_annual_st'!$W$3:$AR$434,MATCH(E422,'IRA-BIL_IRA-BIL - Mid_annual_st'!$A$3:$A$434,0),),'IRA-BIL_IRA-BIL - Mid_annual_st'!$W$1:$AR$1,$B428)</f>
        <v>5518489</v>
      </c>
      <c r="F428">
        <f>SUMIFS(INDEX('IRA-BIL_IRA-BIL - Mid_annual_st'!$W$3:$AR$434,MATCH(F422,'IRA-BIL_IRA-BIL - Mid_annual_st'!$A$3:$A$434,0),),'IRA-BIL_IRA-BIL - Mid_annual_st'!$W$1:$AR$1,$B428)</f>
        <v>5519628</v>
      </c>
      <c r="G428">
        <f>SUMIFS(INDEX('IRA-BIL_IRA-BIL - Mid_annual_st'!$W$3:$AR$434,MATCH(G422,'IRA-BIL_IRA-BIL - Mid_annual_st'!$A$3:$A$434,0),),'IRA-BIL_IRA-BIL - Mid_annual_st'!$W$1:$AR$1,$B428)</f>
        <v>5521299</v>
      </c>
      <c r="H428">
        <f>SUMIFS(INDEX('IRA-BIL_IRA-BIL - Mid_annual_st'!$W$3:$AR$434,MATCH(H422,'IRA-BIL_IRA-BIL - Mid_annual_st'!$A$3:$A$434,0),),'IRA-BIL_IRA-BIL - Mid_annual_st'!$W$1:$AR$1,$B428)</f>
        <v>5613099</v>
      </c>
      <c r="I428">
        <f>SUMIFS(INDEX('IRA-BIL_IRA-BIL - Mid_annual_st'!$W$3:$AR$434,MATCH(I422,'IRA-BIL_IRA-BIL - Mid_annual_st'!$A$3:$A$434,0),),'IRA-BIL_IRA-BIL - Mid_annual_st'!$W$1:$AR$1,$B428)</f>
        <v>5630329</v>
      </c>
      <c r="J428">
        <f>SUMIFS(INDEX('IRA-BIL_IRA-BIL - Mid_annual_st'!$W$3:$AR$434,MATCH(J422,'IRA-BIL_IRA-BIL - Mid_annual_st'!$A$3:$A$434,0),),'IRA-BIL_IRA-BIL - Mid_annual_st'!$W$1:$AR$1,$B428)</f>
        <v>5646697</v>
      </c>
      <c r="K428">
        <f>SUMIFS(INDEX('IRA-BIL_IRA-BIL - Mid_annual_st'!$W$3:$AR$434,MATCH(K422,'IRA-BIL_IRA-BIL - Mid_annual_st'!$A$3:$A$434,0),),'IRA-BIL_IRA-BIL - Mid_annual_st'!$W$1:$AR$1,$B428)</f>
        <v>5664190</v>
      </c>
      <c r="M428">
        <f t="shared" ref="M428:U428" si="396">C428/SUM(C424:C435)</f>
        <v>3.577575058239759E-2</v>
      </c>
      <c r="N428">
        <f t="shared" si="396"/>
        <v>3.8087306299872802E-2</v>
      </c>
      <c r="O428">
        <f t="shared" si="396"/>
        <v>3.9588752212268506E-2</v>
      </c>
      <c r="P428">
        <f t="shared" si="396"/>
        <v>4.0306608793477854E-2</v>
      </c>
      <c r="Q428">
        <f t="shared" si="396"/>
        <v>4.1027356765266566E-2</v>
      </c>
      <c r="R428">
        <f t="shared" si="396"/>
        <v>4.0532422723370869E-2</v>
      </c>
      <c r="S428">
        <f t="shared" si="396"/>
        <v>4.3695177591504229E-2</v>
      </c>
      <c r="T428">
        <f t="shared" si="396"/>
        <v>4.3552677398929707E-2</v>
      </c>
      <c r="U428">
        <f t="shared" si="396"/>
        <v>3.8607993763709457E-2</v>
      </c>
    </row>
    <row r="429" spans="1:21">
      <c r="A429" t="str">
        <f t="shared" si="392"/>
        <v>NC</v>
      </c>
      <c r="B429" s="1" t="s">
        <v>241</v>
      </c>
      <c r="C429">
        <f>SUMIFS(INDEX('IRA-BIL_IRA-BIL - Mid_annual_st'!$W$3:$AR$434,MATCH(C422,'IRA-BIL_IRA-BIL - Mid_annual_st'!$A$3:$A$434,0),),'IRA-BIL_IRA-BIL - Mid_annual_st'!$W$1:$AR$1,$B429)</f>
        <v>40322428</v>
      </c>
      <c r="D429">
        <f>SUMIFS(INDEX('IRA-BIL_IRA-BIL - Mid_annual_st'!$W$3:$AR$434,MATCH(D422,'IRA-BIL_IRA-BIL - Mid_annual_st'!$A$3:$A$434,0),),'IRA-BIL_IRA-BIL - Mid_annual_st'!$W$1:$AR$1,$B429)</f>
        <v>42225920</v>
      </c>
      <c r="E429">
        <f>SUMIFS(INDEX('IRA-BIL_IRA-BIL - Mid_annual_st'!$W$3:$AR$434,MATCH(E422,'IRA-BIL_IRA-BIL - Mid_annual_st'!$A$3:$A$434,0),),'IRA-BIL_IRA-BIL - Mid_annual_st'!$W$1:$AR$1,$B429)</f>
        <v>42112587</v>
      </c>
      <c r="F429">
        <f>SUMIFS(INDEX('IRA-BIL_IRA-BIL - Mid_annual_st'!$W$3:$AR$434,MATCH(F422,'IRA-BIL_IRA-BIL - Mid_annual_st'!$A$3:$A$434,0),),'IRA-BIL_IRA-BIL - Mid_annual_st'!$W$1:$AR$1,$B429)</f>
        <v>41493607</v>
      </c>
      <c r="G429">
        <f>SUMIFS(INDEX('IRA-BIL_IRA-BIL - Mid_annual_st'!$W$3:$AR$434,MATCH(G422,'IRA-BIL_IRA-BIL - Mid_annual_st'!$A$3:$A$434,0),),'IRA-BIL_IRA-BIL - Mid_annual_st'!$W$1:$AR$1,$B429)</f>
        <v>40628880</v>
      </c>
      <c r="H429">
        <f>SUMIFS(INDEX('IRA-BIL_IRA-BIL - Mid_annual_st'!$W$3:$AR$434,MATCH(H422,'IRA-BIL_IRA-BIL - Mid_annual_st'!$A$3:$A$434,0),),'IRA-BIL_IRA-BIL - Mid_annual_st'!$W$1:$AR$1,$B429)</f>
        <v>41037594</v>
      </c>
      <c r="I429">
        <f>SUMIFS(INDEX('IRA-BIL_IRA-BIL - Mid_annual_st'!$W$3:$AR$434,MATCH(I422,'IRA-BIL_IRA-BIL - Mid_annual_st'!$A$3:$A$434,0),),'IRA-BIL_IRA-BIL - Mid_annual_st'!$W$1:$AR$1,$B429)</f>
        <v>34677656</v>
      </c>
      <c r="J429">
        <f>SUMIFS(INDEX('IRA-BIL_IRA-BIL - Mid_annual_st'!$W$3:$AR$434,MATCH(J422,'IRA-BIL_IRA-BIL - Mid_annual_st'!$A$3:$A$434,0),),'IRA-BIL_IRA-BIL - Mid_annual_st'!$W$1:$AR$1,$B429)</f>
        <v>31757323</v>
      </c>
      <c r="K429">
        <f>SUMIFS(INDEX('IRA-BIL_IRA-BIL - Mid_annual_st'!$W$3:$AR$434,MATCH(K422,'IRA-BIL_IRA-BIL - Mid_annual_st'!$A$3:$A$434,0),),'IRA-BIL_IRA-BIL - Mid_annual_st'!$W$1:$AR$1,$B429)</f>
        <v>24180948</v>
      </c>
      <c r="M429">
        <f t="shared" ref="M429:U429" si="397">C429/SUM(C424:C435)</f>
        <v>0.26147238776946025</v>
      </c>
      <c r="N429">
        <f t="shared" si="397"/>
        <v>0.2915236497300191</v>
      </c>
      <c r="O429">
        <f t="shared" si="397"/>
        <v>0.30210892361307595</v>
      </c>
      <c r="P429">
        <f t="shared" si="397"/>
        <v>0.30300349675364247</v>
      </c>
      <c r="Q429">
        <f t="shared" si="397"/>
        <v>0.30190278677774984</v>
      </c>
      <c r="R429">
        <f t="shared" si="397"/>
        <v>0.29633418323070165</v>
      </c>
      <c r="S429">
        <f t="shared" si="397"/>
        <v>0.2691221662849706</v>
      </c>
      <c r="T429">
        <f t="shared" si="397"/>
        <v>0.24494256441820955</v>
      </c>
      <c r="U429">
        <f t="shared" si="397"/>
        <v>0.164821075843957</v>
      </c>
    </row>
    <row r="430" spans="1:21">
      <c r="A430" t="str">
        <f t="shared" si="392"/>
        <v>NC</v>
      </c>
      <c r="B430" s="1" t="s">
        <v>244</v>
      </c>
      <c r="C430">
        <f>SUMIFS(INDEX('IRA-BIL_IRA-BIL - Mid_annual_st'!$W$3:$AR$434,MATCH(C422,'IRA-BIL_IRA-BIL - Mid_annual_st'!$A$3:$A$434,0),),'IRA-BIL_IRA-BIL - Mid_annual_st'!$W$1:$AR$1,$B430)</f>
        <v>41572850</v>
      </c>
      <c r="D430">
        <f>SUMIFS(INDEX('IRA-BIL_IRA-BIL - Mid_annual_st'!$W$3:$AR$434,MATCH(D422,'IRA-BIL_IRA-BIL - Mid_annual_st'!$A$3:$A$434,0),),'IRA-BIL_IRA-BIL - Mid_annual_st'!$W$1:$AR$1,$B430)</f>
        <v>41572850</v>
      </c>
      <c r="E430">
        <f>SUMIFS(INDEX('IRA-BIL_IRA-BIL - Mid_annual_st'!$W$3:$AR$434,MATCH(E422,'IRA-BIL_IRA-BIL - Mid_annual_st'!$A$3:$A$434,0),),'IRA-BIL_IRA-BIL - Mid_annual_st'!$W$1:$AR$1,$B430)</f>
        <v>41572850</v>
      </c>
      <c r="F430">
        <f>SUMIFS(INDEX('IRA-BIL_IRA-BIL - Mid_annual_st'!$W$3:$AR$434,MATCH(F422,'IRA-BIL_IRA-BIL - Mid_annual_st'!$A$3:$A$434,0),),'IRA-BIL_IRA-BIL - Mid_annual_st'!$W$1:$AR$1,$B430)</f>
        <v>41572850</v>
      </c>
      <c r="G430">
        <f>SUMIFS(INDEX('IRA-BIL_IRA-BIL - Mid_annual_st'!$W$3:$AR$434,MATCH(G422,'IRA-BIL_IRA-BIL - Mid_annual_st'!$A$3:$A$434,0),),'IRA-BIL_IRA-BIL - Mid_annual_st'!$W$1:$AR$1,$B430)</f>
        <v>41572850</v>
      </c>
      <c r="H430">
        <f>SUMIFS(INDEX('IRA-BIL_IRA-BIL - Mid_annual_st'!$W$3:$AR$434,MATCH(H422,'IRA-BIL_IRA-BIL - Mid_annual_st'!$A$3:$A$434,0),),'IRA-BIL_IRA-BIL - Mid_annual_st'!$W$1:$AR$1,$B430)</f>
        <v>41572850</v>
      </c>
      <c r="I430">
        <f>SUMIFS(INDEX('IRA-BIL_IRA-BIL - Mid_annual_st'!$W$3:$AR$434,MATCH(I422,'IRA-BIL_IRA-BIL - Mid_annual_st'!$A$3:$A$434,0),),'IRA-BIL_IRA-BIL - Mid_annual_st'!$W$1:$AR$1,$B430)</f>
        <v>41572850</v>
      </c>
      <c r="J430">
        <f>SUMIFS(INDEX('IRA-BIL_IRA-BIL - Mid_annual_st'!$W$3:$AR$434,MATCH(J422,'IRA-BIL_IRA-BIL - Mid_annual_st'!$A$3:$A$434,0),),'IRA-BIL_IRA-BIL - Mid_annual_st'!$W$1:$AR$1,$B430)</f>
        <v>41572850</v>
      </c>
      <c r="K430">
        <f>SUMIFS(INDEX('IRA-BIL_IRA-BIL - Mid_annual_st'!$W$3:$AR$434,MATCH(K422,'IRA-BIL_IRA-BIL - Mid_annual_st'!$A$3:$A$434,0),),'IRA-BIL_IRA-BIL - Mid_annual_st'!$W$1:$AR$1,$B430)</f>
        <v>41572850</v>
      </c>
      <c r="M430">
        <f t="shared" ref="M430:U430" si="398">C430/SUM(C424:C435)</f>
        <v>0.26958079895093634</v>
      </c>
      <c r="N430">
        <f t="shared" si="398"/>
        <v>0.28701491789115841</v>
      </c>
      <c r="O430">
        <f t="shared" si="398"/>
        <v>0.29823693721375666</v>
      </c>
      <c r="P430">
        <f t="shared" si="398"/>
        <v>0.30358216194640936</v>
      </c>
      <c r="Q430">
        <f t="shared" si="398"/>
        <v>0.30891718573815913</v>
      </c>
      <c r="R430">
        <f t="shared" si="398"/>
        <v>0.30019928920107924</v>
      </c>
      <c r="S430">
        <f t="shared" si="398"/>
        <v>0.32263355546984318</v>
      </c>
      <c r="T430">
        <f t="shared" si="398"/>
        <v>0.32064920866200097</v>
      </c>
      <c r="U430">
        <f t="shared" si="398"/>
        <v>0.28336696571612691</v>
      </c>
    </row>
    <row r="431" spans="1:21">
      <c r="A431" t="str">
        <f t="shared" si="392"/>
        <v>NC</v>
      </c>
      <c r="B431" s="1" t="s">
        <v>247</v>
      </c>
      <c r="C431">
        <f>SUMIFS(INDEX('IRA-BIL_IRA-BIL - Mid_annual_st'!$W$3:$AR$434,MATCH(C422,'IRA-BIL_IRA-BIL - Mid_annual_st'!$A$3:$A$434,0),),'IRA-BIL_IRA-BIL - Mid_annual_st'!$W$1:$AR$1,$B431)</f>
        <v>0</v>
      </c>
      <c r="D431">
        <f>SUMIFS(INDEX('IRA-BIL_IRA-BIL - Mid_annual_st'!$W$3:$AR$434,MATCH(D422,'IRA-BIL_IRA-BIL - Mid_annual_st'!$A$3:$A$434,0),),'IRA-BIL_IRA-BIL - Mid_annual_st'!$W$1:$AR$1,$B431)</f>
        <v>0</v>
      </c>
      <c r="E431">
        <f>SUMIFS(INDEX('IRA-BIL_IRA-BIL - Mid_annual_st'!$W$3:$AR$434,MATCH(E422,'IRA-BIL_IRA-BIL - Mid_annual_st'!$A$3:$A$434,0),),'IRA-BIL_IRA-BIL - Mid_annual_st'!$W$1:$AR$1,$B431)</f>
        <v>0</v>
      </c>
      <c r="F431">
        <f>SUMIFS(INDEX('IRA-BIL_IRA-BIL - Mid_annual_st'!$W$3:$AR$434,MATCH(F422,'IRA-BIL_IRA-BIL - Mid_annual_st'!$A$3:$A$434,0),),'IRA-BIL_IRA-BIL - Mid_annual_st'!$W$1:$AR$1,$B431)</f>
        <v>0</v>
      </c>
      <c r="G431">
        <f>SUMIFS(INDEX('IRA-BIL_IRA-BIL - Mid_annual_st'!$W$3:$AR$434,MATCH(G422,'IRA-BIL_IRA-BIL - Mid_annual_st'!$A$3:$A$434,0),),'IRA-BIL_IRA-BIL - Mid_annual_st'!$W$1:$AR$1,$B431)</f>
        <v>1467217</v>
      </c>
      <c r="H431">
        <f>SUMIFS(INDEX('IRA-BIL_IRA-BIL - Mid_annual_st'!$W$3:$AR$434,MATCH(H422,'IRA-BIL_IRA-BIL - Mid_annual_st'!$A$3:$A$434,0),),'IRA-BIL_IRA-BIL - Mid_annual_st'!$W$1:$AR$1,$B431)</f>
        <v>4363416</v>
      </c>
      <c r="I431">
        <f>SUMIFS(INDEX('IRA-BIL_IRA-BIL - Mid_annual_st'!$W$3:$AR$434,MATCH(I422,'IRA-BIL_IRA-BIL - Mid_annual_st'!$A$3:$A$434,0),),'IRA-BIL_IRA-BIL - Mid_annual_st'!$W$1:$AR$1,$B431)</f>
        <v>5793160</v>
      </c>
      <c r="J431">
        <f>SUMIFS(INDEX('IRA-BIL_IRA-BIL - Mid_annual_st'!$W$3:$AR$434,MATCH(J422,'IRA-BIL_IRA-BIL - Mid_annual_st'!$A$3:$A$434,0),),'IRA-BIL_IRA-BIL - Mid_annual_st'!$W$1:$AR$1,$B431)</f>
        <v>9357028</v>
      </c>
      <c r="K431">
        <f>SUMIFS(INDEX('IRA-BIL_IRA-BIL - Mid_annual_st'!$W$3:$AR$434,MATCH(K422,'IRA-BIL_IRA-BIL - Mid_annual_st'!$A$3:$A$434,0),),'IRA-BIL_IRA-BIL - Mid_annual_st'!$W$1:$AR$1,$B431)</f>
        <v>10232525</v>
      </c>
      <c r="M431">
        <f t="shared" ref="M431:U431" si="399">C431/SUM(C424:C435)</f>
        <v>0</v>
      </c>
      <c r="N431">
        <f t="shared" si="399"/>
        <v>0</v>
      </c>
      <c r="O431">
        <f t="shared" si="399"/>
        <v>0</v>
      </c>
      <c r="P431">
        <f t="shared" si="399"/>
        <v>0</v>
      </c>
      <c r="Q431">
        <f t="shared" si="399"/>
        <v>1.090251321492716E-2</v>
      </c>
      <c r="R431">
        <f t="shared" si="399"/>
        <v>3.1508409495346515E-2</v>
      </c>
      <c r="S431">
        <f t="shared" si="399"/>
        <v>4.4958856758814385E-2</v>
      </c>
      <c r="T431">
        <f t="shared" si="399"/>
        <v>7.2170265536959474E-2</v>
      </c>
      <c r="U431">
        <f t="shared" si="399"/>
        <v>6.9746470613980316E-2</v>
      </c>
    </row>
    <row r="432" spans="1:21">
      <c r="A432" t="str">
        <f t="shared" si="392"/>
        <v>NC</v>
      </c>
      <c r="B432" s="1" t="s">
        <v>245</v>
      </c>
      <c r="C432">
        <f>SUMIFS(INDEX('IRA-BIL_IRA-BIL - Mid_annual_st'!$W$3:$AR$434,MATCH(C422,'IRA-BIL_IRA-BIL - Mid_annual_st'!$A$3:$A$434,0),),'IRA-BIL_IRA-BIL - Mid_annual_st'!$W$1:$AR$1,$B432)</f>
        <v>21463</v>
      </c>
      <c r="D432">
        <f>SUMIFS(INDEX('IRA-BIL_IRA-BIL - Mid_annual_st'!$W$3:$AR$434,MATCH(D422,'IRA-BIL_IRA-BIL - Mid_annual_st'!$A$3:$A$434,0),),'IRA-BIL_IRA-BIL - Mid_annual_st'!$W$1:$AR$1,$B432)</f>
        <v>6859</v>
      </c>
      <c r="E432">
        <f>SUMIFS(INDEX('IRA-BIL_IRA-BIL - Mid_annual_st'!$W$3:$AR$434,MATCH(E422,'IRA-BIL_IRA-BIL - Mid_annual_st'!$A$3:$A$434,0),),'IRA-BIL_IRA-BIL - Mid_annual_st'!$W$1:$AR$1,$B432)</f>
        <v>427</v>
      </c>
      <c r="F432">
        <f>SUMIFS(INDEX('IRA-BIL_IRA-BIL - Mid_annual_st'!$W$3:$AR$434,MATCH(F422,'IRA-BIL_IRA-BIL - Mid_annual_st'!$A$3:$A$434,0),),'IRA-BIL_IRA-BIL - Mid_annual_st'!$W$1:$AR$1,$B432)</f>
        <v>3081</v>
      </c>
      <c r="G432">
        <f>SUMIFS(INDEX('IRA-BIL_IRA-BIL - Mid_annual_st'!$W$3:$AR$434,MATCH(G422,'IRA-BIL_IRA-BIL - Mid_annual_st'!$A$3:$A$434,0),),'IRA-BIL_IRA-BIL - Mid_annual_st'!$W$1:$AR$1,$B432)</f>
        <v>0</v>
      </c>
      <c r="H432">
        <f>SUMIFS(INDEX('IRA-BIL_IRA-BIL - Mid_annual_st'!$W$3:$AR$434,MATCH(H422,'IRA-BIL_IRA-BIL - Mid_annual_st'!$A$3:$A$434,0),),'IRA-BIL_IRA-BIL - Mid_annual_st'!$W$1:$AR$1,$B432)</f>
        <v>0</v>
      </c>
      <c r="I432">
        <f>SUMIFS(INDEX('IRA-BIL_IRA-BIL - Mid_annual_st'!$W$3:$AR$434,MATCH(I422,'IRA-BIL_IRA-BIL - Mid_annual_st'!$A$3:$A$434,0),),'IRA-BIL_IRA-BIL - Mid_annual_st'!$W$1:$AR$1,$B432)</f>
        <v>0</v>
      </c>
      <c r="J432">
        <f>SUMIFS(INDEX('IRA-BIL_IRA-BIL - Mid_annual_st'!$W$3:$AR$434,MATCH(J422,'IRA-BIL_IRA-BIL - Mid_annual_st'!$A$3:$A$434,0),),'IRA-BIL_IRA-BIL - Mid_annual_st'!$W$1:$AR$1,$B432)</f>
        <v>0</v>
      </c>
      <c r="K432">
        <f>SUMIFS(INDEX('IRA-BIL_IRA-BIL - Mid_annual_st'!$W$3:$AR$434,MATCH(K422,'IRA-BIL_IRA-BIL - Mid_annual_st'!$A$3:$A$434,0),),'IRA-BIL_IRA-BIL - Mid_annual_st'!$W$1:$AR$1,$B432)</f>
        <v>0</v>
      </c>
      <c r="M432">
        <f t="shared" ref="M432:U432" si="400">C432/SUM(C424:C435)</f>
        <v>1.3917767696667289E-4</v>
      </c>
      <c r="N432">
        <f t="shared" si="400"/>
        <v>4.7353869696579753E-5</v>
      </c>
      <c r="O432">
        <f t="shared" si="400"/>
        <v>3.0632292996576875E-6</v>
      </c>
      <c r="P432">
        <f t="shared" si="400"/>
        <v>2.2498737540411286E-5</v>
      </c>
      <c r="Q432">
        <f t="shared" si="400"/>
        <v>0</v>
      </c>
      <c r="R432">
        <f t="shared" si="400"/>
        <v>0</v>
      </c>
      <c r="S432">
        <f t="shared" si="400"/>
        <v>0</v>
      </c>
      <c r="T432">
        <f t="shared" si="400"/>
        <v>0</v>
      </c>
      <c r="U432">
        <f t="shared" si="400"/>
        <v>0</v>
      </c>
    </row>
    <row r="433" spans="1:21">
      <c r="A433" t="str">
        <f t="shared" si="392"/>
        <v>NC</v>
      </c>
      <c r="B433" s="1" t="s">
        <v>248</v>
      </c>
      <c r="C433">
        <f>SUMIFS(INDEX('IRA-BIL_IRA-BIL - Mid_annual_st'!$W$3:$AR$434,MATCH(C422,'IRA-BIL_IRA-BIL - Mid_annual_st'!$A$3:$A$434,0),),'IRA-BIL_IRA-BIL - Mid_annual_st'!$W$1:$AR$1,$B433)</f>
        <v>496349</v>
      </c>
      <c r="D433">
        <f>SUMIFS(INDEX('IRA-BIL_IRA-BIL - Mid_annual_st'!$W$3:$AR$434,MATCH(D422,'IRA-BIL_IRA-BIL - Mid_annual_st'!$A$3:$A$434,0),),'IRA-BIL_IRA-BIL - Mid_annual_st'!$W$1:$AR$1,$B433)</f>
        <v>505266</v>
      </c>
      <c r="E433">
        <f>SUMIFS(INDEX('IRA-BIL_IRA-BIL - Mid_annual_st'!$W$3:$AR$434,MATCH(E422,'IRA-BIL_IRA-BIL - Mid_annual_st'!$A$3:$A$434,0),),'IRA-BIL_IRA-BIL - Mid_annual_st'!$W$1:$AR$1,$B433)</f>
        <v>505347</v>
      </c>
      <c r="F433">
        <f>SUMIFS(INDEX('IRA-BIL_IRA-BIL - Mid_annual_st'!$W$3:$AR$434,MATCH(F422,'IRA-BIL_IRA-BIL - Mid_annual_st'!$A$3:$A$434,0),),'IRA-BIL_IRA-BIL - Mid_annual_st'!$W$1:$AR$1,$B433)</f>
        <v>504005</v>
      </c>
      <c r="G433">
        <f>SUMIFS(INDEX('IRA-BIL_IRA-BIL - Mid_annual_st'!$W$3:$AR$434,MATCH(G422,'IRA-BIL_IRA-BIL - Mid_annual_st'!$A$3:$A$434,0),),'IRA-BIL_IRA-BIL - Mid_annual_st'!$W$1:$AR$1,$B433)</f>
        <v>502610</v>
      </c>
      <c r="H433">
        <f>SUMIFS(INDEX('IRA-BIL_IRA-BIL - Mid_annual_st'!$W$3:$AR$434,MATCH(H422,'IRA-BIL_IRA-BIL - Mid_annual_st'!$A$3:$A$434,0),),'IRA-BIL_IRA-BIL - Mid_annual_st'!$W$1:$AR$1,$B433)</f>
        <v>501268</v>
      </c>
      <c r="I433">
        <f>SUMIFS(INDEX('IRA-BIL_IRA-BIL - Mid_annual_st'!$W$3:$AR$434,MATCH(I422,'IRA-BIL_IRA-BIL - Mid_annual_st'!$A$3:$A$434,0),),'IRA-BIL_IRA-BIL - Mid_annual_st'!$W$1:$AR$1,$B433)</f>
        <v>499901</v>
      </c>
      <c r="J433">
        <f>SUMIFS(INDEX('IRA-BIL_IRA-BIL - Mid_annual_st'!$W$3:$AR$434,MATCH(J422,'IRA-BIL_IRA-BIL - Mid_annual_st'!$A$3:$A$434,0),),'IRA-BIL_IRA-BIL - Mid_annual_st'!$W$1:$AR$1,$B433)</f>
        <v>430376</v>
      </c>
      <c r="K433">
        <f>SUMIFS(INDEX('IRA-BIL_IRA-BIL - Mid_annual_st'!$W$3:$AR$434,MATCH(K422,'IRA-BIL_IRA-BIL - Mid_annual_st'!$A$3:$A$434,0),),'IRA-BIL_IRA-BIL - Mid_annual_st'!$W$1:$AR$1,$B433)</f>
        <v>16036090</v>
      </c>
      <c r="M433">
        <f t="shared" ref="M433:U433" si="401">C433/SUM(C424:C435)</f>
        <v>3.2185948275977785E-3</v>
      </c>
      <c r="N433">
        <f t="shared" si="401"/>
        <v>3.488307380975662E-3</v>
      </c>
      <c r="O433">
        <f t="shared" si="401"/>
        <v>3.6252780723515536E-3</v>
      </c>
      <c r="P433">
        <f t="shared" si="401"/>
        <v>3.6804531691187895E-3</v>
      </c>
      <c r="Q433">
        <f t="shared" si="401"/>
        <v>3.7347660004992717E-3</v>
      </c>
      <c r="R433">
        <f t="shared" si="401"/>
        <v>3.6196772003662626E-3</v>
      </c>
      <c r="S433">
        <f t="shared" si="401"/>
        <v>3.87957133111947E-3</v>
      </c>
      <c r="T433">
        <f t="shared" si="401"/>
        <v>3.319467484839681E-3</v>
      </c>
      <c r="U433">
        <f t="shared" si="401"/>
        <v>0.10930446590144109</v>
      </c>
    </row>
    <row r="434" spans="1:21">
      <c r="A434" t="str">
        <f t="shared" si="392"/>
        <v>NC</v>
      </c>
      <c r="B434" s="1" t="s">
        <v>246</v>
      </c>
      <c r="C434" s="53">
        <v>0</v>
      </c>
      <c r="D434" s="53">
        <v>0</v>
      </c>
      <c r="E434" s="53">
        <v>0</v>
      </c>
      <c r="F434" s="53">
        <v>0</v>
      </c>
      <c r="G434" s="53">
        <v>0</v>
      </c>
      <c r="H434" s="53">
        <v>0</v>
      </c>
      <c r="I434" s="53">
        <v>0</v>
      </c>
      <c r="J434" s="53">
        <v>0</v>
      </c>
      <c r="K434" s="53">
        <v>0</v>
      </c>
      <c r="M434" s="53">
        <v>0</v>
      </c>
      <c r="N434" s="53">
        <v>0</v>
      </c>
      <c r="O434" s="53">
        <v>0</v>
      </c>
      <c r="P434" s="53">
        <v>0</v>
      </c>
      <c r="Q434" s="53">
        <v>0</v>
      </c>
      <c r="R434" s="53">
        <v>0</v>
      </c>
      <c r="S434" s="53">
        <v>0</v>
      </c>
      <c r="T434" s="53">
        <v>0</v>
      </c>
      <c r="U434" s="53">
        <v>0</v>
      </c>
    </row>
    <row r="435" spans="1:21" ht="15.6" customHeight="1" thickBot="1">
      <c r="A435" t="str">
        <f t="shared" si="392"/>
        <v>NC</v>
      </c>
      <c r="B435" s="1" t="s">
        <v>240</v>
      </c>
      <c r="C435">
        <f>SUMIFS(INDEX('IRA-BIL_IRA-BIL - Mid_annual_st'!$W$3:$AR$434,MATCH(C422,'IRA-BIL_IRA-BIL - Mid_annual_st'!$A$3:$A$434,0),),'IRA-BIL_IRA-BIL - Mid_annual_st'!$W$1:$AR$1,$B435)</f>
        <v>12797817</v>
      </c>
      <c r="D435">
        <f>SUMIFS(INDEX('IRA-BIL_IRA-BIL - Mid_annual_st'!$W$3:$AR$434,MATCH(D422,'IRA-BIL_IRA-BIL - Mid_annual_st'!$A$3:$A$434,0),),'IRA-BIL_IRA-BIL - Mid_annual_st'!$W$1:$AR$1,$B435)</f>
        <v>13638680</v>
      </c>
      <c r="E435">
        <f>SUMIFS(INDEX('IRA-BIL_IRA-BIL - Mid_annual_st'!$W$3:$AR$434,MATCH(E422,'IRA-BIL_IRA-BIL - Mid_annual_st'!$A$3:$A$434,0),),'IRA-BIL_IRA-BIL - Mid_annual_st'!$W$1:$AR$1,$B435)</f>
        <v>13657540</v>
      </c>
      <c r="F435">
        <f>SUMIFS(INDEX('IRA-BIL_IRA-BIL - Mid_annual_st'!$W$3:$AR$434,MATCH(F422,'IRA-BIL_IRA-BIL - Mid_annual_st'!$A$3:$A$434,0),),'IRA-BIL_IRA-BIL - Mid_annual_st'!$W$1:$AR$1,$B435)</f>
        <v>13561813</v>
      </c>
      <c r="G435">
        <f>SUMIFS(INDEX('IRA-BIL_IRA-BIL - Mid_annual_st'!$W$3:$AR$434,MATCH(G422,'IRA-BIL_IRA-BIL - Mid_annual_st'!$A$3:$A$434,0),),'IRA-BIL_IRA-BIL - Mid_annual_st'!$W$1:$AR$1,$B435)</f>
        <v>14036537</v>
      </c>
      <c r="H435">
        <f>SUMIFS(INDEX('IRA-BIL_IRA-BIL - Mid_annual_st'!$W$3:$AR$434,MATCH(H422,'IRA-BIL_IRA-BIL - Mid_annual_st'!$A$3:$A$434,0),),'IRA-BIL_IRA-BIL - Mid_annual_st'!$W$1:$AR$1,$B435)</f>
        <v>21658841</v>
      </c>
      <c r="I435">
        <f>SUMIFS(INDEX('IRA-BIL_IRA-BIL - Mid_annual_st'!$W$3:$AR$434,MATCH(I422,'IRA-BIL_IRA-BIL - Mid_annual_st'!$A$3:$A$434,0),),'IRA-BIL_IRA-BIL - Mid_annual_st'!$W$1:$AR$1,$B435)</f>
        <v>24052458</v>
      </c>
      <c r="J435">
        <f>SUMIFS(INDEX('IRA-BIL_IRA-BIL - Mid_annual_st'!$W$3:$AR$434,MATCH(J422,'IRA-BIL_IRA-BIL - Mid_annual_st'!$A$3:$A$434,0),),'IRA-BIL_IRA-BIL - Mid_annual_st'!$W$1:$AR$1,$B435)</f>
        <v>24126062</v>
      </c>
      <c r="K435">
        <f>SUMIFS(INDEX('IRA-BIL_IRA-BIL - Mid_annual_st'!$W$3:$AR$434,MATCH(K422,'IRA-BIL_IRA-BIL - Mid_annual_st'!$A$3:$A$434,0),),'IRA-BIL_IRA-BIL - Mid_annual_st'!$W$1:$AR$1,$B435)</f>
        <v>32616357</v>
      </c>
      <c r="M435">
        <f t="shared" ref="M435:U435" si="402">C435/SUM(C424:C435)</f>
        <v>8.2987953236015224E-2</v>
      </c>
      <c r="N435">
        <f t="shared" si="402"/>
        <v>9.4160121818537446E-2</v>
      </c>
      <c r="O435">
        <f t="shared" si="402"/>
        <v>9.7976994588400118E-2</v>
      </c>
      <c r="P435">
        <f t="shared" si="402"/>
        <v>9.9033973144802917E-2</v>
      </c>
      <c r="Q435">
        <f t="shared" si="402"/>
        <v>0.10430190635353465</v>
      </c>
      <c r="R435">
        <f t="shared" si="402"/>
        <v>0.15639939703722963</v>
      </c>
      <c r="S435">
        <f t="shared" si="402"/>
        <v>0.18666341235515663</v>
      </c>
      <c r="T435">
        <f t="shared" si="402"/>
        <v>0.18608304911571791</v>
      </c>
      <c r="U435">
        <f t="shared" si="402"/>
        <v>0.22231812627240988</v>
      </c>
    </row>
    <row r="436" spans="1:21" ht="15.6" customHeight="1" thickBot="1">
      <c r="A436" s="50" t="s">
        <v>107</v>
      </c>
      <c r="C436" s="49" t="str">
        <f t="shared" ref="C436:K436" si="403">$A436&amp;"_"&amp;C437</f>
        <v>ND_2022</v>
      </c>
      <c r="D436" s="49" t="str">
        <f t="shared" si="403"/>
        <v>ND_2023</v>
      </c>
      <c r="E436" s="49" t="str">
        <f t="shared" si="403"/>
        <v>ND_2024</v>
      </c>
      <c r="F436" s="49" t="str">
        <f t="shared" si="403"/>
        <v>ND_2025</v>
      </c>
      <c r="G436" s="49" t="str">
        <f t="shared" si="403"/>
        <v>ND_2026</v>
      </c>
      <c r="H436" s="49" t="str">
        <f t="shared" si="403"/>
        <v>ND_2027</v>
      </c>
      <c r="I436" s="49" t="str">
        <f t="shared" si="403"/>
        <v>ND_2028</v>
      </c>
      <c r="J436" s="49" t="str">
        <f t="shared" si="403"/>
        <v>ND_2029</v>
      </c>
      <c r="K436" s="49" t="str">
        <f t="shared" si="403"/>
        <v>ND_2030</v>
      </c>
      <c r="M436" s="56" t="str">
        <f t="shared" ref="M436:U436" si="404">$A436&amp;"_"&amp;M437</f>
        <v>ND_2022</v>
      </c>
      <c r="N436" s="56" t="str">
        <f t="shared" si="404"/>
        <v>ND_2023</v>
      </c>
      <c r="O436" s="56" t="str">
        <f t="shared" si="404"/>
        <v>ND_2024</v>
      </c>
      <c r="P436" s="56" t="str">
        <f t="shared" si="404"/>
        <v>ND_2025</v>
      </c>
      <c r="Q436" s="56" t="str">
        <f t="shared" si="404"/>
        <v>ND_2026</v>
      </c>
      <c r="R436" s="56" t="str">
        <f t="shared" si="404"/>
        <v>ND_2027</v>
      </c>
      <c r="S436" s="56" t="str">
        <f t="shared" si="404"/>
        <v>ND_2028</v>
      </c>
      <c r="T436" s="56" t="str">
        <f t="shared" si="404"/>
        <v>ND_2029</v>
      </c>
      <c r="U436" s="56" t="str">
        <f t="shared" si="404"/>
        <v>ND_2030</v>
      </c>
    </row>
    <row r="437" spans="1:21">
      <c r="C437" s="48">
        <v>2022</v>
      </c>
      <c r="D437" s="48">
        <v>2023</v>
      </c>
      <c r="E437" s="48">
        <v>2024</v>
      </c>
      <c r="F437" s="48">
        <v>2025</v>
      </c>
      <c r="G437" s="48">
        <v>2026</v>
      </c>
      <c r="H437" s="48">
        <v>2027</v>
      </c>
      <c r="I437" s="48">
        <v>2028</v>
      </c>
      <c r="J437" s="48">
        <v>2029</v>
      </c>
      <c r="K437" s="48">
        <v>2030</v>
      </c>
      <c r="M437" s="48">
        <v>2022</v>
      </c>
      <c r="N437" s="48">
        <v>2023</v>
      </c>
      <c r="O437" s="48">
        <v>2024</v>
      </c>
      <c r="P437" s="48">
        <v>2025</v>
      </c>
      <c r="Q437" s="48">
        <v>2026</v>
      </c>
      <c r="R437" s="48">
        <v>2027</v>
      </c>
      <c r="S437" s="48">
        <v>2028</v>
      </c>
      <c r="T437" s="48">
        <v>2029</v>
      </c>
      <c r="U437" s="48">
        <v>2030</v>
      </c>
    </row>
    <row r="438" spans="1:21">
      <c r="A438" t="str">
        <f>A436</f>
        <v>ND</v>
      </c>
      <c r="B438" s="1" t="s">
        <v>237</v>
      </c>
      <c r="C438" s="53">
        <v>0</v>
      </c>
      <c r="D438" s="53">
        <v>0</v>
      </c>
      <c r="E438" s="53">
        <v>0</v>
      </c>
      <c r="F438" s="53">
        <v>0</v>
      </c>
      <c r="G438" s="53">
        <v>0</v>
      </c>
      <c r="H438" s="53">
        <v>0</v>
      </c>
      <c r="I438" s="53">
        <v>0</v>
      </c>
      <c r="J438" s="53">
        <v>0</v>
      </c>
      <c r="K438" s="53">
        <v>0</v>
      </c>
      <c r="M438" s="53">
        <v>0</v>
      </c>
      <c r="N438" s="53">
        <v>0</v>
      </c>
      <c r="O438" s="53">
        <v>0</v>
      </c>
      <c r="P438" s="53">
        <v>0</v>
      </c>
      <c r="Q438" s="53">
        <v>0</v>
      </c>
      <c r="R438" s="53">
        <v>0</v>
      </c>
      <c r="S438" s="53">
        <v>0</v>
      </c>
      <c r="T438" s="53">
        <v>0</v>
      </c>
      <c r="U438" s="53">
        <v>0</v>
      </c>
    </row>
    <row r="439" spans="1:21">
      <c r="A439" t="str">
        <f t="shared" ref="A439:A449" si="405">A438</f>
        <v>ND</v>
      </c>
      <c r="B439" s="1" t="s">
        <v>238</v>
      </c>
      <c r="C439">
        <f>SUMIFS(INDEX('IRA-BIL_IRA-BIL - Mid_annual_st'!$W$3:$AR$434,MATCH(C436,'IRA-BIL_IRA-BIL - Mid_annual_st'!$A$3:$A$434,0),),'IRA-BIL_IRA-BIL - Mid_annual_st'!$W$1:$AR$1,$B439)</f>
        <v>0</v>
      </c>
      <c r="D439">
        <f>SUMIFS(INDEX('IRA-BIL_IRA-BIL - Mid_annual_st'!$W$3:$AR$434,MATCH(D436,'IRA-BIL_IRA-BIL - Mid_annual_st'!$A$3:$A$434,0),),'IRA-BIL_IRA-BIL - Mid_annual_st'!$W$1:$AR$1,$B439)</f>
        <v>0</v>
      </c>
      <c r="E439">
        <f>SUMIFS(INDEX('IRA-BIL_IRA-BIL - Mid_annual_st'!$W$3:$AR$434,MATCH(E436,'IRA-BIL_IRA-BIL - Mid_annual_st'!$A$3:$A$434,0),),'IRA-BIL_IRA-BIL - Mid_annual_st'!$W$1:$AR$1,$B439)</f>
        <v>0</v>
      </c>
      <c r="F439">
        <f>SUMIFS(INDEX('IRA-BIL_IRA-BIL - Mid_annual_st'!$W$3:$AR$434,MATCH(F436,'IRA-BIL_IRA-BIL - Mid_annual_st'!$A$3:$A$434,0),),'IRA-BIL_IRA-BIL - Mid_annual_st'!$W$1:$AR$1,$B439)</f>
        <v>0</v>
      </c>
      <c r="G439">
        <f>SUMIFS(INDEX('IRA-BIL_IRA-BIL - Mid_annual_st'!$W$3:$AR$434,MATCH(G436,'IRA-BIL_IRA-BIL - Mid_annual_st'!$A$3:$A$434,0),),'IRA-BIL_IRA-BIL - Mid_annual_st'!$W$1:$AR$1,$B439)</f>
        <v>0</v>
      </c>
      <c r="H439">
        <f>SUMIFS(INDEX('IRA-BIL_IRA-BIL - Mid_annual_st'!$W$3:$AR$434,MATCH(H436,'IRA-BIL_IRA-BIL - Mid_annual_st'!$A$3:$A$434,0),),'IRA-BIL_IRA-BIL - Mid_annual_st'!$W$1:$AR$1,$B439)</f>
        <v>0</v>
      </c>
      <c r="I439">
        <f>SUMIFS(INDEX('IRA-BIL_IRA-BIL - Mid_annual_st'!$W$3:$AR$434,MATCH(I436,'IRA-BIL_IRA-BIL - Mid_annual_st'!$A$3:$A$434,0),),'IRA-BIL_IRA-BIL - Mid_annual_st'!$W$1:$AR$1,$B439)</f>
        <v>0</v>
      </c>
      <c r="J439">
        <f>SUMIFS(INDEX('IRA-BIL_IRA-BIL - Mid_annual_st'!$W$3:$AR$434,MATCH(J436,'IRA-BIL_IRA-BIL - Mid_annual_st'!$A$3:$A$434,0),),'IRA-BIL_IRA-BIL - Mid_annual_st'!$W$1:$AR$1,$B439)</f>
        <v>0</v>
      </c>
      <c r="K439">
        <f>SUMIFS(INDEX('IRA-BIL_IRA-BIL - Mid_annual_st'!$W$3:$AR$434,MATCH(K436,'IRA-BIL_IRA-BIL - Mid_annual_st'!$A$3:$A$434,0),),'IRA-BIL_IRA-BIL - Mid_annual_st'!$W$1:$AR$1,$B439)</f>
        <v>0</v>
      </c>
      <c r="M439">
        <f t="shared" ref="M439:U439" si="406">C439/SUM(C438:C449)</f>
        <v>0</v>
      </c>
      <c r="N439">
        <f t="shared" si="406"/>
        <v>0</v>
      </c>
      <c r="O439">
        <f t="shared" si="406"/>
        <v>0</v>
      </c>
      <c r="P439">
        <f t="shared" si="406"/>
        <v>0</v>
      </c>
      <c r="Q439">
        <f t="shared" si="406"/>
        <v>0</v>
      </c>
      <c r="R439">
        <f t="shared" si="406"/>
        <v>0</v>
      </c>
      <c r="S439">
        <f t="shared" si="406"/>
        <v>0</v>
      </c>
      <c r="T439">
        <f t="shared" si="406"/>
        <v>0</v>
      </c>
      <c r="U439">
        <f t="shared" si="406"/>
        <v>0</v>
      </c>
    </row>
    <row r="440" spans="1:21">
      <c r="A440" t="str">
        <f t="shared" si="405"/>
        <v>ND</v>
      </c>
      <c r="B440" s="1" t="s">
        <v>239</v>
      </c>
      <c r="C440">
        <f>SUMIFS(INDEX('IRA-BIL_IRA-BIL - Mid_annual_st'!$W$3:$AR$434,MATCH(C436,'IRA-BIL_IRA-BIL - Mid_annual_st'!$A$3:$A$434,0),),'IRA-BIL_IRA-BIL - Mid_annual_st'!$W$1:$AR$1,$B440)</f>
        <v>18661446</v>
      </c>
      <c r="D440">
        <f>SUMIFS(INDEX('IRA-BIL_IRA-BIL - Mid_annual_st'!$W$3:$AR$434,MATCH(D436,'IRA-BIL_IRA-BIL - Mid_annual_st'!$A$3:$A$434,0),),'IRA-BIL_IRA-BIL - Mid_annual_st'!$W$1:$AR$1,$B440)</f>
        <v>13615297</v>
      </c>
      <c r="E440">
        <f>SUMIFS(INDEX('IRA-BIL_IRA-BIL - Mid_annual_st'!$W$3:$AR$434,MATCH(E436,'IRA-BIL_IRA-BIL - Mid_annual_st'!$A$3:$A$434,0),),'IRA-BIL_IRA-BIL - Mid_annual_st'!$W$1:$AR$1,$B440)</f>
        <v>10172791</v>
      </c>
      <c r="F440">
        <f>SUMIFS(INDEX('IRA-BIL_IRA-BIL - Mid_annual_st'!$W$3:$AR$434,MATCH(F436,'IRA-BIL_IRA-BIL - Mid_annual_st'!$A$3:$A$434,0),),'IRA-BIL_IRA-BIL - Mid_annual_st'!$W$1:$AR$1,$B440)</f>
        <v>7748766</v>
      </c>
      <c r="G440">
        <f>SUMIFS(INDEX('IRA-BIL_IRA-BIL - Mid_annual_st'!$W$3:$AR$434,MATCH(G436,'IRA-BIL_IRA-BIL - Mid_annual_st'!$A$3:$A$434,0),),'IRA-BIL_IRA-BIL - Mid_annual_st'!$W$1:$AR$1,$B440)</f>
        <v>3013490</v>
      </c>
      <c r="H440">
        <f>SUMIFS(INDEX('IRA-BIL_IRA-BIL - Mid_annual_st'!$W$3:$AR$434,MATCH(H436,'IRA-BIL_IRA-BIL - Mid_annual_st'!$A$3:$A$434,0),),'IRA-BIL_IRA-BIL - Mid_annual_st'!$W$1:$AR$1,$B440)</f>
        <v>1902897</v>
      </c>
      <c r="I440">
        <f>SUMIFS(INDEX('IRA-BIL_IRA-BIL - Mid_annual_st'!$W$3:$AR$434,MATCH(I436,'IRA-BIL_IRA-BIL - Mid_annual_st'!$A$3:$A$434,0),),'IRA-BIL_IRA-BIL - Mid_annual_st'!$W$1:$AR$1,$B440)</f>
        <v>1057895</v>
      </c>
      <c r="J440">
        <f>SUMIFS(INDEX('IRA-BIL_IRA-BIL - Mid_annual_st'!$W$3:$AR$434,MATCH(J436,'IRA-BIL_IRA-BIL - Mid_annual_st'!$A$3:$A$434,0),),'IRA-BIL_IRA-BIL - Mid_annual_st'!$W$1:$AR$1,$B440)</f>
        <v>657593</v>
      </c>
      <c r="K440">
        <f>SUMIFS(INDEX('IRA-BIL_IRA-BIL - Mid_annual_st'!$W$3:$AR$434,MATCH(K436,'IRA-BIL_IRA-BIL - Mid_annual_st'!$A$3:$A$434,0),),'IRA-BIL_IRA-BIL - Mid_annual_st'!$W$1:$AR$1,$B440)</f>
        <v>553363</v>
      </c>
      <c r="M440">
        <f t="shared" ref="M440:U440" si="407">C440/SUM(C438:C449)</f>
        <v>0.49652568044157031</v>
      </c>
      <c r="N440">
        <f t="shared" si="407"/>
        <v>0.37168314494245414</v>
      </c>
      <c r="O440">
        <f t="shared" si="407"/>
        <v>0.27364988278516689</v>
      </c>
      <c r="P440">
        <f t="shared" si="407"/>
        <v>0.18214394338055312</v>
      </c>
      <c r="Q440">
        <f t="shared" si="407"/>
        <v>7.171136217772911E-2</v>
      </c>
      <c r="R440">
        <f t="shared" si="407"/>
        <v>4.4679759100371905E-2</v>
      </c>
      <c r="S440">
        <f t="shared" si="407"/>
        <v>2.3695836396309237E-2</v>
      </c>
      <c r="T440">
        <f t="shared" si="407"/>
        <v>1.4416007164586297E-2</v>
      </c>
      <c r="U440">
        <f t="shared" si="407"/>
        <v>1.1776132792244785E-2</v>
      </c>
    </row>
    <row r="441" spans="1:21">
      <c r="A441" t="str">
        <f t="shared" si="405"/>
        <v>ND</v>
      </c>
      <c r="B441" s="1" t="s">
        <v>242</v>
      </c>
      <c r="C441">
        <f>SUMIFS(INDEX('IRA-BIL_IRA-BIL - Mid_annual_st'!$W$3:$AR$434,MATCH(C436,'IRA-BIL_IRA-BIL - Mid_annual_st'!$A$3:$A$434,0),),'IRA-BIL_IRA-BIL - Mid_annual_st'!$W$1:$AR$1,$B441)</f>
        <v>0</v>
      </c>
      <c r="D441">
        <f>SUMIFS(INDEX('IRA-BIL_IRA-BIL - Mid_annual_st'!$W$3:$AR$434,MATCH(D436,'IRA-BIL_IRA-BIL - Mid_annual_st'!$A$3:$A$434,0),),'IRA-BIL_IRA-BIL - Mid_annual_st'!$W$1:$AR$1,$B441)</f>
        <v>0</v>
      </c>
      <c r="E441">
        <f>SUMIFS(INDEX('IRA-BIL_IRA-BIL - Mid_annual_st'!$W$3:$AR$434,MATCH(E436,'IRA-BIL_IRA-BIL - Mid_annual_st'!$A$3:$A$434,0),),'IRA-BIL_IRA-BIL - Mid_annual_st'!$W$1:$AR$1,$B441)</f>
        <v>0</v>
      </c>
      <c r="F441">
        <f>SUMIFS(INDEX('IRA-BIL_IRA-BIL - Mid_annual_st'!$W$3:$AR$434,MATCH(F436,'IRA-BIL_IRA-BIL - Mid_annual_st'!$A$3:$A$434,0),),'IRA-BIL_IRA-BIL - Mid_annual_st'!$W$1:$AR$1,$B441)</f>
        <v>0</v>
      </c>
      <c r="G441">
        <f>SUMIFS(INDEX('IRA-BIL_IRA-BIL - Mid_annual_st'!$W$3:$AR$434,MATCH(G436,'IRA-BIL_IRA-BIL - Mid_annual_st'!$A$3:$A$434,0),),'IRA-BIL_IRA-BIL - Mid_annual_st'!$W$1:$AR$1,$B441)</f>
        <v>0</v>
      </c>
      <c r="H441">
        <f>SUMIFS(INDEX('IRA-BIL_IRA-BIL - Mid_annual_st'!$W$3:$AR$434,MATCH(H436,'IRA-BIL_IRA-BIL - Mid_annual_st'!$A$3:$A$434,0),),'IRA-BIL_IRA-BIL - Mid_annual_st'!$W$1:$AR$1,$B441)</f>
        <v>0</v>
      </c>
      <c r="I441">
        <f>SUMIFS(INDEX('IRA-BIL_IRA-BIL - Mid_annual_st'!$W$3:$AR$434,MATCH(I436,'IRA-BIL_IRA-BIL - Mid_annual_st'!$A$3:$A$434,0),),'IRA-BIL_IRA-BIL - Mid_annual_st'!$W$1:$AR$1,$B441)</f>
        <v>0</v>
      </c>
      <c r="J441">
        <f>SUMIFS(INDEX('IRA-BIL_IRA-BIL - Mid_annual_st'!$W$3:$AR$434,MATCH(J436,'IRA-BIL_IRA-BIL - Mid_annual_st'!$A$3:$A$434,0),),'IRA-BIL_IRA-BIL - Mid_annual_st'!$W$1:$AR$1,$B441)</f>
        <v>0</v>
      </c>
      <c r="K441">
        <f>SUMIFS(INDEX('IRA-BIL_IRA-BIL - Mid_annual_st'!$W$3:$AR$434,MATCH(K436,'IRA-BIL_IRA-BIL - Mid_annual_st'!$A$3:$A$434,0),),'IRA-BIL_IRA-BIL - Mid_annual_st'!$W$1:$AR$1,$B441)</f>
        <v>0</v>
      </c>
      <c r="M441">
        <f t="shared" ref="M441:U441" si="408">C441/SUM(C438:C449)</f>
        <v>0</v>
      </c>
      <c r="N441">
        <f t="shared" si="408"/>
        <v>0</v>
      </c>
      <c r="O441">
        <f t="shared" si="408"/>
        <v>0</v>
      </c>
      <c r="P441">
        <f t="shared" si="408"/>
        <v>0</v>
      </c>
      <c r="Q441">
        <f t="shared" si="408"/>
        <v>0</v>
      </c>
      <c r="R441">
        <f t="shared" si="408"/>
        <v>0</v>
      </c>
      <c r="S441">
        <f t="shared" si="408"/>
        <v>0</v>
      </c>
      <c r="T441">
        <f t="shared" si="408"/>
        <v>0</v>
      </c>
      <c r="U441">
        <f t="shared" si="408"/>
        <v>0</v>
      </c>
    </row>
    <row r="442" spans="1:21">
      <c r="A442" t="str">
        <f t="shared" si="405"/>
        <v>ND</v>
      </c>
      <c r="B442" s="1" t="s">
        <v>243</v>
      </c>
      <c r="C442">
        <f>SUMIFS(INDEX('IRA-BIL_IRA-BIL - Mid_annual_st'!$W$3:$AR$434,MATCH(C436,'IRA-BIL_IRA-BIL - Mid_annual_st'!$A$3:$A$434,0),),'IRA-BIL_IRA-BIL - Mid_annual_st'!$W$1:$AR$1,$B442)</f>
        <v>1960193</v>
      </c>
      <c r="D442">
        <f>SUMIFS(INDEX('IRA-BIL_IRA-BIL - Mid_annual_st'!$W$3:$AR$434,MATCH(D436,'IRA-BIL_IRA-BIL - Mid_annual_st'!$A$3:$A$434,0),),'IRA-BIL_IRA-BIL - Mid_annual_st'!$W$1:$AR$1,$B442)</f>
        <v>1960193</v>
      </c>
      <c r="E442">
        <f>SUMIFS(INDEX('IRA-BIL_IRA-BIL - Mid_annual_st'!$W$3:$AR$434,MATCH(E436,'IRA-BIL_IRA-BIL - Mid_annual_st'!$A$3:$A$434,0),),'IRA-BIL_IRA-BIL - Mid_annual_st'!$W$1:$AR$1,$B442)</f>
        <v>1960193</v>
      </c>
      <c r="F442">
        <f>SUMIFS(INDEX('IRA-BIL_IRA-BIL - Mid_annual_st'!$W$3:$AR$434,MATCH(F436,'IRA-BIL_IRA-BIL - Mid_annual_st'!$A$3:$A$434,0),),'IRA-BIL_IRA-BIL - Mid_annual_st'!$W$1:$AR$1,$B442)</f>
        <v>2148525</v>
      </c>
      <c r="G442">
        <f>SUMIFS(INDEX('IRA-BIL_IRA-BIL - Mid_annual_st'!$W$3:$AR$434,MATCH(G436,'IRA-BIL_IRA-BIL - Mid_annual_st'!$A$3:$A$434,0),),'IRA-BIL_IRA-BIL - Mid_annual_st'!$W$1:$AR$1,$B442)</f>
        <v>2148525</v>
      </c>
      <c r="H442">
        <f>SUMIFS(INDEX('IRA-BIL_IRA-BIL - Mid_annual_st'!$W$3:$AR$434,MATCH(H436,'IRA-BIL_IRA-BIL - Mid_annual_st'!$A$3:$A$434,0),),'IRA-BIL_IRA-BIL - Mid_annual_st'!$W$1:$AR$1,$B442)</f>
        <v>2147040</v>
      </c>
      <c r="I442">
        <f>SUMIFS(INDEX('IRA-BIL_IRA-BIL - Mid_annual_st'!$W$3:$AR$434,MATCH(I436,'IRA-BIL_IRA-BIL - Mid_annual_st'!$A$3:$A$434,0),),'IRA-BIL_IRA-BIL - Mid_annual_st'!$W$1:$AR$1,$B442)</f>
        <v>2145309</v>
      </c>
      <c r="J442">
        <f>SUMIFS(INDEX('IRA-BIL_IRA-BIL - Mid_annual_st'!$W$3:$AR$434,MATCH(J436,'IRA-BIL_IRA-BIL - Mid_annual_st'!$A$3:$A$434,0),),'IRA-BIL_IRA-BIL - Mid_annual_st'!$W$1:$AR$1,$B442)</f>
        <v>2136179</v>
      </c>
      <c r="K442">
        <f>SUMIFS(INDEX('IRA-BIL_IRA-BIL - Mid_annual_st'!$W$3:$AR$434,MATCH(K436,'IRA-BIL_IRA-BIL - Mid_annual_st'!$A$3:$A$434,0),),'IRA-BIL_IRA-BIL - Mid_annual_st'!$W$1:$AR$1,$B442)</f>
        <v>2122837</v>
      </c>
      <c r="M442">
        <f t="shared" ref="M442:U442" si="409">C442/SUM(C438:C449)</f>
        <v>5.215491677985741E-2</v>
      </c>
      <c r="N442">
        <f t="shared" si="409"/>
        <v>5.3511186640598729E-2</v>
      </c>
      <c r="O442">
        <f t="shared" si="409"/>
        <v>5.2729539482950616E-2</v>
      </c>
      <c r="P442">
        <f t="shared" si="409"/>
        <v>5.0503630636375245E-2</v>
      </c>
      <c r="Q442">
        <f t="shared" si="409"/>
        <v>5.1127979327260237E-2</v>
      </c>
      <c r="R442">
        <f t="shared" si="409"/>
        <v>5.0412203066620261E-2</v>
      </c>
      <c r="S442">
        <f t="shared" si="409"/>
        <v>4.8052870165309201E-2</v>
      </c>
      <c r="T442">
        <f t="shared" si="409"/>
        <v>4.6830139263706876E-2</v>
      </c>
      <c r="U442">
        <f t="shared" si="409"/>
        <v>4.5176150932191968E-2</v>
      </c>
    </row>
    <row r="443" spans="1:21">
      <c r="A443" t="str">
        <f t="shared" si="405"/>
        <v>ND</v>
      </c>
      <c r="B443" s="1" t="s">
        <v>241</v>
      </c>
      <c r="C443">
        <f>SUMIFS(INDEX('IRA-BIL_IRA-BIL - Mid_annual_st'!$W$3:$AR$434,MATCH(C436,'IRA-BIL_IRA-BIL - Mid_annual_st'!$A$3:$A$434,0),),'IRA-BIL_IRA-BIL - Mid_annual_st'!$W$1:$AR$1,$B443)</f>
        <v>933226</v>
      </c>
      <c r="D443">
        <f>SUMIFS(INDEX('IRA-BIL_IRA-BIL - Mid_annual_st'!$W$3:$AR$434,MATCH(D436,'IRA-BIL_IRA-BIL - Mid_annual_st'!$A$3:$A$434,0),),'IRA-BIL_IRA-BIL - Mid_annual_st'!$W$1:$AR$1,$B443)</f>
        <v>612793</v>
      </c>
      <c r="E443">
        <f>SUMIFS(INDEX('IRA-BIL_IRA-BIL - Mid_annual_st'!$W$3:$AR$434,MATCH(E436,'IRA-BIL_IRA-BIL - Mid_annual_st'!$A$3:$A$434,0),),'IRA-BIL_IRA-BIL - Mid_annual_st'!$W$1:$AR$1,$B443)</f>
        <v>344914</v>
      </c>
      <c r="F443">
        <f>SUMIFS(INDEX('IRA-BIL_IRA-BIL - Mid_annual_st'!$W$3:$AR$434,MATCH(F436,'IRA-BIL_IRA-BIL - Mid_annual_st'!$A$3:$A$434,0),),'IRA-BIL_IRA-BIL - Mid_annual_st'!$W$1:$AR$1,$B443)</f>
        <v>260542</v>
      </c>
      <c r="G443">
        <f>SUMIFS(INDEX('IRA-BIL_IRA-BIL - Mid_annual_st'!$W$3:$AR$434,MATCH(G436,'IRA-BIL_IRA-BIL - Mid_annual_st'!$A$3:$A$434,0),),'IRA-BIL_IRA-BIL - Mid_annual_st'!$W$1:$AR$1,$B443)</f>
        <v>185003</v>
      </c>
      <c r="H443">
        <f>SUMIFS(INDEX('IRA-BIL_IRA-BIL - Mid_annual_st'!$W$3:$AR$434,MATCH(H436,'IRA-BIL_IRA-BIL - Mid_annual_st'!$A$3:$A$434,0),),'IRA-BIL_IRA-BIL - Mid_annual_st'!$W$1:$AR$1,$B443)</f>
        <v>231624</v>
      </c>
      <c r="I443">
        <f>SUMIFS(INDEX('IRA-BIL_IRA-BIL - Mid_annual_st'!$W$3:$AR$434,MATCH(I436,'IRA-BIL_IRA-BIL - Mid_annual_st'!$A$3:$A$434,0),),'IRA-BIL_IRA-BIL - Mid_annual_st'!$W$1:$AR$1,$B443)</f>
        <v>273780</v>
      </c>
      <c r="J443">
        <f>SUMIFS(INDEX('IRA-BIL_IRA-BIL - Mid_annual_st'!$W$3:$AR$434,MATCH(J436,'IRA-BIL_IRA-BIL - Mid_annual_st'!$A$3:$A$434,0),),'IRA-BIL_IRA-BIL - Mid_annual_st'!$W$1:$AR$1,$B443)</f>
        <v>249335</v>
      </c>
      <c r="K443">
        <f>SUMIFS(INDEX('IRA-BIL_IRA-BIL - Mid_annual_st'!$W$3:$AR$434,MATCH(K436,'IRA-BIL_IRA-BIL - Mid_annual_st'!$A$3:$A$434,0),),'IRA-BIL_IRA-BIL - Mid_annual_st'!$W$1:$AR$1,$B443)</f>
        <v>177516</v>
      </c>
      <c r="M443">
        <f t="shared" ref="M443:U443" si="410">C443/SUM(C438:C449)</f>
        <v>2.4830373522810874E-2</v>
      </c>
      <c r="N443">
        <f t="shared" si="410"/>
        <v>1.6728597946759537E-2</v>
      </c>
      <c r="O443">
        <f t="shared" si="410"/>
        <v>9.2782477956111602E-3</v>
      </c>
      <c r="P443">
        <f t="shared" si="410"/>
        <v>6.124348999086573E-3</v>
      </c>
      <c r="Q443">
        <f t="shared" si="410"/>
        <v>4.40247591230315E-3</v>
      </c>
      <c r="R443">
        <f t="shared" si="410"/>
        <v>5.438499572948269E-3</v>
      </c>
      <c r="S443">
        <f t="shared" si="410"/>
        <v>6.1324102000496674E-3</v>
      </c>
      <c r="T443">
        <f t="shared" si="410"/>
        <v>5.466017956976617E-3</v>
      </c>
      <c r="U443">
        <f t="shared" si="410"/>
        <v>3.7777227403135469E-3</v>
      </c>
    </row>
    <row r="444" spans="1:21">
      <c r="A444" t="str">
        <f t="shared" si="405"/>
        <v>ND</v>
      </c>
      <c r="B444" s="1" t="s">
        <v>244</v>
      </c>
      <c r="C444">
        <f>SUMIFS(INDEX('IRA-BIL_IRA-BIL - Mid_annual_st'!$W$3:$AR$434,MATCH(C436,'IRA-BIL_IRA-BIL - Mid_annual_st'!$A$3:$A$434,0),),'IRA-BIL_IRA-BIL - Mid_annual_st'!$W$1:$AR$1,$B444)</f>
        <v>0</v>
      </c>
      <c r="D444">
        <f>SUMIFS(INDEX('IRA-BIL_IRA-BIL - Mid_annual_st'!$W$3:$AR$434,MATCH(D436,'IRA-BIL_IRA-BIL - Mid_annual_st'!$A$3:$A$434,0),),'IRA-BIL_IRA-BIL - Mid_annual_st'!$W$1:$AR$1,$B444)</f>
        <v>0</v>
      </c>
      <c r="E444">
        <f>SUMIFS(INDEX('IRA-BIL_IRA-BIL - Mid_annual_st'!$W$3:$AR$434,MATCH(E436,'IRA-BIL_IRA-BIL - Mid_annual_st'!$A$3:$A$434,0),),'IRA-BIL_IRA-BIL - Mid_annual_st'!$W$1:$AR$1,$B444)</f>
        <v>0</v>
      </c>
      <c r="F444">
        <f>SUMIFS(INDEX('IRA-BIL_IRA-BIL - Mid_annual_st'!$W$3:$AR$434,MATCH(F436,'IRA-BIL_IRA-BIL - Mid_annual_st'!$A$3:$A$434,0),),'IRA-BIL_IRA-BIL - Mid_annual_st'!$W$1:$AR$1,$B444)</f>
        <v>0</v>
      </c>
      <c r="G444">
        <f>SUMIFS(INDEX('IRA-BIL_IRA-BIL - Mid_annual_st'!$W$3:$AR$434,MATCH(G436,'IRA-BIL_IRA-BIL - Mid_annual_st'!$A$3:$A$434,0),),'IRA-BIL_IRA-BIL - Mid_annual_st'!$W$1:$AR$1,$B444)</f>
        <v>0</v>
      </c>
      <c r="H444">
        <f>SUMIFS(INDEX('IRA-BIL_IRA-BIL - Mid_annual_st'!$W$3:$AR$434,MATCH(H436,'IRA-BIL_IRA-BIL - Mid_annual_st'!$A$3:$A$434,0),),'IRA-BIL_IRA-BIL - Mid_annual_st'!$W$1:$AR$1,$B444)</f>
        <v>0</v>
      </c>
      <c r="I444">
        <f>SUMIFS(INDEX('IRA-BIL_IRA-BIL - Mid_annual_st'!$W$3:$AR$434,MATCH(I436,'IRA-BIL_IRA-BIL - Mid_annual_st'!$A$3:$A$434,0),),'IRA-BIL_IRA-BIL - Mid_annual_st'!$W$1:$AR$1,$B444)</f>
        <v>0</v>
      </c>
      <c r="J444">
        <f>SUMIFS(INDEX('IRA-BIL_IRA-BIL - Mid_annual_st'!$W$3:$AR$434,MATCH(J436,'IRA-BIL_IRA-BIL - Mid_annual_st'!$A$3:$A$434,0),),'IRA-BIL_IRA-BIL - Mid_annual_st'!$W$1:$AR$1,$B444)</f>
        <v>0</v>
      </c>
      <c r="K444">
        <f>SUMIFS(INDEX('IRA-BIL_IRA-BIL - Mid_annual_st'!$W$3:$AR$434,MATCH(K436,'IRA-BIL_IRA-BIL - Mid_annual_st'!$A$3:$A$434,0),),'IRA-BIL_IRA-BIL - Mid_annual_st'!$W$1:$AR$1,$B444)</f>
        <v>0</v>
      </c>
      <c r="M444">
        <f t="shared" ref="M444:U444" si="411">C444/SUM(C438:C449)</f>
        <v>0</v>
      </c>
      <c r="N444">
        <f t="shared" si="411"/>
        <v>0</v>
      </c>
      <c r="O444">
        <f t="shared" si="411"/>
        <v>0</v>
      </c>
      <c r="P444">
        <f t="shared" si="411"/>
        <v>0</v>
      </c>
      <c r="Q444">
        <f t="shared" si="411"/>
        <v>0</v>
      </c>
      <c r="R444">
        <f t="shared" si="411"/>
        <v>0</v>
      </c>
      <c r="S444">
        <f t="shared" si="411"/>
        <v>0</v>
      </c>
      <c r="T444">
        <f t="shared" si="411"/>
        <v>0</v>
      </c>
      <c r="U444">
        <f t="shared" si="411"/>
        <v>0</v>
      </c>
    </row>
    <row r="445" spans="1:21">
      <c r="A445" t="str">
        <f t="shared" si="405"/>
        <v>ND</v>
      </c>
      <c r="B445" s="1" t="s">
        <v>247</v>
      </c>
      <c r="C445">
        <f>SUMIFS(INDEX('IRA-BIL_IRA-BIL - Mid_annual_st'!$W$3:$AR$434,MATCH(C436,'IRA-BIL_IRA-BIL - Mid_annual_st'!$A$3:$A$434,0),),'IRA-BIL_IRA-BIL - Mid_annual_st'!$W$1:$AR$1,$B445)</f>
        <v>0</v>
      </c>
      <c r="D445">
        <f>SUMIFS(INDEX('IRA-BIL_IRA-BIL - Mid_annual_st'!$W$3:$AR$434,MATCH(D436,'IRA-BIL_IRA-BIL - Mid_annual_st'!$A$3:$A$434,0),),'IRA-BIL_IRA-BIL - Mid_annual_st'!$W$1:$AR$1,$B445)</f>
        <v>0</v>
      </c>
      <c r="E445">
        <f>SUMIFS(INDEX('IRA-BIL_IRA-BIL - Mid_annual_st'!$W$3:$AR$434,MATCH(E436,'IRA-BIL_IRA-BIL - Mid_annual_st'!$A$3:$A$434,0),),'IRA-BIL_IRA-BIL - Mid_annual_st'!$W$1:$AR$1,$B445)</f>
        <v>0</v>
      </c>
      <c r="F445">
        <f>SUMIFS(INDEX('IRA-BIL_IRA-BIL - Mid_annual_st'!$W$3:$AR$434,MATCH(F436,'IRA-BIL_IRA-BIL - Mid_annual_st'!$A$3:$A$434,0),),'IRA-BIL_IRA-BIL - Mid_annual_st'!$W$1:$AR$1,$B445)</f>
        <v>0</v>
      </c>
      <c r="G445">
        <f>SUMIFS(INDEX('IRA-BIL_IRA-BIL - Mid_annual_st'!$W$3:$AR$434,MATCH(G436,'IRA-BIL_IRA-BIL - Mid_annual_st'!$A$3:$A$434,0),),'IRA-BIL_IRA-BIL - Mid_annual_st'!$W$1:$AR$1,$B445)</f>
        <v>0</v>
      </c>
      <c r="H445">
        <f>SUMIFS(INDEX('IRA-BIL_IRA-BIL - Mid_annual_st'!$W$3:$AR$434,MATCH(H436,'IRA-BIL_IRA-BIL - Mid_annual_st'!$A$3:$A$434,0),),'IRA-BIL_IRA-BIL - Mid_annual_st'!$W$1:$AR$1,$B445)</f>
        <v>0</v>
      </c>
      <c r="I445">
        <f>SUMIFS(INDEX('IRA-BIL_IRA-BIL - Mid_annual_st'!$W$3:$AR$434,MATCH(I436,'IRA-BIL_IRA-BIL - Mid_annual_st'!$A$3:$A$434,0),),'IRA-BIL_IRA-BIL - Mid_annual_st'!$W$1:$AR$1,$B445)</f>
        <v>0</v>
      </c>
      <c r="J445">
        <f>SUMIFS(INDEX('IRA-BIL_IRA-BIL - Mid_annual_st'!$W$3:$AR$434,MATCH(J436,'IRA-BIL_IRA-BIL - Mid_annual_st'!$A$3:$A$434,0),),'IRA-BIL_IRA-BIL - Mid_annual_st'!$W$1:$AR$1,$B445)</f>
        <v>0</v>
      </c>
      <c r="K445">
        <f>SUMIFS(INDEX('IRA-BIL_IRA-BIL - Mid_annual_st'!$W$3:$AR$434,MATCH(K436,'IRA-BIL_IRA-BIL - Mid_annual_st'!$A$3:$A$434,0),),'IRA-BIL_IRA-BIL - Mid_annual_st'!$W$1:$AR$1,$B445)</f>
        <v>0</v>
      </c>
      <c r="M445">
        <f t="shared" ref="M445:U445" si="412">C445/SUM(C438:C449)</f>
        <v>0</v>
      </c>
      <c r="N445">
        <f t="shared" si="412"/>
        <v>0</v>
      </c>
      <c r="O445">
        <f t="shared" si="412"/>
        <v>0</v>
      </c>
      <c r="P445">
        <f t="shared" si="412"/>
        <v>0</v>
      </c>
      <c r="Q445">
        <f t="shared" si="412"/>
        <v>0</v>
      </c>
      <c r="R445">
        <f t="shared" si="412"/>
        <v>0</v>
      </c>
      <c r="S445">
        <f t="shared" si="412"/>
        <v>0</v>
      </c>
      <c r="T445">
        <f t="shared" si="412"/>
        <v>0</v>
      </c>
      <c r="U445">
        <f t="shared" si="412"/>
        <v>0</v>
      </c>
    </row>
    <row r="446" spans="1:21">
      <c r="A446" t="str">
        <f t="shared" si="405"/>
        <v>ND</v>
      </c>
      <c r="B446" s="1" t="s">
        <v>245</v>
      </c>
      <c r="C446">
        <f>SUMIFS(INDEX('IRA-BIL_IRA-BIL - Mid_annual_st'!$W$3:$AR$434,MATCH(C436,'IRA-BIL_IRA-BIL - Mid_annual_st'!$A$3:$A$434,0),),'IRA-BIL_IRA-BIL - Mid_annual_st'!$W$1:$AR$1,$B446)</f>
        <v>112226</v>
      </c>
      <c r="D446">
        <f>SUMIFS(INDEX('IRA-BIL_IRA-BIL - Mid_annual_st'!$W$3:$AR$434,MATCH(D436,'IRA-BIL_IRA-BIL - Mid_annual_st'!$A$3:$A$434,0),),'IRA-BIL_IRA-BIL - Mid_annual_st'!$W$1:$AR$1,$B446)</f>
        <v>1708</v>
      </c>
      <c r="E446">
        <f>SUMIFS(INDEX('IRA-BIL_IRA-BIL - Mid_annual_st'!$W$3:$AR$434,MATCH(E436,'IRA-BIL_IRA-BIL - Mid_annual_st'!$A$3:$A$434,0),),'IRA-BIL_IRA-BIL - Mid_annual_st'!$W$1:$AR$1,$B446)</f>
        <v>0</v>
      </c>
      <c r="F446">
        <f>SUMIFS(INDEX('IRA-BIL_IRA-BIL - Mid_annual_st'!$W$3:$AR$434,MATCH(F436,'IRA-BIL_IRA-BIL - Mid_annual_st'!$A$3:$A$434,0),),'IRA-BIL_IRA-BIL - Mid_annual_st'!$W$1:$AR$1,$B446)</f>
        <v>0</v>
      </c>
      <c r="G446">
        <f>SUMIFS(INDEX('IRA-BIL_IRA-BIL - Mid_annual_st'!$W$3:$AR$434,MATCH(G436,'IRA-BIL_IRA-BIL - Mid_annual_st'!$A$3:$A$434,0),),'IRA-BIL_IRA-BIL - Mid_annual_st'!$W$1:$AR$1,$B446)</f>
        <v>0</v>
      </c>
      <c r="H446">
        <f>SUMIFS(INDEX('IRA-BIL_IRA-BIL - Mid_annual_st'!$W$3:$AR$434,MATCH(H436,'IRA-BIL_IRA-BIL - Mid_annual_st'!$A$3:$A$434,0),),'IRA-BIL_IRA-BIL - Mid_annual_st'!$W$1:$AR$1,$B446)</f>
        <v>0</v>
      </c>
      <c r="I446">
        <f>SUMIFS(INDEX('IRA-BIL_IRA-BIL - Mid_annual_st'!$W$3:$AR$434,MATCH(I436,'IRA-BIL_IRA-BIL - Mid_annual_st'!$A$3:$A$434,0),),'IRA-BIL_IRA-BIL - Mid_annual_st'!$W$1:$AR$1,$B446)</f>
        <v>0</v>
      </c>
      <c r="J446">
        <f>SUMIFS(INDEX('IRA-BIL_IRA-BIL - Mid_annual_st'!$W$3:$AR$434,MATCH(J436,'IRA-BIL_IRA-BIL - Mid_annual_st'!$A$3:$A$434,0),),'IRA-BIL_IRA-BIL - Mid_annual_st'!$W$1:$AR$1,$B446)</f>
        <v>0</v>
      </c>
      <c r="K446">
        <f>SUMIFS(INDEX('IRA-BIL_IRA-BIL - Mid_annual_st'!$W$3:$AR$434,MATCH(K436,'IRA-BIL_IRA-BIL - Mid_annual_st'!$A$3:$A$434,0),),'IRA-BIL_IRA-BIL - Mid_annual_st'!$W$1:$AR$1,$B446)</f>
        <v>0</v>
      </c>
      <c r="M446">
        <f t="shared" ref="M446:U446" si="413">C446/SUM(C438:C449)</f>
        <v>2.9860007104077395E-3</v>
      </c>
      <c r="N446">
        <f t="shared" si="413"/>
        <v>4.6626585638323688E-5</v>
      </c>
      <c r="O446">
        <f t="shared" si="413"/>
        <v>0</v>
      </c>
      <c r="P446">
        <f t="shared" si="413"/>
        <v>0</v>
      </c>
      <c r="Q446">
        <f t="shared" si="413"/>
        <v>0</v>
      </c>
      <c r="R446">
        <f t="shared" si="413"/>
        <v>0</v>
      </c>
      <c r="S446">
        <f t="shared" si="413"/>
        <v>0</v>
      </c>
      <c r="T446">
        <f t="shared" si="413"/>
        <v>0</v>
      </c>
      <c r="U446">
        <f t="shared" si="413"/>
        <v>0</v>
      </c>
    </row>
    <row r="447" spans="1:21">
      <c r="A447" t="str">
        <f t="shared" si="405"/>
        <v>ND</v>
      </c>
      <c r="B447" s="1" t="s">
        <v>248</v>
      </c>
      <c r="C447">
        <f>SUMIFS(INDEX('IRA-BIL_IRA-BIL - Mid_annual_st'!$W$3:$AR$434,MATCH(C436,'IRA-BIL_IRA-BIL - Mid_annual_st'!$A$3:$A$434,0),),'IRA-BIL_IRA-BIL - Mid_annual_st'!$W$1:$AR$1,$B447)</f>
        <v>15916959</v>
      </c>
      <c r="D447">
        <f>SUMIFS(INDEX('IRA-BIL_IRA-BIL - Mid_annual_st'!$W$3:$AR$434,MATCH(D436,'IRA-BIL_IRA-BIL - Mid_annual_st'!$A$3:$A$434,0),),'IRA-BIL_IRA-BIL - Mid_annual_st'!$W$1:$AR$1,$B447)</f>
        <v>20441471</v>
      </c>
      <c r="E447">
        <f>SUMIFS(INDEX('IRA-BIL_IRA-BIL - Mid_annual_st'!$W$3:$AR$434,MATCH(E436,'IRA-BIL_IRA-BIL - Mid_annual_st'!$A$3:$A$434,0),),'IRA-BIL_IRA-BIL - Mid_annual_st'!$W$1:$AR$1,$B447)</f>
        <v>24696578</v>
      </c>
      <c r="F447">
        <f>SUMIFS(INDEX('IRA-BIL_IRA-BIL - Mid_annual_st'!$W$3:$AR$434,MATCH(F436,'IRA-BIL_IRA-BIL - Mid_annual_st'!$A$3:$A$434,0),),'IRA-BIL_IRA-BIL - Mid_annual_st'!$W$1:$AR$1,$B447)</f>
        <v>32277167</v>
      </c>
      <c r="G447">
        <f>SUMIFS(INDEX('IRA-BIL_IRA-BIL - Mid_annual_st'!$W$3:$AR$434,MATCH(G436,'IRA-BIL_IRA-BIL - Mid_annual_st'!$A$3:$A$434,0),),'IRA-BIL_IRA-BIL - Mid_annual_st'!$W$1:$AR$1,$B447)</f>
        <v>36569230</v>
      </c>
      <c r="H447">
        <f>SUMIFS(INDEX('IRA-BIL_IRA-BIL - Mid_annual_st'!$W$3:$AR$434,MATCH(H436,'IRA-BIL_IRA-BIL - Mid_annual_st'!$A$3:$A$434,0),),'IRA-BIL_IRA-BIL - Mid_annual_st'!$W$1:$AR$1,$B447)</f>
        <v>38202634</v>
      </c>
      <c r="I447">
        <f>SUMIFS(INDEX('IRA-BIL_IRA-BIL - Mid_annual_st'!$W$3:$AR$434,MATCH(I436,'IRA-BIL_IRA-BIL - Mid_annual_st'!$A$3:$A$434,0),),'IRA-BIL_IRA-BIL - Mid_annual_st'!$W$1:$AR$1,$B447)</f>
        <v>41063024</v>
      </c>
      <c r="J447">
        <f>SUMIFS(INDEX('IRA-BIL_IRA-BIL - Mid_annual_st'!$W$3:$AR$434,MATCH(J436,'IRA-BIL_IRA-BIL - Mid_annual_st'!$A$3:$A$434,0),),'IRA-BIL_IRA-BIL - Mid_annual_st'!$W$1:$AR$1,$B447)</f>
        <v>42468340</v>
      </c>
      <c r="K447">
        <f>SUMIFS(INDEX('IRA-BIL_IRA-BIL - Mid_annual_st'!$W$3:$AR$434,MATCH(K436,'IRA-BIL_IRA-BIL - Mid_annual_st'!$A$3:$A$434,0),),'IRA-BIL_IRA-BIL - Mid_annual_st'!$W$1:$AR$1,$B447)</f>
        <v>44033198</v>
      </c>
      <c r="M447">
        <f t="shared" ref="M447:U447" si="414">C447/SUM(C438:C449)</f>
        <v>0.42350302854535365</v>
      </c>
      <c r="N447">
        <f t="shared" si="414"/>
        <v>0.55803044388454925</v>
      </c>
      <c r="O447">
        <f t="shared" si="414"/>
        <v>0.66434232993627129</v>
      </c>
      <c r="P447">
        <f t="shared" si="414"/>
        <v>0.75871312652010103</v>
      </c>
      <c r="Q447">
        <f t="shared" si="414"/>
        <v>0.87022996495448035</v>
      </c>
      <c r="R447">
        <f t="shared" si="414"/>
        <v>0.89699257717032344</v>
      </c>
      <c r="S447">
        <f t="shared" si="414"/>
        <v>0.91977247140946861</v>
      </c>
      <c r="T447">
        <f t="shared" si="414"/>
        <v>0.93100731563153327</v>
      </c>
      <c r="U447">
        <f t="shared" si="414"/>
        <v>0.93707166347444171</v>
      </c>
    </row>
    <row r="448" spans="1:21">
      <c r="A448" t="str">
        <f t="shared" si="405"/>
        <v>ND</v>
      </c>
      <c r="B448" s="1" t="s">
        <v>246</v>
      </c>
      <c r="C448" s="53">
        <v>0</v>
      </c>
      <c r="D448" s="53">
        <v>0</v>
      </c>
      <c r="E448" s="53">
        <v>0</v>
      </c>
      <c r="F448" s="53">
        <v>0</v>
      </c>
      <c r="G448" s="53">
        <v>0</v>
      </c>
      <c r="H448" s="53">
        <v>0</v>
      </c>
      <c r="I448" s="53">
        <v>0</v>
      </c>
      <c r="J448" s="53">
        <v>0</v>
      </c>
      <c r="K448" s="53">
        <v>0</v>
      </c>
      <c r="M448" s="53">
        <v>0</v>
      </c>
      <c r="N448" s="53">
        <v>0</v>
      </c>
      <c r="O448" s="53">
        <v>0</v>
      </c>
      <c r="P448" s="53">
        <v>0</v>
      </c>
      <c r="Q448" s="53">
        <v>0</v>
      </c>
      <c r="R448" s="53">
        <v>0</v>
      </c>
      <c r="S448" s="53">
        <v>0</v>
      </c>
      <c r="T448" s="53">
        <v>0</v>
      </c>
      <c r="U448" s="53">
        <v>0</v>
      </c>
    </row>
    <row r="449" spans="1:21" ht="15.6" customHeight="1" thickBot="1">
      <c r="A449" t="str">
        <f t="shared" si="405"/>
        <v>ND</v>
      </c>
      <c r="B449" s="1" t="s">
        <v>240</v>
      </c>
      <c r="C449">
        <f>SUMIFS(INDEX('IRA-BIL_IRA-BIL - Mid_annual_st'!$W$3:$AR$434,MATCH(C436,'IRA-BIL_IRA-BIL - Mid_annual_st'!$A$3:$A$434,0),),'IRA-BIL_IRA-BIL - Mid_annual_st'!$W$1:$AR$1,$B449)</f>
        <v>0</v>
      </c>
      <c r="D449">
        <f>SUMIFS(INDEX('IRA-BIL_IRA-BIL - Mid_annual_st'!$W$3:$AR$434,MATCH(D436,'IRA-BIL_IRA-BIL - Mid_annual_st'!$A$3:$A$434,0),),'IRA-BIL_IRA-BIL - Mid_annual_st'!$W$1:$AR$1,$B449)</f>
        <v>0</v>
      </c>
      <c r="E449">
        <f>SUMIFS(INDEX('IRA-BIL_IRA-BIL - Mid_annual_st'!$W$3:$AR$434,MATCH(E436,'IRA-BIL_IRA-BIL - Mid_annual_st'!$A$3:$A$434,0),),'IRA-BIL_IRA-BIL - Mid_annual_st'!$W$1:$AR$1,$B449)</f>
        <v>0</v>
      </c>
      <c r="F449">
        <f>SUMIFS(INDEX('IRA-BIL_IRA-BIL - Mid_annual_st'!$W$3:$AR$434,MATCH(F436,'IRA-BIL_IRA-BIL - Mid_annual_st'!$A$3:$A$434,0),),'IRA-BIL_IRA-BIL - Mid_annual_st'!$W$1:$AR$1,$B449)</f>
        <v>106991</v>
      </c>
      <c r="G449">
        <f>SUMIFS(INDEX('IRA-BIL_IRA-BIL - Mid_annual_st'!$W$3:$AR$434,MATCH(G436,'IRA-BIL_IRA-BIL - Mid_annual_st'!$A$3:$A$434,0),),'IRA-BIL_IRA-BIL - Mid_annual_st'!$W$1:$AR$1,$B449)</f>
        <v>106242</v>
      </c>
      <c r="H449">
        <f>SUMIFS(INDEX('IRA-BIL_IRA-BIL - Mid_annual_st'!$W$3:$AR$434,MATCH(H436,'IRA-BIL_IRA-BIL - Mid_annual_st'!$A$3:$A$434,0),),'IRA-BIL_IRA-BIL - Mid_annual_st'!$W$1:$AR$1,$B449)</f>
        <v>105493</v>
      </c>
      <c r="I449">
        <f>SUMIFS(INDEX('IRA-BIL_IRA-BIL - Mid_annual_st'!$W$3:$AR$434,MATCH(I436,'IRA-BIL_IRA-BIL - Mid_annual_st'!$A$3:$A$434,0),),'IRA-BIL_IRA-BIL - Mid_annual_st'!$W$1:$AR$1,$B449)</f>
        <v>104755</v>
      </c>
      <c r="J449">
        <f>SUMIFS(INDEX('IRA-BIL_IRA-BIL - Mid_annual_st'!$W$3:$AR$434,MATCH(J436,'IRA-BIL_IRA-BIL - Mid_annual_st'!$A$3:$A$434,0),),'IRA-BIL_IRA-BIL - Mid_annual_st'!$W$1:$AR$1,$B449)</f>
        <v>104027</v>
      </c>
      <c r="K449">
        <f>SUMIFS(INDEX('IRA-BIL_IRA-BIL - Mid_annual_st'!$W$3:$AR$434,MATCH(K436,'IRA-BIL_IRA-BIL - Mid_annual_st'!$A$3:$A$434,0),),'IRA-BIL_IRA-BIL - Mid_annual_st'!$W$1:$AR$1,$B449)</f>
        <v>103300</v>
      </c>
      <c r="M449">
        <f t="shared" ref="M449:U449" si="415">C449/SUM(C438:C449)</f>
        <v>0</v>
      </c>
      <c r="N449">
        <f t="shared" si="415"/>
        <v>0</v>
      </c>
      <c r="O449">
        <f t="shared" si="415"/>
        <v>0</v>
      </c>
      <c r="P449">
        <f t="shared" si="415"/>
        <v>2.5149504638840247E-3</v>
      </c>
      <c r="Q449">
        <f t="shared" si="415"/>
        <v>2.5282176282271709E-3</v>
      </c>
      <c r="R449">
        <f t="shared" si="415"/>
        <v>2.4769610897360881E-3</v>
      </c>
      <c r="S449">
        <f t="shared" si="415"/>
        <v>2.3464118288633318E-3</v>
      </c>
      <c r="T449">
        <f t="shared" si="415"/>
        <v>2.2805199831969301E-3</v>
      </c>
      <c r="U449">
        <f t="shared" si="415"/>
        <v>2.1983300608079803E-3</v>
      </c>
    </row>
    <row r="450" spans="1:21" ht="15.6" customHeight="1" thickBot="1">
      <c r="A450" s="50" t="s">
        <v>110</v>
      </c>
      <c r="C450" s="49" t="str">
        <f t="shared" ref="C450:K450" si="416">$A450&amp;"_"&amp;C451</f>
        <v>OH_2022</v>
      </c>
      <c r="D450" s="49" t="str">
        <f t="shared" si="416"/>
        <v>OH_2023</v>
      </c>
      <c r="E450" s="49" t="str">
        <f t="shared" si="416"/>
        <v>OH_2024</v>
      </c>
      <c r="F450" s="49" t="str">
        <f t="shared" si="416"/>
        <v>OH_2025</v>
      </c>
      <c r="G450" s="49" t="str">
        <f t="shared" si="416"/>
        <v>OH_2026</v>
      </c>
      <c r="H450" s="49" t="str">
        <f t="shared" si="416"/>
        <v>OH_2027</v>
      </c>
      <c r="I450" s="49" t="str">
        <f t="shared" si="416"/>
        <v>OH_2028</v>
      </c>
      <c r="J450" s="49" t="str">
        <f t="shared" si="416"/>
        <v>OH_2029</v>
      </c>
      <c r="K450" s="49" t="str">
        <f t="shared" si="416"/>
        <v>OH_2030</v>
      </c>
      <c r="M450" s="56" t="str">
        <f t="shared" ref="M450:U450" si="417">$A450&amp;"_"&amp;M451</f>
        <v>OH_2022</v>
      </c>
      <c r="N450" s="56" t="str">
        <f t="shared" si="417"/>
        <v>OH_2023</v>
      </c>
      <c r="O450" s="56" t="str">
        <f t="shared" si="417"/>
        <v>OH_2024</v>
      </c>
      <c r="P450" s="56" t="str">
        <f t="shared" si="417"/>
        <v>OH_2025</v>
      </c>
      <c r="Q450" s="56" t="str">
        <f t="shared" si="417"/>
        <v>OH_2026</v>
      </c>
      <c r="R450" s="56" t="str">
        <f t="shared" si="417"/>
        <v>OH_2027</v>
      </c>
      <c r="S450" s="56" t="str">
        <f t="shared" si="417"/>
        <v>OH_2028</v>
      </c>
      <c r="T450" s="56" t="str">
        <f t="shared" si="417"/>
        <v>OH_2029</v>
      </c>
      <c r="U450" s="56" t="str">
        <f t="shared" si="417"/>
        <v>OH_2030</v>
      </c>
    </row>
    <row r="451" spans="1:21">
      <c r="C451" s="48">
        <v>2022</v>
      </c>
      <c r="D451" s="48">
        <v>2023</v>
      </c>
      <c r="E451" s="48">
        <v>2024</v>
      </c>
      <c r="F451" s="48">
        <v>2025</v>
      </c>
      <c r="G451" s="48">
        <v>2026</v>
      </c>
      <c r="H451" s="48">
        <v>2027</v>
      </c>
      <c r="I451" s="48">
        <v>2028</v>
      </c>
      <c r="J451" s="48">
        <v>2029</v>
      </c>
      <c r="K451" s="48">
        <v>2030</v>
      </c>
      <c r="M451" s="48">
        <v>2022</v>
      </c>
      <c r="N451" s="48">
        <v>2023</v>
      </c>
      <c r="O451" s="48">
        <v>2024</v>
      </c>
      <c r="P451" s="48">
        <v>2025</v>
      </c>
      <c r="Q451" s="48">
        <v>2026</v>
      </c>
      <c r="R451" s="48">
        <v>2027</v>
      </c>
      <c r="S451" s="48">
        <v>2028</v>
      </c>
      <c r="T451" s="48">
        <v>2029</v>
      </c>
      <c r="U451" s="48">
        <v>2030</v>
      </c>
    </row>
    <row r="452" spans="1:21">
      <c r="A452" t="str">
        <f>A450</f>
        <v>OH</v>
      </c>
      <c r="B452" s="1" t="s">
        <v>237</v>
      </c>
      <c r="C452" s="53">
        <v>0</v>
      </c>
      <c r="D452" s="53">
        <v>0</v>
      </c>
      <c r="E452" s="53">
        <v>0</v>
      </c>
      <c r="F452" s="53">
        <v>0</v>
      </c>
      <c r="G452" s="53">
        <v>0</v>
      </c>
      <c r="H452" s="53">
        <v>0</v>
      </c>
      <c r="I452" s="53">
        <v>0</v>
      </c>
      <c r="J452" s="53">
        <v>0</v>
      </c>
      <c r="K452" s="53">
        <v>0</v>
      </c>
      <c r="M452" s="53">
        <v>0</v>
      </c>
      <c r="N452" s="53">
        <v>0</v>
      </c>
      <c r="O452" s="53">
        <v>0</v>
      </c>
      <c r="P452" s="53">
        <v>0</v>
      </c>
      <c r="Q452" s="53">
        <v>0</v>
      </c>
      <c r="R452" s="53">
        <v>0</v>
      </c>
      <c r="S452" s="53">
        <v>0</v>
      </c>
      <c r="T452" s="53">
        <v>0</v>
      </c>
      <c r="U452" s="53">
        <v>0</v>
      </c>
    </row>
    <row r="453" spans="1:21">
      <c r="A453" t="str">
        <f t="shared" ref="A453:A463" si="418">A452</f>
        <v>OH</v>
      </c>
      <c r="B453" s="1" t="s">
        <v>238</v>
      </c>
      <c r="C453">
        <f>SUMIFS(INDEX('IRA-BIL_IRA-BIL - Mid_annual_st'!$W$3:$AR$434,MATCH(C450,'IRA-BIL_IRA-BIL - Mid_annual_st'!$A$3:$A$434,0),),'IRA-BIL_IRA-BIL - Mid_annual_st'!$W$1:$AR$1,$B453)</f>
        <v>414687</v>
      </c>
      <c r="D453">
        <f>SUMIFS(INDEX('IRA-BIL_IRA-BIL - Mid_annual_st'!$W$3:$AR$434,MATCH(D450,'IRA-BIL_IRA-BIL - Mid_annual_st'!$A$3:$A$434,0),),'IRA-BIL_IRA-BIL - Mid_annual_st'!$W$1:$AR$1,$B453)</f>
        <v>402593</v>
      </c>
      <c r="E453">
        <f>SUMIFS(INDEX('IRA-BIL_IRA-BIL - Mid_annual_st'!$W$3:$AR$434,MATCH(E450,'IRA-BIL_IRA-BIL - Mid_annual_st'!$A$3:$A$434,0),),'IRA-BIL_IRA-BIL - Mid_annual_st'!$W$1:$AR$1,$B453)</f>
        <v>402593</v>
      </c>
      <c r="F453">
        <f>SUMIFS(INDEX('IRA-BIL_IRA-BIL - Mid_annual_st'!$W$3:$AR$434,MATCH(F450,'IRA-BIL_IRA-BIL - Mid_annual_st'!$A$3:$A$434,0),),'IRA-BIL_IRA-BIL - Mid_annual_st'!$W$1:$AR$1,$B453)</f>
        <v>402522</v>
      </c>
      <c r="G453">
        <f>SUMIFS(INDEX('IRA-BIL_IRA-BIL - Mid_annual_st'!$W$3:$AR$434,MATCH(G450,'IRA-BIL_IRA-BIL - Mid_annual_st'!$A$3:$A$434,0),),'IRA-BIL_IRA-BIL - Mid_annual_st'!$W$1:$AR$1,$B453)</f>
        <v>402522</v>
      </c>
      <c r="H453">
        <f>SUMIFS(INDEX('IRA-BIL_IRA-BIL - Mid_annual_st'!$W$3:$AR$434,MATCH(H450,'IRA-BIL_IRA-BIL - Mid_annual_st'!$A$3:$A$434,0),),'IRA-BIL_IRA-BIL - Mid_annual_st'!$W$1:$AR$1,$B453)</f>
        <v>402522</v>
      </c>
      <c r="I453">
        <f>SUMIFS(INDEX('IRA-BIL_IRA-BIL - Mid_annual_st'!$W$3:$AR$434,MATCH(I450,'IRA-BIL_IRA-BIL - Mid_annual_st'!$A$3:$A$434,0),),'IRA-BIL_IRA-BIL - Mid_annual_st'!$W$1:$AR$1,$B453)</f>
        <v>405404</v>
      </c>
      <c r="J453">
        <f>SUMIFS(INDEX('IRA-BIL_IRA-BIL - Mid_annual_st'!$W$3:$AR$434,MATCH(J450,'IRA-BIL_IRA-BIL - Mid_annual_st'!$A$3:$A$434,0),),'IRA-BIL_IRA-BIL - Mid_annual_st'!$W$1:$AR$1,$B453)</f>
        <v>406485</v>
      </c>
      <c r="K453">
        <f>SUMIFS(INDEX('IRA-BIL_IRA-BIL - Mid_annual_st'!$W$3:$AR$434,MATCH(K450,'IRA-BIL_IRA-BIL - Mid_annual_st'!$A$3:$A$434,0),),'IRA-BIL_IRA-BIL - Mid_annual_st'!$W$1:$AR$1,$B453)</f>
        <v>402257</v>
      </c>
      <c r="M453">
        <f t="shared" ref="M453:U453" si="419">C453/SUM(C452:C463)</f>
        <v>3.1354063482453712E-3</v>
      </c>
      <c r="N453">
        <f t="shared" si="419"/>
        <v>2.8769670791565522E-3</v>
      </c>
      <c r="O453">
        <f t="shared" si="419"/>
        <v>2.8731292211906711E-3</v>
      </c>
      <c r="P453">
        <f t="shared" si="419"/>
        <v>2.9578607462951568E-3</v>
      </c>
      <c r="Q453">
        <f t="shared" si="419"/>
        <v>2.9629809348081845E-3</v>
      </c>
      <c r="R453">
        <f t="shared" si="419"/>
        <v>3.1184633269581998E-3</v>
      </c>
      <c r="S453">
        <f t="shared" si="419"/>
        <v>3.4428225886779422E-3</v>
      </c>
      <c r="T453">
        <f t="shared" si="419"/>
        <v>3.6050764329239827E-3</v>
      </c>
      <c r="U453">
        <f t="shared" si="419"/>
        <v>3.8238188695223821E-3</v>
      </c>
    </row>
    <row r="454" spans="1:21">
      <c r="A454" t="str">
        <f t="shared" si="418"/>
        <v>OH</v>
      </c>
      <c r="B454" s="1" t="s">
        <v>239</v>
      </c>
      <c r="C454">
        <f>SUMIFS(INDEX('IRA-BIL_IRA-BIL - Mid_annual_st'!$W$3:$AR$434,MATCH(C450,'IRA-BIL_IRA-BIL - Mid_annual_st'!$A$3:$A$434,0),),'IRA-BIL_IRA-BIL - Mid_annual_st'!$W$1:$AR$1,$B454)</f>
        <v>34498671</v>
      </c>
      <c r="D454">
        <f>SUMIFS(INDEX('IRA-BIL_IRA-BIL - Mid_annual_st'!$W$3:$AR$434,MATCH(D450,'IRA-BIL_IRA-BIL - Mid_annual_st'!$A$3:$A$434,0),),'IRA-BIL_IRA-BIL - Mid_annual_st'!$W$1:$AR$1,$B454)</f>
        <v>33301772</v>
      </c>
      <c r="E454">
        <f>SUMIFS(INDEX('IRA-BIL_IRA-BIL - Mid_annual_st'!$W$3:$AR$434,MATCH(E450,'IRA-BIL_IRA-BIL - Mid_annual_st'!$A$3:$A$434,0),),'IRA-BIL_IRA-BIL - Mid_annual_st'!$W$1:$AR$1,$B454)</f>
        <v>31331783</v>
      </c>
      <c r="F454">
        <f>SUMIFS(INDEX('IRA-BIL_IRA-BIL - Mid_annual_st'!$W$3:$AR$434,MATCH(F450,'IRA-BIL_IRA-BIL - Mid_annual_st'!$A$3:$A$434,0),),'IRA-BIL_IRA-BIL - Mid_annual_st'!$W$1:$AR$1,$B454)</f>
        <v>30504068</v>
      </c>
      <c r="G454">
        <f>SUMIFS(INDEX('IRA-BIL_IRA-BIL - Mid_annual_st'!$W$3:$AR$434,MATCH(G450,'IRA-BIL_IRA-BIL - Mid_annual_st'!$A$3:$A$434,0),),'IRA-BIL_IRA-BIL - Mid_annual_st'!$W$1:$AR$1,$B454)</f>
        <v>29675626</v>
      </c>
      <c r="H454">
        <f>SUMIFS(INDEX('IRA-BIL_IRA-BIL - Mid_annual_st'!$W$3:$AR$434,MATCH(H450,'IRA-BIL_IRA-BIL - Mid_annual_st'!$A$3:$A$434,0),),'IRA-BIL_IRA-BIL - Mid_annual_st'!$W$1:$AR$1,$B454)</f>
        <v>20675507</v>
      </c>
      <c r="I454">
        <f>SUMIFS(INDEX('IRA-BIL_IRA-BIL - Mid_annual_st'!$W$3:$AR$434,MATCH(I450,'IRA-BIL_IRA-BIL - Mid_annual_st'!$A$3:$A$434,0),),'IRA-BIL_IRA-BIL - Mid_annual_st'!$W$1:$AR$1,$B454)</f>
        <v>12029402</v>
      </c>
      <c r="J454">
        <f>SUMIFS(INDEX('IRA-BIL_IRA-BIL - Mid_annual_st'!$W$3:$AR$434,MATCH(J450,'IRA-BIL_IRA-BIL - Mid_annual_st'!$A$3:$A$434,0),),'IRA-BIL_IRA-BIL - Mid_annual_st'!$W$1:$AR$1,$B454)</f>
        <v>8165131</v>
      </c>
      <c r="K454">
        <f>SUMIFS(INDEX('IRA-BIL_IRA-BIL - Mid_annual_st'!$W$3:$AR$434,MATCH(K450,'IRA-BIL_IRA-BIL - Mid_annual_st'!$A$3:$A$434,0),),'IRA-BIL_IRA-BIL - Mid_annual_st'!$W$1:$AR$1,$B454)</f>
        <v>3547943</v>
      </c>
      <c r="M454">
        <f t="shared" ref="M454:U454" si="420">C454/SUM(C452:C463)</f>
        <v>0.26084095247603251</v>
      </c>
      <c r="N454">
        <f t="shared" si="420"/>
        <v>0.23797756474051324</v>
      </c>
      <c r="O454">
        <f t="shared" si="420"/>
        <v>0.2236011587119128</v>
      </c>
      <c r="P454">
        <f t="shared" si="420"/>
        <v>0.22415367443150488</v>
      </c>
      <c r="Q454">
        <f t="shared" si="420"/>
        <v>0.21844349890564507</v>
      </c>
      <c r="R454">
        <f t="shared" si="420"/>
        <v>0.16017959352722969</v>
      </c>
      <c r="S454">
        <f t="shared" si="420"/>
        <v>0.10215759324991272</v>
      </c>
      <c r="T454">
        <f t="shared" si="420"/>
        <v>7.2415762795274188E-2</v>
      </c>
      <c r="U454">
        <f t="shared" si="420"/>
        <v>3.3726427113486772E-2</v>
      </c>
    </row>
    <row r="455" spans="1:21">
      <c r="A455" t="str">
        <f t="shared" si="418"/>
        <v>OH</v>
      </c>
      <c r="B455" s="1" t="s">
        <v>242</v>
      </c>
      <c r="C455">
        <f>SUMIFS(INDEX('IRA-BIL_IRA-BIL - Mid_annual_st'!$W$3:$AR$434,MATCH(C450,'IRA-BIL_IRA-BIL - Mid_annual_st'!$A$3:$A$434,0),),'IRA-BIL_IRA-BIL - Mid_annual_st'!$W$1:$AR$1,$B455)</f>
        <v>0</v>
      </c>
      <c r="D455">
        <f>SUMIFS(INDEX('IRA-BIL_IRA-BIL - Mid_annual_st'!$W$3:$AR$434,MATCH(D450,'IRA-BIL_IRA-BIL - Mid_annual_st'!$A$3:$A$434,0),),'IRA-BIL_IRA-BIL - Mid_annual_st'!$W$1:$AR$1,$B455)</f>
        <v>0</v>
      </c>
      <c r="E455">
        <f>SUMIFS(INDEX('IRA-BIL_IRA-BIL - Mid_annual_st'!$W$3:$AR$434,MATCH(E450,'IRA-BIL_IRA-BIL - Mid_annual_st'!$A$3:$A$434,0),),'IRA-BIL_IRA-BIL - Mid_annual_st'!$W$1:$AR$1,$B455)</f>
        <v>0</v>
      </c>
      <c r="F455">
        <f>SUMIFS(INDEX('IRA-BIL_IRA-BIL - Mid_annual_st'!$W$3:$AR$434,MATCH(F450,'IRA-BIL_IRA-BIL - Mid_annual_st'!$A$3:$A$434,0),),'IRA-BIL_IRA-BIL - Mid_annual_st'!$W$1:$AR$1,$B455)</f>
        <v>0</v>
      </c>
      <c r="G455">
        <f>SUMIFS(INDEX('IRA-BIL_IRA-BIL - Mid_annual_st'!$W$3:$AR$434,MATCH(G450,'IRA-BIL_IRA-BIL - Mid_annual_st'!$A$3:$A$434,0),),'IRA-BIL_IRA-BIL - Mid_annual_st'!$W$1:$AR$1,$B455)</f>
        <v>0</v>
      </c>
      <c r="H455">
        <f>SUMIFS(INDEX('IRA-BIL_IRA-BIL - Mid_annual_st'!$W$3:$AR$434,MATCH(H450,'IRA-BIL_IRA-BIL - Mid_annual_st'!$A$3:$A$434,0),),'IRA-BIL_IRA-BIL - Mid_annual_st'!$W$1:$AR$1,$B455)</f>
        <v>0</v>
      </c>
      <c r="I455">
        <f>SUMIFS(INDEX('IRA-BIL_IRA-BIL - Mid_annual_st'!$W$3:$AR$434,MATCH(I450,'IRA-BIL_IRA-BIL - Mid_annual_st'!$A$3:$A$434,0),),'IRA-BIL_IRA-BIL - Mid_annual_st'!$W$1:$AR$1,$B455)</f>
        <v>0</v>
      </c>
      <c r="J455">
        <f>SUMIFS(INDEX('IRA-BIL_IRA-BIL - Mid_annual_st'!$W$3:$AR$434,MATCH(J450,'IRA-BIL_IRA-BIL - Mid_annual_st'!$A$3:$A$434,0),),'IRA-BIL_IRA-BIL - Mid_annual_st'!$W$1:$AR$1,$B455)</f>
        <v>0</v>
      </c>
      <c r="K455">
        <f>SUMIFS(INDEX('IRA-BIL_IRA-BIL - Mid_annual_st'!$W$3:$AR$434,MATCH(K450,'IRA-BIL_IRA-BIL - Mid_annual_st'!$A$3:$A$434,0),),'IRA-BIL_IRA-BIL - Mid_annual_st'!$W$1:$AR$1,$B455)</f>
        <v>0</v>
      </c>
      <c r="M455">
        <f t="shared" ref="M455:U455" si="421">C455/SUM(C452:C463)</f>
        <v>0</v>
      </c>
      <c r="N455">
        <f t="shared" si="421"/>
        <v>0</v>
      </c>
      <c r="O455">
        <f t="shared" si="421"/>
        <v>0</v>
      </c>
      <c r="P455">
        <f t="shared" si="421"/>
        <v>0</v>
      </c>
      <c r="Q455">
        <f t="shared" si="421"/>
        <v>0</v>
      </c>
      <c r="R455">
        <f t="shared" si="421"/>
        <v>0</v>
      </c>
      <c r="S455">
        <f t="shared" si="421"/>
        <v>0</v>
      </c>
      <c r="T455">
        <f t="shared" si="421"/>
        <v>0</v>
      </c>
      <c r="U455">
        <f t="shared" si="421"/>
        <v>0</v>
      </c>
    </row>
    <row r="456" spans="1:21">
      <c r="A456" t="str">
        <f t="shared" si="418"/>
        <v>OH</v>
      </c>
      <c r="B456" s="1" t="s">
        <v>243</v>
      </c>
      <c r="C456">
        <f>SUMIFS(INDEX('IRA-BIL_IRA-BIL - Mid_annual_st'!$W$3:$AR$434,MATCH(C450,'IRA-BIL_IRA-BIL - Mid_annual_st'!$A$3:$A$434,0),),'IRA-BIL_IRA-BIL - Mid_annual_st'!$W$1:$AR$1,$B456)</f>
        <v>328149</v>
      </c>
      <c r="D456">
        <f>SUMIFS(INDEX('IRA-BIL_IRA-BIL - Mid_annual_st'!$W$3:$AR$434,MATCH(D450,'IRA-BIL_IRA-BIL - Mid_annual_st'!$A$3:$A$434,0),),'IRA-BIL_IRA-BIL - Mid_annual_st'!$W$1:$AR$1,$B456)</f>
        <v>328149</v>
      </c>
      <c r="E456">
        <f>SUMIFS(INDEX('IRA-BIL_IRA-BIL - Mid_annual_st'!$W$3:$AR$434,MATCH(E450,'IRA-BIL_IRA-BIL - Mid_annual_st'!$A$3:$A$434,0),),'IRA-BIL_IRA-BIL - Mid_annual_st'!$W$1:$AR$1,$B456)</f>
        <v>328742</v>
      </c>
      <c r="F456">
        <f>SUMIFS(INDEX('IRA-BIL_IRA-BIL - Mid_annual_st'!$W$3:$AR$434,MATCH(F450,'IRA-BIL_IRA-BIL - Mid_annual_st'!$A$3:$A$434,0),),'IRA-BIL_IRA-BIL - Mid_annual_st'!$W$1:$AR$1,$B456)</f>
        <v>329336</v>
      </c>
      <c r="G456">
        <f>SUMIFS(INDEX('IRA-BIL_IRA-BIL - Mid_annual_st'!$W$3:$AR$434,MATCH(G450,'IRA-BIL_IRA-BIL - Mid_annual_st'!$A$3:$A$434,0),),'IRA-BIL_IRA-BIL - Mid_annual_st'!$W$1:$AR$1,$B456)</f>
        <v>329929</v>
      </c>
      <c r="H456">
        <f>SUMIFS(INDEX('IRA-BIL_IRA-BIL - Mid_annual_st'!$W$3:$AR$434,MATCH(H450,'IRA-BIL_IRA-BIL - Mid_annual_st'!$A$3:$A$434,0),),'IRA-BIL_IRA-BIL - Mid_annual_st'!$W$1:$AR$1,$B456)</f>
        <v>330522</v>
      </c>
      <c r="I456">
        <f>SUMIFS(INDEX('IRA-BIL_IRA-BIL - Mid_annual_st'!$W$3:$AR$434,MATCH(I450,'IRA-BIL_IRA-BIL - Mid_annual_st'!$A$3:$A$434,0),),'IRA-BIL_IRA-BIL - Mid_annual_st'!$W$1:$AR$1,$B456)</f>
        <v>331116</v>
      </c>
      <c r="J456">
        <f>SUMIFS(INDEX('IRA-BIL_IRA-BIL - Mid_annual_st'!$W$3:$AR$434,MATCH(J450,'IRA-BIL_IRA-BIL - Mid_annual_st'!$A$3:$A$434,0),),'IRA-BIL_IRA-BIL - Mid_annual_st'!$W$1:$AR$1,$B456)</f>
        <v>331709</v>
      </c>
      <c r="K456">
        <f>SUMIFS(INDEX('IRA-BIL_IRA-BIL - Mid_annual_st'!$W$3:$AR$434,MATCH(K450,'IRA-BIL_IRA-BIL - Mid_annual_st'!$A$3:$A$434,0),),'IRA-BIL_IRA-BIL - Mid_annual_st'!$W$1:$AR$1,$B456)</f>
        <v>332302</v>
      </c>
      <c r="M456">
        <f t="shared" ref="M456:U456" si="422">C456/SUM(C452:C463)</f>
        <v>2.4811013071795603E-3</v>
      </c>
      <c r="N456">
        <f t="shared" si="422"/>
        <v>2.344983320768477E-3</v>
      </c>
      <c r="O456">
        <f t="shared" si="422"/>
        <v>2.3460871064143285E-3</v>
      </c>
      <c r="P456">
        <f t="shared" si="422"/>
        <v>2.4200665472740913E-3</v>
      </c>
      <c r="Q456">
        <f t="shared" si="422"/>
        <v>2.4286208874057308E-3</v>
      </c>
      <c r="R456">
        <f t="shared" si="422"/>
        <v>2.5606568976425589E-3</v>
      </c>
      <c r="S456">
        <f t="shared" si="422"/>
        <v>2.8119447372810468E-3</v>
      </c>
      <c r="T456">
        <f t="shared" si="422"/>
        <v>2.9418952691705261E-3</v>
      </c>
      <c r="U456">
        <f t="shared" si="422"/>
        <v>3.1588329301417417E-3</v>
      </c>
    </row>
    <row r="457" spans="1:21">
      <c r="A457" t="str">
        <f t="shared" si="418"/>
        <v>OH</v>
      </c>
      <c r="B457" s="1" t="s">
        <v>241</v>
      </c>
      <c r="C457">
        <f>SUMIFS(INDEX('IRA-BIL_IRA-BIL - Mid_annual_st'!$W$3:$AR$434,MATCH(C450,'IRA-BIL_IRA-BIL - Mid_annual_st'!$A$3:$A$434,0),),'IRA-BIL_IRA-BIL - Mid_annual_st'!$W$1:$AR$1,$B457)</f>
        <v>74642750</v>
      </c>
      <c r="D457">
        <f>SUMIFS(INDEX('IRA-BIL_IRA-BIL - Mid_annual_st'!$W$3:$AR$434,MATCH(D450,'IRA-BIL_IRA-BIL - Mid_annual_st'!$A$3:$A$434,0),),'IRA-BIL_IRA-BIL - Mid_annual_st'!$W$1:$AR$1,$B457)</f>
        <v>81842016</v>
      </c>
      <c r="E457">
        <f>SUMIFS(INDEX('IRA-BIL_IRA-BIL - Mid_annual_st'!$W$3:$AR$434,MATCH(E450,'IRA-BIL_IRA-BIL - Mid_annual_st'!$A$3:$A$434,0),),'IRA-BIL_IRA-BIL - Mid_annual_st'!$W$1:$AR$1,$B457)</f>
        <v>83171117</v>
      </c>
      <c r="F457">
        <f>SUMIFS(INDEX('IRA-BIL_IRA-BIL - Mid_annual_st'!$W$3:$AR$434,MATCH(F450,'IRA-BIL_IRA-BIL - Mid_annual_st'!$A$3:$A$434,0),),'IRA-BIL_IRA-BIL - Mid_annual_st'!$W$1:$AR$1,$B457)</f>
        <v>80002258</v>
      </c>
      <c r="G457">
        <f>SUMIFS(INDEX('IRA-BIL_IRA-BIL - Mid_annual_st'!$W$3:$AR$434,MATCH(G450,'IRA-BIL_IRA-BIL - Mid_annual_st'!$A$3:$A$434,0),),'IRA-BIL_IRA-BIL - Mid_annual_st'!$W$1:$AR$1,$B457)</f>
        <v>80651353</v>
      </c>
      <c r="H457">
        <f>SUMIFS(INDEX('IRA-BIL_IRA-BIL - Mid_annual_st'!$W$3:$AR$434,MATCH(H450,'IRA-BIL_IRA-BIL - Mid_annual_st'!$A$3:$A$434,0),),'IRA-BIL_IRA-BIL - Mid_annual_st'!$W$1:$AR$1,$B457)</f>
        <v>82974465</v>
      </c>
      <c r="I457">
        <f>SUMIFS(INDEX('IRA-BIL_IRA-BIL - Mid_annual_st'!$W$3:$AR$434,MATCH(I450,'IRA-BIL_IRA-BIL - Mid_annual_st'!$A$3:$A$434,0),),'IRA-BIL_IRA-BIL - Mid_annual_st'!$W$1:$AR$1,$B457)</f>
        <v>77583320</v>
      </c>
      <c r="J457">
        <f>SUMIFS(INDEX('IRA-BIL_IRA-BIL - Mid_annual_st'!$W$3:$AR$434,MATCH(J450,'IRA-BIL_IRA-BIL - Mid_annual_st'!$A$3:$A$434,0),),'IRA-BIL_IRA-BIL - Mid_annual_st'!$W$1:$AR$1,$B457)</f>
        <v>75777588</v>
      </c>
      <c r="K457">
        <f>SUMIFS(INDEX('IRA-BIL_IRA-BIL - Mid_annual_st'!$W$3:$AR$434,MATCH(K450,'IRA-BIL_IRA-BIL - Mid_annual_st'!$A$3:$A$434,0),),'IRA-BIL_IRA-BIL - Mid_annual_st'!$W$1:$AR$1,$B457)</f>
        <v>70801304</v>
      </c>
      <c r="M457">
        <f t="shared" ref="M457:U457" si="423">C457/SUM(C452:C463)</f>
        <v>0.56436626226646158</v>
      </c>
      <c r="N457">
        <f t="shared" si="423"/>
        <v>0.58485066984225709</v>
      </c>
      <c r="O457">
        <f t="shared" si="423"/>
        <v>0.59355569175760181</v>
      </c>
      <c r="P457">
        <f t="shared" si="423"/>
        <v>0.58788224880423345</v>
      </c>
      <c r="Q457">
        <f t="shared" si="423"/>
        <v>0.59367791401584236</v>
      </c>
      <c r="R457">
        <f t="shared" si="423"/>
        <v>0.64282902841702239</v>
      </c>
      <c r="S457">
        <f t="shared" si="423"/>
        <v>0.65886278033919043</v>
      </c>
      <c r="T457">
        <f t="shared" si="423"/>
        <v>0.67206415154956067</v>
      </c>
      <c r="U457">
        <f t="shared" si="423"/>
        <v>0.67303082910176959</v>
      </c>
    </row>
    <row r="458" spans="1:21">
      <c r="A458" t="str">
        <f t="shared" si="418"/>
        <v>OH</v>
      </c>
      <c r="B458" s="1" t="s">
        <v>244</v>
      </c>
      <c r="C458">
        <f>SUMIFS(INDEX('IRA-BIL_IRA-BIL - Mid_annual_st'!$W$3:$AR$434,MATCH(C450,'IRA-BIL_IRA-BIL - Mid_annual_st'!$A$3:$A$434,0),),'IRA-BIL_IRA-BIL - Mid_annual_st'!$W$1:$AR$1,$B458)</f>
        <v>17154895</v>
      </c>
      <c r="D458">
        <f>SUMIFS(INDEX('IRA-BIL_IRA-BIL - Mid_annual_st'!$W$3:$AR$434,MATCH(D450,'IRA-BIL_IRA-BIL - Mid_annual_st'!$A$3:$A$434,0),),'IRA-BIL_IRA-BIL - Mid_annual_st'!$W$1:$AR$1,$B458)</f>
        <v>17154895</v>
      </c>
      <c r="E458">
        <f>SUMIFS(INDEX('IRA-BIL_IRA-BIL - Mid_annual_st'!$W$3:$AR$434,MATCH(E450,'IRA-BIL_IRA-BIL - Mid_annual_st'!$A$3:$A$434,0),),'IRA-BIL_IRA-BIL - Mid_annual_st'!$W$1:$AR$1,$B458)</f>
        <v>17154895</v>
      </c>
      <c r="F458">
        <f>SUMIFS(INDEX('IRA-BIL_IRA-BIL - Mid_annual_st'!$W$3:$AR$434,MATCH(F450,'IRA-BIL_IRA-BIL - Mid_annual_st'!$A$3:$A$434,0),),'IRA-BIL_IRA-BIL - Mid_annual_st'!$W$1:$AR$1,$B458)</f>
        <v>17154895</v>
      </c>
      <c r="G458">
        <f>SUMIFS(INDEX('IRA-BIL_IRA-BIL - Mid_annual_st'!$W$3:$AR$434,MATCH(G450,'IRA-BIL_IRA-BIL - Mid_annual_st'!$A$3:$A$434,0),),'IRA-BIL_IRA-BIL - Mid_annual_st'!$W$1:$AR$1,$B458)</f>
        <v>17154895</v>
      </c>
      <c r="H458">
        <f>SUMIFS(INDEX('IRA-BIL_IRA-BIL - Mid_annual_st'!$W$3:$AR$434,MATCH(H450,'IRA-BIL_IRA-BIL - Mid_annual_st'!$A$3:$A$434,0),),'IRA-BIL_IRA-BIL - Mid_annual_st'!$W$1:$AR$1,$B458)</f>
        <v>17154895</v>
      </c>
      <c r="I458">
        <f>SUMIFS(INDEX('IRA-BIL_IRA-BIL - Mid_annual_st'!$W$3:$AR$434,MATCH(I450,'IRA-BIL_IRA-BIL - Mid_annual_st'!$A$3:$A$434,0),),'IRA-BIL_IRA-BIL - Mid_annual_st'!$W$1:$AR$1,$B458)</f>
        <v>17154895</v>
      </c>
      <c r="J458">
        <f>SUMIFS(INDEX('IRA-BIL_IRA-BIL - Mid_annual_st'!$W$3:$AR$434,MATCH(J450,'IRA-BIL_IRA-BIL - Mid_annual_st'!$A$3:$A$434,0),),'IRA-BIL_IRA-BIL - Mid_annual_st'!$W$1:$AR$1,$B458)</f>
        <v>17154895</v>
      </c>
      <c r="K458">
        <f>SUMIFS(INDEX('IRA-BIL_IRA-BIL - Mid_annual_st'!$W$3:$AR$434,MATCH(K450,'IRA-BIL_IRA-BIL - Mid_annual_st'!$A$3:$A$434,0),),'IRA-BIL_IRA-BIL - Mid_annual_st'!$W$1:$AR$1,$B458)</f>
        <v>17154895</v>
      </c>
      <c r="M458">
        <f t="shared" ref="M458:U458" si="424">C458/SUM(C452:C463)</f>
        <v>0.12970642119594483</v>
      </c>
      <c r="N458">
        <f t="shared" si="424"/>
        <v>0.1225904776322175</v>
      </c>
      <c r="O458">
        <f t="shared" si="424"/>
        <v>0.12242694262184822</v>
      </c>
      <c r="P458">
        <f t="shared" si="424"/>
        <v>0.12605967009831773</v>
      </c>
      <c r="Q458">
        <f t="shared" si="424"/>
        <v>0.1262778849942022</v>
      </c>
      <c r="R458">
        <f t="shared" si="424"/>
        <v>0.1329043156282603</v>
      </c>
      <c r="S458">
        <f t="shared" si="424"/>
        <v>0.1456849464050633</v>
      </c>
      <c r="T458">
        <f t="shared" si="424"/>
        <v>0.15214511648347531</v>
      </c>
      <c r="U458">
        <f t="shared" si="424"/>
        <v>0.16307288923667002</v>
      </c>
    </row>
    <row r="459" spans="1:21">
      <c r="A459" t="str">
        <f t="shared" si="418"/>
        <v>OH</v>
      </c>
      <c r="B459" s="1" t="s">
        <v>247</v>
      </c>
      <c r="C459">
        <f>SUMIFS(INDEX('IRA-BIL_IRA-BIL - Mid_annual_st'!$W$3:$AR$434,MATCH(C450,'IRA-BIL_IRA-BIL - Mid_annual_st'!$A$3:$A$434,0),),'IRA-BIL_IRA-BIL - Mid_annual_st'!$W$1:$AR$1,$B459)</f>
        <v>0</v>
      </c>
      <c r="D459">
        <f>SUMIFS(INDEX('IRA-BIL_IRA-BIL - Mid_annual_st'!$W$3:$AR$434,MATCH(D450,'IRA-BIL_IRA-BIL - Mid_annual_st'!$A$3:$A$434,0),),'IRA-BIL_IRA-BIL - Mid_annual_st'!$W$1:$AR$1,$B459)</f>
        <v>0</v>
      </c>
      <c r="E459">
        <f>SUMIFS(INDEX('IRA-BIL_IRA-BIL - Mid_annual_st'!$W$3:$AR$434,MATCH(E450,'IRA-BIL_IRA-BIL - Mid_annual_st'!$A$3:$A$434,0),),'IRA-BIL_IRA-BIL - Mid_annual_st'!$W$1:$AR$1,$B459)</f>
        <v>31562</v>
      </c>
      <c r="F459">
        <f>SUMIFS(INDEX('IRA-BIL_IRA-BIL - Mid_annual_st'!$W$3:$AR$434,MATCH(F450,'IRA-BIL_IRA-BIL - Mid_annual_st'!$A$3:$A$434,0),),'IRA-BIL_IRA-BIL - Mid_annual_st'!$W$1:$AR$1,$B459)</f>
        <v>68816</v>
      </c>
      <c r="G459">
        <f>SUMIFS(INDEX('IRA-BIL_IRA-BIL - Mid_annual_st'!$W$3:$AR$434,MATCH(G450,'IRA-BIL_IRA-BIL - Mid_annual_st'!$A$3:$A$434,0),),'IRA-BIL_IRA-BIL - Mid_annual_st'!$W$1:$AR$1,$B459)</f>
        <v>68630</v>
      </c>
      <c r="H459">
        <f>SUMIFS(INDEX('IRA-BIL_IRA-BIL - Mid_annual_st'!$W$3:$AR$434,MATCH(H450,'IRA-BIL_IRA-BIL - Mid_annual_st'!$A$3:$A$434,0),),'IRA-BIL_IRA-BIL - Mid_annual_st'!$W$1:$AR$1,$B459)</f>
        <v>68444</v>
      </c>
      <c r="I459">
        <f>SUMIFS(INDEX('IRA-BIL_IRA-BIL - Mid_annual_st'!$W$3:$AR$434,MATCH(I450,'IRA-BIL_IRA-BIL - Mid_annual_st'!$A$3:$A$434,0),),'IRA-BIL_IRA-BIL - Mid_annual_st'!$W$1:$AR$1,$B459)</f>
        <v>31527</v>
      </c>
      <c r="J459">
        <f>SUMIFS(INDEX('IRA-BIL_IRA-BIL - Mid_annual_st'!$W$3:$AR$434,MATCH(J450,'IRA-BIL_IRA-BIL - Mid_annual_st'!$A$3:$A$434,0),),'IRA-BIL_IRA-BIL - Mid_annual_st'!$W$1:$AR$1,$B459)</f>
        <v>68078</v>
      </c>
      <c r="K459">
        <f>SUMIFS(INDEX('IRA-BIL_IRA-BIL - Mid_annual_st'!$W$3:$AR$434,MATCH(K450,'IRA-BIL_IRA-BIL - Mid_annual_st'!$A$3:$A$434,0),),'IRA-BIL_IRA-BIL - Mid_annual_st'!$W$1:$AR$1,$B459)</f>
        <v>67892</v>
      </c>
      <c r="M459">
        <f t="shared" ref="M459:U459" si="425">C459/SUM(C452:C463)</f>
        <v>0</v>
      </c>
      <c r="N459">
        <f t="shared" si="425"/>
        <v>0</v>
      </c>
      <c r="O459">
        <f t="shared" si="425"/>
        <v>2.252441162146882E-4</v>
      </c>
      <c r="P459">
        <f t="shared" si="425"/>
        <v>5.0568203754589188E-4</v>
      </c>
      <c r="Q459">
        <f t="shared" si="425"/>
        <v>5.051882420237545E-4</v>
      </c>
      <c r="R459">
        <f t="shared" si="425"/>
        <v>5.3025698955666285E-4</v>
      </c>
      <c r="S459">
        <f t="shared" si="425"/>
        <v>2.6773753528147105E-4</v>
      </c>
      <c r="T459">
        <f t="shared" si="425"/>
        <v>6.0377724491825994E-4</v>
      </c>
      <c r="U459">
        <f t="shared" si="425"/>
        <v>6.4537524689343767E-4</v>
      </c>
    </row>
    <row r="460" spans="1:21">
      <c r="A460" t="str">
        <f t="shared" si="418"/>
        <v>OH</v>
      </c>
      <c r="B460" s="1" t="s">
        <v>245</v>
      </c>
      <c r="C460">
        <f>SUMIFS(INDEX('IRA-BIL_IRA-BIL - Mid_annual_st'!$W$3:$AR$434,MATCH(C450,'IRA-BIL_IRA-BIL - Mid_annual_st'!$A$3:$A$434,0),),'IRA-BIL_IRA-BIL - Mid_annual_st'!$W$1:$AR$1,$B460)</f>
        <v>352459</v>
      </c>
      <c r="D460">
        <f>SUMIFS(INDEX('IRA-BIL_IRA-BIL - Mid_annual_st'!$W$3:$AR$434,MATCH(D450,'IRA-BIL_IRA-BIL - Mid_annual_st'!$A$3:$A$434,0),),'IRA-BIL_IRA-BIL - Mid_annual_st'!$W$1:$AR$1,$B460)</f>
        <v>307767</v>
      </c>
      <c r="E460">
        <f>SUMIFS(INDEX('IRA-BIL_IRA-BIL - Mid_annual_st'!$W$3:$AR$434,MATCH(E450,'IRA-BIL_IRA-BIL - Mid_annual_st'!$A$3:$A$434,0),),'IRA-BIL_IRA-BIL - Mid_annual_st'!$W$1:$AR$1,$B460)</f>
        <v>133711</v>
      </c>
      <c r="F460">
        <f>SUMIFS(INDEX('IRA-BIL_IRA-BIL - Mid_annual_st'!$W$3:$AR$434,MATCH(F450,'IRA-BIL_IRA-BIL - Mid_annual_st'!$A$3:$A$434,0),),'IRA-BIL_IRA-BIL - Mid_annual_st'!$W$1:$AR$1,$B460)</f>
        <v>94635</v>
      </c>
      <c r="G460">
        <f>SUMIFS(INDEX('IRA-BIL_IRA-BIL - Mid_annual_st'!$W$3:$AR$434,MATCH(G450,'IRA-BIL_IRA-BIL - Mid_annual_st'!$A$3:$A$434,0),),'IRA-BIL_IRA-BIL - Mid_annual_st'!$W$1:$AR$1,$B460)</f>
        <v>78199</v>
      </c>
      <c r="H460">
        <f>SUMIFS(INDEX('IRA-BIL_IRA-BIL - Mid_annual_st'!$W$3:$AR$434,MATCH(H450,'IRA-BIL_IRA-BIL - Mid_annual_st'!$A$3:$A$434,0),),'IRA-BIL_IRA-BIL - Mid_annual_st'!$W$1:$AR$1,$B460)</f>
        <v>19190</v>
      </c>
      <c r="I460">
        <f>SUMIFS(INDEX('IRA-BIL_IRA-BIL - Mid_annual_st'!$W$3:$AR$434,MATCH(I450,'IRA-BIL_IRA-BIL - Mid_annual_st'!$A$3:$A$434,0),),'IRA-BIL_IRA-BIL - Mid_annual_st'!$W$1:$AR$1,$B460)</f>
        <v>19190</v>
      </c>
      <c r="J460">
        <f>SUMIFS(INDEX('IRA-BIL_IRA-BIL - Mid_annual_st'!$W$3:$AR$434,MATCH(J450,'IRA-BIL_IRA-BIL - Mid_annual_st'!$A$3:$A$434,0),),'IRA-BIL_IRA-BIL - Mid_annual_st'!$W$1:$AR$1,$B460)</f>
        <v>0</v>
      </c>
      <c r="K460">
        <f>SUMIFS(INDEX('IRA-BIL_IRA-BIL - Mid_annual_st'!$W$3:$AR$434,MATCH(K450,'IRA-BIL_IRA-BIL - Mid_annual_st'!$A$3:$A$434,0),),'IRA-BIL_IRA-BIL - Mid_annual_st'!$W$1:$AR$1,$B460)</f>
        <v>0</v>
      </c>
      <c r="M460">
        <f t="shared" ref="M460:U460" si="426">C460/SUM(C452:C463)</f>
        <v>2.6649067515890665E-3</v>
      </c>
      <c r="N460">
        <f t="shared" si="426"/>
        <v>2.1993316502044859E-3</v>
      </c>
      <c r="O460">
        <f t="shared" si="426"/>
        <v>9.542366143838215E-4</v>
      </c>
      <c r="P460">
        <f t="shared" si="426"/>
        <v>6.9540832979474946E-4</v>
      </c>
      <c r="Q460">
        <f t="shared" si="426"/>
        <v>5.7562604310091182E-4</v>
      </c>
      <c r="R460">
        <f t="shared" si="426"/>
        <v>1.4867090803565483E-4</v>
      </c>
      <c r="S460">
        <f t="shared" si="426"/>
        <v>1.6296771979736191E-4</v>
      </c>
      <c r="T460">
        <f t="shared" si="426"/>
        <v>0</v>
      </c>
      <c r="U460">
        <f t="shared" si="426"/>
        <v>0</v>
      </c>
    </row>
    <row r="461" spans="1:21">
      <c r="A461" t="str">
        <f t="shared" si="418"/>
        <v>OH</v>
      </c>
      <c r="B461" s="1" t="s">
        <v>248</v>
      </c>
      <c r="C461">
        <f>SUMIFS(INDEX('IRA-BIL_IRA-BIL - Mid_annual_st'!$W$3:$AR$434,MATCH(C450,'IRA-BIL_IRA-BIL - Mid_annual_st'!$A$3:$A$434,0),),'IRA-BIL_IRA-BIL - Mid_annual_st'!$W$1:$AR$1,$B461)</f>
        <v>2994784</v>
      </c>
      <c r="D461">
        <f>SUMIFS(INDEX('IRA-BIL_IRA-BIL - Mid_annual_st'!$W$3:$AR$434,MATCH(D450,'IRA-BIL_IRA-BIL - Mid_annual_st'!$A$3:$A$434,0),),'IRA-BIL_IRA-BIL - Mid_annual_st'!$W$1:$AR$1,$B461)</f>
        <v>2887124</v>
      </c>
      <c r="E461">
        <f>SUMIFS(INDEX('IRA-BIL_IRA-BIL - Mid_annual_st'!$W$3:$AR$434,MATCH(E450,'IRA-BIL_IRA-BIL - Mid_annual_st'!$A$3:$A$434,0),),'IRA-BIL_IRA-BIL - Mid_annual_st'!$W$1:$AR$1,$B461)</f>
        <v>2978735</v>
      </c>
      <c r="F461">
        <f>SUMIFS(INDEX('IRA-BIL_IRA-BIL - Mid_annual_st'!$W$3:$AR$434,MATCH(F450,'IRA-BIL_IRA-BIL - Mid_annual_st'!$A$3:$A$434,0),),'IRA-BIL_IRA-BIL - Mid_annual_st'!$W$1:$AR$1,$B461)</f>
        <v>2970771</v>
      </c>
      <c r="G461">
        <f>SUMIFS(INDEX('IRA-BIL_IRA-BIL - Mid_annual_st'!$W$3:$AR$434,MATCH(G450,'IRA-BIL_IRA-BIL - Mid_annual_st'!$A$3:$A$434,0),),'IRA-BIL_IRA-BIL - Mid_annual_st'!$W$1:$AR$1,$B461)</f>
        <v>2962802</v>
      </c>
      <c r="H461">
        <f>SUMIFS(INDEX('IRA-BIL_IRA-BIL - Mid_annual_st'!$W$3:$AR$434,MATCH(H450,'IRA-BIL_IRA-BIL - Mid_annual_st'!$A$3:$A$434,0),),'IRA-BIL_IRA-BIL - Mid_annual_st'!$W$1:$AR$1,$B461)</f>
        <v>2954841</v>
      </c>
      <c r="I461">
        <f>SUMIFS(INDEX('IRA-BIL_IRA-BIL - Mid_annual_st'!$W$3:$AR$434,MATCH(I450,'IRA-BIL_IRA-BIL - Mid_annual_st'!$A$3:$A$434,0),),'IRA-BIL_IRA-BIL - Mid_annual_st'!$W$1:$AR$1,$B461)</f>
        <v>2822357</v>
      </c>
      <c r="J461">
        <f>SUMIFS(INDEX('IRA-BIL_IRA-BIL - Mid_annual_st'!$W$3:$AR$434,MATCH(J450,'IRA-BIL_IRA-BIL - Mid_annual_st'!$A$3:$A$434,0),),'IRA-BIL_IRA-BIL - Mid_annual_st'!$W$1:$AR$1,$B461)</f>
        <v>2938969</v>
      </c>
      <c r="K461">
        <f>SUMIFS(INDEX('IRA-BIL_IRA-BIL - Mid_annual_st'!$W$3:$AR$434,MATCH(K450,'IRA-BIL_IRA-BIL - Mid_annual_st'!$A$3:$A$434,0),),'IRA-BIL_IRA-BIL - Mid_annual_st'!$W$1:$AR$1,$B461)</f>
        <v>2485035</v>
      </c>
      <c r="M461">
        <f t="shared" ref="M461:U461" si="427">C461/SUM(C452:C463)</f>
        <v>2.2643258084347147E-2</v>
      </c>
      <c r="N461">
        <f t="shared" si="427"/>
        <v>2.0631657036865474E-2</v>
      </c>
      <c r="O461">
        <f t="shared" si="427"/>
        <v>2.1257921947682633E-2</v>
      </c>
      <c r="P461">
        <f t="shared" si="427"/>
        <v>2.1830178045254691E-2</v>
      </c>
      <c r="Q461">
        <f t="shared" si="427"/>
        <v>2.1809306918905199E-2</v>
      </c>
      <c r="R461">
        <f t="shared" si="427"/>
        <v>2.2892073713964688E-2</v>
      </c>
      <c r="S461">
        <f t="shared" si="427"/>
        <v>2.3968373358213807E-2</v>
      </c>
      <c r="T461">
        <f t="shared" si="427"/>
        <v>2.6065433851173263E-2</v>
      </c>
      <c r="U461">
        <f t="shared" si="427"/>
        <v>2.3622519246212129E-2</v>
      </c>
    </row>
    <row r="462" spans="1:21">
      <c r="A462" t="str">
        <f t="shared" si="418"/>
        <v>OH</v>
      </c>
      <c r="B462" s="1" t="s">
        <v>246</v>
      </c>
      <c r="C462" s="53">
        <v>0</v>
      </c>
      <c r="D462" s="53">
        <v>0</v>
      </c>
      <c r="E462" s="53">
        <v>0</v>
      </c>
      <c r="F462" s="53">
        <v>0</v>
      </c>
      <c r="G462" s="53">
        <v>0</v>
      </c>
      <c r="H462" s="53">
        <v>0</v>
      </c>
      <c r="I462" s="53">
        <v>0</v>
      </c>
      <c r="J462" s="53">
        <v>0</v>
      </c>
      <c r="K462" s="53">
        <v>0</v>
      </c>
      <c r="M462" s="53">
        <v>0</v>
      </c>
      <c r="N462" s="53">
        <v>0</v>
      </c>
      <c r="O462" s="53">
        <v>0</v>
      </c>
      <c r="P462" s="53">
        <v>0</v>
      </c>
      <c r="Q462" s="53">
        <v>0</v>
      </c>
      <c r="R462" s="53">
        <v>0</v>
      </c>
      <c r="S462" s="53">
        <v>0</v>
      </c>
      <c r="T462" s="53">
        <v>0</v>
      </c>
      <c r="U462" s="53">
        <v>0</v>
      </c>
    </row>
    <row r="463" spans="1:21" ht="15.6" customHeight="1" thickBot="1">
      <c r="A463" t="str">
        <f t="shared" si="418"/>
        <v>OH</v>
      </c>
      <c r="B463" s="1" t="s">
        <v>240</v>
      </c>
      <c r="C463">
        <f>SUMIFS(INDEX('IRA-BIL_IRA-BIL - Mid_annual_st'!$W$3:$AR$434,MATCH(C450,'IRA-BIL_IRA-BIL - Mid_annual_st'!$A$3:$A$434,0),),'IRA-BIL_IRA-BIL - Mid_annual_st'!$W$1:$AR$1,$B463)</f>
        <v>1873017</v>
      </c>
      <c r="D463">
        <f>SUMIFS(INDEX('IRA-BIL_IRA-BIL - Mid_annual_st'!$W$3:$AR$434,MATCH(D450,'IRA-BIL_IRA-BIL - Mid_annual_st'!$A$3:$A$434,0),),'IRA-BIL_IRA-BIL - Mid_annual_st'!$W$1:$AR$1,$B463)</f>
        <v>3712287</v>
      </c>
      <c r="E463">
        <f>SUMIFS(INDEX('IRA-BIL_IRA-BIL - Mid_annual_st'!$W$3:$AR$434,MATCH(E450,'IRA-BIL_IRA-BIL - Mid_annual_st'!$A$3:$A$434,0),),'IRA-BIL_IRA-BIL - Mid_annual_st'!$W$1:$AR$1,$B463)</f>
        <v>4590389</v>
      </c>
      <c r="F463">
        <f>SUMIFS(INDEX('IRA-BIL_IRA-BIL - Mid_annual_st'!$W$3:$AR$434,MATCH(F450,'IRA-BIL_IRA-BIL - Mid_annual_st'!$A$3:$A$434,0),),'IRA-BIL_IRA-BIL - Mid_annual_st'!$W$1:$AR$1,$B463)</f>
        <v>4558213</v>
      </c>
      <c r="G463">
        <f>SUMIFS(INDEX('IRA-BIL_IRA-BIL - Mid_annual_st'!$W$3:$AR$434,MATCH(G450,'IRA-BIL_IRA-BIL - Mid_annual_st'!$A$3:$A$434,0),),'IRA-BIL_IRA-BIL - Mid_annual_st'!$W$1:$AR$1,$B463)</f>
        <v>4526395</v>
      </c>
      <c r="H463">
        <f>SUMIFS(INDEX('IRA-BIL_IRA-BIL - Mid_annual_st'!$W$3:$AR$434,MATCH(H450,'IRA-BIL_IRA-BIL - Mid_annual_st'!$A$3:$A$434,0),),'IRA-BIL_IRA-BIL - Mid_annual_st'!$W$1:$AR$1,$B463)</f>
        <v>4496649</v>
      </c>
      <c r="I463">
        <f>SUMIFS(INDEX('IRA-BIL_IRA-BIL - Mid_annual_st'!$W$3:$AR$434,MATCH(I450,'IRA-BIL_IRA-BIL - Mid_annual_st'!$A$3:$A$434,0),),'IRA-BIL_IRA-BIL - Mid_annual_st'!$W$1:$AR$1,$B463)</f>
        <v>7376170</v>
      </c>
      <c r="J463">
        <f>SUMIFS(INDEX('IRA-BIL_IRA-BIL - Mid_annual_st'!$W$3:$AR$434,MATCH(J450,'IRA-BIL_IRA-BIL - Mid_annual_st'!$A$3:$A$434,0),),'IRA-BIL_IRA-BIL - Mid_annual_st'!$W$1:$AR$1,$B463)</f>
        <v>7910649</v>
      </c>
      <c r="K463">
        <f>SUMIFS(INDEX('IRA-BIL_IRA-BIL - Mid_annual_st'!$W$3:$AR$434,MATCH(K450,'IRA-BIL_IRA-BIL - Mid_annual_st'!$A$3:$A$434,0),),'IRA-BIL_IRA-BIL - Mid_annual_st'!$W$1:$AR$1,$B463)</f>
        <v>10406085</v>
      </c>
      <c r="M463">
        <f t="shared" ref="M463:U463" si="428">C463/SUM(C452:C463)</f>
        <v>1.4161691570199935E-2</v>
      </c>
      <c r="N463">
        <f t="shared" si="428"/>
        <v>2.65283486980172E-2</v>
      </c>
      <c r="O463">
        <f t="shared" si="428"/>
        <v>3.2759587902750978E-2</v>
      </c>
      <c r="P463">
        <f t="shared" si="428"/>
        <v>3.3495210959779302E-2</v>
      </c>
      <c r="Q463">
        <f t="shared" si="428"/>
        <v>3.331897905806662E-2</v>
      </c>
      <c r="R463">
        <f t="shared" si="428"/>
        <v>3.4836940591329822E-2</v>
      </c>
      <c r="S463">
        <f t="shared" si="428"/>
        <v>6.2640834066581913E-2</v>
      </c>
      <c r="T463">
        <f t="shared" si="428"/>
        <v>7.0158786373503743E-2</v>
      </c>
      <c r="U463">
        <f t="shared" si="428"/>
        <v>9.8919308255303998E-2</v>
      </c>
    </row>
    <row r="464" spans="1:21" ht="15.6" customHeight="1" thickBot="1">
      <c r="A464" s="50" t="s">
        <v>112</v>
      </c>
      <c r="C464" s="49" t="str">
        <f t="shared" ref="C464:K464" si="429">$A464&amp;"_"&amp;C465</f>
        <v>OK_2022</v>
      </c>
      <c r="D464" s="49" t="str">
        <f t="shared" si="429"/>
        <v>OK_2023</v>
      </c>
      <c r="E464" s="49" t="str">
        <f t="shared" si="429"/>
        <v>OK_2024</v>
      </c>
      <c r="F464" s="49" t="str">
        <f t="shared" si="429"/>
        <v>OK_2025</v>
      </c>
      <c r="G464" s="49" t="str">
        <f t="shared" si="429"/>
        <v>OK_2026</v>
      </c>
      <c r="H464" s="49" t="str">
        <f t="shared" si="429"/>
        <v>OK_2027</v>
      </c>
      <c r="I464" s="49" t="str">
        <f t="shared" si="429"/>
        <v>OK_2028</v>
      </c>
      <c r="J464" s="49" t="str">
        <f t="shared" si="429"/>
        <v>OK_2029</v>
      </c>
      <c r="K464" s="49" t="str">
        <f t="shared" si="429"/>
        <v>OK_2030</v>
      </c>
      <c r="M464" s="56" t="str">
        <f t="shared" ref="M464:U464" si="430">$A464&amp;"_"&amp;M465</f>
        <v>OK_2022</v>
      </c>
      <c r="N464" s="56" t="str">
        <f t="shared" si="430"/>
        <v>OK_2023</v>
      </c>
      <c r="O464" s="56" t="str">
        <f t="shared" si="430"/>
        <v>OK_2024</v>
      </c>
      <c r="P464" s="56" t="str">
        <f t="shared" si="430"/>
        <v>OK_2025</v>
      </c>
      <c r="Q464" s="56" t="str">
        <f t="shared" si="430"/>
        <v>OK_2026</v>
      </c>
      <c r="R464" s="56" t="str">
        <f t="shared" si="430"/>
        <v>OK_2027</v>
      </c>
      <c r="S464" s="56" t="str">
        <f t="shared" si="430"/>
        <v>OK_2028</v>
      </c>
      <c r="T464" s="56" t="str">
        <f t="shared" si="430"/>
        <v>OK_2029</v>
      </c>
      <c r="U464" s="56" t="str">
        <f t="shared" si="430"/>
        <v>OK_2030</v>
      </c>
    </row>
    <row r="465" spans="1:21">
      <c r="C465" s="48">
        <v>2022</v>
      </c>
      <c r="D465" s="48">
        <v>2023</v>
      </c>
      <c r="E465" s="48">
        <v>2024</v>
      </c>
      <c r="F465" s="48">
        <v>2025</v>
      </c>
      <c r="G465" s="48">
        <v>2026</v>
      </c>
      <c r="H465" s="48">
        <v>2027</v>
      </c>
      <c r="I465" s="48">
        <v>2028</v>
      </c>
      <c r="J465" s="48">
        <v>2029</v>
      </c>
      <c r="K465" s="48">
        <v>2030</v>
      </c>
      <c r="M465" s="48">
        <v>2022</v>
      </c>
      <c r="N465" s="48">
        <v>2023</v>
      </c>
      <c r="O465" s="48">
        <v>2024</v>
      </c>
      <c r="P465" s="48">
        <v>2025</v>
      </c>
      <c r="Q465" s="48">
        <v>2026</v>
      </c>
      <c r="R465" s="48">
        <v>2027</v>
      </c>
      <c r="S465" s="48">
        <v>2028</v>
      </c>
      <c r="T465" s="48">
        <v>2029</v>
      </c>
      <c r="U465" s="48">
        <v>2030</v>
      </c>
    </row>
    <row r="466" spans="1:21">
      <c r="A466" t="str">
        <f>A464</f>
        <v>OK</v>
      </c>
      <c r="B466" s="1" t="s">
        <v>237</v>
      </c>
      <c r="C466" s="53">
        <v>0</v>
      </c>
      <c r="D466" s="53">
        <v>0</v>
      </c>
      <c r="E466" s="53">
        <v>0</v>
      </c>
      <c r="F466" s="53">
        <v>0</v>
      </c>
      <c r="G466" s="53">
        <v>0</v>
      </c>
      <c r="H466" s="53">
        <v>0</v>
      </c>
      <c r="I466" s="53">
        <v>0</v>
      </c>
      <c r="J466" s="53">
        <v>0</v>
      </c>
      <c r="K466" s="53">
        <v>0</v>
      </c>
      <c r="M466" s="53">
        <v>0</v>
      </c>
      <c r="N466" s="53">
        <v>0</v>
      </c>
      <c r="O466" s="53">
        <v>0</v>
      </c>
      <c r="P466" s="53">
        <v>0</v>
      </c>
      <c r="Q466" s="53">
        <v>0</v>
      </c>
      <c r="R466" s="53">
        <v>0</v>
      </c>
      <c r="S466" s="53">
        <v>0</v>
      </c>
      <c r="T466" s="53">
        <v>0</v>
      </c>
      <c r="U466" s="53">
        <v>0</v>
      </c>
    </row>
    <row r="467" spans="1:21">
      <c r="A467" t="str">
        <f t="shared" ref="A467:A477" si="431">A466</f>
        <v>OK</v>
      </c>
      <c r="B467" s="1" t="s">
        <v>238</v>
      </c>
      <c r="C467">
        <f>SUMIFS(INDEX('IRA-BIL_IRA-BIL - Mid_annual_st'!$W$3:$AR$434,MATCH(C464,'IRA-BIL_IRA-BIL - Mid_annual_st'!$A$3:$A$434,0),),'IRA-BIL_IRA-BIL - Mid_annual_st'!$W$1:$AR$1,$B467)</f>
        <v>25738</v>
      </c>
      <c r="D467">
        <f>SUMIFS(INDEX('IRA-BIL_IRA-BIL - Mid_annual_st'!$W$3:$AR$434,MATCH(D464,'IRA-BIL_IRA-BIL - Mid_annual_st'!$A$3:$A$434,0),),'IRA-BIL_IRA-BIL - Mid_annual_st'!$W$1:$AR$1,$B467)</f>
        <v>25738</v>
      </c>
      <c r="E467">
        <f>SUMIFS(INDEX('IRA-BIL_IRA-BIL - Mid_annual_st'!$W$3:$AR$434,MATCH(E464,'IRA-BIL_IRA-BIL - Mid_annual_st'!$A$3:$A$434,0),),'IRA-BIL_IRA-BIL - Mid_annual_st'!$W$1:$AR$1,$B467)</f>
        <v>25738</v>
      </c>
      <c r="F467">
        <f>SUMIFS(INDEX('IRA-BIL_IRA-BIL - Mid_annual_st'!$W$3:$AR$434,MATCH(F464,'IRA-BIL_IRA-BIL - Mid_annual_st'!$A$3:$A$434,0),),'IRA-BIL_IRA-BIL - Mid_annual_st'!$W$1:$AR$1,$B467)</f>
        <v>25738</v>
      </c>
      <c r="G467">
        <f>SUMIFS(INDEX('IRA-BIL_IRA-BIL - Mid_annual_st'!$W$3:$AR$434,MATCH(G464,'IRA-BIL_IRA-BIL - Mid_annual_st'!$A$3:$A$434,0),),'IRA-BIL_IRA-BIL - Mid_annual_st'!$W$1:$AR$1,$B467)</f>
        <v>25738</v>
      </c>
      <c r="H467">
        <f>SUMIFS(INDEX('IRA-BIL_IRA-BIL - Mid_annual_st'!$W$3:$AR$434,MATCH(H464,'IRA-BIL_IRA-BIL - Mid_annual_st'!$A$3:$A$434,0),),'IRA-BIL_IRA-BIL - Mid_annual_st'!$W$1:$AR$1,$B467)</f>
        <v>24469</v>
      </c>
      <c r="I467">
        <f>SUMIFS(INDEX('IRA-BIL_IRA-BIL - Mid_annual_st'!$W$3:$AR$434,MATCH(I464,'IRA-BIL_IRA-BIL - Mid_annual_st'!$A$3:$A$434,0),),'IRA-BIL_IRA-BIL - Mid_annual_st'!$W$1:$AR$1,$B467)</f>
        <v>23019</v>
      </c>
      <c r="J467">
        <f>SUMIFS(INDEX('IRA-BIL_IRA-BIL - Mid_annual_st'!$W$3:$AR$434,MATCH(J464,'IRA-BIL_IRA-BIL - Mid_annual_st'!$A$3:$A$434,0),),'IRA-BIL_IRA-BIL - Mid_annual_st'!$W$1:$AR$1,$B467)</f>
        <v>21659</v>
      </c>
      <c r="K467">
        <f>SUMIFS(INDEX('IRA-BIL_IRA-BIL - Mid_annual_st'!$W$3:$AR$434,MATCH(K464,'IRA-BIL_IRA-BIL - Mid_annual_st'!$A$3:$A$434,0),),'IRA-BIL_IRA-BIL - Mid_annual_st'!$W$1:$AR$1,$B467)</f>
        <v>19109</v>
      </c>
      <c r="M467">
        <f t="shared" ref="M467:U467" si="432">C467/SUM(C466:C477)</f>
        <v>3.0882117732404496E-4</v>
      </c>
      <c r="N467">
        <f t="shared" si="432"/>
        <v>2.8536022654085153E-4</v>
      </c>
      <c r="O467">
        <f t="shared" si="432"/>
        <v>2.6742370704409296E-4</v>
      </c>
      <c r="P467">
        <f t="shared" si="432"/>
        <v>2.7262179665814062E-4</v>
      </c>
      <c r="Q467">
        <f t="shared" si="432"/>
        <v>2.7887530406840147E-4</v>
      </c>
      <c r="R467">
        <f t="shared" si="432"/>
        <v>2.7439302891664512E-4</v>
      </c>
      <c r="S467">
        <f t="shared" si="432"/>
        <v>2.1982840988300553E-4</v>
      </c>
      <c r="T467">
        <f t="shared" si="432"/>
        <v>1.8764649621478923E-4</v>
      </c>
      <c r="U467">
        <f t="shared" si="432"/>
        <v>1.5754539768868394E-4</v>
      </c>
    </row>
    <row r="468" spans="1:21">
      <c r="A468" t="str">
        <f t="shared" si="431"/>
        <v>OK</v>
      </c>
      <c r="B468" s="1" t="s">
        <v>239</v>
      </c>
      <c r="C468">
        <f>SUMIFS(INDEX('IRA-BIL_IRA-BIL - Mid_annual_st'!$W$3:$AR$434,MATCH(C464,'IRA-BIL_IRA-BIL - Mid_annual_st'!$A$3:$A$434,0),),'IRA-BIL_IRA-BIL - Mid_annual_st'!$W$1:$AR$1,$B468)</f>
        <v>12170665</v>
      </c>
      <c r="D468">
        <f>SUMIFS(INDEX('IRA-BIL_IRA-BIL - Mid_annual_st'!$W$3:$AR$434,MATCH(D464,'IRA-BIL_IRA-BIL - Mid_annual_st'!$A$3:$A$434,0),),'IRA-BIL_IRA-BIL - Mid_annual_st'!$W$1:$AR$1,$B468)</f>
        <v>7396313</v>
      </c>
      <c r="E468">
        <f>SUMIFS(INDEX('IRA-BIL_IRA-BIL - Mid_annual_st'!$W$3:$AR$434,MATCH(E464,'IRA-BIL_IRA-BIL - Mid_annual_st'!$A$3:$A$434,0),),'IRA-BIL_IRA-BIL - Mid_annual_st'!$W$1:$AR$1,$B468)</f>
        <v>3734703</v>
      </c>
      <c r="F468">
        <f>SUMIFS(INDEX('IRA-BIL_IRA-BIL - Mid_annual_st'!$W$3:$AR$434,MATCH(F464,'IRA-BIL_IRA-BIL - Mid_annual_st'!$A$3:$A$434,0),),'IRA-BIL_IRA-BIL - Mid_annual_st'!$W$1:$AR$1,$B468)</f>
        <v>2047107</v>
      </c>
      <c r="G468">
        <f>SUMIFS(INDEX('IRA-BIL_IRA-BIL - Mid_annual_st'!$W$3:$AR$434,MATCH(G464,'IRA-BIL_IRA-BIL - Mid_annual_st'!$A$3:$A$434,0),),'IRA-BIL_IRA-BIL - Mid_annual_st'!$W$1:$AR$1,$B468)</f>
        <v>1165870</v>
      </c>
      <c r="H468">
        <f>SUMIFS(INDEX('IRA-BIL_IRA-BIL - Mid_annual_st'!$W$3:$AR$434,MATCH(H464,'IRA-BIL_IRA-BIL - Mid_annual_st'!$A$3:$A$434,0),),'IRA-BIL_IRA-BIL - Mid_annual_st'!$W$1:$AR$1,$B468)</f>
        <v>545559</v>
      </c>
      <c r="I468">
        <f>SUMIFS(INDEX('IRA-BIL_IRA-BIL - Mid_annual_st'!$W$3:$AR$434,MATCH(I464,'IRA-BIL_IRA-BIL - Mid_annual_st'!$A$3:$A$434,0),),'IRA-BIL_IRA-BIL - Mid_annual_st'!$W$1:$AR$1,$B468)</f>
        <v>0</v>
      </c>
      <c r="J468">
        <f>SUMIFS(INDEX('IRA-BIL_IRA-BIL - Mid_annual_st'!$W$3:$AR$434,MATCH(J464,'IRA-BIL_IRA-BIL - Mid_annual_st'!$A$3:$A$434,0),),'IRA-BIL_IRA-BIL - Mid_annual_st'!$W$1:$AR$1,$B468)</f>
        <v>0</v>
      </c>
      <c r="K468">
        <f>SUMIFS(INDEX('IRA-BIL_IRA-BIL - Mid_annual_st'!$W$3:$AR$434,MATCH(K464,'IRA-BIL_IRA-BIL - Mid_annual_st'!$A$3:$A$434,0),),'IRA-BIL_IRA-BIL - Mid_annual_st'!$W$1:$AR$1,$B468)</f>
        <v>0</v>
      </c>
      <c r="M468">
        <f t="shared" ref="M468:U468" si="433">C468/SUM(C466:C477)</f>
        <v>0.14603151348653926</v>
      </c>
      <c r="N468">
        <f t="shared" si="433"/>
        <v>8.2003790241939753E-2</v>
      </c>
      <c r="O468">
        <f t="shared" si="433"/>
        <v>3.8804418407362463E-2</v>
      </c>
      <c r="P468">
        <f t="shared" si="433"/>
        <v>2.1683347124541778E-2</v>
      </c>
      <c r="Q468">
        <f t="shared" si="433"/>
        <v>1.263238599557958E-2</v>
      </c>
      <c r="R468">
        <f t="shared" si="433"/>
        <v>6.1178465185637333E-3</v>
      </c>
      <c r="S468">
        <f t="shared" si="433"/>
        <v>0</v>
      </c>
      <c r="T468">
        <f t="shared" si="433"/>
        <v>0</v>
      </c>
      <c r="U468">
        <f t="shared" si="433"/>
        <v>0</v>
      </c>
    </row>
    <row r="469" spans="1:21">
      <c r="A469" t="str">
        <f t="shared" si="431"/>
        <v>OK</v>
      </c>
      <c r="B469" s="1" t="s">
        <v>242</v>
      </c>
      <c r="C469">
        <f>SUMIFS(INDEX('IRA-BIL_IRA-BIL - Mid_annual_st'!$W$3:$AR$434,MATCH(C464,'IRA-BIL_IRA-BIL - Mid_annual_st'!$A$3:$A$434,0),),'IRA-BIL_IRA-BIL - Mid_annual_st'!$W$1:$AR$1,$B469)</f>
        <v>0</v>
      </c>
      <c r="D469">
        <f>SUMIFS(INDEX('IRA-BIL_IRA-BIL - Mid_annual_st'!$W$3:$AR$434,MATCH(D464,'IRA-BIL_IRA-BIL - Mid_annual_st'!$A$3:$A$434,0),),'IRA-BIL_IRA-BIL - Mid_annual_st'!$W$1:$AR$1,$B469)</f>
        <v>0</v>
      </c>
      <c r="E469">
        <f>SUMIFS(INDEX('IRA-BIL_IRA-BIL - Mid_annual_st'!$W$3:$AR$434,MATCH(E464,'IRA-BIL_IRA-BIL - Mid_annual_st'!$A$3:$A$434,0),),'IRA-BIL_IRA-BIL - Mid_annual_st'!$W$1:$AR$1,$B469)</f>
        <v>0</v>
      </c>
      <c r="F469">
        <f>SUMIFS(INDEX('IRA-BIL_IRA-BIL - Mid_annual_st'!$W$3:$AR$434,MATCH(F464,'IRA-BIL_IRA-BIL - Mid_annual_st'!$A$3:$A$434,0),),'IRA-BIL_IRA-BIL - Mid_annual_st'!$W$1:$AR$1,$B469)</f>
        <v>0</v>
      </c>
      <c r="G469">
        <f>SUMIFS(INDEX('IRA-BIL_IRA-BIL - Mid_annual_st'!$W$3:$AR$434,MATCH(G464,'IRA-BIL_IRA-BIL - Mid_annual_st'!$A$3:$A$434,0),),'IRA-BIL_IRA-BIL - Mid_annual_st'!$W$1:$AR$1,$B469)</f>
        <v>0</v>
      </c>
      <c r="H469">
        <f>SUMIFS(INDEX('IRA-BIL_IRA-BIL - Mid_annual_st'!$W$3:$AR$434,MATCH(H464,'IRA-BIL_IRA-BIL - Mid_annual_st'!$A$3:$A$434,0),),'IRA-BIL_IRA-BIL - Mid_annual_st'!$W$1:$AR$1,$B469)</f>
        <v>0</v>
      </c>
      <c r="I469">
        <f>SUMIFS(INDEX('IRA-BIL_IRA-BIL - Mid_annual_st'!$W$3:$AR$434,MATCH(I464,'IRA-BIL_IRA-BIL - Mid_annual_st'!$A$3:$A$434,0),),'IRA-BIL_IRA-BIL - Mid_annual_st'!$W$1:$AR$1,$B469)</f>
        <v>0</v>
      </c>
      <c r="J469">
        <f>SUMIFS(INDEX('IRA-BIL_IRA-BIL - Mid_annual_st'!$W$3:$AR$434,MATCH(J464,'IRA-BIL_IRA-BIL - Mid_annual_st'!$A$3:$A$434,0),),'IRA-BIL_IRA-BIL - Mid_annual_st'!$W$1:$AR$1,$B469)</f>
        <v>0</v>
      </c>
      <c r="K469">
        <f>SUMIFS(INDEX('IRA-BIL_IRA-BIL - Mid_annual_st'!$W$3:$AR$434,MATCH(K464,'IRA-BIL_IRA-BIL - Mid_annual_st'!$A$3:$A$434,0),),'IRA-BIL_IRA-BIL - Mid_annual_st'!$W$1:$AR$1,$B469)</f>
        <v>0</v>
      </c>
      <c r="M469">
        <f t="shared" ref="M469:U469" si="434">C469/SUM(C466:C477)</f>
        <v>0</v>
      </c>
      <c r="N469">
        <f t="shared" si="434"/>
        <v>0</v>
      </c>
      <c r="O469">
        <f t="shared" si="434"/>
        <v>0</v>
      </c>
      <c r="P469">
        <f t="shared" si="434"/>
        <v>0</v>
      </c>
      <c r="Q469">
        <f t="shared" si="434"/>
        <v>0</v>
      </c>
      <c r="R469">
        <f t="shared" si="434"/>
        <v>0</v>
      </c>
      <c r="S469">
        <f t="shared" si="434"/>
        <v>0</v>
      </c>
      <c r="T469">
        <f t="shared" si="434"/>
        <v>0</v>
      </c>
      <c r="U469">
        <f t="shared" si="434"/>
        <v>0</v>
      </c>
    </row>
    <row r="470" spans="1:21">
      <c r="A470" t="str">
        <f t="shared" si="431"/>
        <v>OK</v>
      </c>
      <c r="B470" s="1" t="s">
        <v>243</v>
      </c>
      <c r="C470">
        <f>SUMIFS(INDEX('IRA-BIL_IRA-BIL - Mid_annual_st'!$W$3:$AR$434,MATCH(C464,'IRA-BIL_IRA-BIL - Mid_annual_st'!$A$3:$A$434,0),),'IRA-BIL_IRA-BIL - Mid_annual_st'!$W$1:$AR$1,$B470)</f>
        <v>2174456</v>
      </c>
      <c r="D470">
        <f>SUMIFS(INDEX('IRA-BIL_IRA-BIL - Mid_annual_st'!$W$3:$AR$434,MATCH(D464,'IRA-BIL_IRA-BIL - Mid_annual_st'!$A$3:$A$434,0),),'IRA-BIL_IRA-BIL - Mid_annual_st'!$W$1:$AR$1,$B470)</f>
        <v>2174456</v>
      </c>
      <c r="E470">
        <f>SUMIFS(INDEX('IRA-BIL_IRA-BIL - Mid_annual_st'!$W$3:$AR$434,MATCH(E464,'IRA-BIL_IRA-BIL - Mid_annual_st'!$A$3:$A$434,0),),'IRA-BIL_IRA-BIL - Mid_annual_st'!$W$1:$AR$1,$B470)</f>
        <v>2176421</v>
      </c>
      <c r="F470">
        <f>SUMIFS(INDEX('IRA-BIL_IRA-BIL - Mid_annual_st'!$W$3:$AR$434,MATCH(F464,'IRA-BIL_IRA-BIL - Mid_annual_st'!$A$3:$A$434,0),),'IRA-BIL_IRA-BIL - Mid_annual_st'!$W$1:$AR$1,$B470)</f>
        <v>2176520</v>
      </c>
      <c r="G470">
        <f>SUMIFS(INDEX('IRA-BIL_IRA-BIL - Mid_annual_st'!$W$3:$AR$434,MATCH(G464,'IRA-BIL_IRA-BIL - Mid_annual_st'!$A$3:$A$434,0),),'IRA-BIL_IRA-BIL - Mid_annual_st'!$W$1:$AR$1,$B470)</f>
        <v>2168027</v>
      </c>
      <c r="H470">
        <f>SUMIFS(INDEX('IRA-BIL_IRA-BIL - Mid_annual_st'!$W$3:$AR$434,MATCH(H464,'IRA-BIL_IRA-BIL - Mid_annual_st'!$A$3:$A$434,0),),'IRA-BIL_IRA-BIL - Mid_annual_st'!$W$1:$AR$1,$B470)</f>
        <v>2174134</v>
      </c>
      <c r="I470">
        <f>SUMIFS(INDEX('IRA-BIL_IRA-BIL - Mid_annual_st'!$W$3:$AR$434,MATCH(I464,'IRA-BIL_IRA-BIL - Mid_annual_st'!$A$3:$A$434,0),),'IRA-BIL_IRA-BIL - Mid_annual_st'!$W$1:$AR$1,$B470)</f>
        <v>2202615</v>
      </c>
      <c r="J470">
        <f>SUMIFS(INDEX('IRA-BIL_IRA-BIL - Mid_annual_st'!$W$3:$AR$434,MATCH(J464,'IRA-BIL_IRA-BIL - Mid_annual_st'!$A$3:$A$434,0),),'IRA-BIL_IRA-BIL - Mid_annual_st'!$W$1:$AR$1,$B470)</f>
        <v>2206647</v>
      </c>
      <c r="K470">
        <f>SUMIFS(INDEX('IRA-BIL_IRA-BIL - Mid_annual_st'!$W$3:$AR$434,MATCH(K464,'IRA-BIL_IRA-BIL - Mid_annual_st'!$A$3:$A$434,0),),'IRA-BIL_IRA-BIL - Mid_annual_st'!$W$1:$AR$1,$B470)</f>
        <v>2207662</v>
      </c>
      <c r="M470">
        <f t="shared" ref="M470:U470" si="435">C470/SUM(C466:C477)</f>
        <v>2.6090530031833609E-2</v>
      </c>
      <c r="N470">
        <f t="shared" si="435"/>
        <v>2.4108448860172268E-2</v>
      </c>
      <c r="O470">
        <f t="shared" si="435"/>
        <v>2.2613512002044131E-2</v>
      </c>
      <c r="P470">
        <f t="shared" si="435"/>
        <v>2.3054114261495697E-2</v>
      </c>
      <c r="Q470">
        <f t="shared" si="435"/>
        <v>2.3490915722025964E-2</v>
      </c>
      <c r="R470">
        <f t="shared" si="435"/>
        <v>2.438053102009323E-2</v>
      </c>
      <c r="S470">
        <f t="shared" si="435"/>
        <v>2.103468235086043E-2</v>
      </c>
      <c r="T470">
        <f t="shared" si="435"/>
        <v>1.9117668310304078E-2</v>
      </c>
      <c r="U470">
        <f t="shared" si="435"/>
        <v>1.8201213446658402E-2</v>
      </c>
    </row>
    <row r="471" spans="1:21">
      <c r="A471" t="str">
        <f t="shared" si="431"/>
        <v>OK</v>
      </c>
      <c r="B471" s="1" t="s">
        <v>241</v>
      </c>
      <c r="C471">
        <f>SUMIFS(INDEX('IRA-BIL_IRA-BIL - Mid_annual_st'!$W$3:$AR$434,MATCH(C464,'IRA-BIL_IRA-BIL - Mid_annual_st'!$A$3:$A$434,0),),'IRA-BIL_IRA-BIL - Mid_annual_st'!$W$1:$AR$1,$B471)</f>
        <v>21790856</v>
      </c>
      <c r="D471">
        <f>SUMIFS(INDEX('IRA-BIL_IRA-BIL - Mid_annual_st'!$W$3:$AR$434,MATCH(D464,'IRA-BIL_IRA-BIL - Mid_annual_st'!$A$3:$A$434,0),),'IRA-BIL_IRA-BIL - Mid_annual_st'!$W$1:$AR$1,$B471)</f>
        <v>20478746</v>
      </c>
      <c r="E471">
        <f>SUMIFS(INDEX('IRA-BIL_IRA-BIL - Mid_annual_st'!$W$3:$AR$434,MATCH(E464,'IRA-BIL_IRA-BIL - Mid_annual_st'!$A$3:$A$434,0),),'IRA-BIL_IRA-BIL - Mid_annual_st'!$W$1:$AR$1,$B471)</f>
        <v>19696650</v>
      </c>
      <c r="F471">
        <f>SUMIFS(INDEX('IRA-BIL_IRA-BIL - Mid_annual_st'!$W$3:$AR$434,MATCH(F464,'IRA-BIL_IRA-BIL - Mid_annual_st'!$A$3:$A$434,0),),'IRA-BIL_IRA-BIL - Mid_annual_st'!$W$1:$AR$1,$B471)</f>
        <v>15370346</v>
      </c>
      <c r="G471">
        <f>SUMIFS(INDEX('IRA-BIL_IRA-BIL - Mid_annual_st'!$W$3:$AR$434,MATCH(G464,'IRA-BIL_IRA-BIL - Mid_annual_st'!$A$3:$A$434,0),),'IRA-BIL_IRA-BIL - Mid_annual_st'!$W$1:$AR$1,$B471)</f>
        <v>12832008</v>
      </c>
      <c r="H471">
        <f>SUMIFS(INDEX('IRA-BIL_IRA-BIL - Mid_annual_st'!$W$3:$AR$434,MATCH(H464,'IRA-BIL_IRA-BIL - Mid_annual_st'!$A$3:$A$434,0),),'IRA-BIL_IRA-BIL - Mid_annual_st'!$W$1:$AR$1,$B471)</f>
        <v>9922532</v>
      </c>
      <c r="I471">
        <f>SUMIFS(INDEX('IRA-BIL_IRA-BIL - Mid_annual_st'!$W$3:$AR$434,MATCH(I464,'IRA-BIL_IRA-BIL - Mid_annual_st'!$A$3:$A$434,0),),'IRA-BIL_IRA-BIL - Mid_annual_st'!$W$1:$AR$1,$B471)</f>
        <v>7194009</v>
      </c>
      <c r="J471">
        <f>SUMIFS(INDEX('IRA-BIL_IRA-BIL - Mid_annual_st'!$W$3:$AR$434,MATCH(J464,'IRA-BIL_IRA-BIL - Mid_annual_st'!$A$3:$A$434,0),),'IRA-BIL_IRA-BIL - Mid_annual_st'!$W$1:$AR$1,$B471)</f>
        <v>5639666</v>
      </c>
      <c r="K471">
        <f>SUMIFS(INDEX('IRA-BIL_IRA-BIL - Mid_annual_st'!$W$3:$AR$434,MATCH(K464,'IRA-BIL_IRA-BIL - Mid_annual_st'!$A$3:$A$434,0),),'IRA-BIL_IRA-BIL - Mid_annual_st'!$W$1:$AR$1,$B471)</f>
        <v>4811141</v>
      </c>
      <c r="M471">
        <f t="shared" ref="M471:U471" si="436">C471/SUM(C466:C477)</f>
        <v>0.26146078968135555</v>
      </c>
      <c r="N471">
        <f t="shared" si="436"/>
        <v>0.22705026023127506</v>
      </c>
      <c r="O471">
        <f t="shared" si="436"/>
        <v>0.20465269870813715</v>
      </c>
      <c r="P471">
        <f t="shared" si="436"/>
        <v>0.16280563143124038</v>
      </c>
      <c r="Q471">
        <f t="shared" si="436"/>
        <v>0.13903683785873652</v>
      </c>
      <c r="R471">
        <f t="shared" si="436"/>
        <v>0.11127032612703161</v>
      </c>
      <c r="S471">
        <f t="shared" si="436"/>
        <v>6.8701835837961273E-2</v>
      </c>
      <c r="T471">
        <f t="shared" si="436"/>
        <v>4.8860222758284111E-2</v>
      </c>
      <c r="U471">
        <f t="shared" si="436"/>
        <v>3.9665765983637691E-2</v>
      </c>
    </row>
    <row r="472" spans="1:21">
      <c r="A472" t="str">
        <f t="shared" si="431"/>
        <v>OK</v>
      </c>
      <c r="B472" s="1" t="s">
        <v>244</v>
      </c>
      <c r="C472">
        <f>SUMIFS(INDEX('IRA-BIL_IRA-BIL - Mid_annual_st'!$W$3:$AR$434,MATCH(C464,'IRA-BIL_IRA-BIL - Mid_annual_st'!$A$3:$A$434,0),),'IRA-BIL_IRA-BIL - Mid_annual_st'!$W$1:$AR$1,$B472)</f>
        <v>0</v>
      </c>
      <c r="D472">
        <f>SUMIFS(INDEX('IRA-BIL_IRA-BIL - Mid_annual_st'!$W$3:$AR$434,MATCH(D464,'IRA-BIL_IRA-BIL - Mid_annual_st'!$A$3:$A$434,0),),'IRA-BIL_IRA-BIL - Mid_annual_st'!$W$1:$AR$1,$B472)</f>
        <v>0</v>
      </c>
      <c r="E472">
        <f>SUMIFS(INDEX('IRA-BIL_IRA-BIL - Mid_annual_st'!$W$3:$AR$434,MATCH(E464,'IRA-BIL_IRA-BIL - Mid_annual_st'!$A$3:$A$434,0),),'IRA-BIL_IRA-BIL - Mid_annual_st'!$W$1:$AR$1,$B472)</f>
        <v>0</v>
      </c>
      <c r="F472">
        <f>SUMIFS(INDEX('IRA-BIL_IRA-BIL - Mid_annual_st'!$W$3:$AR$434,MATCH(F464,'IRA-BIL_IRA-BIL - Mid_annual_st'!$A$3:$A$434,0),),'IRA-BIL_IRA-BIL - Mid_annual_st'!$W$1:$AR$1,$B472)</f>
        <v>0</v>
      </c>
      <c r="G472">
        <f>SUMIFS(INDEX('IRA-BIL_IRA-BIL - Mid_annual_st'!$W$3:$AR$434,MATCH(G464,'IRA-BIL_IRA-BIL - Mid_annual_st'!$A$3:$A$434,0),),'IRA-BIL_IRA-BIL - Mid_annual_st'!$W$1:$AR$1,$B472)</f>
        <v>0</v>
      </c>
      <c r="H472">
        <f>SUMIFS(INDEX('IRA-BIL_IRA-BIL - Mid_annual_st'!$W$3:$AR$434,MATCH(H464,'IRA-BIL_IRA-BIL - Mid_annual_st'!$A$3:$A$434,0),),'IRA-BIL_IRA-BIL - Mid_annual_st'!$W$1:$AR$1,$B472)</f>
        <v>0</v>
      </c>
      <c r="I472">
        <f>SUMIFS(INDEX('IRA-BIL_IRA-BIL - Mid_annual_st'!$W$3:$AR$434,MATCH(I464,'IRA-BIL_IRA-BIL - Mid_annual_st'!$A$3:$A$434,0),),'IRA-BIL_IRA-BIL - Mid_annual_st'!$W$1:$AR$1,$B472)</f>
        <v>0</v>
      </c>
      <c r="J472">
        <f>SUMIFS(INDEX('IRA-BIL_IRA-BIL - Mid_annual_st'!$W$3:$AR$434,MATCH(J464,'IRA-BIL_IRA-BIL - Mid_annual_st'!$A$3:$A$434,0),),'IRA-BIL_IRA-BIL - Mid_annual_st'!$W$1:$AR$1,$B472)</f>
        <v>0</v>
      </c>
      <c r="K472">
        <f>SUMIFS(INDEX('IRA-BIL_IRA-BIL - Mid_annual_st'!$W$3:$AR$434,MATCH(K464,'IRA-BIL_IRA-BIL - Mid_annual_st'!$A$3:$A$434,0),),'IRA-BIL_IRA-BIL - Mid_annual_st'!$W$1:$AR$1,$B472)</f>
        <v>0</v>
      </c>
      <c r="M472">
        <f t="shared" ref="M472:U472" si="437">C472/SUM(C466:C477)</f>
        <v>0</v>
      </c>
      <c r="N472">
        <f t="shared" si="437"/>
        <v>0</v>
      </c>
      <c r="O472">
        <f t="shared" si="437"/>
        <v>0</v>
      </c>
      <c r="P472">
        <f t="shared" si="437"/>
        <v>0</v>
      </c>
      <c r="Q472">
        <f t="shared" si="437"/>
        <v>0</v>
      </c>
      <c r="R472">
        <f t="shared" si="437"/>
        <v>0</v>
      </c>
      <c r="S472">
        <f t="shared" si="437"/>
        <v>0</v>
      </c>
      <c r="T472">
        <f t="shared" si="437"/>
        <v>0</v>
      </c>
      <c r="U472">
        <f t="shared" si="437"/>
        <v>0</v>
      </c>
    </row>
    <row r="473" spans="1:21">
      <c r="A473" t="str">
        <f t="shared" si="431"/>
        <v>OK</v>
      </c>
      <c r="B473" s="1" t="s">
        <v>247</v>
      </c>
      <c r="C473">
        <f>SUMIFS(INDEX('IRA-BIL_IRA-BIL - Mid_annual_st'!$W$3:$AR$434,MATCH(C464,'IRA-BIL_IRA-BIL - Mid_annual_st'!$A$3:$A$434,0),),'IRA-BIL_IRA-BIL - Mid_annual_st'!$W$1:$AR$1,$B473)</f>
        <v>0</v>
      </c>
      <c r="D473">
        <f>SUMIFS(INDEX('IRA-BIL_IRA-BIL - Mid_annual_st'!$W$3:$AR$434,MATCH(D464,'IRA-BIL_IRA-BIL - Mid_annual_st'!$A$3:$A$434,0),),'IRA-BIL_IRA-BIL - Mid_annual_st'!$W$1:$AR$1,$B473)</f>
        <v>0</v>
      </c>
      <c r="E473">
        <f>SUMIFS(INDEX('IRA-BIL_IRA-BIL - Mid_annual_st'!$W$3:$AR$434,MATCH(E464,'IRA-BIL_IRA-BIL - Mid_annual_st'!$A$3:$A$434,0),),'IRA-BIL_IRA-BIL - Mid_annual_st'!$W$1:$AR$1,$B473)</f>
        <v>0</v>
      </c>
      <c r="F473">
        <f>SUMIFS(INDEX('IRA-BIL_IRA-BIL - Mid_annual_st'!$W$3:$AR$434,MATCH(F464,'IRA-BIL_IRA-BIL - Mid_annual_st'!$A$3:$A$434,0),),'IRA-BIL_IRA-BIL - Mid_annual_st'!$W$1:$AR$1,$B473)</f>
        <v>0</v>
      </c>
      <c r="G473">
        <f>SUMIFS(INDEX('IRA-BIL_IRA-BIL - Mid_annual_st'!$W$3:$AR$434,MATCH(G464,'IRA-BIL_IRA-BIL - Mid_annual_st'!$A$3:$A$434,0),),'IRA-BIL_IRA-BIL - Mid_annual_st'!$W$1:$AR$1,$B473)</f>
        <v>0</v>
      </c>
      <c r="H473">
        <f>SUMIFS(INDEX('IRA-BIL_IRA-BIL - Mid_annual_st'!$W$3:$AR$434,MATCH(H464,'IRA-BIL_IRA-BIL - Mid_annual_st'!$A$3:$A$434,0),),'IRA-BIL_IRA-BIL - Mid_annual_st'!$W$1:$AR$1,$B473)</f>
        <v>0</v>
      </c>
      <c r="I473">
        <f>SUMIFS(INDEX('IRA-BIL_IRA-BIL - Mid_annual_st'!$W$3:$AR$434,MATCH(I464,'IRA-BIL_IRA-BIL - Mid_annual_st'!$A$3:$A$434,0),),'IRA-BIL_IRA-BIL - Mid_annual_st'!$W$1:$AR$1,$B473)</f>
        <v>0</v>
      </c>
      <c r="J473">
        <f>SUMIFS(INDEX('IRA-BIL_IRA-BIL - Mid_annual_st'!$W$3:$AR$434,MATCH(J464,'IRA-BIL_IRA-BIL - Mid_annual_st'!$A$3:$A$434,0),),'IRA-BIL_IRA-BIL - Mid_annual_st'!$W$1:$AR$1,$B473)</f>
        <v>0</v>
      </c>
      <c r="K473">
        <f>SUMIFS(INDEX('IRA-BIL_IRA-BIL - Mid_annual_st'!$W$3:$AR$434,MATCH(K464,'IRA-BIL_IRA-BIL - Mid_annual_st'!$A$3:$A$434,0),),'IRA-BIL_IRA-BIL - Mid_annual_st'!$W$1:$AR$1,$B473)</f>
        <v>0</v>
      </c>
      <c r="M473">
        <f t="shared" ref="M473:U473" si="438">C473/SUM(C466:C477)</f>
        <v>0</v>
      </c>
      <c r="N473">
        <f t="shared" si="438"/>
        <v>0</v>
      </c>
      <c r="O473">
        <f t="shared" si="438"/>
        <v>0</v>
      </c>
      <c r="P473">
        <f t="shared" si="438"/>
        <v>0</v>
      </c>
      <c r="Q473">
        <f t="shared" si="438"/>
        <v>0</v>
      </c>
      <c r="R473">
        <f t="shared" si="438"/>
        <v>0</v>
      </c>
      <c r="S473">
        <f t="shared" si="438"/>
        <v>0</v>
      </c>
      <c r="T473">
        <f t="shared" si="438"/>
        <v>0</v>
      </c>
      <c r="U473">
        <f t="shared" si="438"/>
        <v>0</v>
      </c>
    </row>
    <row r="474" spans="1:21">
      <c r="A474" t="str">
        <f t="shared" si="431"/>
        <v>OK</v>
      </c>
      <c r="B474" s="1" t="s">
        <v>245</v>
      </c>
      <c r="C474">
        <f>SUMIFS(INDEX('IRA-BIL_IRA-BIL - Mid_annual_st'!$W$3:$AR$434,MATCH(C464,'IRA-BIL_IRA-BIL - Mid_annual_st'!$A$3:$A$434,0),),'IRA-BIL_IRA-BIL - Mid_annual_st'!$W$1:$AR$1,$B474)</f>
        <v>5300379</v>
      </c>
      <c r="D474">
        <f>SUMIFS(INDEX('IRA-BIL_IRA-BIL - Mid_annual_st'!$W$3:$AR$434,MATCH(D464,'IRA-BIL_IRA-BIL - Mid_annual_st'!$A$3:$A$434,0),),'IRA-BIL_IRA-BIL - Mid_annual_st'!$W$1:$AR$1,$B474)</f>
        <v>4794670</v>
      </c>
      <c r="E474">
        <f>SUMIFS(INDEX('IRA-BIL_IRA-BIL - Mid_annual_st'!$W$3:$AR$434,MATCH(E464,'IRA-BIL_IRA-BIL - Mid_annual_st'!$A$3:$A$434,0),),'IRA-BIL_IRA-BIL - Mid_annual_st'!$W$1:$AR$1,$B474)</f>
        <v>3051328</v>
      </c>
      <c r="F474">
        <f>SUMIFS(INDEX('IRA-BIL_IRA-BIL - Mid_annual_st'!$W$3:$AR$434,MATCH(F464,'IRA-BIL_IRA-BIL - Mid_annual_st'!$A$3:$A$434,0),),'IRA-BIL_IRA-BIL - Mid_annual_st'!$W$1:$AR$1,$B474)</f>
        <v>2917732</v>
      </c>
      <c r="G474">
        <f>SUMIFS(INDEX('IRA-BIL_IRA-BIL - Mid_annual_st'!$W$3:$AR$434,MATCH(G464,'IRA-BIL_IRA-BIL - Mid_annual_st'!$A$3:$A$434,0),),'IRA-BIL_IRA-BIL - Mid_annual_st'!$W$1:$AR$1,$B474)</f>
        <v>2733889</v>
      </c>
      <c r="H474">
        <f>SUMIFS(INDEX('IRA-BIL_IRA-BIL - Mid_annual_st'!$W$3:$AR$434,MATCH(H464,'IRA-BIL_IRA-BIL - Mid_annual_st'!$A$3:$A$434,0),),'IRA-BIL_IRA-BIL - Mid_annual_st'!$W$1:$AR$1,$B474)</f>
        <v>2534280</v>
      </c>
      <c r="I474">
        <f>SUMIFS(INDEX('IRA-BIL_IRA-BIL - Mid_annual_st'!$W$3:$AR$434,MATCH(I464,'IRA-BIL_IRA-BIL - Mid_annual_st'!$A$3:$A$434,0),),'IRA-BIL_IRA-BIL - Mid_annual_st'!$W$1:$AR$1,$B474)</f>
        <v>2369253</v>
      </c>
      <c r="J474">
        <f>SUMIFS(INDEX('IRA-BIL_IRA-BIL - Mid_annual_st'!$W$3:$AR$434,MATCH(J464,'IRA-BIL_IRA-BIL - Mid_annual_st'!$A$3:$A$434,0),),'IRA-BIL_IRA-BIL - Mid_annual_st'!$W$1:$AR$1,$B474)</f>
        <v>2030853</v>
      </c>
      <c r="K474">
        <f>SUMIFS(INDEX('IRA-BIL_IRA-BIL - Mid_annual_st'!$W$3:$AR$434,MATCH(K464,'IRA-BIL_IRA-BIL - Mid_annual_st'!$A$3:$A$434,0),),'IRA-BIL_IRA-BIL - Mid_annual_st'!$W$1:$AR$1,$B474)</f>
        <v>1353918</v>
      </c>
      <c r="M474">
        <f t="shared" ref="M474:U474" si="439">C474/SUM(C466:C477)</f>
        <v>6.359737675979657E-2</v>
      </c>
      <c r="N474">
        <f t="shared" si="439"/>
        <v>5.3159068979276733E-2</v>
      </c>
      <c r="O474">
        <f t="shared" si="439"/>
        <v>3.1703995849228304E-2</v>
      </c>
      <c r="P474">
        <f t="shared" si="439"/>
        <v>3.090517289637695E-2</v>
      </c>
      <c r="Q474">
        <f t="shared" si="439"/>
        <v>2.962212006233033E-2</v>
      </c>
      <c r="R474">
        <f t="shared" si="439"/>
        <v>2.841917386582514E-2</v>
      </c>
      <c r="S474">
        <f t="shared" si="439"/>
        <v>2.2626053242996675E-2</v>
      </c>
      <c r="T474">
        <f t="shared" si="439"/>
        <v>1.7594646556964466E-2</v>
      </c>
      <c r="U474">
        <f t="shared" si="439"/>
        <v>1.116246531727812E-2</v>
      </c>
    </row>
    <row r="475" spans="1:21">
      <c r="A475" t="str">
        <f t="shared" si="431"/>
        <v>OK</v>
      </c>
      <c r="B475" s="1" t="s">
        <v>248</v>
      </c>
      <c r="C475">
        <f>SUMIFS(INDEX('IRA-BIL_IRA-BIL - Mid_annual_st'!$W$3:$AR$434,MATCH(C464,'IRA-BIL_IRA-BIL - Mid_annual_st'!$A$3:$A$434,0),),'IRA-BIL_IRA-BIL - Mid_annual_st'!$W$1:$AR$1,$B475)</f>
        <v>41772960</v>
      </c>
      <c r="D475">
        <f>SUMIFS(INDEX('IRA-BIL_IRA-BIL - Mid_annual_st'!$W$3:$AR$434,MATCH(D464,'IRA-BIL_IRA-BIL - Mid_annual_st'!$A$3:$A$434,0),),'IRA-BIL_IRA-BIL - Mid_annual_st'!$W$1:$AR$1,$B475)</f>
        <v>53804153</v>
      </c>
      <c r="E475">
        <f>SUMIFS(INDEX('IRA-BIL_IRA-BIL - Mid_annual_st'!$W$3:$AR$434,MATCH(E464,'IRA-BIL_IRA-BIL - Mid_annual_st'!$A$3:$A$434,0),),'IRA-BIL_IRA-BIL - Mid_annual_st'!$W$1:$AR$1,$B475)</f>
        <v>63298613</v>
      </c>
      <c r="F475">
        <f>SUMIFS(INDEX('IRA-BIL_IRA-BIL - Mid_annual_st'!$W$3:$AR$434,MATCH(F464,'IRA-BIL_IRA-BIL - Mid_annual_st'!$A$3:$A$434,0),),'IRA-BIL_IRA-BIL - Mid_annual_st'!$W$1:$AR$1,$B475)</f>
        <v>67605696</v>
      </c>
      <c r="G475">
        <f>SUMIFS(INDEX('IRA-BIL_IRA-BIL - Mid_annual_st'!$W$3:$AR$434,MATCH(G464,'IRA-BIL_IRA-BIL - Mid_annual_st'!$A$3:$A$434,0),),'IRA-BIL_IRA-BIL - Mid_annual_st'!$W$1:$AR$1,$B475)</f>
        <v>69133838</v>
      </c>
      <c r="H475">
        <f>SUMIFS(INDEX('IRA-BIL_IRA-BIL - Mid_annual_st'!$W$3:$AR$434,MATCH(H464,'IRA-BIL_IRA-BIL - Mid_annual_st'!$A$3:$A$434,0),),'IRA-BIL_IRA-BIL - Mid_annual_st'!$W$1:$AR$1,$B475)</f>
        <v>69792380</v>
      </c>
      <c r="I475">
        <f>SUMIFS(INDEX('IRA-BIL_IRA-BIL - Mid_annual_st'!$W$3:$AR$434,MATCH(I464,'IRA-BIL_IRA-BIL - Mid_annual_st'!$A$3:$A$434,0),),'IRA-BIL_IRA-BIL - Mid_annual_st'!$W$1:$AR$1,$B475)</f>
        <v>85608945</v>
      </c>
      <c r="J475">
        <f>SUMIFS(INDEX('IRA-BIL_IRA-BIL - Mid_annual_st'!$W$3:$AR$434,MATCH(J464,'IRA-BIL_IRA-BIL - Mid_annual_st'!$A$3:$A$434,0),),'IRA-BIL_IRA-BIL - Mid_annual_st'!$W$1:$AR$1,$B475)</f>
        <v>98193294</v>
      </c>
      <c r="K475">
        <f>SUMIFS(INDEX('IRA-BIL_IRA-BIL - Mid_annual_st'!$W$3:$AR$434,MATCH(K464,'IRA-BIL_IRA-BIL - Mid_annual_st'!$A$3:$A$434,0),),'IRA-BIL_IRA-BIL - Mid_annual_st'!$W$1:$AR$1,$B475)</f>
        <v>105574063</v>
      </c>
      <c r="M475">
        <f t="shared" ref="M475:U475" si="440">C475/SUM(C466:C477)</f>
        <v>0.50121900254527296</v>
      </c>
      <c r="N475">
        <f t="shared" si="440"/>
        <v>0.59653295861833233</v>
      </c>
      <c r="O475">
        <f t="shared" si="440"/>
        <v>0.65768706734048543</v>
      </c>
      <c r="P475">
        <f t="shared" si="440"/>
        <v>0.71609240453197887</v>
      </c>
      <c r="Q475">
        <f t="shared" si="440"/>
        <v>0.74907607792624176</v>
      </c>
      <c r="R475">
        <f t="shared" si="440"/>
        <v>0.78264508330955429</v>
      </c>
      <c r="S475">
        <f t="shared" si="440"/>
        <v>0.81755411838531977</v>
      </c>
      <c r="T475">
        <f t="shared" si="440"/>
        <v>0.8507146022849017</v>
      </c>
      <c r="U475">
        <f t="shared" si="440"/>
        <v>0.87041225291460433</v>
      </c>
    </row>
    <row r="476" spans="1:21">
      <c r="A476" t="str">
        <f t="shared" si="431"/>
        <v>OK</v>
      </c>
      <c r="B476" s="1" t="s">
        <v>246</v>
      </c>
      <c r="C476" s="53">
        <v>0</v>
      </c>
      <c r="D476" s="53">
        <v>0</v>
      </c>
      <c r="E476" s="53">
        <v>0</v>
      </c>
      <c r="F476" s="53">
        <v>0</v>
      </c>
      <c r="G476" s="53">
        <v>0</v>
      </c>
      <c r="H476" s="53">
        <v>0</v>
      </c>
      <c r="I476" s="53">
        <v>0</v>
      </c>
      <c r="J476" s="53">
        <v>0</v>
      </c>
      <c r="K476" s="53">
        <v>0</v>
      </c>
      <c r="M476" s="53">
        <v>0</v>
      </c>
      <c r="N476" s="53">
        <v>0</v>
      </c>
      <c r="O476" s="53">
        <v>0</v>
      </c>
      <c r="P476" s="53">
        <v>0</v>
      </c>
      <c r="Q476" s="53">
        <v>0</v>
      </c>
      <c r="R476" s="53">
        <v>0</v>
      </c>
      <c r="S476" s="53">
        <v>0</v>
      </c>
      <c r="T476" s="53">
        <v>0</v>
      </c>
      <c r="U476" s="53">
        <v>0</v>
      </c>
    </row>
    <row r="477" spans="1:21" ht="15.6" customHeight="1" thickBot="1">
      <c r="A477" t="str">
        <f t="shared" si="431"/>
        <v>OK</v>
      </c>
      <c r="B477" s="1" t="s">
        <v>240</v>
      </c>
      <c r="C477">
        <f>SUMIFS(INDEX('IRA-BIL_IRA-BIL - Mid_annual_st'!$W$3:$AR$434,MATCH(C464,'IRA-BIL_IRA-BIL - Mid_annual_st'!$A$3:$A$434,0),),'IRA-BIL_IRA-BIL - Mid_annual_st'!$W$1:$AR$1,$B477)</f>
        <v>107676</v>
      </c>
      <c r="D477">
        <f>SUMIFS(INDEX('IRA-BIL_IRA-BIL - Mid_annual_st'!$W$3:$AR$434,MATCH(D464,'IRA-BIL_IRA-BIL - Mid_annual_st'!$A$3:$A$434,0),),'IRA-BIL_IRA-BIL - Mid_annual_st'!$W$1:$AR$1,$B477)</f>
        <v>1520694</v>
      </c>
      <c r="E477">
        <f>SUMIFS(INDEX('IRA-BIL_IRA-BIL - Mid_annual_st'!$W$3:$AR$434,MATCH(E464,'IRA-BIL_IRA-BIL - Mid_annual_st'!$A$3:$A$434,0),),'IRA-BIL_IRA-BIL - Mid_annual_st'!$W$1:$AR$1,$B477)</f>
        <v>4260819</v>
      </c>
      <c r="F477">
        <f>SUMIFS(INDEX('IRA-BIL_IRA-BIL - Mid_annual_st'!$W$3:$AR$434,MATCH(F464,'IRA-BIL_IRA-BIL - Mid_annual_st'!$A$3:$A$434,0),),'IRA-BIL_IRA-BIL - Mid_annual_st'!$W$1:$AR$1,$B477)</f>
        <v>4266040</v>
      </c>
      <c r="G477">
        <f>SUMIFS(INDEX('IRA-BIL_IRA-BIL - Mid_annual_st'!$W$3:$AR$434,MATCH(G464,'IRA-BIL_IRA-BIL - Mid_annual_st'!$A$3:$A$434,0),),'IRA-BIL_IRA-BIL - Mid_annual_st'!$W$1:$AR$1,$B477)</f>
        <v>4232775</v>
      </c>
      <c r="H477">
        <f>SUMIFS(INDEX('IRA-BIL_IRA-BIL - Mid_annual_st'!$W$3:$AR$434,MATCH(H464,'IRA-BIL_IRA-BIL - Mid_annual_st'!$A$3:$A$434,0),),'IRA-BIL_IRA-BIL - Mid_annual_st'!$W$1:$AR$1,$B477)</f>
        <v>4181652</v>
      </c>
      <c r="I477">
        <f>SUMIFS(INDEX('IRA-BIL_IRA-BIL - Mid_annual_st'!$W$3:$AR$434,MATCH(I464,'IRA-BIL_IRA-BIL - Mid_annual_st'!$A$3:$A$434,0),),'IRA-BIL_IRA-BIL - Mid_annual_st'!$W$1:$AR$1,$B477)</f>
        <v>7315649</v>
      </c>
      <c r="J477">
        <f>SUMIFS(INDEX('IRA-BIL_IRA-BIL - Mid_annual_st'!$W$3:$AR$434,MATCH(J464,'IRA-BIL_IRA-BIL - Mid_annual_st'!$A$3:$A$434,0),),'IRA-BIL_IRA-BIL - Mid_annual_st'!$W$1:$AR$1,$B477)</f>
        <v>7332365</v>
      </c>
      <c r="K477">
        <f>SUMIFS(INDEX('IRA-BIL_IRA-BIL - Mid_annual_st'!$W$3:$AR$434,MATCH(K464,'IRA-BIL_IRA-BIL - Mid_annual_st'!$A$3:$A$434,0),),'IRA-BIL_IRA-BIL - Mid_annual_st'!$W$1:$AR$1,$B477)</f>
        <v>7326130</v>
      </c>
      <c r="M477">
        <f t="shared" ref="M477:U477" si="441">C477/SUM(C466:C477)</f>
        <v>1.2919663178779961E-3</v>
      </c>
      <c r="N477">
        <f t="shared" si="441"/>
        <v>1.686011284246304E-2</v>
      </c>
      <c r="O477">
        <f t="shared" si="441"/>
        <v>4.4270883985698388E-2</v>
      </c>
      <c r="P477">
        <f t="shared" si="441"/>
        <v>4.5186707957708225E-2</v>
      </c>
      <c r="Q477">
        <f t="shared" si="441"/>
        <v>4.5862787131017491E-2</v>
      </c>
      <c r="R477">
        <f t="shared" si="441"/>
        <v>4.6892646130015397E-2</v>
      </c>
      <c r="S477">
        <f t="shared" si="441"/>
        <v>6.9863481772978825E-2</v>
      </c>
      <c r="T477">
        <f t="shared" si="441"/>
        <v>6.3525213593330854E-2</v>
      </c>
      <c r="U477">
        <f t="shared" si="441"/>
        <v>6.0400756940132826E-2</v>
      </c>
    </row>
    <row r="478" spans="1:21" ht="15.6" customHeight="1" thickBot="1">
      <c r="A478" s="50" t="s">
        <v>115</v>
      </c>
      <c r="C478" s="49" t="str">
        <f t="shared" ref="C478:K478" si="442">$A478&amp;"_"&amp;C479</f>
        <v>OR_2022</v>
      </c>
      <c r="D478" s="49" t="str">
        <f t="shared" si="442"/>
        <v>OR_2023</v>
      </c>
      <c r="E478" s="49" t="str">
        <f t="shared" si="442"/>
        <v>OR_2024</v>
      </c>
      <c r="F478" s="49" t="str">
        <f t="shared" si="442"/>
        <v>OR_2025</v>
      </c>
      <c r="G478" s="49" t="str">
        <f t="shared" si="442"/>
        <v>OR_2026</v>
      </c>
      <c r="H478" s="49" t="str">
        <f t="shared" si="442"/>
        <v>OR_2027</v>
      </c>
      <c r="I478" s="49" t="str">
        <f t="shared" si="442"/>
        <v>OR_2028</v>
      </c>
      <c r="J478" s="49" t="str">
        <f t="shared" si="442"/>
        <v>OR_2029</v>
      </c>
      <c r="K478" s="49" t="str">
        <f t="shared" si="442"/>
        <v>OR_2030</v>
      </c>
      <c r="M478" s="56" t="str">
        <f t="shared" ref="M478:U478" si="443">$A478&amp;"_"&amp;M479</f>
        <v>OR_2022</v>
      </c>
      <c r="N478" s="56" t="str">
        <f t="shared" si="443"/>
        <v>OR_2023</v>
      </c>
      <c r="O478" s="56" t="str">
        <f t="shared" si="443"/>
        <v>OR_2024</v>
      </c>
      <c r="P478" s="56" t="str">
        <f t="shared" si="443"/>
        <v>OR_2025</v>
      </c>
      <c r="Q478" s="56" t="str">
        <f t="shared" si="443"/>
        <v>OR_2026</v>
      </c>
      <c r="R478" s="56" t="str">
        <f t="shared" si="443"/>
        <v>OR_2027</v>
      </c>
      <c r="S478" s="56" t="str">
        <f t="shared" si="443"/>
        <v>OR_2028</v>
      </c>
      <c r="T478" s="56" t="str">
        <f t="shared" si="443"/>
        <v>OR_2029</v>
      </c>
      <c r="U478" s="56" t="str">
        <f t="shared" si="443"/>
        <v>OR_2030</v>
      </c>
    </row>
    <row r="479" spans="1:21">
      <c r="C479" s="48">
        <v>2022</v>
      </c>
      <c r="D479" s="48">
        <v>2023</v>
      </c>
      <c r="E479" s="48">
        <v>2024</v>
      </c>
      <c r="F479" s="48">
        <v>2025</v>
      </c>
      <c r="G479" s="48">
        <v>2026</v>
      </c>
      <c r="H479" s="48">
        <v>2027</v>
      </c>
      <c r="I479" s="48">
        <v>2028</v>
      </c>
      <c r="J479" s="48">
        <v>2029</v>
      </c>
      <c r="K479" s="48">
        <v>2030</v>
      </c>
      <c r="M479" s="48">
        <v>2022</v>
      </c>
      <c r="N479" s="48">
        <v>2023</v>
      </c>
      <c r="O479" s="48">
        <v>2024</v>
      </c>
      <c r="P479" s="48">
        <v>2025</v>
      </c>
      <c r="Q479" s="48">
        <v>2026</v>
      </c>
      <c r="R479" s="48">
        <v>2027</v>
      </c>
      <c r="S479" s="48">
        <v>2028</v>
      </c>
      <c r="T479" s="48">
        <v>2029</v>
      </c>
      <c r="U479" s="48">
        <v>2030</v>
      </c>
    </row>
    <row r="480" spans="1:21">
      <c r="A480" t="str">
        <f>A478</f>
        <v>OR</v>
      </c>
      <c r="B480" s="1" t="s">
        <v>237</v>
      </c>
      <c r="C480" s="53">
        <v>0</v>
      </c>
      <c r="D480" s="53">
        <v>0</v>
      </c>
      <c r="E480" s="53">
        <v>0</v>
      </c>
      <c r="F480" s="53">
        <v>0</v>
      </c>
      <c r="G480" s="53">
        <v>0</v>
      </c>
      <c r="H480" s="53">
        <v>0</v>
      </c>
      <c r="I480" s="53">
        <v>0</v>
      </c>
      <c r="J480" s="53">
        <v>0</v>
      </c>
      <c r="K480" s="53">
        <v>0</v>
      </c>
      <c r="M480" s="53">
        <v>0</v>
      </c>
      <c r="N480" s="53">
        <v>0</v>
      </c>
      <c r="O480" s="53">
        <v>0</v>
      </c>
      <c r="P480" s="53">
        <v>0</v>
      </c>
      <c r="Q480" s="53">
        <v>0</v>
      </c>
      <c r="R480" s="53">
        <v>0</v>
      </c>
      <c r="S480" s="53">
        <v>0</v>
      </c>
      <c r="T480" s="53">
        <v>0</v>
      </c>
      <c r="U480" s="53">
        <v>0</v>
      </c>
    </row>
    <row r="481" spans="1:21">
      <c r="A481" t="str">
        <f t="shared" ref="A481:A491" si="444">A480</f>
        <v>OR</v>
      </c>
      <c r="B481" s="1" t="s">
        <v>238</v>
      </c>
      <c r="C481">
        <f>SUMIFS(INDEX('IRA-BIL_IRA-BIL - Mid_annual_st'!$W$3:$AR$434,MATCH(C478,'IRA-BIL_IRA-BIL - Mid_annual_st'!$A$3:$A$434,0),),'IRA-BIL_IRA-BIL - Mid_annual_st'!$W$1:$AR$1,$B481)</f>
        <v>255576</v>
      </c>
      <c r="D481">
        <f>SUMIFS(INDEX('IRA-BIL_IRA-BIL - Mid_annual_st'!$W$3:$AR$434,MATCH(D478,'IRA-BIL_IRA-BIL - Mid_annual_st'!$A$3:$A$434,0),),'IRA-BIL_IRA-BIL - Mid_annual_st'!$W$1:$AR$1,$B481)</f>
        <v>231844</v>
      </c>
      <c r="E481">
        <f>SUMIFS(INDEX('IRA-BIL_IRA-BIL - Mid_annual_st'!$W$3:$AR$434,MATCH(E478,'IRA-BIL_IRA-BIL - Mid_annual_st'!$A$3:$A$434,0),),'IRA-BIL_IRA-BIL - Mid_annual_st'!$W$1:$AR$1,$B481)</f>
        <v>230645</v>
      </c>
      <c r="F481">
        <f>SUMIFS(INDEX('IRA-BIL_IRA-BIL - Mid_annual_st'!$W$3:$AR$434,MATCH(F478,'IRA-BIL_IRA-BIL - Mid_annual_st'!$A$3:$A$434,0),),'IRA-BIL_IRA-BIL - Mid_annual_st'!$W$1:$AR$1,$B481)</f>
        <v>228370</v>
      </c>
      <c r="G481">
        <f>SUMIFS(INDEX('IRA-BIL_IRA-BIL - Mid_annual_st'!$W$3:$AR$434,MATCH(G478,'IRA-BIL_IRA-BIL - Mid_annual_st'!$A$3:$A$434,0),),'IRA-BIL_IRA-BIL - Mid_annual_st'!$W$1:$AR$1,$B481)</f>
        <v>229920</v>
      </c>
      <c r="H481">
        <f>SUMIFS(INDEX('IRA-BIL_IRA-BIL - Mid_annual_st'!$W$3:$AR$434,MATCH(H478,'IRA-BIL_IRA-BIL - Mid_annual_st'!$A$3:$A$434,0),),'IRA-BIL_IRA-BIL - Mid_annual_st'!$W$1:$AR$1,$B481)</f>
        <v>228236</v>
      </c>
      <c r="I481">
        <f>SUMIFS(INDEX('IRA-BIL_IRA-BIL - Mid_annual_st'!$W$3:$AR$434,MATCH(I478,'IRA-BIL_IRA-BIL - Mid_annual_st'!$A$3:$A$434,0),),'IRA-BIL_IRA-BIL - Mid_annual_st'!$W$1:$AR$1,$B481)</f>
        <v>208023</v>
      </c>
      <c r="J481">
        <f>SUMIFS(INDEX('IRA-BIL_IRA-BIL - Mid_annual_st'!$W$3:$AR$434,MATCH(J478,'IRA-BIL_IRA-BIL - Mid_annual_st'!$A$3:$A$434,0),),'IRA-BIL_IRA-BIL - Mid_annual_st'!$W$1:$AR$1,$B481)</f>
        <v>189588</v>
      </c>
      <c r="K481">
        <f>SUMIFS(INDEX('IRA-BIL_IRA-BIL - Mid_annual_st'!$W$3:$AR$434,MATCH(K478,'IRA-BIL_IRA-BIL - Mid_annual_st'!$A$3:$A$434,0),),'IRA-BIL_IRA-BIL - Mid_annual_st'!$W$1:$AR$1,$B481)</f>
        <v>180417</v>
      </c>
      <c r="M481">
        <f t="shared" ref="M481:U481" si="445">C481/SUM(C480:C491)</f>
        <v>3.8833233751783499E-3</v>
      </c>
      <c r="N481">
        <f t="shared" si="445"/>
        <v>3.7442152718679903E-3</v>
      </c>
      <c r="O481">
        <f t="shared" si="445"/>
        <v>3.7140665530388333E-3</v>
      </c>
      <c r="P481">
        <f t="shared" si="445"/>
        <v>3.6507690066672695E-3</v>
      </c>
      <c r="Q481">
        <f t="shared" si="445"/>
        <v>3.7359995682931606E-3</v>
      </c>
      <c r="R481">
        <f t="shared" si="445"/>
        <v>3.7203922963578474E-3</v>
      </c>
      <c r="S481">
        <f t="shared" si="445"/>
        <v>3.6227541625283889E-3</v>
      </c>
      <c r="T481">
        <f t="shared" si="445"/>
        <v>3.2897972141983029E-3</v>
      </c>
      <c r="U481">
        <f t="shared" si="445"/>
        <v>3.2273780373111641E-3</v>
      </c>
    </row>
    <row r="482" spans="1:21">
      <c r="A482" t="str">
        <f t="shared" si="444"/>
        <v>OR</v>
      </c>
      <c r="B482" s="1" t="s">
        <v>239</v>
      </c>
      <c r="C482">
        <f>SUMIFS(INDEX('IRA-BIL_IRA-BIL - Mid_annual_st'!$W$3:$AR$434,MATCH(C478,'IRA-BIL_IRA-BIL - Mid_annual_st'!$A$3:$A$434,0),),'IRA-BIL_IRA-BIL - Mid_annual_st'!$W$1:$AR$1,$B482)</f>
        <v>0</v>
      </c>
      <c r="D482">
        <f>SUMIFS(INDEX('IRA-BIL_IRA-BIL - Mid_annual_st'!$W$3:$AR$434,MATCH(D478,'IRA-BIL_IRA-BIL - Mid_annual_st'!$A$3:$A$434,0),),'IRA-BIL_IRA-BIL - Mid_annual_st'!$W$1:$AR$1,$B482)</f>
        <v>0</v>
      </c>
      <c r="E482">
        <f>SUMIFS(INDEX('IRA-BIL_IRA-BIL - Mid_annual_st'!$W$3:$AR$434,MATCH(E478,'IRA-BIL_IRA-BIL - Mid_annual_st'!$A$3:$A$434,0),),'IRA-BIL_IRA-BIL - Mid_annual_st'!$W$1:$AR$1,$B482)</f>
        <v>0</v>
      </c>
      <c r="F482">
        <f>SUMIFS(INDEX('IRA-BIL_IRA-BIL - Mid_annual_st'!$W$3:$AR$434,MATCH(F478,'IRA-BIL_IRA-BIL - Mid_annual_st'!$A$3:$A$434,0),),'IRA-BIL_IRA-BIL - Mid_annual_st'!$W$1:$AR$1,$B482)</f>
        <v>30755</v>
      </c>
      <c r="G482">
        <f>SUMIFS(INDEX('IRA-BIL_IRA-BIL - Mid_annual_st'!$W$3:$AR$434,MATCH(G478,'IRA-BIL_IRA-BIL - Mid_annual_st'!$A$3:$A$434,0),),'IRA-BIL_IRA-BIL - Mid_annual_st'!$W$1:$AR$1,$B482)</f>
        <v>61511</v>
      </c>
      <c r="H482">
        <f>SUMIFS(INDEX('IRA-BIL_IRA-BIL - Mid_annual_st'!$W$3:$AR$434,MATCH(H478,'IRA-BIL_IRA-BIL - Mid_annual_st'!$A$3:$A$434,0),),'IRA-BIL_IRA-BIL - Mid_annual_st'!$W$1:$AR$1,$B482)</f>
        <v>92266</v>
      </c>
      <c r="I482">
        <f>SUMIFS(INDEX('IRA-BIL_IRA-BIL - Mid_annual_st'!$W$3:$AR$434,MATCH(I478,'IRA-BIL_IRA-BIL - Mid_annual_st'!$A$3:$A$434,0),),'IRA-BIL_IRA-BIL - Mid_annual_st'!$W$1:$AR$1,$B482)</f>
        <v>0</v>
      </c>
      <c r="J482">
        <f>SUMIFS(INDEX('IRA-BIL_IRA-BIL - Mid_annual_st'!$W$3:$AR$434,MATCH(J478,'IRA-BIL_IRA-BIL - Mid_annual_st'!$A$3:$A$434,0),),'IRA-BIL_IRA-BIL - Mid_annual_st'!$W$1:$AR$1,$B482)</f>
        <v>0</v>
      </c>
      <c r="K482">
        <f>SUMIFS(INDEX('IRA-BIL_IRA-BIL - Mid_annual_st'!$W$3:$AR$434,MATCH(K478,'IRA-BIL_IRA-BIL - Mid_annual_st'!$A$3:$A$434,0),),'IRA-BIL_IRA-BIL - Mid_annual_st'!$W$1:$AR$1,$B482)</f>
        <v>0</v>
      </c>
      <c r="M482">
        <f t="shared" ref="M482:U482" si="446">C482/SUM(C480:C491)</f>
        <v>0</v>
      </c>
      <c r="N482">
        <f t="shared" si="446"/>
        <v>0</v>
      </c>
      <c r="O482">
        <f t="shared" si="446"/>
        <v>0</v>
      </c>
      <c r="P482">
        <f t="shared" si="446"/>
        <v>4.9165565004182627E-4</v>
      </c>
      <c r="Q482">
        <f t="shared" si="446"/>
        <v>9.9950012806750426E-4</v>
      </c>
      <c r="R482">
        <f t="shared" si="446"/>
        <v>1.5039946179207188E-3</v>
      </c>
      <c r="S482">
        <f t="shared" si="446"/>
        <v>0</v>
      </c>
      <c r="T482">
        <f t="shared" si="446"/>
        <v>0</v>
      </c>
      <c r="U482">
        <f t="shared" si="446"/>
        <v>0</v>
      </c>
    </row>
    <row r="483" spans="1:21">
      <c r="A483" t="str">
        <f t="shared" si="444"/>
        <v>OR</v>
      </c>
      <c r="B483" s="1" t="s">
        <v>242</v>
      </c>
      <c r="C483">
        <f>SUMIFS(INDEX('IRA-BIL_IRA-BIL - Mid_annual_st'!$W$3:$AR$434,MATCH(C478,'IRA-BIL_IRA-BIL - Mid_annual_st'!$A$3:$A$434,0),),'IRA-BIL_IRA-BIL - Mid_annual_st'!$W$1:$AR$1,$B483)</f>
        <v>145220</v>
      </c>
      <c r="D483">
        <f>SUMIFS(INDEX('IRA-BIL_IRA-BIL - Mid_annual_st'!$W$3:$AR$434,MATCH(D478,'IRA-BIL_IRA-BIL - Mid_annual_st'!$A$3:$A$434,0),),'IRA-BIL_IRA-BIL - Mid_annual_st'!$W$1:$AR$1,$B483)</f>
        <v>145220</v>
      </c>
      <c r="E483">
        <f>SUMIFS(INDEX('IRA-BIL_IRA-BIL - Mid_annual_st'!$W$3:$AR$434,MATCH(E478,'IRA-BIL_IRA-BIL - Mid_annual_st'!$A$3:$A$434,0),),'IRA-BIL_IRA-BIL - Mid_annual_st'!$W$1:$AR$1,$B483)</f>
        <v>145220</v>
      </c>
      <c r="F483">
        <f>SUMIFS(INDEX('IRA-BIL_IRA-BIL - Mid_annual_st'!$W$3:$AR$434,MATCH(F478,'IRA-BIL_IRA-BIL - Mid_annual_st'!$A$3:$A$434,0),),'IRA-BIL_IRA-BIL - Mid_annual_st'!$W$1:$AR$1,$B483)</f>
        <v>145220</v>
      </c>
      <c r="G483">
        <f>SUMIFS(INDEX('IRA-BIL_IRA-BIL - Mid_annual_st'!$W$3:$AR$434,MATCH(G478,'IRA-BIL_IRA-BIL - Mid_annual_st'!$A$3:$A$434,0),),'IRA-BIL_IRA-BIL - Mid_annual_st'!$W$1:$AR$1,$B483)</f>
        <v>145220</v>
      </c>
      <c r="H483">
        <f>SUMIFS(INDEX('IRA-BIL_IRA-BIL - Mid_annual_st'!$W$3:$AR$434,MATCH(H478,'IRA-BIL_IRA-BIL - Mid_annual_st'!$A$3:$A$434,0),),'IRA-BIL_IRA-BIL - Mid_annual_st'!$W$1:$AR$1,$B483)</f>
        <v>1183695</v>
      </c>
      <c r="I483">
        <f>SUMIFS(INDEX('IRA-BIL_IRA-BIL - Mid_annual_st'!$W$3:$AR$434,MATCH(I478,'IRA-BIL_IRA-BIL - Mid_annual_st'!$A$3:$A$434,0),),'IRA-BIL_IRA-BIL - Mid_annual_st'!$W$1:$AR$1,$B483)</f>
        <v>1202668</v>
      </c>
      <c r="J483">
        <f>SUMIFS(INDEX('IRA-BIL_IRA-BIL - Mid_annual_st'!$W$3:$AR$434,MATCH(J478,'IRA-BIL_IRA-BIL - Mid_annual_st'!$A$3:$A$434,0),),'IRA-BIL_IRA-BIL - Mid_annual_st'!$W$1:$AR$1,$B483)</f>
        <v>1202668</v>
      </c>
      <c r="K483">
        <f>SUMIFS(INDEX('IRA-BIL_IRA-BIL - Mid_annual_st'!$W$3:$AR$434,MATCH(K478,'IRA-BIL_IRA-BIL - Mid_annual_st'!$A$3:$A$434,0),),'IRA-BIL_IRA-BIL - Mid_annual_st'!$W$1:$AR$1,$B483)</f>
        <v>1202668</v>
      </c>
      <c r="M483">
        <f t="shared" ref="M483:U483" si="447">C483/SUM(C480:C491)</f>
        <v>2.2065304275182334E-3</v>
      </c>
      <c r="N483">
        <f t="shared" si="447"/>
        <v>2.3452620804535356E-3</v>
      </c>
      <c r="O483">
        <f t="shared" si="447"/>
        <v>2.3384714380641218E-3</v>
      </c>
      <c r="P483">
        <f t="shared" si="447"/>
        <v>2.3215162900040325E-3</v>
      </c>
      <c r="Q483">
        <f t="shared" si="447"/>
        <v>2.3596984051301876E-3</v>
      </c>
      <c r="R483">
        <f t="shared" si="447"/>
        <v>1.9294983084339464E-2</v>
      </c>
      <c r="S483">
        <f t="shared" si="447"/>
        <v>2.0944657576997219E-2</v>
      </c>
      <c r="T483">
        <f t="shared" si="447"/>
        <v>2.0869115323783386E-2</v>
      </c>
      <c r="U483">
        <f t="shared" si="447"/>
        <v>2.1513850077193076E-2</v>
      </c>
    </row>
    <row r="484" spans="1:21">
      <c r="A484" t="str">
        <f t="shared" si="444"/>
        <v>OR</v>
      </c>
      <c r="B484" s="1" t="s">
        <v>243</v>
      </c>
      <c r="C484">
        <f>SUMIFS(INDEX('IRA-BIL_IRA-BIL - Mid_annual_st'!$W$3:$AR$434,MATCH(C478,'IRA-BIL_IRA-BIL - Mid_annual_st'!$A$3:$A$434,0),),'IRA-BIL_IRA-BIL - Mid_annual_st'!$W$1:$AR$1,$B484)</f>
        <v>35336896</v>
      </c>
      <c r="D484">
        <f>SUMIFS(INDEX('IRA-BIL_IRA-BIL - Mid_annual_st'!$W$3:$AR$434,MATCH(D478,'IRA-BIL_IRA-BIL - Mid_annual_st'!$A$3:$A$434,0),),'IRA-BIL_IRA-BIL - Mid_annual_st'!$W$1:$AR$1,$B484)</f>
        <v>35336604</v>
      </c>
      <c r="E484">
        <f>SUMIFS(INDEX('IRA-BIL_IRA-BIL - Mid_annual_st'!$W$3:$AR$434,MATCH(E478,'IRA-BIL_IRA-BIL - Mid_annual_st'!$A$3:$A$434,0),),'IRA-BIL_IRA-BIL - Mid_annual_st'!$W$1:$AR$1,$B484)</f>
        <v>35388910</v>
      </c>
      <c r="F484">
        <f>SUMIFS(INDEX('IRA-BIL_IRA-BIL - Mid_annual_st'!$W$3:$AR$434,MATCH(F478,'IRA-BIL_IRA-BIL - Mid_annual_st'!$A$3:$A$434,0),),'IRA-BIL_IRA-BIL - Mid_annual_st'!$W$1:$AR$1,$B484)</f>
        <v>36461736</v>
      </c>
      <c r="G484">
        <f>SUMIFS(INDEX('IRA-BIL_IRA-BIL - Mid_annual_st'!$W$3:$AR$434,MATCH(G478,'IRA-BIL_IRA-BIL - Mid_annual_st'!$A$3:$A$434,0),),'IRA-BIL_IRA-BIL - Mid_annual_st'!$W$1:$AR$1,$B484)</f>
        <v>36513750</v>
      </c>
      <c r="H484">
        <f>SUMIFS(INDEX('IRA-BIL_IRA-BIL - Mid_annual_st'!$W$3:$AR$434,MATCH(H478,'IRA-BIL_IRA-BIL - Mid_annual_st'!$A$3:$A$434,0),),'IRA-BIL_IRA-BIL - Mid_annual_st'!$W$1:$AR$1,$B484)</f>
        <v>36748711</v>
      </c>
      <c r="I484">
        <f>SUMIFS(INDEX('IRA-BIL_IRA-BIL - Mid_annual_st'!$W$3:$AR$434,MATCH(I478,'IRA-BIL_IRA-BIL - Mid_annual_st'!$A$3:$A$434,0),),'IRA-BIL_IRA-BIL - Mid_annual_st'!$W$1:$AR$1,$B484)</f>
        <v>36816646</v>
      </c>
      <c r="J484">
        <f>SUMIFS(INDEX('IRA-BIL_IRA-BIL - Mid_annual_st'!$W$3:$AR$434,MATCH(J478,'IRA-BIL_IRA-BIL - Mid_annual_st'!$A$3:$A$434,0),),'IRA-BIL_IRA-BIL - Mid_annual_st'!$W$1:$AR$1,$B484)</f>
        <v>36898379</v>
      </c>
      <c r="K484">
        <f>SUMIFS(INDEX('IRA-BIL_IRA-BIL - Mid_annual_st'!$W$3:$AR$434,MATCH(K478,'IRA-BIL_IRA-BIL - Mid_annual_st'!$A$3:$A$434,0),),'IRA-BIL_IRA-BIL - Mid_annual_st'!$W$1:$AR$1,$B484)</f>
        <v>36987829</v>
      </c>
      <c r="M484">
        <f t="shared" ref="M484:U484" si="448">C484/SUM(C480:C491)</f>
        <v>0.53692284973176796</v>
      </c>
      <c r="N484">
        <f t="shared" si="448"/>
        <v>0.5706761975843736</v>
      </c>
      <c r="O484">
        <f t="shared" si="448"/>
        <v>0.56986610149581174</v>
      </c>
      <c r="P484">
        <f t="shared" si="448"/>
        <v>0.58288468589606435</v>
      </c>
      <c r="Q484">
        <f t="shared" si="448"/>
        <v>0.59331660680569065</v>
      </c>
      <c r="R484">
        <f t="shared" si="448"/>
        <v>0.59902741594437725</v>
      </c>
      <c r="S484">
        <f t="shared" si="448"/>
        <v>0.64116783983902814</v>
      </c>
      <c r="T484">
        <f t="shared" si="448"/>
        <v>0.64027356395253476</v>
      </c>
      <c r="U484">
        <f t="shared" si="448"/>
        <v>0.66165442814380548</v>
      </c>
    </row>
    <row r="485" spans="1:21">
      <c r="A485" t="str">
        <f t="shared" si="444"/>
        <v>OR</v>
      </c>
      <c r="B485" s="1" t="s">
        <v>241</v>
      </c>
      <c r="C485">
        <f>SUMIFS(INDEX('IRA-BIL_IRA-BIL - Mid_annual_st'!$W$3:$AR$434,MATCH(C478,'IRA-BIL_IRA-BIL - Mid_annual_st'!$A$3:$A$434,0),),'IRA-BIL_IRA-BIL - Mid_annual_st'!$W$1:$AR$1,$B485)</f>
        <v>17158778</v>
      </c>
      <c r="D485">
        <f>SUMIFS(INDEX('IRA-BIL_IRA-BIL - Mid_annual_st'!$W$3:$AR$434,MATCH(D478,'IRA-BIL_IRA-BIL - Mid_annual_st'!$A$3:$A$434,0),),'IRA-BIL_IRA-BIL - Mid_annual_st'!$W$1:$AR$1,$B485)</f>
        <v>12984609</v>
      </c>
      <c r="E485">
        <f>SUMIFS(INDEX('IRA-BIL_IRA-BIL - Mid_annual_st'!$W$3:$AR$434,MATCH(E478,'IRA-BIL_IRA-BIL - Mid_annual_st'!$A$3:$A$434,0),),'IRA-BIL_IRA-BIL - Mid_annual_st'!$W$1:$AR$1,$B485)</f>
        <v>13093315</v>
      </c>
      <c r="F485">
        <f>SUMIFS(INDEX('IRA-BIL_IRA-BIL - Mid_annual_st'!$W$3:$AR$434,MATCH(F478,'IRA-BIL_IRA-BIL - Mid_annual_st'!$A$3:$A$434,0),),'IRA-BIL_IRA-BIL - Mid_annual_st'!$W$1:$AR$1,$B485)</f>
        <v>12246317</v>
      </c>
      <c r="G485">
        <f>SUMIFS(INDEX('IRA-BIL_IRA-BIL - Mid_annual_st'!$W$3:$AR$434,MATCH(G478,'IRA-BIL_IRA-BIL - Mid_annual_st'!$A$3:$A$434,0),),'IRA-BIL_IRA-BIL - Mid_annual_st'!$W$1:$AR$1,$B485)</f>
        <v>11055677</v>
      </c>
      <c r="H485">
        <f>SUMIFS(INDEX('IRA-BIL_IRA-BIL - Mid_annual_st'!$W$3:$AR$434,MATCH(H478,'IRA-BIL_IRA-BIL - Mid_annual_st'!$A$3:$A$434,0),),'IRA-BIL_IRA-BIL - Mid_annual_st'!$W$1:$AR$1,$B485)</f>
        <v>9232343</v>
      </c>
      <c r="I485">
        <f>SUMIFS(INDEX('IRA-BIL_IRA-BIL - Mid_annual_st'!$W$3:$AR$434,MATCH(I478,'IRA-BIL_IRA-BIL - Mid_annual_st'!$A$3:$A$434,0),),'IRA-BIL_IRA-BIL - Mid_annual_st'!$W$1:$AR$1,$B485)</f>
        <v>5196044</v>
      </c>
      <c r="J485">
        <f>SUMIFS(INDEX('IRA-BIL_IRA-BIL - Mid_annual_st'!$W$3:$AR$434,MATCH(J478,'IRA-BIL_IRA-BIL - Mid_annual_st'!$A$3:$A$434,0),),'IRA-BIL_IRA-BIL - Mid_annual_st'!$W$1:$AR$1,$B485)</f>
        <v>4512385</v>
      </c>
      <c r="K485">
        <f>SUMIFS(INDEX('IRA-BIL_IRA-BIL - Mid_annual_st'!$W$3:$AR$434,MATCH(K478,'IRA-BIL_IRA-BIL - Mid_annual_st'!$A$3:$A$434,0),),'IRA-BIL_IRA-BIL - Mid_annual_st'!$W$1:$AR$1,$B485)</f>
        <v>3086252</v>
      </c>
      <c r="M485">
        <f t="shared" ref="M485:U485" si="449">C485/SUM(C480:C491)</f>
        <v>0.26071729621285261</v>
      </c>
      <c r="N485">
        <f t="shared" si="449"/>
        <v>0.20969777659561839</v>
      </c>
      <c r="O485">
        <f t="shared" si="449"/>
        <v>0.21084109046327323</v>
      </c>
      <c r="P485">
        <f t="shared" si="449"/>
        <v>0.19577210031712788</v>
      </c>
      <c r="Q485">
        <f t="shared" si="449"/>
        <v>0.17964511351421636</v>
      </c>
      <c r="R485">
        <f t="shared" si="449"/>
        <v>0.15049307635313142</v>
      </c>
      <c r="S485">
        <f t="shared" si="449"/>
        <v>9.0489945965978091E-2</v>
      </c>
      <c r="T485">
        <f t="shared" si="449"/>
        <v>7.8300481055711385E-2</v>
      </c>
      <c r="U485">
        <f t="shared" si="449"/>
        <v>5.5208222741801795E-2</v>
      </c>
    </row>
    <row r="486" spans="1:21">
      <c r="A486" t="str">
        <f t="shared" si="444"/>
        <v>OR</v>
      </c>
      <c r="B486" s="1" t="s">
        <v>244</v>
      </c>
      <c r="C486">
        <f>SUMIFS(INDEX('IRA-BIL_IRA-BIL - Mid_annual_st'!$W$3:$AR$434,MATCH(C478,'IRA-BIL_IRA-BIL - Mid_annual_st'!$A$3:$A$434,0),),'IRA-BIL_IRA-BIL - Mid_annual_st'!$W$1:$AR$1,$B486)</f>
        <v>0</v>
      </c>
      <c r="D486">
        <f>SUMIFS(INDEX('IRA-BIL_IRA-BIL - Mid_annual_st'!$W$3:$AR$434,MATCH(D478,'IRA-BIL_IRA-BIL - Mid_annual_st'!$A$3:$A$434,0),),'IRA-BIL_IRA-BIL - Mid_annual_st'!$W$1:$AR$1,$B486)</f>
        <v>0</v>
      </c>
      <c r="E486">
        <f>SUMIFS(INDEX('IRA-BIL_IRA-BIL - Mid_annual_st'!$W$3:$AR$434,MATCH(E478,'IRA-BIL_IRA-BIL - Mid_annual_st'!$A$3:$A$434,0),),'IRA-BIL_IRA-BIL - Mid_annual_st'!$W$1:$AR$1,$B486)</f>
        <v>0</v>
      </c>
      <c r="F486">
        <f>SUMIFS(INDEX('IRA-BIL_IRA-BIL - Mid_annual_st'!$W$3:$AR$434,MATCH(F478,'IRA-BIL_IRA-BIL - Mid_annual_st'!$A$3:$A$434,0),),'IRA-BIL_IRA-BIL - Mid_annual_st'!$W$1:$AR$1,$B486)</f>
        <v>0</v>
      </c>
      <c r="G486">
        <f>SUMIFS(INDEX('IRA-BIL_IRA-BIL - Mid_annual_st'!$W$3:$AR$434,MATCH(G478,'IRA-BIL_IRA-BIL - Mid_annual_st'!$A$3:$A$434,0),),'IRA-BIL_IRA-BIL - Mid_annual_st'!$W$1:$AR$1,$B486)</f>
        <v>0</v>
      </c>
      <c r="H486">
        <f>SUMIFS(INDEX('IRA-BIL_IRA-BIL - Mid_annual_st'!$W$3:$AR$434,MATCH(H478,'IRA-BIL_IRA-BIL - Mid_annual_st'!$A$3:$A$434,0),),'IRA-BIL_IRA-BIL - Mid_annual_st'!$W$1:$AR$1,$B486)</f>
        <v>0</v>
      </c>
      <c r="I486">
        <f>SUMIFS(INDEX('IRA-BIL_IRA-BIL - Mid_annual_st'!$W$3:$AR$434,MATCH(I478,'IRA-BIL_IRA-BIL - Mid_annual_st'!$A$3:$A$434,0),),'IRA-BIL_IRA-BIL - Mid_annual_st'!$W$1:$AR$1,$B486)</f>
        <v>0</v>
      </c>
      <c r="J486">
        <f>SUMIFS(INDEX('IRA-BIL_IRA-BIL - Mid_annual_st'!$W$3:$AR$434,MATCH(J478,'IRA-BIL_IRA-BIL - Mid_annual_st'!$A$3:$A$434,0),),'IRA-BIL_IRA-BIL - Mid_annual_st'!$W$1:$AR$1,$B486)</f>
        <v>0</v>
      </c>
      <c r="K486">
        <f>SUMIFS(INDEX('IRA-BIL_IRA-BIL - Mid_annual_st'!$W$3:$AR$434,MATCH(K478,'IRA-BIL_IRA-BIL - Mid_annual_st'!$A$3:$A$434,0),),'IRA-BIL_IRA-BIL - Mid_annual_st'!$W$1:$AR$1,$B486)</f>
        <v>0</v>
      </c>
      <c r="M486">
        <f t="shared" ref="M486:U486" si="450">C486/SUM(C480:C491)</f>
        <v>0</v>
      </c>
      <c r="N486">
        <f t="shared" si="450"/>
        <v>0</v>
      </c>
      <c r="O486">
        <f t="shared" si="450"/>
        <v>0</v>
      </c>
      <c r="P486">
        <f t="shared" si="450"/>
        <v>0</v>
      </c>
      <c r="Q486">
        <f t="shared" si="450"/>
        <v>0</v>
      </c>
      <c r="R486">
        <f t="shared" si="450"/>
        <v>0</v>
      </c>
      <c r="S486">
        <f t="shared" si="450"/>
        <v>0</v>
      </c>
      <c r="T486">
        <f t="shared" si="450"/>
        <v>0</v>
      </c>
      <c r="U486">
        <f t="shared" si="450"/>
        <v>0</v>
      </c>
    </row>
    <row r="487" spans="1:21">
      <c r="A487" t="str">
        <f t="shared" si="444"/>
        <v>OR</v>
      </c>
      <c r="B487" s="1" t="s">
        <v>247</v>
      </c>
      <c r="C487">
        <f>SUMIFS(INDEX('IRA-BIL_IRA-BIL - Mid_annual_st'!$W$3:$AR$434,MATCH(C478,'IRA-BIL_IRA-BIL - Mid_annual_st'!$A$3:$A$434,0),),'IRA-BIL_IRA-BIL - Mid_annual_st'!$W$1:$AR$1,$B487)</f>
        <v>0</v>
      </c>
      <c r="D487">
        <f>SUMIFS(INDEX('IRA-BIL_IRA-BIL - Mid_annual_st'!$W$3:$AR$434,MATCH(D478,'IRA-BIL_IRA-BIL - Mid_annual_st'!$A$3:$A$434,0),),'IRA-BIL_IRA-BIL - Mid_annual_st'!$W$1:$AR$1,$B487)</f>
        <v>0</v>
      </c>
      <c r="E487">
        <f>SUMIFS(INDEX('IRA-BIL_IRA-BIL - Mid_annual_st'!$W$3:$AR$434,MATCH(E478,'IRA-BIL_IRA-BIL - Mid_annual_st'!$A$3:$A$434,0),),'IRA-BIL_IRA-BIL - Mid_annual_st'!$W$1:$AR$1,$B487)</f>
        <v>0</v>
      </c>
      <c r="F487">
        <f>SUMIFS(INDEX('IRA-BIL_IRA-BIL - Mid_annual_st'!$W$3:$AR$434,MATCH(F478,'IRA-BIL_IRA-BIL - Mid_annual_st'!$A$3:$A$434,0),),'IRA-BIL_IRA-BIL - Mid_annual_st'!$W$1:$AR$1,$B487)</f>
        <v>0</v>
      </c>
      <c r="G487">
        <f>SUMIFS(INDEX('IRA-BIL_IRA-BIL - Mid_annual_st'!$W$3:$AR$434,MATCH(G478,'IRA-BIL_IRA-BIL - Mid_annual_st'!$A$3:$A$434,0),),'IRA-BIL_IRA-BIL - Mid_annual_st'!$W$1:$AR$1,$B487)</f>
        <v>0</v>
      </c>
      <c r="H487">
        <f>SUMIFS(INDEX('IRA-BIL_IRA-BIL - Mid_annual_st'!$W$3:$AR$434,MATCH(H478,'IRA-BIL_IRA-BIL - Mid_annual_st'!$A$3:$A$434,0),),'IRA-BIL_IRA-BIL - Mid_annual_st'!$W$1:$AR$1,$B487)</f>
        <v>0</v>
      </c>
      <c r="I487">
        <f>SUMIFS(INDEX('IRA-BIL_IRA-BIL - Mid_annual_st'!$W$3:$AR$434,MATCH(I478,'IRA-BIL_IRA-BIL - Mid_annual_st'!$A$3:$A$434,0),),'IRA-BIL_IRA-BIL - Mid_annual_st'!$W$1:$AR$1,$B487)</f>
        <v>0</v>
      </c>
      <c r="J487">
        <f>SUMIFS(INDEX('IRA-BIL_IRA-BIL - Mid_annual_st'!$W$3:$AR$434,MATCH(J478,'IRA-BIL_IRA-BIL - Mid_annual_st'!$A$3:$A$434,0),),'IRA-BIL_IRA-BIL - Mid_annual_st'!$W$1:$AR$1,$B487)</f>
        <v>0</v>
      </c>
      <c r="K487">
        <f>SUMIFS(INDEX('IRA-BIL_IRA-BIL - Mid_annual_st'!$W$3:$AR$434,MATCH(K478,'IRA-BIL_IRA-BIL - Mid_annual_st'!$A$3:$A$434,0),),'IRA-BIL_IRA-BIL - Mid_annual_st'!$W$1:$AR$1,$B487)</f>
        <v>0</v>
      </c>
      <c r="M487">
        <f t="shared" ref="M487:U487" si="451">C487/SUM(C480:C491)</f>
        <v>0</v>
      </c>
      <c r="N487">
        <f t="shared" si="451"/>
        <v>0</v>
      </c>
      <c r="O487">
        <f t="shared" si="451"/>
        <v>0</v>
      </c>
      <c r="P487">
        <f t="shared" si="451"/>
        <v>0</v>
      </c>
      <c r="Q487">
        <f t="shared" si="451"/>
        <v>0</v>
      </c>
      <c r="R487">
        <f t="shared" si="451"/>
        <v>0</v>
      </c>
      <c r="S487">
        <f t="shared" si="451"/>
        <v>0</v>
      </c>
      <c r="T487">
        <f t="shared" si="451"/>
        <v>0</v>
      </c>
      <c r="U487">
        <f t="shared" si="451"/>
        <v>0</v>
      </c>
    </row>
    <row r="488" spans="1:21">
      <c r="A488" t="str">
        <f t="shared" si="444"/>
        <v>OR</v>
      </c>
      <c r="B488" s="1" t="s">
        <v>245</v>
      </c>
      <c r="C488">
        <f>SUMIFS(INDEX('IRA-BIL_IRA-BIL - Mid_annual_st'!$W$3:$AR$434,MATCH(C478,'IRA-BIL_IRA-BIL - Mid_annual_st'!$A$3:$A$434,0),),'IRA-BIL_IRA-BIL - Mid_annual_st'!$W$1:$AR$1,$B488)</f>
        <v>0</v>
      </c>
      <c r="D488">
        <f>SUMIFS(INDEX('IRA-BIL_IRA-BIL - Mid_annual_st'!$W$3:$AR$434,MATCH(D478,'IRA-BIL_IRA-BIL - Mid_annual_st'!$A$3:$A$434,0),),'IRA-BIL_IRA-BIL - Mid_annual_st'!$W$1:$AR$1,$B488)</f>
        <v>0</v>
      </c>
      <c r="E488">
        <f>SUMIFS(INDEX('IRA-BIL_IRA-BIL - Mid_annual_st'!$W$3:$AR$434,MATCH(E478,'IRA-BIL_IRA-BIL - Mid_annual_st'!$A$3:$A$434,0),),'IRA-BIL_IRA-BIL - Mid_annual_st'!$W$1:$AR$1,$B488)</f>
        <v>0</v>
      </c>
      <c r="F488">
        <f>SUMIFS(INDEX('IRA-BIL_IRA-BIL - Mid_annual_st'!$W$3:$AR$434,MATCH(F478,'IRA-BIL_IRA-BIL - Mid_annual_st'!$A$3:$A$434,0),),'IRA-BIL_IRA-BIL - Mid_annual_st'!$W$1:$AR$1,$B488)</f>
        <v>0</v>
      </c>
      <c r="G488">
        <f>SUMIFS(INDEX('IRA-BIL_IRA-BIL - Mid_annual_st'!$W$3:$AR$434,MATCH(G478,'IRA-BIL_IRA-BIL - Mid_annual_st'!$A$3:$A$434,0),),'IRA-BIL_IRA-BIL - Mid_annual_st'!$W$1:$AR$1,$B488)</f>
        <v>0</v>
      </c>
      <c r="H488">
        <f>SUMIFS(INDEX('IRA-BIL_IRA-BIL - Mid_annual_st'!$W$3:$AR$434,MATCH(H478,'IRA-BIL_IRA-BIL - Mid_annual_st'!$A$3:$A$434,0),),'IRA-BIL_IRA-BIL - Mid_annual_st'!$W$1:$AR$1,$B488)</f>
        <v>0</v>
      </c>
      <c r="I488">
        <f>SUMIFS(INDEX('IRA-BIL_IRA-BIL - Mid_annual_st'!$W$3:$AR$434,MATCH(I478,'IRA-BIL_IRA-BIL - Mid_annual_st'!$A$3:$A$434,0),),'IRA-BIL_IRA-BIL - Mid_annual_st'!$W$1:$AR$1,$B488)</f>
        <v>0</v>
      </c>
      <c r="J488">
        <f>SUMIFS(INDEX('IRA-BIL_IRA-BIL - Mid_annual_st'!$W$3:$AR$434,MATCH(J478,'IRA-BIL_IRA-BIL - Mid_annual_st'!$A$3:$A$434,0),),'IRA-BIL_IRA-BIL - Mid_annual_st'!$W$1:$AR$1,$B488)</f>
        <v>0</v>
      </c>
      <c r="K488">
        <f>SUMIFS(INDEX('IRA-BIL_IRA-BIL - Mid_annual_st'!$W$3:$AR$434,MATCH(K478,'IRA-BIL_IRA-BIL - Mid_annual_st'!$A$3:$A$434,0),),'IRA-BIL_IRA-BIL - Mid_annual_st'!$W$1:$AR$1,$B488)</f>
        <v>0</v>
      </c>
      <c r="M488">
        <f t="shared" ref="M488:U488" si="452">C488/SUM(C480:C491)</f>
        <v>0</v>
      </c>
      <c r="N488">
        <f t="shared" si="452"/>
        <v>0</v>
      </c>
      <c r="O488">
        <f t="shared" si="452"/>
        <v>0</v>
      </c>
      <c r="P488">
        <f t="shared" si="452"/>
        <v>0</v>
      </c>
      <c r="Q488">
        <f t="shared" si="452"/>
        <v>0</v>
      </c>
      <c r="R488">
        <f t="shared" si="452"/>
        <v>0</v>
      </c>
      <c r="S488">
        <f t="shared" si="452"/>
        <v>0</v>
      </c>
      <c r="T488">
        <f t="shared" si="452"/>
        <v>0</v>
      </c>
      <c r="U488">
        <f t="shared" si="452"/>
        <v>0</v>
      </c>
    </row>
    <row r="489" spans="1:21">
      <c r="A489" t="str">
        <f t="shared" si="444"/>
        <v>OR</v>
      </c>
      <c r="B489" s="1" t="s">
        <v>248</v>
      </c>
      <c r="C489">
        <f>SUMIFS(INDEX('IRA-BIL_IRA-BIL - Mid_annual_st'!$W$3:$AR$434,MATCH(C478,'IRA-BIL_IRA-BIL - Mid_annual_st'!$A$3:$A$434,0),),'IRA-BIL_IRA-BIL - Mid_annual_st'!$W$1:$AR$1,$B489)</f>
        <v>10572695</v>
      </c>
      <c r="D489">
        <f>SUMIFS(INDEX('IRA-BIL_IRA-BIL - Mid_annual_st'!$W$3:$AR$434,MATCH(D478,'IRA-BIL_IRA-BIL - Mid_annual_st'!$A$3:$A$434,0),),'IRA-BIL_IRA-BIL - Mid_annual_st'!$W$1:$AR$1,$B489)</f>
        <v>10886158</v>
      </c>
      <c r="E489">
        <f>SUMIFS(INDEX('IRA-BIL_IRA-BIL - Mid_annual_st'!$W$3:$AR$434,MATCH(E478,'IRA-BIL_IRA-BIL - Mid_annual_st'!$A$3:$A$434,0),),'IRA-BIL_IRA-BIL - Mid_annual_st'!$W$1:$AR$1,$B489)</f>
        <v>10922107</v>
      </c>
      <c r="F489">
        <f>SUMIFS(INDEX('IRA-BIL_IRA-BIL - Mid_annual_st'!$W$3:$AR$434,MATCH(F478,'IRA-BIL_IRA-BIL - Mid_annual_st'!$A$3:$A$434,0),),'IRA-BIL_IRA-BIL - Mid_annual_st'!$W$1:$AR$1,$B489)</f>
        <v>11137688</v>
      </c>
      <c r="G489">
        <f>SUMIFS(INDEX('IRA-BIL_IRA-BIL - Mid_annual_st'!$W$3:$AR$434,MATCH(G478,'IRA-BIL_IRA-BIL - Mid_annual_st'!$A$3:$A$434,0),),'IRA-BIL_IRA-BIL - Mid_annual_st'!$W$1:$AR$1,$B489)</f>
        <v>11246101</v>
      </c>
      <c r="H489">
        <f>SUMIFS(INDEX('IRA-BIL_IRA-BIL - Mid_annual_st'!$W$3:$AR$434,MATCH(H478,'IRA-BIL_IRA-BIL - Mid_annual_st'!$A$3:$A$434,0),),'IRA-BIL_IRA-BIL - Mid_annual_st'!$W$1:$AR$1,$B489)</f>
        <v>11588622</v>
      </c>
      <c r="I489">
        <f>SUMIFS(INDEX('IRA-BIL_IRA-BIL - Mid_annual_st'!$W$3:$AR$434,MATCH(I478,'IRA-BIL_IRA-BIL - Mid_annual_st'!$A$3:$A$434,0),),'IRA-BIL_IRA-BIL - Mid_annual_st'!$W$1:$AR$1,$B489)</f>
        <v>11740033</v>
      </c>
      <c r="J489">
        <f>SUMIFS(INDEX('IRA-BIL_IRA-BIL - Mid_annual_st'!$W$3:$AR$434,MATCH(J478,'IRA-BIL_IRA-BIL - Mid_annual_st'!$A$3:$A$434,0),),'IRA-BIL_IRA-BIL - Mid_annual_st'!$W$1:$AR$1,$B489)</f>
        <v>12386515</v>
      </c>
      <c r="K489">
        <f>SUMIFS(INDEX('IRA-BIL_IRA-BIL - Mid_annual_st'!$W$3:$AR$434,MATCH(K478,'IRA-BIL_IRA-BIL - Mid_annual_st'!$A$3:$A$434,0),),'IRA-BIL_IRA-BIL - Mid_annual_st'!$W$1:$AR$1,$B489)</f>
        <v>12012509</v>
      </c>
      <c r="M489">
        <f t="shared" ref="M489:U489" si="453">C489/SUM(C480:C491)</f>
        <v>0.16064573211933539</v>
      </c>
      <c r="N489">
        <f t="shared" si="453"/>
        <v>0.1758083842392639</v>
      </c>
      <c r="O489">
        <f t="shared" si="453"/>
        <v>0.17587822106445539</v>
      </c>
      <c r="P489">
        <f t="shared" si="453"/>
        <v>0.17804933290856928</v>
      </c>
      <c r="Q489">
        <f t="shared" si="453"/>
        <v>0.18273933751296659</v>
      </c>
      <c r="R489">
        <f t="shared" si="453"/>
        <v>0.18890192613874704</v>
      </c>
      <c r="S489">
        <f t="shared" si="453"/>
        <v>0.20445457194142305</v>
      </c>
      <c r="T489">
        <f t="shared" si="453"/>
        <v>0.21493513587687774</v>
      </c>
      <c r="U489">
        <f t="shared" si="453"/>
        <v>0.21488500373913041</v>
      </c>
    </row>
    <row r="490" spans="1:21">
      <c r="A490" t="str">
        <f t="shared" si="444"/>
        <v>OR</v>
      </c>
      <c r="B490" s="1" t="s">
        <v>246</v>
      </c>
      <c r="C490" s="53">
        <v>0</v>
      </c>
      <c r="D490" s="53">
        <v>0</v>
      </c>
      <c r="E490" s="53">
        <v>0</v>
      </c>
      <c r="F490" s="53">
        <v>0</v>
      </c>
      <c r="G490" s="53">
        <v>0</v>
      </c>
      <c r="H490" s="53">
        <v>0</v>
      </c>
      <c r="I490" s="53">
        <v>0</v>
      </c>
      <c r="J490" s="53">
        <v>0</v>
      </c>
      <c r="K490" s="53">
        <v>0</v>
      </c>
      <c r="M490" s="53">
        <v>0</v>
      </c>
      <c r="N490" s="53">
        <v>0</v>
      </c>
      <c r="O490" s="53">
        <v>0</v>
      </c>
      <c r="P490" s="53">
        <v>0</v>
      </c>
      <c r="Q490" s="53">
        <v>0</v>
      </c>
      <c r="R490" s="53">
        <v>0</v>
      </c>
      <c r="S490" s="53">
        <v>0</v>
      </c>
      <c r="T490" s="53">
        <v>0</v>
      </c>
      <c r="U490" s="53">
        <v>0</v>
      </c>
    </row>
    <row r="491" spans="1:21" ht="15.6" customHeight="1" thickBot="1">
      <c r="A491" t="str">
        <f t="shared" si="444"/>
        <v>OR</v>
      </c>
      <c r="B491" s="1" t="s">
        <v>240</v>
      </c>
      <c r="C491">
        <f>SUMIFS(INDEX('IRA-BIL_IRA-BIL - Mid_annual_st'!$W$3:$AR$434,MATCH(C478,'IRA-BIL_IRA-BIL - Mid_annual_st'!$A$3:$A$434,0),),'IRA-BIL_IRA-BIL - Mid_annual_st'!$W$1:$AR$1,$B491)</f>
        <v>2344566</v>
      </c>
      <c r="D491">
        <f>SUMIFS(INDEX('IRA-BIL_IRA-BIL - Mid_annual_st'!$W$3:$AR$434,MATCH(D478,'IRA-BIL_IRA-BIL - Mid_annual_st'!$A$3:$A$434,0),),'IRA-BIL_IRA-BIL - Mid_annual_st'!$W$1:$AR$1,$B491)</f>
        <v>2336150</v>
      </c>
      <c r="E491">
        <f>SUMIFS(INDEX('IRA-BIL_IRA-BIL - Mid_annual_st'!$W$3:$AR$434,MATCH(E478,'IRA-BIL_IRA-BIL - Mid_annual_st'!$A$3:$A$434,0),),'IRA-BIL_IRA-BIL - Mid_annual_st'!$W$1:$AR$1,$B491)</f>
        <v>2320198</v>
      </c>
      <c r="F491">
        <f>SUMIFS(INDEX('IRA-BIL_IRA-BIL - Mid_annual_st'!$W$3:$AR$434,MATCH(F478,'IRA-BIL_IRA-BIL - Mid_annual_st'!$A$3:$A$434,0),),'IRA-BIL_IRA-BIL - Mid_annual_st'!$W$1:$AR$1,$B491)</f>
        <v>2303858</v>
      </c>
      <c r="G491">
        <f>SUMIFS(INDEX('IRA-BIL_IRA-BIL - Mid_annual_st'!$W$3:$AR$434,MATCH(G478,'IRA-BIL_IRA-BIL - Mid_annual_st'!$A$3:$A$434,0),),'IRA-BIL_IRA-BIL - Mid_annual_st'!$W$1:$AR$1,$B491)</f>
        <v>2289584</v>
      </c>
      <c r="H491">
        <f>SUMIFS(INDEX('IRA-BIL_IRA-BIL - Mid_annual_st'!$W$3:$AR$434,MATCH(H478,'IRA-BIL_IRA-BIL - Mid_annual_st'!$A$3:$A$434,0),),'IRA-BIL_IRA-BIL - Mid_annual_st'!$W$1:$AR$1,$B491)</f>
        <v>2273421</v>
      </c>
      <c r="I491">
        <f>SUMIFS(INDEX('IRA-BIL_IRA-BIL - Mid_annual_st'!$W$3:$AR$434,MATCH(I478,'IRA-BIL_IRA-BIL - Mid_annual_st'!$A$3:$A$434,0),),'IRA-BIL_IRA-BIL - Mid_annual_st'!$W$1:$AR$1,$B491)</f>
        <v>2257816</v>
      </c>
      <c r="J491">
        <f>SUMIFS(INDEX('IRA-BIL_IRA-BIL - Mid_annual_st'!$W$3:$AR$434,MATCH(J478,'IRA-BIL_IRA-BIL - Mid_annual_st'!$A$3:$A$434,0),),'IRA-BIL_IRA-BIL - Mid_annual_st'!$W$1:$AR$1,$B491)</f>
        <v>2439549</v>
      </c>
      <c r="K491">
        <f>SUMIFS(INDEX('IRA-BIL_IRA-BIL - Mid_annual_st'!$W$3:$AR$434,MATCH(K478,'IRA-BIL_IRA-BIL - Mid_annual_st'!$A$3:$A$434,0),),'IRA-BIL_IRA-BIL - Mid_annual_st'!$W$1:$AR$1,$B491)</f>
        <v>2432360</v>
      </c>
      <c r="M491">
        <f t="shared" ref="M491:U491" si="454">C491/SUM(C480:C491)</f>
        <v>3.5624268133347431E-2</v>
      </c>
      <c r="N491">
        <f t="shared" si="454"/>
        <v>3.7728164228422581E-2</v>
      </c>
      <c r="O491">
        <f t="shared" si="454"/>
        <v>3.7362048985356694E-2</v>
      </c>
      <c r="P491">
        <f t="shared" si="454"/>
        <v>3.6829939931525342E-2</v>
      </c>
      <c r="Q491">
        <f t="shared" si="454"/>
        <v>3.7203744065635556E-2</v>
      </c>
      <c r="R491">
        <f t="shared" si="454"/>
        <v>3.7058211565126245E-2</v>
      </c>
      <c r="S491">
        <f t="shared" si="454"/>
        <v>3.9320230514045068E-2</v>
      </c>
      <c r="T491">
        <f t="shared" si="454"/>
        <v>4.2331906576894403E-2</v>
      </c>
      <c r="U491">
        <f t="shared" si="454"/>
        <v>4.3511117260758035E-2</v>
      </c>
    </row>
    <row r="492" spans="1:21" ht="15.6" customHeight="1" thickBot="1">
      <c r="A492" s="50" t="s">
        <v>118</v>
      </c>
      <c r="C492" s="49" t="str">
        <f t="shared" ref="C492:K492" si="455">$A492&amp;"_"&amp;C493</f>
        <v>PA_2022</v>
      </c>
      <c r="D492" s="49" t="str">
        <f t="shared" si="455"/>
        <v>PA_2023</v>
      </c>
      <c r="E492" s="49" t="str">
        <f t="shared" si="455"/>
        <v>PA_2024</v>
      </c>
      <c r="F492" s="49" t="str">
        <f t="shared" si="455"/>
        <v>PA_2025</v>
      </c>
      <c r="G492" s="49" t="str">
        <f t="shared" si="455"/>
        <v>PA_2026</v>
      </c>
      <c r="H492" s="49" t="str">
        <f t="shared" si="455"/>
        <v>PA_2027</v>
      </c>
      <c r="I492" s="49" t="str">
        <f t="shared" si="455"/>
        <v>PA_2028</v>
      </c>
      <c r="J492" s="49" t="str">
        <f t="shared" si="455"/>
        <v>PA_2029</v>
      </c>
      <c r="K492" s="49" t="str">
        <f t="shared" si="455"/>
        <v>PA_2030</v>
      </c>
      <c r="M492" s="56" t="str">
        <f t="shared" ref="M492:U492" si="456">$A492&amp;"_"&amp;M493</f>
        <v>PA_2022</v>
      </c>
      <c r="N492" s="56" t="str">
        <f t="shared" si="456"/>
        <v>PA_2023</v>
      </c>
      <c r="O492" s="56" t="str">
        <f t="shared" si="456"/>
        <v>PA_2024</v>
      </c>
      <c r="P492" s="56" t="str">
        <f t="shared" si="456"/>
        <v>PA_2025</v>
      </c>
      <c r="Q492" s="56" t="str">
        <f t="shared" si="456"/>
        <v>PA_2026</v>
      </c>
      <c r="R492" s="56" t="str">
        <f t="shared" si="456"/>
        <v>PA_2027</v>
      </c>
      <c r="S492" s="56" t="str">
        <f t="shared" si="456"/>
        <v>PA_2028</v>
      </c>
      <c r="T492" s="56" t="str">
        <f t="shared" si="456"/>
        <v>PA_2029</v>
      </c>
      <c r="U492" s="56" t="str">
        <f t="shared" si="456"/>
        <v>PA_2030</v>
      </c>
    </row>
    <row r="493" spans="1:21">
      <c r="C493" s="48">
        <v>2022</v>
      </c>
      <c r="D493" s="48">
        <v>2023</v>
      </c>
      <c r="E493" s="48">
        <v>2024</v>
      </c>
      <c r="F493" s="48">
        <v>2025</v>
      </c>
      <c r="G493" s="48">
        <v>2026</v>
      </c>
      <c r="H493" s="48">
        <v>2027</v>
      </c>
      <c r="I493" s="48">
        <v>2028</v>
      </c>
      <c r="J493" s="48">
        <v>2029</v>
      </c>
      <c r="K493" s="48">
        <v>2030</v>
      </c>
      <c r="M493" s="48">
        <v>2022</v>
      </c>
      <c r="N493" s="48">
        <v>2023</v>
      </c>
      <c r="O493" s="48">
        <v>2024</v>
      </c>
      <c r="P493" s="48">
        <v>2025</v>
      </c>
      <c r="Q493" s="48">
        <v>2026</v>
      </c>
      <c r="R493" s="48">
        <v>2027</v>
      </c>
      <c r="S493" s="48">
        <v>2028</v>
      </c>
      <c r="T493" s="48">
        <v>2029</v>
      </c>
      <c r="U493" s="48">
        <v>2030</v>
      </c>
    </row>
    <row r="494" spans="1:21">
      <c r="A494" t="str">
        <f>A492</f>
        <v>PA</v>
      </c>
      <c r="B494" s="1" t="s">
        <v>237</v>
      </c>
      <c r="C494" s="53">
        <v>0</v>
      </c>
      <c r="D494" s="53">
        <v>0</v>
      </c>
      <c r="E494" s="53">
        <v>0</v>
      </c>
      <c r="F494" s="53">
        <v>0</v>
      </c>
      <c r="G494" s="53">
        <v>0</v>
      </c>
      <c r="H494" s="53">
        <v>0</v>
      </c>
      <c r="I494" s="53">
        <v>0</v>
      </c>
      <c r="J494" s="53">
        <v>0</v>
      </c>
      <c r="K494" s="53">
        <v>0</v>
      </c>
      <c r="M494" s="53">
        <v>0</v>
      </c>
      <c r="N494" s="53">
        <v>0</v>
      </c>
      <c r="O494" s="53">
        <v>0</v>
      </c>
      <c r="P494" s="53">
        <v>0</v>
      </c>
      <c r="Q494" s="53">
        <v>0</v>
      </c>
      <c r="R494" s="53">
        <v>0</v>
      </c>
      <c r="S494" s="53">
        <v>0</v>
      </c>
      <c r="T494" s="53">
        <v>0</v>
      </c>
      <c r="U494" s="53">
        <v>0</v>
      </c>
    </row>
    <row r="495" spans="1:21">
      <c r="A495" t="str">
        <f t="shared" ref="A495:A505" si="457">A494</f>
        <v>PA</v>
      </c>
      <c r="B495" s="1" t="s">
        <v>238</v>
      </c>
      <c r="C495">
        <f>SUMIFS(INDEX('IRA-BIL_IRA-BIL - Mid_annual_st'!$W$3:$AR$434,MATCH(C492,'IRA-BIL_IRA-BIL - Mid_annual_st'!$A$3:$A$434,0),),'IRA-BIL_IRA-BIL - Mid_annual_st'!$W$1:$AR$1,$B495)</f>
        <v>1441905</v>
      </c>
      <c r="D495">
        <f>SUMIFS(INDEX('IRA-BIL_IRA-BIL - Mid_annual_st'!$W$3:$AR$434,MATCH(D492,'IRA-BIL_IRA-BIL - Mid_annual_st'!$A$3:$A$434,0),),'IRA-BIL_IRA-BIL - Mid_annual_st'!$W$1:$AR$1,$B495)</f>
        <v>1399891</v>
      </c>
      <c r="E495">
        <f>SUMIFS(INDEX('IRA-BIL_IRA-BIL - Mid_annual_st'!$W$3:$AR$434,MATCH(E492,'IRA-BIL_IRA-BIL - Mid_annual_st'!$A$3:$A$434,0),),'IRA-BIL_IRA-BIL - Mid_annual_st'!$W$1:$AR$1,$B495)</f>
        <v>1398687</v>
      </c>
      <c r="F495">
        <f>SUMIFS(INDEX('IRA-BIL_IRA-BIL - Mid_annual_st'!$W$3:$AR$434,MATCH(F492,'IRA-BIL_IRA-BIL - Mid_annual_st'!$A$3:$A$434,0),),'IRA-BIL_IRA-BIL - Mid_annual_st'!$W$1:$AR$1,$B495)</f>
        <v>1398434</v>
      </c>
      <c r="G495">
        <f>SUMIFS(INDEX('IRA-BIL_IRA-BIL - Mid_annual_st'!$W$3:$AR$434,MATCH(G492,'IRA-BIL_IRA-BIL - Mid_annual_st'!$A$3:$A$434,0),),'IRA-BIL_IRA-BIL - Mid_annual_st'!$W$1:$AR$1,$B495)</f>
        <v>1397827</v>
      </c>
      <c r="H495">
        <f>SUMIFS(INDEX('IRA-BIL_IRA-BIL - Mid_annual_st'!$W$3:$AR$434,MATCH(H492,'IRA-BIL_IRA-BIL - Mid_annual_st'!$A$3:$A$434,0),),'IRA-BIL_IRA-BIL - Mid_annual_st'!$W$1:$AR$1,$B495)</f>
        <v>1392755</v>
      </c>
      <c r="I495">
        <f>SUMIFS(INDEX('IRA-BIL_IRA-BIL - Mid_annual_st'!$W$3:$AR$434,MATCH(I492,'IRA-BIL_IRA-BIL - Mid_annual_st'!$A$3:$A$434,0),),'IRA-BIL_IRA-BIL - Mid_annual_st'!$W$1:$AR$1,$B495)</f>
        <v>1390642</v>
      </c>
      <c r="J495">
        <f>SUMIFS(INDEX('IRA-BIL_IRA-BIL - Mid_annual_st'!$W$3:$AR$434,MATCH(J492,'IRA-BIL_IRA-BIL - Mid_annual_st'!$A$3:$A$434,0),),'IRA-BIL_IRA-BIL - Mid_annual_st'!$W$1:$AR$1,$B495)</f>
        <v>1391502</v>
      </c>
      <c r="K495">
        <f>SUMIFS(INDEX('IRA-BIL_IRA-BIL - Mid_annual_st'!$W$3:$AR$434,MATCH(K492,'IRA-BIL_IRA-BIL - Mid_annual_st'!$A$3:$A$434,0),),'IRA-BIL_IRA-BIL - Mid_annual_st'!$W$1:$AR$1,$B495)</f>
        <v>1394117</v>
      </c>
      <c r="M495">
        <f t="shared" ref="M495:U495" si="458">C495/SUM(C494:C505)</f>
        <v>6.0647636021263218E-3</v>
      </c>
      <c r="N495">
        <f t="shared" si="458"/>
        <v>6.0133134731343131E-3</v>
      </c>
      <c r="O495">
        <f t="shared" si="458"/>
        <v>5.9810489257171705E-3</v>
      </c>
      <c r="P495">
        <f t="shared" si="458"/>
        <v>6.13118764403518E-3</v>
      </c>
      <c r="Q495">
        <f t="shared" si="458"/>
        <v>6.1571628133877745E-3</v>
      </c>
      <c r="R495">
        <f t="shared" si="458"/>
        <v>6.2183407949359922E-3</v>
      </c>
      <c r="S495">
        <f t="shared" si="458"/>
        <v>6.6539141151854587E-3</v>
      </c>
      <c r="T495">
        <f t="shared" si="458"/>
        <v>6.8020540541032012E-3</v>
      </c>
      <c r="U495">
        <f t="shared" si="458"/>
        <v>7.1299069416057414E-3</v>
      </c>
    </row>
    <row r="496" spans="1:21">
      <c r="A496" t="str">
        <f t="shared" si="457"/>
        <v>PA</v>
      </c>
      <c r="B496" s="1" t="s">
        <v>239</v>
      </c>
      <c r="C496">
        <f>SUMIFS(INDEX('IRA-BIL_IRA-BIL - Mid_annual_st'!$W$3:$AR$434,MATCH(C492,'IRA-BIL_IRA-BIL - Mid_annual_st'!$A$3:$A$434,0),),'IRA-BIL_IRA-BIL - Mid_annual_st'!$W$1:$AR$1,$B496)</f>
        <v>30086334</v>
      </c>
      <c r="D496">
        <f>SUMIFS(INDEX('IRA-BIL_IRA-BIL - Mid_annual_st'!$W$3:$AR$434,MATCH(D492,'IRA-BIL_IRA-BIL - Mid_annual_st'!$A$3:$A$434,0),),'IRA-BIL_IRA-BIL - Mid_annual_st'!$W$1:$AR$1,$B496)</f>
        <v>22079134</v>
      </c>
      <c r="E496">
        <f>SUMIFS(INDEX('IRA-BIL_IRA-BIL - Mid_annual_st'!$W$3:$AR$434,MATCH(E492,'IRA-BIL_IRA-BIL - Mid_annual_st'!$A$3:$A$434,0),),'IRA-BIL_IRA-BIL - Mid_annual_st'!$W$1:$AR$1,$B496)</f>
        <v>20883092</v>
      </c>
      <c r="F496">
        <f>SUMIFS(INDEX('IRA-BIL_IRA-BIL - Mid_annual_st'!$W$3:$AR$434,MATCH(F492,'IRA-BIL_IRA-BIL - Mid_annual_st'!$A$3:$A$434,0),),'IRA-BIL_IRA-BIL - Mid_annual_st'!$W$1:$AR$1,$B496)</f>
        <v>19043653</v>
      </c>
      <c r="G496">
        <f>SUMIFS(INDEX('IRA-BIL_IRA-BIL - Mid_annual_st'!$W$3:$AR$434,MATCH(G492,'IRA-BIL_IRA-BIL - Mid_annual_st'!$A$3:$A$434,0),),'IRA-BIL_IRA-BIL - Mid_annual_st'!$W$1:$AR$1,$B496)</f>
        <v>17379763</v>
      </c>
      <c r="H496">
        <f>SUMIFS(INDEX('IRA-BIL_IRA-BIL - Mid_annual_st'!$W$3:$AR$434,MATCH(H492,'IRA-BIL_IRA-BIL - Mid_annual_st'!$A$3:$A$434,0),),'IRA-BIL_IRA-BIL - Mid_annual_st'!$W$1:$AR$1,$B496)</f>
        <v>13817751</v>
      </c>
      <c r="I496">
        <f>SUMIFS(INDEX('IRA-BIL_IRA-BIL - Mid_annual_st'!$W$3:$AR$434,MATCH(I492,'IRA-BIL_IRA-BIL - Mid_annual_st'!$A$3:$A$434,0),),'IRA-BIL_IRA-BIL - Mid_annual_st'!$W$1:$AR$1,$B496)</f>
        <v>7760933</v>
      </c>
      <c r="J496">
        <f>SUMIFS(INDEX('IRA-BIL_IRA-BIL - Mid_annual_st'!$W$3:$AR$434,MATCH(J492,'IRA-BIL_IRA-BIL - Mid_annual_st'!$A$3:$A$434,0),),'IRA-BIL_IRA-BIL - Mid_annual_st'!$W$1:$AR$1,$B496)</f>
        <v>6946598</v>
      </c>
      <c r="K496">
        <f>SUMIFS(INDEX('IRA-BIL_IRA-BIL - Mid_annual_st'!$W$3:$AR$434,MATCH(K492,'IRA-BIL_IRA-BIL - Mid_annual_st'!$A$3:$A$434,0),),'IRA-BIL_IRA-BIL - Mid_annual_st'!$W$1:$AR$1,$B496)</f>
        <v>6536937</v>
      </c>
      <c r="M496">
        <f t="shared" ref="M496:U496" si="459">C496/SUM(C494:C505)</f>
        <v>0.12654544048645064</v>
      </c>
      <c r="N496">
        <f t="shared" si="459"/>
        <v>9.4842208398609532E-2</v>
      </c>
      <c r="O496">
        <f t="shared" si="459"/>
        <v>8.9300032796653467E-2</v>
      </c>
      <c r="P496">
        <f t="shared" si="459"/>
        <v>8.3493543471406931E-2</v>
      </c>
      <c r="Q496">
        <f t="shared" si="459"/>
        <v>7.6554559648005616E-2</v>
      </c>
      <c r="R496">
        <f t="shared" si="459"/>
        <v>6.1693179875547101E-2</v>
      </c>
      <c r="S496">
        <f t="shared" si="459"/>
        <v>3.7134346320410738E-2</v>
      </c>
      <c r="T496">
        <f t="shared" si="459"/>
        <v>3.3956929338315858E-2</v>
      </c>
      <c r="U496">
        <f t="shared" si="459"/>
        <v>3.343173671445037E-2</v>
      </c>
    </row>
    <row r="497" spans="1:21">
      <c r="A497" t="str">
        <f t="shared" si="457"/>
        <v>PA</v>
      </c>
      <c r="B497" s="1" t="s">
        <v>242</v>
      </c>
      <c r="C497">
        <f>SUMIFS(INDEX('IRA-BIL_IRA-BIL - Mid_annual_st'!$W$3:$AR$434,MATCH(C492,'IRA-BIL_IRA-BIL - Mid_annual_st'!$A$3:$A$434,0),),'IRA-BIL_IRA-BIL - Mid_annual_st'!$W$1:$AR$1,$B497)</f>
        <v>0</v>
      </c>
      <c r="D497">
        <f>SUMIFS(INDEX('IRA-BIL_IRA-BIL - Mid_annual_st'!$W$3:$AR$434,MATCH(D492,'IRA-BIL_IRA-BIL - Mid_annual_st'!$A$3:$A$434,0),),'IRA-BIL_IRA-BIL - Mid_annual_st'!$W$1:$AR$1,$B497)</f>
        <v>0</v>
      </c>
      <c r="E497">
        <f>SUMIFS(INDEX('IRA-BIL_IRA-BIL - Mid_annual_st'!$W$3:$AR$434,MATCH(E492,'IRA-BIL_IRA-BIL - Mid_annual_st'!$A$3:$A$434,0),),'IRA-BIL_IRA-BIL - Mid_annual_st'!$W$1:$AR$1,$B497)</f>
        <v>0</v>
      </c>
      <c r="F497">
        <f>SUMIFS(INDEX('IRA-BIL_IRA-BIL - Mid_annual_st'!$W$3:$AR$434,MATCH(F492,'IRA-BIL_IRA-BIL - Mid_annual_st'!$A$3:$A$434,0),),'IRA-BIL_IRA-BIL - Mid_annual_st'!$W$1:$AR$1,$B497)</f>
        <v>0</v>
      </c>
      <c r="G497">
        <f>SUMIFS(INDEX('IRA-BIL_IRA-BIL - Mid_annual_st'!$W$3:$AR$434,MATCH(G492,'IRA-BIL_IRA-BIL - Mid_annual_st'!$A$3:$A$434,0),),'IRA-BIL_IRA-BIL - Mid_annual_st'!$W$1:$AR$1,$B497)</f>
        <v>0</v>
      </c>
      <c r="H497">
        <f>SUMIFS(INDEX('IRA-BIL_IRA-BIL - Mid_annual_st'!$W$3:$AR$434,MATCH(H492,'IRA-BIL_IRA-BIL - Mid_annual_st'!$A$3:$A$434,0),),'IRA-BIL_IRA-BIL - Mid_annual_st'!$W$1:$AR$1,$B497)</f>
        <v>0</v>
      </c>
      <c r="I497">
        <f>SUMIFS(INDEX('IRA-BIL_IRA-BIL - Mid_annual_st'!$W$3:$AR$434,MATCH(I492,'IRA-BIL_IRA-BIL - Mid_annual_st'!$A$3:$A$434,0),),'IRA-BIL_IRA-BIL - Mid_annual_st'!$W$1:$AR$1,$B497)</f>
        <v>0</v>
      </c>
      <c r="J497">
        <f>SUMIFS(INDEX('IRA-BIL_IRA-BIL - Mid_annual_st'!$W$3:$AR$434,MATCH(J492,'IRA-BIL_IRA-BIL - Mid_annual_st'!$A$3:$A$434,0),),'IRA-BIL_IRA-BIL - Mid_annual_st'!$W$1:$AR$1,$B497)</f>
        <v>0</v>
      </c>
      <c r="K497">
        <f>SUMIFS(INDEX('IRA-BIL_IRA-BIL - Mid_annual_st'!$W$3:$AR$434,MATCH(K492,'IRA-BIL_IRA-BIL - Mid_annual_st'!$A$3:$A$434,0),),'IRA-BIL_IRA-BIL - Mid_annual_st'!$W$1:$AR$1,$B497)</f>
        <v>0</v>
      </c>
      <c r="M497">
        <f t="shared" ref="M497:U497" si="460">C497/SUM(C494:C505)</f>
        <v>0</v>
      </c>
      <c r="N497">
        <f t="shared" si="460"/>
        <v>0</v>
      </c>
      <c r="O497">
        <f t="shared" si="460"/>
        <v>0</v>
      </c>
      <c r="P497">
        <f t="shared" si="460"/>
        <v>0</v>
      </c>
      <c r="Q497">
        <f t="shared" si="460"/>
        <v>0</v>
      </c>
      <c r="R497">
        <f t="shared" si="460"/>
        <v>0</v>
      </c>
      <c r="S497">
        <f t="shared" si="460"/>
        <v>0</v>
      </c>
      <c r="T497">
        <f t="shared" si="460"/>
        <v>0</v>
      </c>
      <c r="U497">
        <f t="shared" si="460"/>
        <v>0</v>
      </c>
    </row>
    <row r="498" spans="1:21">
      <c r="A498" t="str">
        <f t="shared" si="457"/>
        <v>PA</v>
      </c>
      <c r="B498" s="1" t="s">
        <v>243</v>
      </c>
      <c r="C498">
        <f>SUMIFS(INDEX('IRA-BIL_IRA-BIL - Mid_annual_st'!$W$3:$AR$434,MATCH(C492,'IRA-BIL_IRA-BIL - Mid_annual_st'!$A$3:$A$434,0),),'IRA-BIL_IRA-BIL - Mid_annual_st'!$W$1:$AR$1,$B498)</f>
        <v>2891547</v>
      </c>
      <c r="D498">
        <f>SUMIFS(INDEX('IRA-BIL_IRA-BIL - Mid_annual_st'!$W$3:$AR$434,MATCH(D492,'IRA-BIL_IRA-BIL - Mid_annual_st'!$A$3:$A$434,0),),'IRA-BIL_IRA-BIL - Mid_annual_st'!$W$1:$AR$1,$B498)</f>
        <v>3045293</v>
      </c>
      <c r="E498">
        <f>SUMIFS(INDEX('IRA-BIL_IRA-BIL - Mid_annual_st'!$W$3:$AR$434,MATCH(E492,'IRA-BIL_IRA-BIL - Mid_annual_st'!$A$3:$A$434,0),),'IRA-BIL_IRA-BIL - Mid_annual_st'!$W$1:$AR$1,$B498)</f>
        <v>3049557</v>
      </c>
      <c r="F498">
        <f>SUMIFS(INDEX('IRA-BIL_IRA-BIL - Mid_annual_st'!$W$3:$AR$434,MATCH(F492,'IRA-BIL_IRA-BIL - Mid_annual_st'!$A$3:$A$434,0),),'IRA-BIL_IRA-BIL - Mid_annual_st'!$W$1:$AR$1,$B498)</f>
        <v>3053800</v>
      </c>
      <c r="G498">
        <f>SUMIFS(INDEX('IRA-BIL_IRA-BIL - Mid_annual_st'!$W$3:$AR$434,MATCH(G492,'IRA-BIL_IRA-BIL - Mid_annual_st'!$A$3:$A$434,0),),'IRA-BIL_IRA-BIL - Mid_annual_st'!$W$1:$AR$1,$B498)</f>
        <v>3058064</v>
      </c>
      <c r="H498">
        <f>SUMIFS(INDEX('IRA-BIL_IRA-BIL - Mid_annual_st'!$W$3:$AR$434,MATCH(H492,'IRA-BIL_IRA-BIL - Mid_annual_st'!$A$3:$A$434,0),),'IRA-BIL_IRA-BIL - Mid_annual_st'!$W$1:$AR$1,$B498)</f>
        <v>3062349</v>
      </c>
      <c r="I498">
        <f>SUMIFS(INDEX('IRA-BIL_IRA-BIL - Mid_annual_st'!$W$3:$AR$434,MATCH(I492,'IRA-BIL_IRA-BIL - Mid_annual_st'!$A$3:$A$434,0),),'IRA-BIL_IRA-BIL - Mid_annual_st'!$W$1:$AR$1,$B498)</f>
        <v>3066613</v>
      </c>
      <c r="J498">
        <f>SUMIFS(INDEX('IRA-BIL_IRA-BIL - Mid_annual_st'!$W$3:$AR$434,MATCH(J492,'IRA-BIL_IRA-BIL - Mid_annual_st'!$A$3:$A$434,0),),'IRA-BIL_IRA-BIL - Mid_annual_st'!$W$1:$AR$1,$B498)</f>
        <v>3070877</v>
      </c>
      <c r="K498">
        <f>SUMIFS(INDEX('IRA-BIL_IRA-BIL - Mid_annual_st'!$W$3:$AR$434,MATCH(K492,'IRA-BIL_IRA-BIL - Mid_annual_st'!$A$3:$A$434,0),),'IRA-BIL_IRA-BIL - Mid_annual_st'!$W$1:$AR$1,$B498)</f>
        <v>3075116</v>
      </c>
      <c r="M498">
        <f t="shared" ref="M498:U498" si="461">C498/SUM(C494:C505)</f>
        <v>1.2162069622782054E-2</v>
      </c>
      <c r="N498">
        <f t="shared" si="461"/>
        <v>1.3081233772159126E-2</v>
      </c>
      <c r="O498">
        <f t="shared" si="461"/>
        <v>1.3040479834847452E-2</v>
      </c>
      <c r="P498">
        <f t="shared" si="461"/>
        <v>1.3388848402823896E-2</v>
      </c>
      <c r="Q498">
        <f t="shared" si="461"/>
        <v>1.3470191906265848E-2</v>
      </c>
      <c r="R498">
        <f t="shared" si="461"/>
        <v>1.3672706050261132E-2</v>
      </c>
      <c r="S498">
        <f t="shared" si="461"/>
        <v>1.4673064330367719E-2</v>
      </c>
      <c r="T498">
        <f t="shared" si="461"/>
        <v>1.5011312486437157E-2</v>
      </c>
      <c r="U498">
        <f t="shared" si="461"/>
        <v>1.5727009221351493E-2</v>
      </c>
    </row>
    <row r="499" spans="1:21">
      <c r="A499" t="str">
        <f t="shared" si="457"/>
        <v>PA</v>
      </c>
      <c r="B499" s="1" t="s">
        <v>241</v>
      </c>
      <c r="C499">
        <f>SUMIFS(INDEX('IRA-BIL_IRA-BIL - Mid_annual_st'!$W$3:$AR$434,MATCH(C492,'IRA-BIL_IRA-BIL - Mid_annual_st'!$A$3:$A$434,0),),'IRA-BIL_IRA-BIL - Mid_annual_st'!$W$1:$AR$1,$B499)</f>
        <v>117504646</v>
      </c>
      <c r="D499">
        <f>SUMIFS(INDEX('IRA-BIL_IRA-BIL - Mid_annual_st'!$W$3:$AR$434,MATCH(D492,'IRA-BIL_IRA-BIL - Mid_annual_st'!$A$3:$A$434,0),),'IRA-BIL_IRA-BIL - Mid_annual_st'!$W$1:$AR$1,$B499)</f>
        <v>118344140</v>
      </c>
      <c r="E499">
        <f>SUMIFS(INDEX('IRA-BIL_IRA-BIL - Mid_annual_st'!$W$3:$AR$434,MATCH(E492,'IRA-BIL_IRA-BIL - Mid_annual_st'!$A$3:$A$434,0),),'IRA-BIL_IRA-BIL - Mid_annual_st'!$W$1:$AR$1,$B499)</f>
        <v>120866121</v>
      </c>
      <c r="F499">
        <f>SUMIFS(INDEX('IRA-BIL_IRA-BIL - Mid_annual_st'!$W$3:$AR$434,MATCH(F492,'IRA-BIL_IRA-BIL - Mid_annual_st'!$A$3:$A$434,0),),'IRA-BIL_IRA-BIL - Mid_annual_st'!$W$1:$AR$1,$B499)</f>
        <v>116601785</v>
      </c>
      <c r="G499">
        <f>SUMIFS(INDEX('IRA-BIL_IRA-BIL - Mid_annual_st'!$W$3:$AR$434,MATCH(G492,'IRA-BIL_IRA-BIL - Mid_annual_st'!$A$3:$A$434,0),),'IRA-BIL_IRA-BIL - Mid_annual_st'!$W$1:$AR$1,$B499)</f>
        <v>116857644</v>
      </c>
      <c r="H499">
        <f>SUMIFS(INDEX('IRA-BIL_IRA-BIL - Mid_annual_st'!$W$3:$AR$434,MATCH(H492,'IRA-BIL_IRA-BIL - Mid_annual_st'!$A$3:$A$434,0),),'IRA-BIL_IRA-BIL - Mid_annual_st'!$W$1:$AR$1,$B499)</f>
        <v>117309268</v>
      </c>
      <c r="I499">
        <f>SUMIFS(INDEX('IRA-BIL_IRA-BIL - Mid_annual_st'!$W$3:$AR$434,MATCH(I492,'IRA-BIL_IRA-BIL - Mid_annual_st'!$A$3:$A$434,0),),'IRA-BIL_IRA-BIL - Mid_annual_st'!$W$1:$AR$1,$B499)</f>
        <v>108392329</v>
      </c>
      <c r="J499">
        <f>SUMIFS(INDEX('IRA-BIL_IRA-BIL - Mid_annual_st'!$W$3:$AR$434,MATCH(J492,'IRA-BIL_IRA-BIL - Mid_annual_st'!$A$3:$A$434,0),),'IRA-BIL_IRA-BIL - Mid_annual_st'!$W$1:$AR$1,$B499)</f>
        <v>103970760</v>
      </c>
      <c r="K499">
        <f>SUMIFS(INDEX('IRA-BIL_IRA-BIL - Mid_annual_st'!$W$3:$AR$434,MATCH(K492,'IRA-BIL_IRA-BIL - Mid_annual_st'!$A$3:$A$434,0),),'IRA-BIL_IRA-BIL - Mid_annual_st'!$W$1:$AR$1,$B499)</f>
        <v>94265430</v>
      </c>
      <c r="M499">
        <f t="shared" ref="M499:U499" si="462">C499/SUM(C494:C505)</f>
        <v>0.49423360078613937</v>
      </c>
      <c r="N499">
        <f t="shared" si="462"/>
        <v>0.50835415866556277</v>
      </c>
      <c r="O499">
        <f t="shared" si="462"/>
        <v>0.51684628738427651</v>
      </c>
      <c r="P499">
        <f t="shared" si="462"/>
        <v>0.5112199956983644</v>
      </c>
      <c r="Q499">
        <f t="shared" si="462"/>
        <v>0.51473575778469505</v>
      </c>
      <c r="R499">
        <f t="shared" si="462"/>
        <v>0.52375974728396546</v>
      </c>
      <c r="S499">
        <f t="shared" si="462"/>
        <v>0.51863329880078857</v>
      </c>
      <c r="T499">
        <f t="shared" si="462"/>
        <v>0.50823838526009368</v>
      </c>
      <c r="U499">
        <f t="shared" si="462"/>
        <v>0.48209995553490137</v>
      </c>
    </row>
    <row r="500" spans="1:21">
      <c r="A500" t="str">
        <f t="shared" si="457"/>
        <v>PA</v>
      </c>
      <c r="B500" s="1" t="s">
        <v>244</v>
      </c>
      <c r="C500">
        <f>SUMIFS(INDEX('IRA-BIL_IRA-BIL - Mid_annual_st'!$W$3:$AR$434,MATCH(C492,'IRA-BIL_IRA-BIL - Mid_annual_st'!$A$3:$A$434,0),),'IRA-BIL_IRA-BIL - Mid_annual_st'!$W$1:$AR$1,$B500)</f>
        <v>73430586</v>
      </c>
      <c r="D500">
        <f>SUMIFS(INDEX('IRA-BIL_IRA-BIL - Mid_annual_st'!$W$3:$AR$434,MATCH(D492,'IRA-BIL_IRA-BIL - Mid_annual_st'!$A$3:$A$434,0),),'IRA-BIL_IRA-BIL - Mid_annual_st'!$W$1:$AR$1,$B500)</f>
        <v>73430586</v>
      </c>
      <c r="E500">
        <f>SUMIFS(INDEX('IRA-BIL_IRA-BIL - Mid_annual_st'!$W$3:$AR$434,MATCH(E492,'IRA-BIL_IRA-BIL - Mid_annual_st'!$A$3:$A$434,0),),'IRA-BIL_IRA-BIL - Mid_annual_st'!$W$1:$AR$1,$B500)</f>
        <v>73430586</v>
      </c>
      <c r="F500">
        <f>SUMIFS(INDEX('IRA-BIL_IRA-BIL - Mid_annual_st'!$W$3:$AR$434,MATCH(F492,'IRA-BIL_IRA-BIL - Mid_annual_st'!$A$3:$A$434,0),),'IRA-BIL_IRA-BIL - Mid_annual_st'!$W$1:$AR$1,$B500)</f>
        <v>73430586</v>
      </c>
      <c r="G500">
        <f>SUMIFS(INDEX('IRA-BIL_IRA-BIL - Mid_annual_st'!$W$3:$AR$434,MATCH(G492,'IRA-BIL_IRA-BIL - Mid_annual_st'!$A$3:$A$434,0),),'IRA-BIL_IRA-BIL - Mid_annual_st'!$W$1:$AR$1,$B500)</f>
        <v>73430586</v>
      </c>
      <c r="H500">
        <f>SUMIFS(INDEX('IRA-BIL_IRA-BIL - Mid_annual_st'!$W$3:$AR$434,MATCH(H492,'IRA-BIL_IRA-BIL - Mid_annual_st'!$A$3:$A$434,0),),'IRA-BIL_IRA-BIL - Mid_annual_st'!$W$1:$AR$1,$B500)</f>
        <v>73430586</v>
      </c>
      <c r="I500">
        <f>SUMIFS(INDEX('IRA-BIL_IRA-BIL - Mid_annual_st'!$W$3:$AR$434,MATCH(I492,'IRA-BIL_IRA-BIL - Mid_annual_st'!$A$3:$A$434,0),),'IRA-BIL_IRA-BIL - Mid_annual_st'!$W$1:$AR$1,$B500)</f>
        <v>73430586</v>
      </c>
      <c r="J500">
        <f>SUMIFS(INDEX('IRA-BIL_IRA-BIL - Mid_annual_st'!$W$3:$AR$434,MATCH(J492,'IRA-BIL_IRA-BIL - Mid_annual_st'!$A$3:$A$434,0),),'IRA-BIL_IRA-BIL - Mid_annual_st'!$W$1:$AR$1,$B500)</f>
        <v>73430586</v>
      </c>
      <c r="K500">
        <f>SUMIFS(INDEX('IRA-BIL_IRA-BIL - Mid_annual_st'!$W$3:$AR$434,MATCH(K492,'IRA-BIL_IRA-BIL - Mid_annual_st'!$A$3:$A$434,0),),'IRA-BIL_IRA-BIL - Mid_annual_st'!$W$1:$AR$1,$B500)</f>
        <v>73430586</v>
      </c>
      <c r="M500">
        <f t="shared" ref="M500:U500" si="463">C500/SUM(C494:C505)</f>
        <v>0.30885470627788009</v>
      </c>
      <c r="N500">
        <f t="shared" si="463"/>
        <v>0.31542536678494815</v>
      </c>
      <c r="O500">
        <f t="shared" si="463"/>
        <v>0.31400300961550531</v>
      </c>
      <c r="P500">
        <f t="shared" si="463"/>
        <v>0.32194347504241361</v>
      </c>
      <c r="Q500">
        <f t="shared" si="463"/>
        <v>0.32344780397321909</v>
      </c>
      <c r="R500">
        <f t="shared" si="463"/>
        <v>0.32785120751306279</v>
      </c>
      <c r="S500">
        <f t="shared" si="463"/>
        <v>0.35134909823789284</v>
      </c>
      <c r="T500">
        <f t="shared" si="463"/>
        <v>0.35894940517259316</v>
      </c>
      <c r="U500">
        <f t="shared" si="463"/>
        <v>0.37554469592407047</v>
      </c>
    </row>
    <row r="501" spans="1:21">
      <c r="A501" t="str">
        <f t="shared" si="457"/>
        <v>PA</v>
      </c>
      <c r="B501" s="1" t="s">
        <v>247</v>
      </c>
      <c r="C501">
        <f>SUMIFS(INDEX('IRA-BIL_IRA-BIL - Mid_annual_st'!$W$3:$AR$434,MATCH(C492,'IRA-BIL_IRA-BIL - Mid_annual_st'!$A$3:$A$434,0),),'IRA-BIL_IRA-BIL - Mid_annual_st'!$W$1:$AR$1,$B501)</f>
        <v>0</v>
      </c>
      <c r="D501">
        <f>SUMIFS(INDEX('IRA-BIL_IRA-BIL - Mid_annual_st'!$W$3:$AR$434,MATCH(D492,'IRA-BIL_IRA-BIL - Mid_annual_st'!$A$3:$A$434,0),),'IRA-BIL_IRA-BIL - Mid_annual_st'!$W$1:$AR$1,$B501)</f>
        <v>0</v>
      </c>
      <c r="E501">
        <f>SUMIFS(INDEX('IRA-BIL_IRA-BIL - Mid_annual_st'!$W$3:$AR$434,MATCH(E492,'IRA-BIL_IRA-BIL - Mid_annual_st'!$A$3:$A$434,0),),'IRA-BIL_IRA-BIL - Mid_annual_st'!$W$1:$AR$1,$B501)</f>
        <v>0</v>
      </c>
      <c r="F501">
        <f>SUMIFS(INDEX('IRA-BIL_IRA-BIL - Mid_annual_st'!$W$3:$AR$434,MATCH(F492,'IRA-BIL_IRA-BIL - Mid_annual_st'!$A$3:$A$434,0),),'IRA-BIL_IRA-BIL - Mid_annual_st'!$W$1:$AR$1,$B501)</f>
        <v>0</v>
      </c>
      <c r="G501">
        <f>SUMIFS(INDEX('IRA-BIL_IRA-BIL - Mid_annual_st'!$W$3:$AR$434,MATCH(G492,'IRA-BIL_IRA-BIL - Mid_annual_st'!$A$3:$A$434,0),),'IRA-BIL_IRA-BIL - Mid_annual_st'!$W$1:$AR$1,$B501)</f>
        <v>0</v>
      </c>
      <c r="H501">
        <f>SUMIFS(INDEX('IRA-BIL_IRA-BIL - Mid_annual_st'!$W$3:$AR$434,MATCH(H492,'IRA-BIL_IRA-BIL - Mid_annual_st'!$A$3:$A$434,0),),'IRA-BIL_IRA-BIL - Mid_annual_st'!$W$1:$AR$1,$B501)</f>
        <v>0</v>
      </c>
      <c r="I501">
        <f>SUMIFS(INDEX('IRA-BIL_IRA-BIL - Mid_annual_st'!$W$3:$AR$434,MATCH(I492,'IRA-BIL_IRA-BIL - Mid_annual_st'!$A$3:$A$434,0),),'IRA-BIL_IRA-BIL - Mid_annual_st'!$W$1:$AR$1,$B501)</f>
        <v>0</v>
      </c>
      <c r="J501">
        <f>SUMIFS(INDEX('IRA-BIL_IRA-BIL - Mid_annual_st'!$W$3:$AR$434,MATCH(J492,'IRA-BIL_IRA-BIL - Mid_annual_st'!$A$3:$A$434,0),),'IRA-BIL_IRA-BIL - Mid_annual_st'!$W$1:$AR$1,$B501)</f>
        <v>0</v>
      </c>
      <c r="K501">
        <f>SUMIFS(INDEX('IRA-BIL_IRA-BIL - Mid_annual_st'!$W$3:$AR$434,MATCH(K492,'IRA-BIL_IRA-BIL - Mid_annual_st'!$A$3:$A$434,0),),'IRA-BIL_IRA-BIL - Mid_annual_st'!$W$1:$AR$1,$B501)</f>
        <v>0</v>
      </c>
      <c r="M501">
        <f t="shared" ref="M501:U501" si="464">C501/SUM(C494:C505)</f>
        <v>0</v>
      </c>
      <c r="N501">
        <f t="shared" si="464"/>
        <v>0</v>
      </c>
      <c r="O501">
        <f t="shared" si="464"/>
        <v>0</v>
      </c>
      <c r="P501">
        <f t="shared" si="464"/>
        <v>0</v>
      </c>
      <c r="Q501">
        <f t="shared" si="464"/>
        <v>0</v>
      </c>
      <c r="R501">
        <f t="shared" si="464"/>
        <v>0</v>
      </c>
      <c r="S501">
        <f t="shared" si="464"/>
        <v>0</v>
      </c>
      <c r="T501">
        <f t="shared" si="464"/>
        <v>0</v>
      </c>
      <c r="U501">
        <f t="shared" si="464"/>
        <v>0</v>
      </c>
    </row>
    <row r="502" spans="1:21">
      <c r="A502" t="str">
        <f t="shared" si="457"/>
        <v>PA</v>
      </c>
      <c r="B502" s="1" t="s">
        <v>245</v>
      </c>
      <c r="C502">
        <f>SUMIFS(INDEX('IRA-BIL_IRA-BIL - Mid_annual_st'!$W$3:$AR$434,MATCH(C492,'IRA-BIL_IRA-BIL - Mid_annual_st'!$A$3:$A$434,0),),'IRA-BIL_IRA-BIL - Mid_annual_st'!$W$1:$AR$1,$B502)</f>
        <v>5044598</v>
      </c>
      <c r="D502">
        <f>SUMIFS(INDEX('IRA-BIL_IRA-BIL - Mid_annual_st'!$W$3:$AR$434,MATCH(D492,'IRA-BIL_IRA-BIL - Mid_annual_st'!$A$3:$A$434,0),),'IRA-BIL_IRA-BIL - Mid_annual_st'!$W$1:$AR$1,$B502)</f>
        <v>4699339</v>
      </c>
      <c r="E502">
        <f>SUMIFS(INDEX('IRA-BIL_IRA-BIL - Mid_annual_st'!$W$3:$AR$434,MATCH(E492,'IRA-BIL_IRA-BIL - Mid_annual_st'!$A$3:$A$434,0),),'IRA-BIL_IRA-BIL - Mid_annual_st'!$W$1:$AR$1,$B502)</f>
        <v>4375474</v>
      </c>
      <c r="F502">
        <f>SUMIFS(INDEX('IRA-BIL_IRA-BIL - Mid_annual_st'!$W$3:$AR$434,MATCH(F492,'IRA-BIL_IRA-BIL - Mid_annual_st'!$A$3:$A$434,0),),'IRA-BIL_IRA-BIL - Mid_annual_st'!$W$1:$AR$1,$B502)</f>
        <v>4701560</v>
      </c>
      <c r="G502">
        <f>SUMIFS(INDEX('IRA-BIL_IRA-BIL - Mid_annual_st'!$W$3:$AR$434,MATCH(G492,'IRA-BIL_IRA-BIL - Mid_annual_st'!$A$3:$A$434,0),),'IRA-BIL_IRA-BIL - Mid_annual_st'!$W$1:$AR$1,$B502)</f>
        <v>5037336</v>
      </c>
      <c r="H502">
        <f>SUMIFS(INDEX('IRA-BIL_IRA-BIL - Mid_annual_st'!$W$3:$AR$434,MATCH(H492,'IRA-BIL_IRA-BIL - Mid_annual_st'!$A$3:$A$434,0),),'IRA-BIL_IRA-BIL - Mid_annual_st'!$W$1:$AR$1,$B502)</f>
        <v>5114438</v>
      </c>
      <c r="I502">
        <f>SUMIFS(INDEX('IRA-BIL_IRA-BIL - Mid_annual_st'!$W$3:$AR$434,MATCH(I492,'IRA-BIL_IRA-BIL - Mid_annual_st'!$A$3:$A$434,0),),'IRA-BIL_IRA-BIL - Mid_annual_st'!$W$1:$AR$1,$B502)</f>
        <v>5115281</v>
      </c>
      <c r="J502">
        <f>SUMIFS(INDEX('IRA-BIL_IRA-BIL - Mid_annual_st'!$W$3:$AR$434,MATCH(J492,'IRA-BIL_IRA-BIL - Mid_annual_st'!$A$3:$A$434,0),),'IRA-BIL_IRA-BIL - Mid_annual_st'!$W$1:$AR$1,$B502)</f>
        <v>5143972</v>
      </c>
      <c r="K502">
        <f>SUMIFS(INDEX('IRA-BIL_IRA-BIL - Mid_annual_st'!$W$3:$AR$434,MATCH(K492,'IRA-BIL_IRA-BIL - Mid_annual_st'!$A$3:$A$434,0),),'IRA-BIL_IRA-BIL - Mid_annual_st'!$W$1:$AR$1,$B502)</f>
        <v>4217745</v>
      </c>
      <c r="M502">
        <f t="shared" ref="M502:U502" si="465">C502/SUM(C494:C505)</f>
        <v>2.1217968130881882E-2</v>
      </c>
      <c r="N502">
        <f t="shared" si="465"/>
        <v>2.0186284877555132E-2</v>
      </c>
      <c r="O502">
        <f t="shared" si="465"/>
        <v>1.8710350541045574E-2</v>
      </c>
      <c r="P502">
        <f t="shared" si="465"/>
        <v>2.061316199383742E-2</v>
      </c>
      <c r="Q502">
        <f t="shared" si="465"/>
        <v>2.2188509663742022E-2</v>
      </c>
      <c r="R502">
        <f t="shared" si="465"/>
        <v>2.283482626777204E-2</v>
      </c>
      <c r="S502">
        <f t="shared" si="465"/>
        <v>2.4475487184365201E-2</v>
      </c>
      <c r="T502">
        <f t="shared" si="465"/>
        <v>2.5145185272312475E-2</v>
      </c>
      <c r="U502">
        <f t="shared" si="465"/>
        <v>2.1570735708281951E-2</v>
      </c>
    </row>
    <row r="503" spans="1:21">
      <c r="A503" t="str">
        <f t="shared" si="457"/>
        <v>PA</v>
      </c>
      <c r="B503" s="1" t="s">
        <v>248</v>
      </c>
      <c r="C503">
        <f>SUMIFS(INDEX('IRA-BIL_IRA-BIL - Mid_annual_st'!$W$3:$AR$434,MATCH(C492,'IRA-BIL_IRA-BIL - Mid_annual_st'!$A$3:$A$434,0),),'IRA-BIL_IRA-BIL - Mid_annual_st'!$W$1:$AR$1,$B503)</f>
        <v>6793745</v>
      </c>
      <c r="D503">
        <f>SUMIFS(INDEX('IRA-BIL_IRA-BIL - Mid_annual_st'!$W$3:$AR$434,MATCH(D492,'IRA-BIL_IRA-BIL - Mid_annual_st'!$A$3:$A$434,0),),'IRA-BIL_IRA-BIL - Mid_annual_st'!$W$1:$AR$1,$B503)</f>
        <v>8955947</v>
      </c>
      <c r="E503">
        <f>SUMIFS(INDEX('IRA-BIL_IRA-BIL - Mid_annual_st'!$W$3:$AR$434,MATCH(E492,'IRA-BIL_IRA-BIL - Mid_annual_st'!$A$3:$A$434,0),),'IRA-BIL_IRA-BIL - Mid_annual_st'!$W$1:$AR$1,$B503)</f>
        <v>9002212</v>
      </c>
      <c r="F503">
        <f>SUMIFS(INDEX('IRA-BIL_IRA-BIL - Mid_annual_st'!$W$3:$AR$434,MATCH(F492,'IRA-BIL_IRA-BIL - Mid_annual_st'!$A$3:$A$434,0),),'IRA-BIL_IRA-BIL - Mid_annual_st'!$W$1:$AR$1,$B503)</f>
        <v>9014053</v>
      </c>
      <c r="G503">
        <f>SUMIFS(INDEX('IRA-BIL_IRA-BIL - Mid_annual_st'!$W$3:$AR$434,MATCH(G492,'IRA-BIL_IRA-BIL - Mid_annual_st'!$A$3:$A$434,0),),'IRA-BIL_IRA-BIL - Mid_annual_st'!$W$1:$AR$1,$B503)</f>
        <v>9027717</v>
      </c>
      <c r="H503">
        <f>SUMIFS(INDEX('IRA-BIL_IRA-BIL - Mid_annual_st'!$W$3:$AR$434,MATCH(H492,'IRA-BIL_IRA-BIL - Mid_annual_st'!$A$3:$A$434,0),),'IRA-BIL_IRA-BIL - Mid_annual_st'!$W$1:$AR$1,$B503)</f>
        <v>9018443</v>
      </c>
      <c r="I503">
        <f>SUMIFS(INDEX('IRA-BIL_IRA-BIL - Mid_annual_st'!$W$3:$AR$434,MATCH(I492,'IRA-BIL_IRA-BIL - Mid_annual_st'!$A$3:$A$434,0),),'IRA-BIL_IRA-BIL - Mid_annual_st'!$W$1:$AR$1,$B503)</f>
        <v>9015766</v>
      </c>
      <c r="J503">
        <f>SUMIFS(INDEX('IRA-BIL_IRA-BIL - Mid_annual_st'!$W$3:$AR$434,MATCH(J492,'IRA-BIL_IRA-BIL - Mid_annual_st'!$A$3:$A$434,0),),'IRA-BIL_IRA-BIL - Mid_annual_st'!$W$1:$AR$1,$B503)</f>
        <v>9798393</v>
      </c>
      <c r="K503">
        <f>SUMIFS(INDEX('IRA-BIL_IRA-BIL - Mid_annual_st'!$W$3:$AR$434,MATCH(K492,'IRA-BIL_IRA-BIL - Mid_annual_st'!$A$3:$A$434,0),),'IRA-BIL_IRA-BIL - Mid_annual_st'!$W$1:$AR$1,$B503)</f>
        <v>11847859</v>
      </c>
      <c r="M503">
        <f t="shared" ref="M503:U503" si="466">C503/SUM(C494:C505)</f>
        <v>2.8575015273632928E-2</v>
      </c>
      <c r="N503">
        <f t="shared" si="466"/>
        <v>3.8470792911574424E-2</v>
      </c>
      <c r="O503">
        <f t="shared" si="466"/>
        <v>3.8495153248495353E-2</v>
      </c>
      <c r="P503">
        <f t="shared" si="466"/>
        <v>3.9520528231062918E-2</v>
      </c>
      <c r="Q503">
        <f t="shared" si="466"/>
        <v>3.9765381125267028E-2</v>
      </c>
      <c r="R503">
        <f t="shared" si="466"/>
        <v>4.0265338852637354E-2</v>
      </c>
      <c r="S503">
        <f t="shared" si="466"/>
        <v>4.3138444435454379E-2</v>
      </c>
      <c r="T503">
        <f t="shared" si="466"/>
        <v>4.7897307247381914E-2</v>
      </c>
      <c r="U503">
        <f t="shared" si="466"/>
        <v>6.059328745526097E-2</v>
      </c>
    </row>
    <row r="504" spans="1:21">
      <c r="A504" t="str">
        <f t="shared" si="457"/>
        <v>PA</v>
      </c>
      <c r="B504" s="1" t="s">
        <v>246</v>
      </c>
      <c r="C504" s="53">
        <v>0</v>
      </c>
      <c r="D504" s="53">
        <v>0</v>
      </c>
      <c r="E504" s="53">
        <v>0</v>
      </c>
      <c r="F504" s="53">
        <v>0</v>
      </c>
      <c r="G504" s="53">
        <v>0</v>
      </c>
      <c r="H504" s="53">
        <v>0</v>
      </c>
      <c r="I504" s="53">
        <v>0</v>
      </c>
      <c r="J504" s="53">
        <v>0</v>
      </c>
      <c r="K504" s="53">
        <v>0</v>
      </c>
      <c r="M504" s="53">
        <v>0</v>
      </c>
      <c r="N504" s="53">
        <v>0</v>
      </c>
      <c r="O504" s="53">
        <v>0</v>
      </c>
      <c r="P504" s="53">
        <v>0</v>
      </c>
      <c r="Q504" s="53">
        <v>0</v>
      </c>
      <c r="R504" s="53">
        <v>0</v>
      </c>
      <c r="S504" s="53">
        <v>0</v>
      </c>
      <c r="T504" s="53">
        <v>0</v>
      </c>
      <c r="U504" s="53">
        <v>0</v>
      </c>
    </row>
    <row r="505" spans="1:21" ht="15.6" customHeight="1" thickBot="1">
      <c r="A505" t="str">
        <f t="shared" si="457"/>
        <v>PA</v>
      </c>
      <c r="B505" s="1" t="s">
        <v>240</v>
      </c>
      <c r="C505">
        <f>SUMIFS(INDEX('IRA-BIL_IRA-BIL - Mid_annual_st'!$W$3:$AR$434,MATCH(C492,'IRA-BIL_IRA-BIL - Mid_annual_st'!$A$3:$A$434,0),),'IRA-BIL_IRA-BIL - Mid_annual_st'!$W$1:$AR$1,$B505)</f>
        <v>557868</v>
      </c>
      <c r="D505">
        <f>SUMIFS(INDEX('IRA-BIL_IRA-BIL - Mid_annual_st'!$W$3:$AR$434,MATCH(D492,'IRA-BIL_IRA-BIL - Mid_annual_st'!$A$3:$A$434,0),),'IRA-BIL_IRA-BIL - Mid_annual_st'!$W$1:$AR$1,$B505)</f>
        <v>844277</v>
      </c>
      <c r="E505">
        <f>SUMIFS(INDEX('IRA-BIL_IRA-BIL - Mid_annual_st'!$W$3:$AR$434,MATCH(E492,'IRA-BIL_IRA-BIL - Mid_annual_st'!$A$3:$A$434,0),),'IRA-BIL_IRA-BIL - Mid_annual_st'!$W$1:$AR$1,$B505)</f>
        <v>847399</v>
      </c>
      <c r="F505">
        <f>SUMIFS(INDEX('IRA-BIL_IRA-BIL - Mid_annual_st'!$W$3:$AR$434,MATCH(F492,'IRA-BIL_IRA-BIL - Mid_annual_st'!$A$3:$A$434,0),),'IRA-BIL_IRA-BIL - Mid_annual_st'!$W$1:$AR$1,$B505)</f>
        <v>841466</v>
      </c>
      <c r="G505">
        <f>SUMIFS(INDEX('IRA-BIL_IRA-BIL - Mid_annual_st'!$W$3:$AR$434,MATCH(G492,'IRA-BIL_IRA-BIL - Mid_annual_st'!$A$3:$A$434,0),),'IRA-BIL_IRA-BIL - Mid_annual_st'!$W$1:$AR$1,$B505)</f>
        <v>835594</v>
      </c>
      <c r="H505">
        <f>SUMIFS(INDEX('IRA-BIL_IRA-BIL - Mid_annual_st'!$W$3:$AR$434,MATCH(H492,'IRA-BIL_IRA-BIL - Mid_annual_st'!$A$3:$A$434,0),),'IRA-BIL_IRA-BIL - Mid_annual_st'!$W$1:$AR$1,$B505)</f>
        <v>829751</v>
      </c>
      <c r="I505">
        <f>SUMIFS(INDEX('IRA-BIL_IRA-BIL - Mid_annual_st'!$W$3:$AR$434,MATCH(I492,'IRA-BIL_IRA-BIL - Mid_annual_st'!$A$3:$A$434,0),),'IRA-BIL_IRA-BIL - Mid_annual_st'!$W$1:$AR$1,$B505)</f>
        <v>823935</v>
      </c>
      <c r="J505">
        <f>SUMIFS(INDEX('IRA-BIL_IRA-BIL - Mid_annual_st'!$W$3:$AR$434,MATCH(J492,'IRA-BIL_IRA-BIL - Mid_annual_st'!$A$3:$A$434,0),),'IRA-BIL_IRA-BIL - Mid_annual_st'!$W$1:$AR$1,$B505)</f>
        <v>818165</v>
      </c>
      <c r="K505">
        <f>SUMIFS(INDEX('IRA-BIL_IRA-BIL - Mid_annual_st'!$W$3:$AR$434,MATCH(K492,'IRA-BIL_IRA-BIL - Mid_annual_st'!$A$3:$A$434,0),),'IRA-BIL_IRA-BIL - Mid_annual_st'!$W$1:$AR$1,$B505)</f>
        <v>763093</v>
      </c>
      <c r="M505">
        <f t="shared" ref="M505:U505" si="467">C505/SUM(C494:C505)</f>
        <v>2.3464358201067386E-3</v>
      </c>
      <c r="N505">
        <f t="shared" si="467"/>
        <v>3.6266411164565088E-3</v>
      </c>
      <c r="O505">
        <f t="shared" si="467"/>
        <v>3.6236376534591404E-3</v>
      </c>
      <c r="P505">
        <f t="shared" si="467"/>
        <v>3.689259516055607E-3</v>
      </c>
      <c r="Q505">
        <f t="shared" si="467"/>
        <v>3.6806330854175402E-3</v>
      </c>
      <c r="R505">
        <f t="shared" si="467"/>
        <v>3.7046533618180764E-3</v>
      </c>
      <c r="S505">
        <f t="shared" si="467"/>
        <v>3.9423465755351354E-3</v>
      </c>
      <c r="T505">
        <f t="shared" si="467"/>
        <v>3.9994211687624922E-3</v>
      </c>
      <c r="U505">
        <f t="shared" si="467"/>
        <v>3.9026725000776475E-3</v>
      </c>
    </row>
    <row r="506" spans="1:21" ht="15.6" customHeight="1" thickBot="1">
      <c r="A506" s="50" t="s">
        <v>120</v>
      </c>
      <c r="C506" s="49" t="str">
        <f t="shared" ref="C506:K506" si="468">$A506&amp;"_"&amp;C507</f>
        <v>RI_2022</v>
      </c>
      <c r="D506" s="49" t="str">
        <f t="shared" si="468"/>
        <v>RI_2023</v>
      </c>
      <c r="E506" s="49" t="str">
        <f t="shared" si="468"/>
        <v>RI_2024</v>
      </c>
      <c r="F506" s="49" t="str">
        <f t="shared" si="468"/>
        <v>RI_2025</v>
      </c>
      <c r="G506" s="49" t="str">
        <f t="shared" si="468"/>
        <v>RI_2026</v>
      </c>
      <c r="H506" s="49" t="str">
        <f t="shared" si="468"/>
        <v>RI_2027</v>
      </c>
      <c r="I506" s="49" t="str">
        <f t="shared" si="468"/>
        <v>RI_2028</v>
      </c>
      <c r="J506" s="49" t="str">
        <f t="shared" si="468"/>
        <v>RI_2029</v>
      </c>
      <c r="K506" s="49" t="str">
        <f t="shared" si="468"/>
        <v>RI_2030</v>
      </c>
      <c r="M506" s="56" t="str">
        <f t="shared" ref="M506:U506" si="469">$A506&amp;"_"&amp;M507</f>
        <v>RI_2022</v>
      </c>
      <c r="N506" s="56" t="str">
        <f t="shared" si="469"/>
        <v>RI_2023</v>
      </c>
      <c r="O506" s="56" t="str">
        <f t="shared" si="469"/>
        <v>RI_2024</v>
      </c>
      <c r="P506" s="56" t="str">
        <f t="shared" si="469"/>
        <v>RI_2025</v>
      </c>
      <c r="Q506" s="56" t="str">
        <f t="shared" si="469"/>
        <v>RI_2026</v>
      </c>
      <c r="R506" s="56" t="str">
        <f t="shared" si="469"/>
        <v>RI_2027</v>
      </c>
      <c r="S506" s="56" t="str">
        <f t="shared" si="469"/>
        <v>RI_2028</v>
      </c>
      <c r="T506" s="56" t="str">
        <f t="shared" si="469"/>
        <v>RI_2029</v>
      </c>
      <c r="U506" s="56" t="str">
        <f t="shared" si="469"/>
        <v>RI_2030</v>
      </c>
    </row>
    <row r="507" spans="1:21">
      <c r="C507" s="48">
        <v>2022</v>
      </c>
      <c r="D507" s="48">
        <v>2023</v>
      </c>
      <c r="E507" s="48">
        <v>2024</v>
      </c>
      <c r="F507" s="48">
        <v>2025</v>
      </c>
      <c r="G507" s="48">
        <v>2026</v>
      </c>
      <c r="H507" s="48">
        <v>2027</v>
      </c>
      <c r="I507" s="48">
        <v>2028</v>
      </c>
      <c r="J507" s="48">
        <v>2029</v>
      </c>
      <c r="K507" s="48">
        <v>2030</v>
      </c>
      <c r="M507" s="48">
        <v>2022</v>
      </c>
      <c r="N507" s="48">
        <v>2023</v>
      </c>
      <c r="O507" s="48">
        <v>2024</v>
      </c>
      <c r="P507" s="48">
        <v>2025</v>
      </c>
      <c r="Q507" s="48">
        <v>2026</v>
      </c>
      <c r="R507" s="48">
        <v>2027</v>
      </c>
      <c r="S507" s="48">
        <v>2028</v>
      </c>
      <c r="T507" s="48">
        <v>2029</v>
      </c>
      <c r="U507" s="48">
        <v>2030</v>
      </c>
    </row>
    <row r="508" spans="1:21">
      <c r="A508" t="str">
        <f>A506</f>
        <v>RI</v>
      </c>
      <c r="B508" s="1" t="s">
        <v>237</v>
      </c>
      <c r="C508" s="53">
        <v>0</v>
      </c>
      <c r="D508" s="53">
        <v>0</v>
      </c>
      <c r="E508" s="53">
        <v>0</v>
      </c>
      <c r="F508" s="53">
        <v>0</v>
      </c>
      <c r="G508" s="53">
        <v>0</v>
      </c>
      <c r="H508" s="53">
        <v>0</v>
      </c>
      <c r="I508" s="53">
        <v>0</v>
      </c>
      <c r="J508" s="53">
        <v>0</v>
      </c>
      <c r="K508" s="53">
        <v>0</v>
      </c>
      <c r="M508" s="53">
        <v>0</v>
      </c>
      <c r="N508" s="53">
        <v>0</v>
      </c>
      <c r="O508" s="53">
        <v>0</v>
      </c>
      <c r="P508" s="53">
        <v>0</v>
      </c>
      <c r="Q508" s="53">
        <v>0</v>
      </c>
      <c r="R508" s="53">
        <v>0</v>
      </c>
      <c r="S508" s="53">
        <v>0</v>
      </c>
      <c r="T508" s="53">
        <v>0</v>
      </c>
      <c r="U508" s="53">
        <v>0</v>
      </c>
    </row>
    <row r="509" spans="1:21">
      <c r="A509" t="str">
        <f t="shared" ref="A509:A519" si="470">A508</f>
        <v>RI</v>
      </c>
      <c r="B509" s="1" t="s">
        <v>238</v>
      </c>
      <c r="C509">
        <f>SUMIFS(INDEX('IRA-BIL_IRA-BIL - Mid_annual_st'!$W$3:$AR$434,MATCH(C506,'IRA-BIL_IRA-BIL - Mid_annual_st'!$A$3:$A$434,0),),'IRA-BIL_IRA-BIL - Mid_annual_st'!$W$1:$AR$1,$B509)</f>
        <v>189851</v>
      </c>
      <c r="D509">
        <f>SUMIFS(INDEX('IRA-BIL_IRA-BIL - Mid_annual_st'!$W$3:$AR$434,MATCH(D506,'IRA-BIL_IRA-BIL - Mid_annual_st'!$A$3:$A$434,0),),'IRA-BIL_IRA-BIL - Mid_annual_st'!$W$1:$AR$1,$B509)</f>
        <v>172123</v>
      </c>
      <c r="E509">
        <f>SUMIFS(INDEX('IRA-BIL_IRA-BIL - Mid_annual_st'!$W$3:$AR$434,MATCH(E506,'IRA-BIL_IRA-BIL - Mid_annual_st'!$A$3:$A$434,0),),'IRA-BIL_IRA-BIL - Mid_annual_st'!$W$1:$AR$1,$B509)</f>
        <v>170582</v>
      </c>
      <c r="F509">
        <f>SUMIFS(INDEX('IRA-BIL_IRA-BIL - Mid_annual_st'!$W$3:$AR$434,MATCH(F506,'IRA-BIL_IRA-BIL - Mid_annual_st'!$A$3:$A$434,0),),'IRA-BIL_IRA-BIL - Mid_annual_st'!$W$1:$AR$1,$B509)</f>
        <v>180863</v>
      </c>
      <c r="G509">
        <f>SUMIFS(INDEX('IRA-BIL_IRA-BIL - Mid_annual_st'!$W$3:$AR$434,MATCH(G506,'IRA-BIL_IRA-BIL - Mid_annual_st'!$A$3:$A$434,0),),'IRA-BIL_IRA-BIL - Mid_annual_st'!$W$1:$AR$1,$B509)</f>
        <v>180863</v>
      </c>
      <c r="H509">
        <f>SUMIFS(INDEX('IRA-BIL_IRA-BIL - Mid_annual_st'!$W$3:$AR$434,MATCH(H506,'IRA-BIL_IRA-BIL - Mid_annual_st'!$A$3:$A$434,0),),'IRA-BIL_IRA-BIL - Mid_annual_st'!$W$1:$AR$1,$B509)</f>
        <v>176628</v>
      </c>
      <c r="I509">
        <f>SUMIFS(INDEX('IRA-BIL_IRA-BIL - Mid_annual_st'!$W$3:$AR$434,MATCH(I506,'IRA-BIL_IRA-BIL - Mid_annual_st'!$A$3:$A$434,0),),'IRA-BIL_IRA-BIL - Mid_annual_st'!$W$1:$AR$1,$B509)</f>
        <v>172123</v>
      </c>
      <c r="J509">
        <f>SUMIFS(INDEX('IRA-BIL_IRA-BIL - Mid_annual_st'!$W$3:$AR$434,MATCH(J506,'IRA-BIL_IRA-BIL - Mid_annual_st'!$A$3:$A$434,0),),'IRA-BIL_IRA-BIL - Mid_annual_st'!$W$1:$AR$1,$B509)</f>
        <v>170258</v>
      </c>
      <c r="K509">
        <f>SUMIFS(INDEX('IRA-BIL_IRA-BIL - Mid_annual_st'!$W$3:$AR$434,MATCH(K506,'IRA-BIL_IRA-BIL - Mid_annual_st'!$A$3:$A$434,0),),'IRA-BIL_IRA-BIL - Mid_annual_st'!$W$1:$AR$1,$B509)</f>
        <v>169481</v>
      </c>
      <c r="M509">
        <f t="shared" ref="M509:U509" si="471">C509/SUM(C508:C519)</f>
        <v>4.6853999412631388E-2</v>
      </c>
      <c r="N509">
        <f t="shared" si="471"/>
        <v>7.8657472146819854E-2</v>
      </c>
      <c r="O509">
        <f t="shared" si="471"/>
        <v>3.3537390370214394E-2</v>
      </c>
      <c r="P509">
        <f t="shared" si="471"/>
        <v>2.1577256235987274E-2</v>
      </c>
      <c r="Q509">
        <f t="shared" si="471"/>
        <v>2.1438417371776125E-2</v>
      </c>
      <c r="R509">
        <f t="shared" si="471"/>
        <v>2.1230778883796261E-2</v>
      </c>
      <c r="S509">
        <f t="shared" si="471"/>
        <v>2.1221007790434981E-2</v>
      </c>
      <c r="T509">
        <f t="shared" si="471"/>
        <v>2.139687035990924E-2</v>
      </c>
      <c r="U509">
        <f t="shared" si="471"/>
        <v>2.3290226696340413E-2</v>
      </c>
    </row>
    <row r="510" spans="1:21">
      <c r="A510" t="str">
        <f t="shared" si="470"/>
        <v>RI</v>
      </c>
      <c r="B510" s="1" t="s">
        <v>239</v>
      </c>
      <c r="C510">
        <f>SUMIFS(INDEX('IRA-BIL_IRA-BIL - Mid_annual_st'!$W$3:$AR$434,MATCH(C506,'IRA-BIL_IRA-BIL - Mid_annual_st'!$A$3:$A$434,0),),'IRA-BIL_IRA-BIL - Mid_annual_st'!$W$1:$AR$1,$B510)</f>
        <v>0</v>
      </c>
      <c r="D510">
        <f>SUMIFS(INDEX('IRA-BIL_IRA-BIL - Mid_annual_st'!$W$3:$AR$434,MATCH(D506,'IRA-BIL_IRA-BIL - Mid_annual_st'!$A$3:$A$434,0),),'IRA-BIL_IRA-BIL - Mid_annual_st'!$W$1:$AR$1,$B510)</f>
        <v>0</v>
      </c>
      <c r="E510">
        <f>SUMIFS(INDEX('IRA-BIL_IRA-BIL - Mid_annual_st'!$W$3:$AR$434,MATCH(E506,'IRA-BIL_IRA-BIL - Mid_annual_st'!$A$3:$A$434,0),),'IRA-BIL_IRA-BIL - Mid_annual_st'!$W$1:$AR$1,$B510)</f>
        <v>0</v>
      </c>
      <c r="F510">
        <f>SUMIFS(INDEX('IRA-BIL_IRA-BIL - Mid_annual_st'!$W$3:$AR$434,MATCH(F506,'IRA-BIL_IRA-BIL - Mid_annual_st'!$A$3:$A$434,0),),'IRA-BIL_IRA-BIL - Mid_annual_st'!$W$1:$AR$1,$B510)</f>
        <v>10252</v>
      </c>
      <c r="G510">
        <f>SUMIFS(INDEX('IRA-BIL_IRA-BIL - Mid_annual_st'!$W$3:$AR$434,MATCH(G506,'IRA-BIL_IRA-BIL - Mid_annual_st'!$A$3:$A$434,0),),'IRA-BIL_IRA-BIL - Mid_annual_st'!$W$1:$AR$1,$B510)</f>
        <v>20504</v>
      </c>
      <c r="H510">
        <f>SUMIFS(INDEX('IRA-BIL_IRA-BIL - Mid_annual_st'!$W$3:$AR$434,MATCH(H506,'IRA-BIL_IRA-BIL - Mid_annual_st'!$A$3:$A$434,0),),'IRA-BIL_IRA-BIL - Mid_annual_st'!$W$1:$AR$1,$B510)</f>
        <v>30755</v>
      </c>
      <c r="I510">
        <f>SUMIFS(INDEX('IRA-BIL_IRA-BIL - Mid_annual_st'!$W$3:$AR$434,MATCH(I506,'IRA-BIL_IRA-BIL - Mid_annual_st'!$A$3:$A$434,0),),'IRA-BIL_IRA-BIL - Mid_annual_st'!$W$1:$AR$1,$B510)</f>
        <v>0</v>
      </c>
      <c r="J510">
        <f>SUMIFS(INDEX('IRA-BIL_IRA-BIL - Mid_annual_st'!$W$3:$AR$434,MATCH(J506,'IRA-BIL_IRA-BIL - Mid_annual_st'!$A$3:$A$434,0),),'IRA-BIL_IRA-BIL - Mid_annual_st'!$W$1:$AR$1,$B510)</f>
        <v>0</v>
      </c>
      <c r="K510">
        <f>SUMIFS(INDEX('IRA-BIL_IRA-BIL - Mid_annual_st'!$W$3:$AR$434,MATCH(K506,'IRA-BIL_IRA-BIL - Mid_annual_st'!$A$3:$A$434,0),),'IRA-BIL_IRA-BIL - Mid_annual_st'!$W$1:$AR$1,$B510)</f>
        <v>0</v>
      </c>
      <c r="M510">
        <f t="shared" ref="M510:U510" si="472">C510/SUM(C508:C519)</f>
        <v>0</v>
      </c>
      <c r="N510">
        <f t="shared" si="472"/>
        <v>0</v>
      </c>
      <c r="O510">
        <f t="shared" si="472"/>
        <v>0</v>
      </c>
      <c r="P510">
        <f t="shared" si="472"/>
        <v>1.223080624181516E-3</v>
      </c>
      <c r="Q510">
        <f t="shared" si="472"/>
        <v>2.4304214227945887E-3</v>
      </c>
      <c r="R510">
        <f t="shared" si="472"/>
        <v>3.6967672428559117E-3</v>
      </c>
      <c r="S510">
        <f t="shared" si="472"/>
        <v>0</v>
      </c>
      <c r="T510">
        <f t="shared" si="472"/>
        <v>0</v>
      </c>
      <c r="U510">
        <f t="shared" si="472"/>
        <v>0</v>
      </c>
    </row>
    <row r="511" spans="1:21">
      <c r="A511" t="str">
        <f t="shared" si="470"/>
        <v>RI</v>
      </c>
      <c r="B511" s="1" t="s">
        <v>242</v>
      </c>
      <c r="C511">
        <f>SUMIFS(INDEX('IRA-BIL_IRA-BIL - Mid_annual_st'!$W$3:$AR$434,MATCH(C506,'IRA-BIL_IRA-BIL - Mid_annual_st'!$A$3:$A$434,0),),'IRA-BIL_IRA-BIL - Mid_annual_st'!$W$1:$AR$1,$B511)</f>
        <v>0</v>
      </c>
      <c r="D511">
        <f>SUMIFS(INDEX('IRA-BIL_IRA-BIL - Mid_annual_st'!$W$3:$AR$434,MATCH(D506,'IRA-BIL_IRA-BIL - Mid_annual_st'!$A$3:$A$434,0),),'IRA-BIL_IRA-BIL - Mid_annual_st'!$W$1:$AR$1,$B511)</f>
        <v>0</v>
      </c>
      <c r="E511">
        <f>SUMIFS(INDEX('IRA-BIL_IRA-BIL - Mid_annual_st'!$W$3:$AR$434,MATCH(E506,'IRA-BIL_IRA-BIL - Mid_annual_st'!$A$3:$A$434,0),),'IRA-BIL_IRA-BIL - Mid_annual_st'!$W$1:$AR$1,$B511)</f>
        <v>0</v>
      </c>
      <c r="F511">
        <f>SUMIFS(INDEX('IRA-BIL_IRA-BIL - Mid_annual_st'!$W$3:$AR$434,MATCH(F506,'IRA-BIL_IRA-BIL - Mid_annual_st'!$A$3:$A$434,0),),'IRA-BIL_IRA-BIL - Mid_annual_st'!$W$1:$AR$1,$B511)</f>
        <v>0</v>
      </c>
      <c r="G511">
        <f>SUMIFS(INDEX('IRA-BIL_IRA-BIL - Mid_annual_st'!$W$3:$AR$434,MATCH(G506,'IRA-BIL_IRA-BIL - Mid_annual_st'!$A$3:$A$434,0),),'IRA-BIL_IRA-BIL - Mid_annual_st'!$W$1:$AR$1,$B511)</f>
        <v>0</v>
      </c>
      <c r="H511">
        <f>SUMIFS(INDEX('IRA-BIL_IRA-BIL - Mid_annual_st'!$W$3:$AR$434,MATCH(H506,'IRA-BIL_IRA-BIL - Mid_annual_st'!$A$3:$A$434,0),),'IRA-BIL_IRA-BIL - Mid_annual_st'!$W$1:$AR$1,$B511)</f>
        <v>0</v>
      </c>
      <c r="I511">
        <f>SUMIFS(INDEX('IRA-BIL_IRA-BIL - Mid_annual_st'!$W$3:$AR$434,MATCH(I506,'IRA-BIL_IRA-BIL - Mid_annual_st'!$A$3:$A$434,0),),'IRA-BIL_IRA-BIL - Mid_annual_st'!$W$1:$AR$1,$B511)</f>
        <v>0</v>
      </c>
      <c r="J511">
        <f>SUMIFS(INDEX('IRA-BIL_IRA-BIL - Mid_annual_st'!$W$3:$AR$434,MATCH(J506,'IRA-BIL_IRA-BIL - Mid_annual_st'!$A$3:$A$434,0),),'IRA-BIL_IRA-BIL - Mid_annual_st'!$W$1:$AR$1,$B511)</f>
        <v>0</v>
      </c>
      <c r="K511">
        <f>SUMIFS(INDEX('IRA-BIL_IRA-BIL - Mid_annual_st'!$W$3:$AR$434,MATCH(K506,'IRA-BIL_IRA-BIL - Mid_annual_st'!$A$3:$A$434,0),),'IRA-BIL_IRA-BIL - Mid_annual_st'!$W$1:$AR$1,$B511)</f>
        <v>0</v>
      </c>
      <c r="M511">
        <f t="shared" ref="M511:U511" si="473">C511/SUM(C508:C519)</f>
        <v>0</v>
      </c>
      <c r="N511">
        <f t="shared" si="473"/>
        <v>0</v>
      </c>
      <c r="O511">
        <f t="shared" si="473"/>
        <v>0</v>
      </c>
      <c r="P511">
        <f t="shared" si="473"/>
        <v>0</v>
      </c>
      <c r="Q511">
        <f t="shared" si="473"/>
        <v>0</v>
      </c>
      <c r="R511">
        <f t="shared" si="473"/>
        <v>0</v>
      </c>
      <c r="S511">
        <f t="shared" si="473"/>
        <v>0</v>
      </c>
      <c r="T511">
        <f t="shared" si="473"/>
        <v>0</v>
      </c>
      <c r="U511">
        <f t="shared" si="473"/>
        <v>0</v>
      </c>
    </row>
    <row r="512" spans="1:21">
      <c r="A512" t="str">
        <f t="shared" si="470"/>
        <v>RI</v>
      </c>
      <c r="B512" s="1" t="s">
        <v>243</v>
      </c>
      <c r="C512">
        <f>SUMIFS(INDEX('IRA-BIL_IRA-BIL - Mid_annual_st'!$W$3:$AR$434,MATCH(C506,'IRA-BIL_IRA-BIL - Mid_annual_st'!$A$3:$A$434,0),),'IRA-BIL_IRA-BIL - Mid_annual_st'!$W$1:$AR$1,$B512)</f>
        <v>6608</v>
      </c>
      <c r="D512">
        <f>SUMIFS(INDEX('IRA-BIL_IRA-BIL - Mid_annual_st'!$W$3:$AR$434,MATCH(D506,'IRA-BIL_IRA-BIL - Mid_annual_st'!$A$3:$A$434,0),),'IRA-BIL_IRA-BIL - Mid_annual_st'!$W$1:$AR$1,$B512)</f>
        <v>6608</v>
      </c>
      <c r="E512">
        <f>SUMIFS(INDEX('IRA-BIL_IRA-BIL - Mid_annual_st'!$W$3:$AR$434,MATCH(E506,'IRA-BIL_IRA-BIL - Mid_annual_st'!$A$3:$A$434,0),),'IRA-BIL_IRA-BIL - Mid_annual_st'!$W$1:$AR$1,$B512)</f>
        <v>6620</v>
      </c>
      <c r="F512">
        <f>SUMIFS(INDEX('IRA-BIL_IRA-BIL - Mid_annual_st'!$W$3:$AR$434,MATCH(F506,'IRA-BIL_IRA-BIL - Mid_annual_st'!$A$3:$A$434,0),),'IRA-BIL_IRA-BIL - Mid_annual_st'!$W$1:$AR$1,$B512)</f>
        <v>6632</v>
      </c>
      <c r="G512">
        <f>SUMIFS(INDEX('IRA-BIL_IRA-BIL - Mid_annual_st'!$W$3:$AR$434,MATCH(G506,'IRA-BIL_IRA-BIL - Mid_annual_st'!$A$3:$A$434,0),),'IRA-BIL_IRA-BIL - Mid_annual_st'!$W$1:$AR$1,$B512)</f>
        <v>6644</v>
      </c>
      <c r="H512">
        <f>SUMIFS(INDEX('IRA-BIL_IRA-BIL - Mid_annual_st'!$W$3:$AR$434,MATCH(H506,'IRA-BIL_IRA-BIL - Mid_annual_st'!$A$3:$A$434,0),),'IRA-BIL_IRA-BIL - Mid_annual_st'!$W$1:$AR$1,$B512)</f>
        <v>6656</v>
      </c>
      <c r="I512">
        <f>SUMIFS(INDEX('IRA-BIL_IRA-BIL - Mid_annual_st'!$W$3:$AR$434,MATCH(I506,'IRA-BIL_IRA-BIL - Mid_annual_st'!$A$3:$A$434,0),),'IRA-BIL_IRA-BIL - Mid_annual_st'!$W$1:$AR$1,$B512)</f>
        <v>6668</v>
      </c>
      <c r="J512">
        <f>SUMIFS(INDEX('IRA-BIL_IRA-BIL - Mid_annual_st'!$W$3:$AR$434,MATCH(J506,'IRA-BIL_IRA-BIL - Mid_annual_st'!$A$3:$A$434,0),),'IRA-BIL_IRA-BIL - Mid_annual_st'!$W$1:$AR$1,$B512)</f>
        <v>6680</v>
      </c>
      <c r="K512">
        <f>SUMIFS(INDEX('IRA-BIL_IRA-BIL - Mid_annual_st'!$W$3:$AR$434,MATCH(K506,'IRA-BIL_IRA-BIL - Mid_annual_st'!$A$3:$A$434,0),),'IRA-BIL_IRA-BIL - Mid_annual_st'!$W$1:$AR$1,$B512)</f>
        <v>6692</v>
      </c>
      <c r="M512">
        <f t="shared" ref="M512:U512" si="474">C512/SUM(C508:C519)</f>
        <v>1.6308116792572501E-3</v>
      </c>
      <c r="N512">
        <f t="shared" si="474"/>
        <v>3.019750852275324E-3</v>
      </c>
      <c r="O512">
        <f t="shared" si="474"/>
        <v>1.3015296118630295E-3</v>
      </c>
      <c r="P512">
        <f t="shared" si="474"/>
        <v>7.9120861291180394E-4</v>
      </c>
      <c r="Q512">
        <f t="shared" si="474"/>
        <v>7.8753998893129381E-4</v>
      </c>
      <c r="R512">
        <f t="shared" si="474"/>
        <v>8.0005471528040795E-4</v>
      </c>
      <c r="S512">
        <f t="shared" si="474"/>
        <v>8.2209629129529726E-4</v>
      </c>
      <c r="T512">
        <f t="shared" si="474"/>
        <v>8.394970809253822E-4</v>
      </c>
      <c r="U512">
        <f t="shared" si="474"/>
        <v>9.1962047103752074E-4</v>
      </c>
    </row>
    <row r="513" spans="1:21">
      <c r="A513" t="str">
        <f t="shared" si="470"/>
        <v>RI</v>
      </c>
      <c r="B513" s="1" t="s">
        <v>241</v>
      </c>
      <c r="C513">
        <f>SUMIFS(INDEX('IRA-BIL_IRA-BIL - Mid_annual_st'!$W$3:$AR$434,MATCH(C506,'IRA-BIL_IRA-BIL - Mid_annual_st'!$A$3:$A$434,0),),'IRA-BIL_IRA-BIL - Mid_annual_st'!$W$1:$AR$1,$B513)</f>
        <v>3286674</v>
      </c>
      <c r="D513">
        <f>SUMIFS(INDEX('IRA-BIL_IRA-BIL - Mid_annual_st'!$W$3:$AR$434,MATCH(D506,'IRA-BIL_IRA-BIL - Mid_annual_st'!$A$3:$A$434,0),),'IRA-BIL_IRA-BIL - Mid_annual_st'!$W$1:$AR$1,$B513)</f>
        <v>1369555</v>
      </c>
      <c r="E513">
        <f>SUMIFS(INDEX('IRA-BIL_IRA-BIL - Mid_annual_st'!$W$3:$AR$434,MATCH(E506,'IRA-BIL_IRA-BIL - Mid_annual_st'!$A$3:$A$434,0),),'IRA-BIL_IRA-BIL - Mid_annual_st'!$W$1:$AR$1,$B513)</f>
        <v>2111601</v>
      </c>
      <c r="F513">
        <f>SUMIFS(INDEX('IRA-BIL_IRA-BIL - Mid_annual_st'!$W$3:$AR$434,MATCH(F506,'IRA-BIL_IRA-BIL - Mid_annual_st'!$A$3:$A$434,0),),'IRA-BIL_IRA-BIL - Mid_annual_st'!$W$1:$AR$1,$B513)</f>
        <v>2013969</v>
      </c>
      <c r="G513">
        <f>SUMIFS(INDEX('IRA-BIL_IRA-BIL - Mid_annual_st'!$W$3:$AR$434,MATCH(G506,'IRA-BIL_IRA-BIL - Mid_annual_st'!$A$3:$A$434,0),),'IRA-BIL_IRA-BIL - Mid_annual_st'!$W$1:$AR$1,$B513)</f>
        <v>1901046</v>
      </c>
      <c r="H513">
        <f>SUMIFS(INDEX('IRA-BIL_IRA-BIL - Mid_annual_st'!$W$3:$AR$434,MATCH(H506,'IRA-BIL_IRA-BIL - Mid_annual_st'!$A$3:$A$434,0),),'IRA-BIL_IRA-BIL - Mid_annual_st'!$W$1:$AR$1,$B513)</f>
        <v>1797441</v>
      </c>
      <c r="I513">
        <f>SUMIFS(INDEX('IRA-BIL_IRA-BIL - Mid_annual_st'!$W$3:$AR$434,MATCH(I506,'IRA-BIL_IRA-BIL - Mid_annual_st'!$A$3:$A$434,0),),'IRA-BIL_IRA-BIL - Mid_annual_st'!$W$1:$AR$1,$B513)</f>
        <v>1648288</v>
      </c>
      <c r="J513">
        <f>SUMIFS(INDEX('IRA-BIL_IRA-BIL - Mid_annual_st'!$W$3:$AR$434,MATCH(J506,'IRA-BIL_IRA-BIL - Mid_annual_st'!$A$3:$A$434,0),),'IRA-BIL_IRA-BIL - Mid_annual_st'!$W$1:$AR$1,$B513)</f>
        <v>1511158</v>
      </c>
      <c r="K513">
        <f>SUMIFS(INDEX('IRA-BIL_IRA-BIL - Mid_annual_st'!$W$3:$AR$434,MATCH(K506,'IRA-BIL_IRA-BIL - Mid_annual_st'!$A$3:$A$434,0),),'IRA-BIL_IRA-BIL - Mid_annual_st'!$W$1:$AR$1,$B513)</f>
        <v>851530</v>
      </c>
      <c r="M513">
        <f t="shared" ref="M513:U513" si="475">C513/SUM(C508:C519)</f>
        <v>0.81112989484127473</v>
      </c>
      <c r="N513">
        <f t="shared" si="475"/>
        <v>0.62586484238618811</v>
      </c>
      <c r="O513">
        <f t="shared" si="475"/>
        <v>0.41515275376730892</v>
      </c>
      <c r="P513">
        <f t="shared" si="475"/>
        <v>0.24026984604001403</v>
      </c>
      <c r="Q513">
        <f t="shared" si="475"/>
        <v>0.22533861315440704</v>
      </c>
      <c r="R513">
        <f t="shared" si="475"/>
        <v>0.21605335749524215</v>
      </c>
      <c r="S513">
        <f t="shared" si="475"/>
        <v>0.20321707435311082</v>
      </c>
      <c r="T513">
        <f t="shared" si="475"/>
        <v>0.18991208530195189</v>
      </c>
      <c r="U513">
        <f t="shared" si="475"/>
        <v>0.11701799457599821</v>
      </c>
    </row>
    <row r="514" spans="1:21">
      <c r="A514" t="str">
        <f t="shared" si="470"/>
        <v>RI</v>
      </c>
      <c r="B514" s="1" t="s">
        <v>244</v>
      </c>
      <c r="C514">
        <f>SUMIFS(INDEX('IRA-BIL_IRA-BIL - Mid_annual_st'!$W$3:$AR$434,MATCH(C506,'IRA-BIL_IRA-BIL - Mid_annual_st'!$A$3:$A$434,0),),'IRA-BIL_IRA-BIL - Mid_annual_st'!$W$1:$AR$1,$B514)</f>
        <v>0</v>
      </c>
      <c r="D514">
        <f>SUMIFS(INDEX('IRA-BIL_IRA-BIL - Mid_annual_st'!$W$3:$AR$434,MATCH(D506,'IRA-BIL_IRA-BIL - Mid_annual_st'!$A$3:$A$434,0),),'IRA-BIL_IRA-BIL - Mid_annual_st'!$W$1:$AR$1,$B514)</f>
        <v>0</v>
      </c>
      <c r="E514">
        <f>SUMIFS(INDEX('IRA-BIL_IRA-BIL - Mid_annual_st'!$W$3:$AR$434,MATCH(E506,'IRA-BIL_IRA-BIL - Mid_annual_st'!$A$3:$A$434,0),),'IRA-BIL_IRA-BIL - Mid_annual_st'!$W$1:$AR$1,$B514)</f>
        <v>0</v>
      </c>
      <c r="F514">
        <f>SUMIFS(INDEX('IRA-BIL_IRA-BIL - Mid_annual_st'!$W$3:$AR$434,MATCH(F506,'IRA-BIL_IRA-BIL - Mid_annual_st'!$A$3:$A$434,0),),'IRA-BIL_IRA-BIL - Mid_annual_st'!$W$1:$AR$1,$B514)</f>
        <v>0</v>
      </c>
      <c r="G514">
        <f>SUMIFS(INDEX('IRA-BIL_IRA-BIL - Mid_annual_st'!$W$3:$AR$434,MATCH(G506,'IRA-BIL_IRA-BIL - Mid_annual_st'!$A$3:$A$434,0),),'IRA-BIL_IRA-BIL - Mid_annual_st'!$W$1:$AR$1,$B514)</f>
        <v>0</v>
      </c>
      <c r="H514">
        <f>SUMIFS(INDEX('IRA-BIL_IRA-BIL - Mid_annual_st'!$W$3:$AR$434,MATCH(H506,'IRA-BIL_IRA-BIL - Mid_annual_st'!$A$3:$A$434,0),),'IRA-BIL_IRA-BIL - Mid_annual_st'!$W$1:$AR$1,$B514)</f>
        <v>0</v>
      </c>
      <c r="I514">
        <f>SUMIFS(INDEX('IRA-BIL_IRA-BIL - Mid_annual_st'!$W$3:$AR$434,MATCH(I506,'IRA-BIL_IRA-BIL - Mid_annual_st'!$A$3:$A$434,0),),'IRA-BIL_IRA-BIL - Mid_annual_st'!$W$1:$AR$1,$B514)</f>
        <v>0</v>
      </c>
      <c r="J514">
        <f>SUMIFS(INDEX('IRA-BIL_IRA-BIL - Mid_annual_st'!$W$3:$AR$434,MATCH(J506,'IRA-BIL_IRA-BIL - Mid_annual_st'!$A$3:$A$434,0),),'IRA-BIL_IRA-BIL - Mid_annual_st'!$W$1:$AR$1,$B514)</f>
        <v>0</v>
      </c>
      <c r="K514">
        <f>SUMIFS(INDEX('IRA-BIL_IRA-BIL - Mid_annual_st'!$W$3:$AR$434,MATCH(K506,'IRA-BIL_IRA-BIL - Mid_annual_st'!$A$3:$A$434,0),),'IRA-BIL_IRA-BIL - Mid_annual_st'!$W$1:$AR$1,$B514)</f>
        <v>0</v>
      </c>
      <c r="M514">
        <f t="shared" ref="M514:U514" si="476">C514/SUM(C508:C519)</f>
        <v>0</v>
      </c>
      <c r="N514">
        <f t="shared" si="476"/>
        <v>0</v>
      </c>
      <c r="O514">
        <f t="shared" si="476"/>
        <v>0</v>
      </c>
      <c r="P514">
        <f t="shared" si="476"/>
        <v>0</v>
      </c>
      <c r="Q514">
        <f t="shared" si="476"/>
        <v>0</v>
      </c>
      <c r="R514">
        <f t="shared" si="476"/>
        <v>0</v>
      </c>
      <c r="S514">
        <f t="shared" si="476"/>
        <v>0</v>
      </c>
      <c r="T514">
        <f t="shared" si="476"/>
        <v>0</v>
      </c>
      <c r="U514">
        <f t="shared" si="476"/>
        <v>0</v>
      </c>
    </row>
    <row r="515" spans="1:21">
      <c r="A515" t="str">
        <f t="shared" si="470"/>
        <v>RI</v>
      </c>
      <c r="B515" s="1" t="s">
        <v>247</v>
      </c>
      <c r="C515">
        <f>SUMIFS(INDEX('IRA-BIL_IRA-BIL - Mid_annual_st'!$W$3:$AR$434,MATCH(C506,'IRA-BIL_IRA-BIL - Mid_annual_st'!$A$3:$A$434,0),),'IRA-BIL_IRA-BIL - Mid_annual_st'!$W$1:$AR$1,$B515)</f>
        <v>98353</v>
      </c>
      <c r="D515">
        <f>SUMIFS(INDEX('IRA-BIL_IRA-BIL - Mid_annual_st'!$W$3:$AR$434,MATCH(D506,'IRA-BIL_IRA-BIL - Mid_annual_st'!$A$3:$A$434,0),),'IRA-BIL_IRA-BIL - Mid_annual_st'!$W$1:$AR$1,$B515)</f>
        <v>100802</v>
      </c>
      <c r="E515">
        <f>SUMIFS(INDEX('IRA-BIL_IRA-BIL - Mid_annual_st'!$W$3:$AR$434,MATCH(E506,'IRA-BIL_IRA-BIL - Mid_annual_st'!$A$3:$A$434,0),),'IRA-BIL_IRA-BIL - Mid_annual_st'!$W$1:$AR$1,$B515)</f>
        <v>2271440</v>
      </c>
      <c r="F515">
        <f>SUMIFS(INDEX('IRA-BIL_IRA-BIL - Mid_annual_st'!$W$3:$AR$434,MATCH(F506,'IRA-BIL_IRA-BIL - Mid_annual_st'!$A$3:$A$434,0),),'IRA-BIL_IRA-BIL - Mid_annual_st'!$W$1:$AR$1,$B515)</f>
        <v>5647999</v>
      </c>
      <c r="G515">
        <f>SUMIFS(INDEX('IRA-BIL_IRA-BIL - Mid_annual_st'!$W$3:$AR$434,MATCH(G506,'IRA-BIL_IRA-BIL - Mid_annual_st'!$A$3:$A$434,0),),'IRA-BIL_IRA-BIL - Mid_annual_st'!$W$1:$AR$1,$B515)</f>
        <v>5808595</v>
      </c>
      <c r="H515">
        <f>SUMIFS(INDEX('IRA-BIL_IRA-BIL - Mid_annual_st'!$W$3:$AR$434,MATCH(H506,'IRA-BIL_IRA-BIL - Mid_annual_st'!$A$3:$A$434,0),),'IRA-BIL_IRA-BIL - Mid_annual_st'!$W$1:$AR$1,$B515)</f>
        <v>5792831</v>
      </c>
      <c r="I515">
        <f>SUMIFS(INDEX('IRA-BIL_IRA-BIL - Mid_annual_st'!$W$3:$AR$434,MATCH(I506,'IRA-BIL_IRA-BIL - Mid_annual_st'!$A$3:$A$434,0),),'IRA-BIL_IRA-BIL - Mid_annual_st'!$W$1:$AR$1,$B515)</f>
        <v>5772385</v>
      </c>
      <c r="J515">
        <f>SUMIFS(INDEX('IRA-BIL_IRA-BIL - Mid_annual_st'!$W$3:$AR$434,MATCH(J506,'IRA-BIL_IRA-BIL - Mid_annual_st'!$A$3:$A$434,0),),'IRA-BIL_IRA-BIL - Mid_annual_st'!$W$1:$AR$1,$B515)</f>
        <v>5761117</v>
      </c>
      <c r="K515">
        <f>SUMIFS(INDEX('IRA-BIL_IRA-BIL - Mid_annual_st'!$W$3:$AR$434,MATCH(K506,'IRA-BIL_IRA-BIL - Mid_annual_st'!$A$3:$A$434,0),),'IRA-BIL_IRA-BIL - Mid_annual_st'!$W$1:$AR$1,$B515)</f>
        <v>5744835</v>
      </c>
      <c r="M515">
        <f t="shared" ref="M515:U515" si="477">C515/SUM(C508:C519)</f>
        <v>2.4272884547516395E-2</v>
      </c>
      <c r="N515">
        <f t="shared" si="477"/>
        <v>4.6064910019833108E-2</v>
      </c>
      <c r="O515">
        <f t="shared" si="477"/>
        <v>0.44657800930062835</v>
      </c>
      <c r="P515">
        <f t="shared" si="477"/>
        <v>0.67381565960754763</v>
      </c>
      <c r="Q515">
        <f t="shared" si="477"/>
        <v>0.68851608097627459</v>
      </c>
      <c r="R515">
        <f t="shared" si="477"/>
        <v>0.69630134560885237</v>
      </c>
      <c r="S515">
        <f t="shared" si="477"/>
        <v>0.71167610984232221</v>
      </c>
      <c r="T515">
        <f t="shared" si="477"/>
        <v>0.72401809945652618</v>
      </c>
      <c r="U515">
        <f t="shared" si="477"/>
        <v>0.78946023143048938</v>
      </c>
    </row>
    <row r="516" spans="1:21">
      <c r="A516" t="str">
        <f t="shared" si="470"/>
        <v>RI</v>
      </c>
      <c r="B516" s="1" t="s">
        <v>245</v>
      </c>
      <c r="C516">
        <f>SUMIFS(INDEX('IRA-BIL_IRA-BIL - Mid_annual_st'!$W$3:$AR$434,MATCH(C506,'IRA-BIL_IRA-BIL - Mid_annual_st'!$A$3:$A$434,0),),'IRA-BIL_IRA-BIL - Mid_annual_st'!$W$1:$AR$1,$B516)</f>
        <v>9503</v>
      </c>
      <c r="D516">
        <f>SUMIFS(INDEX('IRA-BIL_IRA-BIL - Mid_annual_st'!$W$3:$AR$434,MATCH(D506,'IRA-BIL_IRA-BIL - Mid_annual_st'!$A$3:$A$434,0),),'IRA-BIL_IRA-BIL - Mid_annual_st'!$W$1:$AR$1,$B516)</f>
        <v>9503</v>
      </c>
      <c r="E516">
        <f>SUMIFS(INDEX('IRA-BIL_IRA-BIL - Mid_annual_st'!$W$3:$AR$434,MATCH(E506,'IRA-BIL_IRA-BIL - Mid_annual_st'!$A$3:$A$434,0),),'IRA-BIL_IRA-BIL - Mid_annual_st'!$W$1:$AR$1,$B516)</f>
        <v>0</v>
      </c>
      <c r="F516">
        <f>SUMIFS(INDEX('IRA-BIL_IRA-BIL - Mid_annual_st'!$W$3:$AR$434,MATCH(F506,'IRA-BIL_IRA-BIL - Mid_annual_st'!$A$3:$A$434,0),),'IRA-BIL_IRA-BIL - Mid_annual_st'!$W$1:$AR$1,$B516)</f>
        <v>0</v>
      </c>
      <c r="G516">
        <f>SUMIFS(INDEX('IRA-BIL_IRA-BIL - Mid_annual_st'!$W$3:$AR$434,MATCH(G506,'IRA-BIL_IRA-BIL - Mid_annual_st'!$A$3:$A$434,0),),'IRA-BIL_IRA-BIL - Mid_annual_st'!$W$1:$AR$1,$B516)</f>
        <v>0</v>
      </c>
      <c r="H516">
        <f>SUMIFS(INDEX('IRA-BIL_IRA-BIL - Mid_annual_st'!$W$3:$AR$434,MATCH(H506,'IRA-BIL_IRA-BIL - Mid_annual_st'!$A$3:$A$434,0),),'IRA-BIL_IRA-BIL - Mid_annual_st'!$W$1:$AR$1,$B516)</f>
        <v>0</v>
      </c>
      <c r="I516">
        <f>SUMIFS(INDEX('IRA-BIL_IRA-BIL - Mid_annual_st'!$W$3:$AR$434,MATCH(I506,'IRA-BIL_IRA-BIL - Mid_annual_st'!$A$3:$A$434,0),),'IRA-BIL_IRA-BIL - Mid_annual_st'!$W$1:$AR$1,$B516)</f>
        <v>0</v>
      </c>
      <c r="J516">
        <f>SUMIFS(INDEX('IRA-BIL_IRA-BIL - Mid_annual_st'!$W$3:$AR$434,MATCH(J506,'IRA-BIL_IRA-BIL - Mid_annual_st'!$A$3:$A$434,0),),'IRA-BIL_IRA-BIL - Mid_annual_st'!$W$1:$AR$1,$B516)</f>
        <v>0</v>
      </c>
      <c r="K516">
        <f>SUMIFS(INDEX('IRA-BIL_IRA-BIL - Mid_annual_st'!$W$3:$AR$434,MATCH(K506,'IRA-BIL_IRA-BIL - Mid_annual_st'!$A$3:$A$434,0),),'IRA-BIL_IRA-BIL - Mid_annual_st'!$W$1:$AR$1,$B516)</f>
        <v>0</v>
      </c>
      <c r="M516">
        <f t="shared" ref="M516:U516" si="478">C516/SUM(C508:C519)</f>
        <v>2.3452789630722835E-3</v>
      </c>
      <c r="N516">
        <f t="shared" si="478"/>
        <v>4.3427197864970343E-3</v>
      </c>
      <c r="O516">
        <f t="shared" si="478"/>
        <v>0</v>
      </c>
      <c r="P516">
        <f t="shared" si="478"/>
        <v>0</v>
      </c>
      <c r="Q516">
        <f t="shared" si="478"/>
        <v>0</v>
      </c>
      <c r="R516">
        <f t="shared" si="478"/>
        <v>0</v>
      </c>
      <c r="S516">
        <f t="shared" si="478"/>
        <v>0</v>
      </c>
      <c r="T516">
        <f t="shared" si="478"/>
        <v>0</v>
      </c>
      <c r="U516">
        <f t="shared" si="478"/>
        <v>0</v>
      </c>
    </row>
    <row r="517" spans="1:21">
      <c r="A517" t="str">
        <f t="shared" si="470"/>
        <v>RI</v>
      </c>
      <c r="B517" s="1" t="s">
        <v>248</v>
      </c>
      <c r="C517">
        <f>SUMIFS(INDEX('IRA-BIL_IRA-BIL - Mid_annual_st'!$W$3:$AR$434,MATCH(C506,'IRA-BIL_IRA-BIL - Mid_annual_st'!$A$3:$A$434,0),),'IRA-BIL_IRA-BIL - Mid_annual_st'!$W$1:$AR$1,$B517)</f>
        <v>0</v>
      </c>
      <c r="D517">
        <f>SUMIFS(INDEX('IRA-BIL_IRA-BIL - Mid_annual_st'!$W$3:$AR$434,MATCH(D506,'IRA-BIL_IRA-BIL - Mid_annual_st'!$A$3:$A$434,0),),'IRA-BIL_IRA-BIL - Mid_annual_st'!$W$1:$AR$1,$B517)</f>
        <v>0</v>
      </c>
      <c r="E517">
        <f>SUMIFS(INDEX('IRA-BIL_IRA-BIL - Mid_annual_st'!$W$3:$AR$434,MATCH(E506,'IRA-BIL_IRA-BIL - Mid_annual_st'!$A$3:$A$434,0),),'IRA-BIL_IRA-BIL - Mid_annual_st'!$W$1:$AR$1,$B517)</f>
        <v>0</v>
      </c>
      <c r="F517">
        <f>SUMIFS(INDEX('IRA-BIL_IRA-BIL - Mid_annual_st'!$W$3:$AR$434,MATCH(F506,'IRA-BIL_IRA-BIL - Mid_annual_st'!$A$3:$A$434,0),),'IRA-BIL_IRA-BIL - Mid_annual_st'!$W$1:$AR$1,$B517)</f>
        <v>0</v>
      </c>
      <c r="G517">
        <f>SUMIFS(INDEX('IRA-BIL_IRA-BIL - Mid_annual_st'!$W$3:$AR$434,MATCH(G506,'IRA-BIL_IRA-BIL - Mid_annual_st'!$A$3:$A$434,0),),'IRA-BIL_IRA-BIL - Mid_annual_st'!$W$1:$AR$1,$B517)</f>
        <v>0</v>
      </c>
      <c r="H517">
        <f>SUMIFS(INDEX('IRA-BIL_IRA-BIL - Mid_annual_st'!$W$3:$AR$434,MATCH(H506,'IRA-BIL_IRA-BIL - Mid_annual_st'!$A$3:$A$434,0),),'IRA-BIL_IRA-BIL - Mid_annual_st'!$W$1:$AR$1,$B517)</f>
        <v>0</v>
      </c>
      <c r="I517">
        <f>SUMIFS(INDEX('IRA-BIL_IRA-BIL - Mid_annual_st'!$W$3:$AR$434,MATCH(I506,'IRA-BIL_IRA-BIL - Mid_annual_st'!$A$3:$A$434,0),),'IRA-BIL_IRA-BIL - Mid_annual_st'!$W$1:$AR$1,$B517)</f>
        <v>0</v>
      </c>
      <c r="J517">
        <f>SUMIFS(INDEX('IRA-BIL_IRA-BIL - Mid_annual_st'!$W$3:$AR$434,MATCH(J506,'IRA-BIL_IRA-BIL - Mid_annual_st'!$A$3:$A$434,0),),'IRA-BIL_IRA-BIL - Mid_annual_st'!$W$1:$AR$1,$B517)</f>
        <v>0</v>
      </c>
      <c r="K517">
        <f>SUMIFS(INDEX('IRA-BIL_IRA-BIL - Mid_annual_st'!$W$3:$AR$434,MATCH(K506,'IRA-BIL_IRA-BIL - Mid_annual_st'!$A$3:$A$434,0),),'IRA-BIL_IRA-BIL - Mid_annual_st'!$W$1:$AR$1,$B517)</f>
        <v>0</v>
      </c>
      <c r="M517">
        <f t="shared" ref="M517:U517" si="479">C517/SUM(C508:C519)</f>
        <v>0</v>
      </c>
      <c r="N517">
        <f t="shared" si="479"/>
        <v>0</v>
      </c>
      <c r="O517">
        <f t="shared" si="479"/>
        <v>0</v>
      </c>
      <c r="P517">
        <f t="shared" si="479"/>
        <v>0</v>
      </c>
      <c r="Q517">
        <f t="shared" si="479"/>
        <v>0</v>
      </c>
      <c r="R517">
        <f t="shared" si="479"/>
        <v>0</v>
      </c>
      <c r="S517">
        <f t="shared" si="479"/>
        <v>0</v>
      </c>
      <c r="T517">
        <f t="shared" si="479"/>
        <v>0</v>
      </c>
      <c r="U517">
        <f t="shared" si="479"/>
        <v>0</v>
      </c>
    </row>
    <row r="518" spans="1:21">
      <c r="A518" t="str">
        <f t="shared" si="470"/>
        <v>RI</v>
      </c>
      <c r="B518" s="1" t="s">
        <v>246</v>
      </c>
      <c r="C518" s="53">
        <v>0</v>
      </c>
      <c r="D518" s="53">
        <v>0</v>
      </c>
      <c r="E518" s="53">
        <v>0</v>
      </c>
      <c r="F518" s="53">
        <v>0</v>
      </c>
      <c r="G518" s="53">
        <v>0</v>
      </c>
      <c r="H518" s="53">
        <v>0</v>
      </c>
      <c r="I518" s="53">
        <v>0</v>
      </c>
      <c r="J518" s="53">
        <v>0</v>
      </c>
      <c r="K518" s="53">
        <v>0</v>
      </c>
      <c r="M518" s="53">
        <v>0</v>
      </c>
      <c r="N518" s="53">
        <v>0</v>
      </c>
      <c r="O518" s="53">
        <v>0</v>
      </c>
      <c r="P518" s="53">
        <v>0</v>
      </c>
      <c r="Q518" s="53">
        <v>0</v>
      </c>
      <c r="R518" s="53">
        <v>0</v>
      </c>
      <c r="S518" s="53">
        <v>0</v>
      </c>
      <c r="T518" s="53">
        <v>0</v>
      </c>
      <c r="U518" s="53">
        <v>0</v>
      </c>
    </row>
    <row r="519" spans="1:21" ht="15.6" customHeight="1" thickBot="1">
      <c r="A519" t="str">
        <f t="shared" si="470"/>
        <v>RI</v>
      </c>
      <c r="B519" s="1" t="s">
        <v>240</v>
      </c>
      <c r="C519">
        <f>SUMIFS(INDEX('IRA-BIL_IRA-BIL - Mid_annual_st'!$W$3:$AR$434,MATCH(C506,'IRA-BIL_IRA-BIL - Mid_annual_st'!$A$3:$A$434,0),),'IRA-BIL_IRA-BIL - Mid_annual_st'!$W$1:$AR$1,$B519)</f>
        <v>460981</v>
      </c>
      <c r="D519">
        <f>SUMIFS(INDEX('IRA-BIL_IRA-BIL - Mid_annual_st'!$W$3:$AR$434,MATCH(D506,'IRA-BIL_IRA-BIL - Mid_annual_st'!$A$3:$A$434,0),),'IRA-BIL_IRA-BIL - Mid_annual_st'!$W$1:$AR$1,$B519)</f>
        <v>529669</v>
      </c>
      <c r="E519">
        <f>SUMIFS(INDEX('IRA-BIL_IRA-BIL - Mid_annual_st'!$W$3:$AR$434,MATCH(E506,'IRA-BIL_IRA-BIL - Mid_annual_st'!$A$3:$A$434,0),),'IRA-BIL_IRA-BIL - Mid_annual_st'!$W$1:$AR$1,$B519)</f>
        <v>526080</v>
      </c>
      <c r="F519">
        <f>SUMIFS(INDEX('IRA-BIL_IRA-BIL - Mid_annual_st'!$W$3:$AR$434,MATCH(F506,'IRA-BIL_IRA-BIL - Mid_annual_st'!$A$3:$A$434,0),),'IRA-BIL_IRA-BIL - Mid_annual_st'!$W$1:$AR$1,$B519)</f>
        <v>522398</v>
      </c>
      <c r="G519">
        <f>SUMIFS(INDEX('IRA-BIL_IRA-BIL - Mid_annual_st'!$W$3:$AR$434,MATCH(G506,'IRA-BIL_IRA-BIL - Mid_annual_st'!$A$3:$A$434,0),),'IRA-BIL_IRA-BIL - Mid_annual_st'!$W$1:$AR$1,$B519)</f>
        <v>518745</v>
      </c>
      <c r="H519">
        <f>SUMIFS(INDEX('IRA-BIL_IRA-BIL - Mid_annual_st'!$W$3:$AR$434,MATCH(H506,'IRA-BIL_IRA-BIL - Mid_annual_st'!$A$3:$A$434,0),),'IRA-BIL_IRA-BIL - Mid_annual_st'!$W$1:$AR$1,$B519)</f>
        <v>515120</v>
      </c>
      <c r="I519">
        <f>SUMIFS(INDEX('IRA-BIL_IRA-BIL - Mid_annual_st'!$W$3:$AR$434,MATCH(I506,'IRA-BIL_IRA-BIL - Mid_annual_st'!$A$3:$A$434,0),),'IRA-BIL_IRA-BIL - Mid_annual_st'!$W$1:$AR$1,$B519)</f>
        <v>511508</v>
      </c>
      <c r="J519">
        <f>SUMIFS(INDEX('IRA-BIL_IRA-BIL - Mid_annual_st'!$W$3:$AR$434,MATCH(J506,'IRA-BIL_IRA-BIL - Mid_annual_st'!$A$3:$A$434,0),),'IRA-BIL_IRA-BIL - Mid_annual_st'!$W$1:$AR$1,$B519)</f>
        <v>507932</v>
      </c>
      <c r="K519">
        <f>SUMIFS(INDEX('IRA-BIL_IRA-BIL - Mid_annual_st'!$W$3:$AR$434,MATCH(K506,'IRA-BIL_IRA-BIL - Mid_annual_st'!$A$3:$A$434,0),),'IRA-BIL_IRA-BIL - Mid_annual_st'!$W$1:$AR$1,$B519)</f>
        <v>504377</v>
      </c>
      <c r="M519">
        <f t="shared" ref="M519:U519" si="480">C519/SUM(C508:C519)</f>
        <v>0.11376713055624794</v>
      </c>
      <c r="N519">
        <f t="shared" si="480"/>
        <v>0.24205030480838657</v>
      </c>
      <c r="O519">
        <f t="shared" si="480"/>
        <v>0.10343031694998528</v>
      </c>
      <c r="P519">
        <f t="shared" si="480"/>
        <v>6.2322948879357749E-2</v>
      </c>
      <c r="Q519">
        <f t="shared" si="480"/>
        <v>6.1488927085816374E-2</v>
      </c>
      <c r="R519">
        <f t="shared" si="480"/>
        <v>6.1917696053972925E-2</v>
      </c>
      <c r="S519">
        <f t="shared" si="480"/>
        <v>6.3063711722836674E-2</v>
      </c>
      <c r="T519">
        <f t="shared" si="480"/>
        <v>6.383344780068731E-2</v>
      </c>
      <c r="U519">
        <f t="shared" si="480"/>
        <v>6.9311926826134421E-2</v>
      </c>
    </row>
    <row r="520" spans="1:21" ht="15.6" customHeight="1" thickBot="1">
      <c r="A520" s="50" t="s">
        <v>122</v>
      </c>
      <c r="C520" s="49" t="str">
        <f t="shared" ref="C520:K520" si="481">$A520&amp;"_"&amp;C521</f>
        <v>SC_2022</v>
      </c>
      <c r="D520" s="49" t="str">
        <f t="shared" si="481"/>
        <v>SC_2023</v>
      </c>
      <c r="E520" s="49" t="str">
        <f t="shared" si="481"/>
        <v>SC_2024</v>
      </c>
      <c r="F520" s="49" t="str">
        <f t="shared" si="481"/>
        <v>SC_2025</v>
      </c>
      <c r="G520" s="49" t="str">
        <f t="shared" si="481"/>
        <v>SC_2026</v>
      </c>
      <c r="H520" s="49" t="str">
        <f t="shared" si="481"/>
        <v>SC_2027</v>
      </c>
      <c r="I520" s="49" t="str">
        <f t="shared" si="481"/>
        <v>SC_2028</v>
      </c>
      <c r="J520" s="49" t="str">
        <f t="shared" si="481"/>
        <v>SC_2029</v>
      </c>
      <c r="K520" s="49" t="str">
        <f t="shared" si="481"/>
        <v>SC_2030</v>
      </c>
      <c r="M520" s="56" t="str">
        <f t="shared" ref="M520:U520" si="482">$A520&amp;"_"&amp;M521</f>
        <v>SC_2022</v>
      </c>
      <c r="N520" s="56" t="str">
        <f t="shared" si="482"/>
        <v>SC_2023</v>
      </c>
      <c r="O520" s="56" t="str">
        <f t="shared" si="482"/>
        <v>SC_2024</v>
      </c>
      <c r="P520" s="56" t="str">
        <f t="shared" si="482"/>
        <v>SC_2025</v>
      </c>
      <c r="Q520" s="56" t="str">
        <f t="shared" si="482"/>
        <v>SC_2026</v>
      </c>
      <c r="R520" s="56" t="str">
        <f t="shared" si="482"/>
        <v>SC_2027</v>
      </c>
      <c r="S520" s="56" t="str">
        <f t="shared" si="482"/>
        <v>SC_2028</v>
      </c>
      <c r="T520" s="56" t="str">
        <f t="shared" si="482"/>
        <v>SC_2029</v>
      </c>
      <c r="U520" s="56" t="str">
        <f t="shared" si="482"/>
        <v>SC_2030</v>
      </c>
    </row>
    <row r="521" spans="1:21">
      <c r="C521" s="48">
        <v>2022</v>
      </c>
      <c r="D521" s="48">
        <v>2023</v>
      </c>
      <c r="E521" s="48">
        <v>2024</v>
      </c>
      <c r="F521" s="48">
        <v>2025</v>
      </c>
      <c r="G521" s="48">
        <v>2026</v>
      </c>
      <c r="H521" s="48">
        <v>2027</v>
      </c>
      <c r="I521" s="48">
        <v>2028</v>
      </c>
      <c r="J521" s="48">
        <v>2029</v>
      </c>
      <c r="K521" s="48">
        <v>2030</v>
      </c>
      <c r="M521" s="48">
        <v>2022</v>
      </c>
      <c r="N521" s="48">
        <v>2023</v>
      </c>
      <c r="O521" s="48">
        <v>2024</v>
      </c>
      <c r="P521" s="48">
        <v>2025</v>
      </c>
      <c r="Q521" s="48">
        <v>2026</v>
      </c>
      <c r="R521" s="48">
        <v>2027</v>
      </c>
      <c r="S521" s="48">
        <v>2028</v>
      </c>
      <c r="T521" s="48">
        <v>2029</v>
      </c>
      <c r="U521" s="48">
        <v>2030</v>
      </c>
    </row>
    <row r="522" spans="1:21">
      <c r="A522" t="str">
        <f>A520</f>
        <v>SC</v>
      </c>
      <c r="B522" s="1" t="s">
        <v>237</v>
      </c>
      <c r="C522" s="53">
        <v>0</v>
      </c>
      <c r="D522" s="53">
        <v>0</v>
      </c>
      <c r="E522" s="53">
        <v>0</v>
      </c>
      <c r="F522" s="53">
        <v>0</v>
      </c>
      <c r="G522" s="53">
        <v>0</v>
      </c>
      <c r="H522" s="53">
        <v>0</v>
      </c>
      <c r="I522" s="53">
        <v>0</v>
      </c>
      <c r="J522" s="53">
        <v>0</v>
      </c>
      <c r="K522" s="53">
        <v>0</v>
      </c>
      <c r="M522" s="53">
        <v>0</v>
      </c>
      <c r="N522" s="53">
        <v>0</v>
      </c>
      <c r="O522" s="53">
        <v>0</v>
      </c>
      <c r="P522" s="53">
        <v>0</v>
      </c>
      <c r="Q522" s="53">
        <v>0</v>
      </c>
      <c r="R522" s="53">
        <v>0</v>
      </c>
      <c r="S522" s="53">
        <v>0</v>
      </c>
      <c r="T522" s="53">
        <v>0</v>
      </c>
      <c r="U522" s="53">
        <v>0</v>
      </c>
    </row>
    <row r="523" spans="1:21">
      <c r="A523" t="str">
        <f t="shared" ref="A523:A533" si="483">A522</f>
        <v>SC</v>
      </c>
      <c r="B523" s="1" t="s">
        <v>238</v>
      </c>
      <c r="C523">
        <f>SUMIFS(INDEX('IRA-BIL_IRA-BIL - Mid_annual_st'!$W$3:$AR$434,MATCH(C520,'IRA-BIL_IRA-BIL - Mid_annual_st'!$A$3:$A$434,0),),'IRA-BIL_IRA-BIL - Mid_annual_st'!$W$1:$AR$1,$B523)</f>
        <v>541011</v>
      </c>
      <c r="D523">
        <f>SUMIFS(INDEX('IRA-BIL_IRA-BIL - Mid_annual_st'!$W$3:$AR$434,MATCH(D520,'IRA-BIL_IRA-BIL - Mid_annual_st'!$A$3:$A$434,0),),'IRA-BIL_IRA-BIL - Mid_annual_st'!$W$1:$AR$1,$B523)</f>
        <v>435580</v>
      </c>
      <c r="E523">
        <f>SUMIFS(INDEX('IRA-BIL_IRA-BIL - Mid_annual_st'!$W$3:$AR$434,MATCH(E520,'IRA-BIL_IRA-BIL - Mid_annual_st'!$A$3:$A$434,0),),'IRA-BIL_IRA-BIL - Mid_annual_st'!$W$1:$AR$1,$B523)</f>
        <v>388950</v>
      </c>
      <c r="F523">
        <f>SUMIFS(INDEX('IRA-BIL_IRA-BIL - Mid_annual_st'!$W$3:$AR$434,MATCH(F520,'IRA-BIL_IRA-BIL - Mid_annual_st'!$A$3:$A$434,0),),'IRA-BIL_IRA-BIL - Mid_annual_st'!$W$1:$AR$1,$B523)</f>
        <v>214145</v>
      </c>
      <c r="G523">
        <f>SUMIFS(INDEX('IRA-BIL_IRA-BIL - Mid_annual_st'!$W$3:$AR$434,MATCH(G520,'IRA-BIL_IRA-BIL - Mid_annual_st'!$A$3:$A$434,0),),'IRA-BIL_IRA-BIL - Mid_annual_st'!$W$1:$AR$1,$B523)</f>
        <v>214145</v>
      </c>
      <c r="H523">
        <f>SUMIFS(INDEX('IRA-BIL_IRA-BIL - Mid_annual_st'!$W$3:$AR$434,MATCH(H520,'IRA-BIL_IRA-BIL - Mid_annual_st'!$A$3:$A$434,0),),'IRA-BIL_IRA-BIL - Mid_annual_st'!$W$1:$AR$1,$B523)</f>
        <v>214145</v>
      </c>
      <c r="I523">
        <f>SUMIFS(INDEX('IRA-BIL_IRA-BIL - Mid_annual_st'!$W$3:$AR$434,MATCH(I520,'IRA-BIL_IRA-BIL - Mid_annual_st'!$A$3:$A$434,0),),'IRA-BIL_IRA-BIL - Mid_annual_st'!$W$1:$AR$1,$B523)</f>
        <v>164409</v>
      </c>
      <c r="J523">
        <f>SUMIFS(INDEX('IRA-BIL_IRA-BIL - Mid_annual_st'!$W$3:$AR$434,MATCH(J520,'IRA-BIL_IRA-BIL - Mid_annual_st'!$A$3:$A$434,0),),'IRA-BIL_IRA-BIL - Mid_annual_st'!$W$1:$AR$1,$B523)</f>
        <v>164409</v>
      </c>
      <c r="K523">
        <f>SUMIFS(INDEX('IRA-BIL_IRA-BIL - Mid_annual_st'!$W$3:$AR$434,MATCH(K520,'IRA-BIL_IRA-BIL - Mid_annual_st'!$A$3:$A$434,0),),'IRA-BIL_IRA-BIL - Mid_annual_st'!$W$1:$AR$1,$B523)</f>
        <v>161074</v>
      </c>
      <c r="M523">
        <f t="shared" ref="M523:U523" si="484">C523/SUM(C522:C533)</f>
        <v>5.4572009510144371E-3</v>
      </c>
      <c r="N523">
        <f t="shared" si="484"/>
        <v>4.6183871289692188E-3</v>
      </c>
      <c r="O523">
        <f t="shared" si="484"/>
        <v>4.333267159885571E-3</v>
      </c>
      <c r="P523">
        <f t="shared" si="484"/>
        <v>2.4213162668480595E-3</v>
      </c>
      <c r="Q523">
        <f t="shared" si="484"/>
        <v>2.4477819565738596E-3</v>
      </c>
      <c r="R523">
        <f t="shared" si="484"/>
        <v>2.4274595741462027E-3</v>
      </c>
      <c r="S523">
        <f t="shared" si="484"/>
        <v>1.9899390365196641E-3</v>
      </c>
      <c r="T523">
        <f t="shared" si="484"/>
        <v>1.6211127531155288E-3</v>
      </c>
      <c r="U523">
        <f t="shared" si="484"/>
        <v>1.3819084408315209E-3</v>
      </c>
    </row>
    <row r="524" spans="1:21">
      <c r="A524" t="str">
        <f t="shared" si="483"/>
        <v>SC</v>
      </c>
      <c r="B524" s="1" t="s">
        <v>239</v>
      </c>
      <c r="C524">
        <f>SUMIFS(INDEX('IRA-BIL_IRA-BIL - Mid_annual_st'!$W$3:$AR$434,MATCH(C520,'IRA-BIL_IRA-BIL - Mid_annual_st'!$A$3:$A$434,0),),'IRA-BIL_IRA-BIL - Mid_annual_st'!$W$1:$AR$1,$B524)</f>
        <v>25083336</v>
      </c>
      <c r="D524">
        <f>SUMIFS(INDEX('IRA-BIL_IRA-BIL - Mid_annual_st'!$W$3:$AR$434,MATCH(D520,'IRA-BIL_IRA-BIL - Mid_annual_st'!$A$3:$A$434,0),),'IRA-BIL_IRA-BIL - Mid_annual_st'!$W$1:$AR$1,$B524)</f>
        <v>17936697</v>
      </c>
      <c r="E524">
        <f>SUMIFS(INDEX('IRA-BIL_IRA-BIL - Mid_annual_st'!$W$3:$AR$434,MATCH(E520,'IRA-BIL_IRA-BIL - Mid_annual_st'!$A$3:$A$434,0),),'IRA-BIL_IRA-BIL - Mid_annual_st'!$W$1:$AR$1,$B524)</f>
        <v>13220615</v>
      </c>
      <c r="F524">
        <f>SUMIFS(INDEX('IRA-BIL_IRA-BIL - Mid_annual_st'!$W$3:$AR$434,MATCH(F520,'IRA-BIL_IRA-BIL - Mid_annual_st'!$A$3:$A$434,0),),'IRA-BIL_IRA-BIL - Mid_annual_st'!$W$1:$AR$1,$B524)</f>
        <v>12621008</v>
      </c>
      <c r="G524">
        <f>SUMIFS(INDEX('IRA-BIL_IRA-BIL - Mid_annual_st'!$W$3:$AR$434,MATCH(G520,'IRA-BIL_IRA-BIL - Mid_annual_st'!$A$3:$A$434,0),),'IRA-BIL_IRA-BIL - Mid_annual_st'!$W$1:$AR$1,$B524)</f>
        <v>11288368</v>
      </c>
      <c r="H524">
        <f>SUMIFS(INDEX('IRA-BIL_IRA-BIL - Mid_annual_st'!$W$3:$AR$434,MATCH(H520,'IRA-BIL_IRA-BIL - Mid_annual_st'!$A$3:$A$434,0),),'IRA-BIL_IRA-BIL - Mid_annual_st'!$W$1:$AR$1,$B524)</f>
        <v>8634529</v>
      </c>
      <c r="I524">
        <f>SUMIFS(INDEX('IRA-BIL_IRA-BIL - Mid_annual_st'!$W$3:$AR$434,MATCH(I520,'IRA-BIL_IRA-BIL - Mid_annual_st'!$A$3:$A$434,0),),'IRA-BIL_IRA-BIL - Mid_annual_st'!$W$1:$AR$1,$B524)</f>
        <v>1776902</v>
      </c>
      <c r="J524">
        <f>SUMIFS(INDEX('IRA-BIL_IRA-BIL - Mid_annual_st'!$W$3:$AR$434,MATCH(J520,'IRA-BIL_IRA-BIL - Mid_annual_st'!$A$3:$A$434,0),),'IRA-BIL_IRA-BIL - Mid_annual_st'!$W$1:$AR$1,$B524)</f>
        <v>1272382</v>
      </c>
      <c r="K524">
        <f>SUMIFS(INDEX('IRA-BIL_IRA-BIL - Mid_annual_st'!$W$3:$AR$434,MATCH(K520,'IRA-BIL_IRA-BIL - Mid_annual_st'!$A$3:$A$434,0),),'IRA-BIL_IRA-BIL - Mid_annual_st'!$W$1:$AR$1,$B524)</f>
        <v>1379174</v>
      </c>
      <c r="M524">
        <f t="shared" ref="M524:U524" si="485">C524/SUM(C522:C533)</f>
        <v>0.25301667632232</v>
      </c>
      <c r="N524">
        <f t="shared" si="485"/>
        <v>0.19018001414440699</v>
      </c>
      <c r="O524">
        <f t="shared" si="485"/>
        <v>0.14729002908597652</v>
      </c>
      <c r="P524">
        <f t="shared" si="485"/>
        <v>0.14270448515921219</v>
      </c>
      <c r="Q524">
        <f t="shared" si="485"/>
        <v>0.12903156043599312</v>
      </c>
      <c r="R524">
        <f t="shared" si="485"/>
        <v>9.7877466619781167E-2</v>
      </c>
      <c r="S524">
        <f t="shared" si="485"/>
        <v>2.1506892286127063E-2</v>
      </c>
      <c r="T524">
        <f t="shared" si="485"/>
        <v>1.2545996186550874E-2</v>
      </c>
      <c r="U524">
        <f t="shared" si="485"/>
        <v>1.1832401206745793E-2</v>
      </c>
    </row>
    <row r="525" spans="1:21">
      <c r="A525" t="str">
        <f t="shared" si="483"/>
        <v>SC</v>
      </c>
      <c r="B525" s="1" t="s">
        <v>242</v>
      </c>
      <c r="C525">
        <f>SUMIFS(INDEX('IRA-BIL_IRA-BIL - Mid_annual_st'!$W$3:$AR$434,MATCH(C520,'IRA-BIL_IRA-BIL - Mid_annual_st'!$A$3:$A$434,0),),'IRA-BIL_IRA-BIL - Mid_annual_st'!$W$1:$AR$1,$B525)</f>
        <v>0</v>
      </c>
      <c r="D525">
        <f>SUMIFS(INDEX('IRA-BIL_IRA-BIL - Mid_annual_st'!$W$3:$AR$434,MATCH(D520,'IRA-BIL_IRA-BIL - Mid_annual_st'!$A$3:$A$434,0),),'IRA-BIL_IRA-BIL - Mid_annual_st'!$W$1:$AR$1,$B525)</f>
        <v>0</v>
      </c>
      <c r="E525">
        <f>SUMIFS(INDEX('IRA-BIL_IRA-BIL - Mid_annual_st'!$W$3:$AR$434,MATCH(E520,'IRA-BIL_IRA-BIL - Mid_annual_st'!$A$3:$A$434,0),),'IRA-BIL_IRA-BIL - Mid_annual_st'!$W$1:$AR$1,$B525)</f>
        <v>0</v>
      </c>
      <c r="F525">
        <f>SUMIFS(INDEX('IRA-BIL_IRA-BIL - Mid_annual_st'!$W$3:$AR$434,MATCH(F520,'IRA-BIL_IRA-BIL - Mid_annual_st'!$A$3:$A$434,0),),'IRA-BIL_IRA-BIL - Mid_annual_st'!$W$1:$AR$1,$B525)</f>
        <v>0</v>
      </c>
      <c r="G525">
        <f>SUMIFS(INDEX('IRA-BIL_IRA-BIL - Mid_annual_st'!$W$3:$AR$434,MATCH(G520,'IRA-BIL_IRA-BIL - Mid_annual_st'!$A$3:$A$434,0),),'IRA-BIL_IRA-BIL - Mid_annual_st'!$W$1:$AR$1,$B525)</f>
        <v>0</v>
      </c>
      <c r="H525">
        <f>SUMIFS(INDEX('IRA-BIL_IRA-BIL - Mid_annual_st'!$W$3:$AR$434,MATCH(H520,'IRA-BIL_IRA-BIL - Mid_annual_st'!$A$3:$A$434,0),),'IRA-BIL_IRA-BIL - Mid_annual_st'!$W$1:$AR$1,$B525)</f>
        <v>0</v>
      </c>
      <c r="I525">
        <f>SUMIFS(INDEX('IRA-BIL_IRA-BIL - Mid_annual_st'!$W$3:$AR$434,MATCH(I520,'IRA-BIL_IRA-BIL - Mid_annual_st'!$A$3:$A$434,0),),'IRA-BIL_IRA-BIL - Mid_annual_st'!$W$1:$AR$1,$B525)</f>
        <v>0</v>
      </c>
      <c r="J525">
        <f>SUMIFS(INDEX('IRA-BIL_IRA-BIL - Mid_annual_st'!$W$3:$AR$434,MATCH(J520,'IRA-BIL_IRA-BIL - Mid_annual_st'!$A$3:$A$434,0),),'IRA-BIL_IRA-BIL - Mid_annual_st'!$W$1:$AR$1,$B525)</f>
        <v>0</v>
      </c>
      <c r="K525">
        <f>SUMIFS(INDEX('IRA-BIL_IRA-BIL - Mid_annual_st'!$W$3:$AR$434,MATCH(K520,'IRA-BIL_IRA-BIL - Mid_annual_st'!$A$3:$A$434,0),),'IRA-BIL_IRA-BIL - Mid_annual_st'!$W$1:$AR$1,$B525)</f>
        <v>0</v>
      </c>
      <c r="M525">
        <f t="shared" ref="M525:U525" si="486">C525/SUM(C522:C533)</f>
        <v>0</v>
      </c>
      <c r="N525">
        <f t="shared" si="486"/>
        <v>0</v>
      </c>
      <c r="O525">
        <f t="shared" si="486"/>
        <v>0</v>
      </c>
      <c r="P525">
        <f t="shared" si="486"/>
        <v>0</v>
      </c>
      <c r="Q525">
        <f t="shared" si="486"/>
        <v>0</v>
      </c>
      <c r="R525">
        <f t="shared" si="486"/>
        <v>0</v>
      </c>
      <c r="S525">
        <f t="shared" si="486"/>
        <v>0</v>
      </c>
      <c r="T525">
        <f t="shared" si="486"/>
        <v>0</v>
      </c>
      <c r="U525">
        <f t="shared" si="486"/>
        <v>0</v>
      </c>
    </row>
    <row r="526" spans="1:21">
      <c r="A526" t="str">
        <f t="shared" si="483"/>
        <v>SC</v>
      </c>
      <c r="B526" s="1" t="s">
        <v>243</v>
      </c>
      <c r="C526">
        <f>SUMIFS(INDEX('IRA-BIL_IRA-BIL - Mid_annual_st'!$W$3:$AR$434,MATCH(C520,'IRA-BIL_IRA-BIL - Mid_annual_st'!$A$3:$A$434,0),),'IRA-BIL_IRA-BIL - Mid_annual_st'!$W$1:$AR$1,$B526)</f>
        <v>2401826</v>
      </c>
      <c r="D526">
        <f>SUMIFS(INDEX('IRA-BIL_IRA-BIL - Mid_annual_st'!$W$3:$AR$434,MATCH(D520,'IRA-BIL_IRA-BIL - Mid_annual_st'!$A$3:$A$434,0),),'IRA-BIL_IRA-BIL - Mid_annual_st'!$W$1:$AR$1,$B526)</f>
        <v>2401822</v>
      </c>
      <c r="E526">
        <f>SUMIFS(INDEX('IRA-BIL_IRA-BIL - Mid_annual_st'!$W$3:$AR$434,MATCH(E520,'IRA-BIL_IRA-BIL - Mid_annual_st'!$A$3:$A$434,0),),'IRA-BIL_IRA-BIL - Mid_annual_st'!$W$1:$AR$1,$B526)</f>
        <v>2405828</v>
      </c>
      <c r="F526">
        <f>SUMIFS(INDEX('IRA-BIL_IRA-BIL - Mid_annual_st'!$W$3:$AR$434,MATCH(F520,'IRA-BIL_IRA-BIL - Mid_annual_st'!$A$3:$A$434,0),),'IRA-BIL_IRA-BIL - Mid_annual_st'!$W$1:$AR$1,$B526)</f>
        <v>2409825</v>
      </c>
      <c r="G526">
        <f>SUMIFS(INDEX('IRA-BIL_IRA-BIL - Mid_annual_st'!$W$3:$AR$434,MATCH(G520,'IRA-BIL_IRA-BIL - Mid_annual_st'!$A$3:$A$434,0),),'IRA-BIL_IRA-BIL - Mid_annual_st'!$W$1:$AR$1,$B526)</f>
        <v>2413829</v>
      </c>
      <c r="H526">
        <f>SUMIFS(INDEX('IRA-BIL_IRA-BIL - Mid_annual_st'!$W$3:$AR$434,MATCH(H520,'IRA-BIL_IRA-BIL - Mid_annual_st'!$A$3:$A$434,0),),'IRA-BIL_IRA-BIL - Mid_annual_st'!$W$1:$AR$1,$B526)</f>
        <v>2417834</v>
      </c>
      <c r="I526">
        <f>SUMIFS(INDEX('IRA-BIL_IRA-BIL - Mid_annual_st'!$W$3:$AR$434,MATCH(I520,'IRA-BIL_IRA-BIL - Mid_annual_st'!$A$3:$A$434,0),),'IRA-BIL_IRA-BIL - Mid_annual_st'!$W$1:$AR$1,$B526)</f>
        <v>2440457</v>
      </c>
      <c r="J526">
        <f>SUMIFS(INDEX('IRA-BIL_IRA-BIL - Mid_annual_st'!$W$3:$AR$434,MATCH(J520,'IRA-BIL_IRA-BIL - Mid_annual_st'!$A$3:$A$434,0),),'IRA-BIL_IRA-BIL - Mid_annual_st'!$W$1:$AR$1,$B526)</f>
        <v>2444394</v>
      </c>
      <c r="K526">
        <f>SUMIFS(INDEX('IRA-BIL_IRA-BIL - Mid_annual_st'!$W$3:$AR$434,MATCH(K520,'IRA-BIL_IRA-BIL - Mid_annual_st'!$A$3:$A$434,0),),'IRA-BIL_IRA-BIL - Mid_annual_st'!$W$1:$AR$1,$B526)</f>
        <v>2448251</v>
      </c>
      <c r="M526">
        <f t="shared" ref="M526:U526" si="487">C526/SUM(C522:C533)</f>
        <v>2.4227320944252891E-2</v>
      </c>
      <c r="N526">
        <f t="shared" si="487"/>
        <v>2.5466145853517395E-2</v>
      </c>
      <c r="O526">
        <f t="shared" si="487"/>
        <v>2.6803176410163727E-2</v>
      </c>
      <c r="P526">
        <f t="shared" si="487"/>
        <v>2.7247652164454576E-2</v>
      </c>
      <c r="Q526">
        <f t="shared" si="487"/>
        <v>2.7591244588735311E-2</v>
      </c>
      <c r="R526">
        <f t="shared" si="487"/>
        <v>2.7407571000939594E-2</v>
      </c>
      <c r="S526">
        <f t="shared" si="487"/>
        <v>2.9538289578111113E-2</v>
      </c>
      <c r="T526">
        <f t="shared" si="487"/>
        <v>2.4102319745507118E-2</v>
      </c>
      <c r="U526">
        <f t="shared" si="487"/>
        <v>2.1004375145425157E-2</v>
      </c>
    </row>
    <row r="527" spans="1:21">
      <c r="A527" t="str">
        <f t="shared" si="483"/>
        <v>SC</v>
      </c>
      <c r="B527" s="1" t="s">
        <v>241</v>
      </c>
      <c r="C527">
        <f>SUMIFS(INDEX('IRA-BIL_IRA-BIL - Mid_annual_st'!$W$3:$AR$434,MATCH(C520,'IRA-BIL_IRA-BIL - Mid_annual_st'!$A$3:$A$434,0),),'IRA-BIL_IRA-BIL - Mid_annual_st'!$W$1:$AR$1,$B527)</f>
        <v>14176330</v>
      </c>
      <c r="D527">
        <f>SUMIFS(INDEX('IRA-BIL_IRA-BIL - Mid_annual_st'!$W$3:$AR$434,MATCH(D520,'IRA-BIL_IRA-BIL - Mid_annual_st'!$A$3:$A$434,0),),'IRA-BIL_IRA-BIL - Mid_annual_st'!$W$1:$AR$1,$B527)</f>
        <v>15497678</v>
      </c>
      <c r="E527">
        <f>SUMIFS(INDEX('IRA-BIL_IRA-BIL - Mid_annual_st'!$W$3:$AR$434,MATCH(E520,'IRA-BIL_IRA-BIL - Mid_annual_st'!$A$3:$A$434,0),),'IRA-BIL_IRA-BIL - Mid_annual_st'!$W$1:$AR$1,$B527)</f>
        <v>15513990</v>
      </c>
      <c r="F527">
        <f>SUMIFS(INDEX('IRA-BIL_IRA-BIL - Mid_annual_st'!$W$3:$AR$434,MATCH(F520,'IRA-BIL_IRA-BIL - Mid_annual_st'!$A$3:$A$434,0),),'IRA-BIL_IRA-BIL - Mid_annual_st'!$W$1:$AR$1,$B527)</f>
        <v>14915698</v>
      </c>
      <c r="G527">
        <f>SUMIFS(INDEX('IRA-BIL_IRA-BIL - Mid_annual_st'!$W$3:$AR$434,MATCH(G520,'IRA-BIL_IRA-BIL - Mid_annual_st'!$A$3:$A$434,0),),'IRA-BIL_IRA-BIL - Mid_annual_st'!$W$1:$AR$1,$B527)</f>
        <v>14022644</v>
      </c>
      <c r="H527">
        <f>SUMIFS(INDEX('IRA-BIL_IRA-BIL - Mid_annual_st'!$W$3:$AR$434,MATCH(H520,'IRA-BIL_IRA-BIL - Mid_annual_st'!$A$3:$A$434,0),),'IRA-BIL_IRA-BIL - Mid_annual_st'!$W$1:$AR$1,$B527)</f>
        <v>13010972</v>
      </c>
      <c r="I527">
        <f>SUMIFS(INDEX('IRA-BIL_IRA-BIL - Mid_annual_st'!$W$3:$AR$434,MATCH(I520,'IRA-BIL_IRA-BIL - Mid_annual_st'!$A$3:$A$434,0),),'IRA-BIL_IRA-BIL - Mid_annual_st'!$W$1:$AR$1,$B527)</f>
        <v>10152082</v>
      </c>
      <c r="J527">
        <f>SUMIFS(INDEX('IRA-BIL_IRA-BIL - Mid_annual_st'!$W$3:$AR$434,MATCH(J520,'IRA-BIL_IRA-BIL - Mid_annual_st'!$A$3:$A$434,0),),'IRA-BIL_IRA-BIL - Mid_annual_st'!$W$1:$AR$1,$B527)</f>
        <v>7702979</v>
      </c>
      <c r="K527">
        <f>SUMIFS(INDEX('IRA-BIL_IRA-BIL - Mid_annual_st'!$W$3:$AR$434,MATCH(K520,'IRA-BIL_IRA-BIL - Mid_annual_st'!$A$3:$A$434,0),),'IRA-BIL_IRA-BIL - Mid_annual_st'!$W$1:$AR$1,$B527)</f>
        <v>4491699</v>
      </c>
      <c r="M527">
        <f t="shared" ref="M527:U527" si="488">C527/SUM(C522:C533)</f>
        <v>0.14299724323145829</v>
      </c>
      <c r="N527">
        <f t="shared" si="488"/>
        <v>0.16431947427363383</v>
      </c>
      <c r="O527">
        <f t="shared" si="488"/>
        <v>0.17284037379044387</v>
      </c>
      <c r="P527">
        <f t="shared" si="488"/>
        <v>0.16865031730272978</v>
      </c>
      <c r="Q527">
        <f t="shared" si="488"/>
        <v>0.16028567076821171</v>
      </c>
      <c r="R527">
        <f t="shared" si="488"/>
        <v>0.14748702304675881</v>
      </c>
      <c r="S527">
        <f t="shared" si="488"/>
        <v>0.12287663250642376</v>
      </c>
      <c r="T527">
        <f t="shared" si="488"/>
        <v>7.5953247656035269E-2</v>
      </c>
      <c r="U527">
        <f t="shared" si="488"/>
        <v>3.8535808148891203E-2</v>
      </c>
    </row>
    <row r="528" spans="1:21">
      <c r="A528" t="str">
        <f t="shared" si="483"/>
        <v>SC</v>
      </c>
      <c r="B528" s="1" t="s">
        <v>244</v>
      </c>
      <c r="C528">
        <f>SUMIFS(INDEX('IRA-BIL_IRA-BIL - Mid_annual_st'!$W$3:$AR$434,MATCH(C520,'IRA-BIL_IRA-BIL - Mid_annual_st'!$A$3:$A$434,0),),'IRA-BIL_IRA-BIL - Mid_annual_st'!$W$1:$AR$1,$B528)</f>
        <v>53348313</v>
      </c>
      <c r="D528">
        <f>SUMIFS(INDEX('IRA-BIL_IRA-BIL - Mid_annual_st'!$W$3:$AR$434,MATCH(D520,'IRA-BIL_IRA-BIL - Mid_annual_st'!$A$3:$A$434,0),),'IRA-BIL_IRA-BIL - Mid_annual_st'!$W$1:$AR$1,$B528)</f>
        <v>53348313</v>
      </c>
      <c r="E528">
        <f>SUMIFS(INDEX('IRA-BIL_IRA-BIL - Mid_annual_st'!$W$3:$AR$434,MATCH(E520,'IRA-BIL_IRA-BIL - Mid_annual_st'!$A$3:$A$434,0),),'IRA-BIL_IRA-BIL - Mid_annual_st'!$W$1:$AR$1,$B528)</f>
        <v>53348313</v>
      </c>
      <c r="F528">
        <f>SUMIFS(INDEX('IRA-BIL_IRA-BIL - Mid_annual_st'!$W$3:$AR$434,MATCH(F520,'IRA-BIL_IRA-BIL - Mid_annual_st'!$A$3:$A$434,0),),'IRA-BIL_IRA-BIL - Mid_annual_st'!$W$1:$AR$1,$B528)</f>
        <v>53348313</v>
      </c>
      <c r="G528">
        <f>SUMIFS(INDEX('IRA-BIL_IRA-BIL - Mid_annual_st'!$W$3:$AR$434,MATCH(G520,'IRA-BIL_IRA-BIL - Mid_annual_st'!$A$3:$A$434,0),),'IRA-BIL_IRA-BIL - Mid_annual_st'!$W$1:$AR$1,$B528)</f>
        <v>53348313</v>
      </c>
      <c r="H528">
        <f>SUMIFS(INDEX('IRA-BIL_IRA-BIL - Mid_annual_st'!$W$3:$AR$434,MATCH(H520,'IRA-BIL_IRA-BIL - Mid_annual_st'!$A$3:$A$434,0),),'IRA-BIL_IRA-BIL - Mid_annual_st'!$W$1:$AR$1,$B528)</f>
        <v>53348313</v>
      </c>
      <c r="I528">
        <f>SUMIFS(INDEX('IRA-BIL_IRA-BIL - Mid_annual_st'!$W$3:$AR$434,MATCH(I520,'IRA-BIL_IRA-BIL - Mid_annual_st'!$A$3:$A$434,0),),'IRA-BIL_IRA-BIL - Mid_annual_st'!$W$1:$AR$1,$B528)</f>
        <v>53348313</v>
      </c>
      <c r="J528">
        <f>SUMIFS(INDEX('IRA-BIL_IRA-BIL - Mid_annual_st'!$W$3:$AR$434,MATCH(J520,'IRA-BIL_IRA-BIL - Mid_annual_st'!$A$3:$A$434,0),),'IRA-BIL_IRA-BIL - Mid_annual_st'!$W$1:$AR$1,$B528)</f>
        <v>53348313</v>
      </c>
      <c r="K528">
        <f>SUMIFS(INDEX('IRA-BIL_IRA-BIL - Mid_annual_st'!$W$3:$AR$434,MATCH(K520,'IRA-BIL_IRA-BIL - Mid_annual_st'!$A$3:$A$434,0),),'IRA-BIL_IRA-BIL - Mid_annual_st'!$W$1:$AR$1,$B528)</f>
        <v>53348313</v>
      </c>
      <c r="M528">
        <f t="shared" ref="M528:U528" si="489">C528/SUM(C522:C533)</f>
        <v>0.53812670063753942</v>
      </c>
      <c r="N528">
        <f t="shared" si="489"/>
        <v>0.56564388197672355</v>
      </c>
      <c r="O528">
        <f t="shared" si="489"/>
        <v>0.59435015492530263</v>
      </c>
      <c r="P528">
        <f t="shared" si="489"/>
        <v>0.60320408170072526</v>
      </c>
      <c r="Q528">
        <f t="shared" si="489"/>
        <v>0.60979727742910028</v>
      </c>
      <c r="R528">
        <f t="shared" si="489"/>
        <v>0.60473451706273007</v>
      </c>
      <c r="S528">
        <f t="shared" si="489"/>
        <v>0.64570607795905011</v>
      </c>
      <c r="T528">
        <f t="shared" si="489"/>
        <v>0.52602734985006272</v>
      </c>
      <c r="U528">
        <f t="shared" si="489"/>
        <v>0.45769325923998877</v>
      </c>
    </row>
    <row r="529" spans="1:21">
      <c r="A529" t="str">
        <f t="shared" si="483"/>
        <v>SC</v>
      </c>
      <c r="B529" s="1" t="s">
        <v>247</v>
      </c>
      <c r="C529">
        <f>SUMIFS(INDEX('IRA-BIL_IRA-BIL - Mid_annual_st'!$W$3:$AR$434,MATCH(C520,'IRA-BIL_IRA-BIL - Mid_annual_st'!$A$3:$A$434,0),),'IRA-BIL_IRA-BIL - Mid_annual_st'!$W$1:$AR$1,$B529)</f>
        <v>0</v>
      </c>
      <c r="D529">
        <f>SUMIFS(INDEX('IRA-BIL_IRA-BIL - Mid_annual_st'!$W$3:$AR$434,MATCH(D520,'IRA-BIL_IRA-BIL - Mid_annual_st'!$A$3:$A$434,0),),'IRA-BIL_IRA-BIL - Mid_annual_st'!$W$1:$AR$1,$B529)</f>
        <v>0</v>
      </c>
      <c r="E529">
        <f>SUMIFS(INDEX('IRA-BIL_IRA-BIL - Mid_annual_st'!$W$3:$AR$434,MATCH(E520,'IRA-BIL_IRA-BIL - Mid_annual_st'!$A$3:$A$434,0),),'IRA-BIL_IRA-BIL - Mid_annual_st'!$W$1:$AR$1,$B529)</f>
        <v>0</v>
      </c>
      <c r="F529">
        <f>SUMIFS(INDEX('IRA-BIL_IRA-BIL - Mid_annual_st'!$W$3:$AR$434,MATCH(F520,'IRA-BIL_IRA-BIL - Mid_annual_st'!$A$3:$A$434,0),),'IRA-BIL_IRA-BIL - Mid_annual_st'!$W$1:$AR$1,$B529)</f>
        <v>0</v>
      </c>
      <c r="G529">
        <f>SUMIFS(INDEX('IRA-BIL_IRA-BIL - Mid_annual_st'!$W$3:$AR$434,MATCH(G520,'IRA-BIL_IRA-BIL - Mid_annual_st'!$A$3:$A$434,0),),'IRA-BIL_IRA-BIL - Mid_annual_st'!$W$1:$AR$1,$B529)</f>
        <v>0</v>
      </c>
      <c r="H529">
        <f>SUMIFS(INDEX('IRA-BIL_IRA-BIL - Mid_annual_st'!$W$3:$AR$434,MATCH(H520,'IRA-BIL_IRA-BIL - Mid_annual_st'!$A$3:$A$434,0),),'IRA-BIL_IRA-BIL - Mid_annual_st'!$W$1:$AR$1,$B529)</f>
        <v>0</v>
      </c>
      <c r="I529">
        <f>SUMIFS(INDEX('IRA-BIL_IRA-BIL - Mid_annual_st'!$W$3:$AR$434,MATCH(I520,'IRA-BIL_IRA-BIL - Mid_annual_st'!$A$3:$A$434,0),),'IRA-BIL_IRA-BIL - Mid_annual_st'!$W$1:$AR$1,$B529)</f>
        <v>0</v>
      </c>
      <c r="J529">
        <f>SUMIFS(INDEX('IRA-BIL_IRA-BIL - Mid_annual_st'!$W$3:$AR$434,MATCH(J520,'IRA-BIL_IRA-BIL - Mid_annual_st'!$A$3:$A$434,0),),'IRA-BIL_IRA-BIL - Mid_annual_st'!$W$1:$AR$1,$B529)</f>
        <v>0</v>
      </c>
      <c r="K529">
        <f>SUMIFS(INDEX('IRA-BIL_IRA-BIL - Mid_annual_st'!$W$3:$AR$434,MATCH(K520,'IRA-BIL_IRA-BIL - Mid_annual_st'!$A$3:$A$434,0),),'IRA-BIL_IRA-BIL - Mid_annual_st'!$W$1:$AR$1,$B529)</f>
        <v>0</v>
      </c>
      <c r="M529">
        <f t="shared" ref="M529:U529" si="490">C529/SUM(C522:C533)</f>
        <v>0</v>
      </c>
      <c r="N529">
        <f t="shared" si="490"/>
        <v>0</v>
      </c>
      <c r="O529">
        <f t="shared" si="490"/>
        <v>0</v>
      </c>
      <c r="P529">
        <f t="shared" si="490"/>
        <v>0</v>
      </c>
      <c r="Q529">
        <f t="shared" si="490"/>
        <v>0</v>
      </c>
      <c r="R529">
        <f t="shared" si="490"/>
        <v>0</v>
      </c>
      <c r="S529">
        <f t="shared" si="490"/>
        <v>0</v>
      </c>
      <c r="T529">
        <f t="shared" si="490"/>
        <v>0</v>
      </c>
      <c r="U529">
        <f t="shared" si="490"/>
        <v>0</v>
      </c>
    </row>
    <row r="530" spans="1:21">
      <c r="A530" t="str">
        <f t="shared" si="483"/>
        <v>SC</v>
      </c>
      <c r="B530" s="1" t="s">
        <v>245</v>
      </c>
      <c r="C530">
        <f>SUMIFS(INDEX('IRA-BIL_IRA-BIL - Mid_annual_st'!$W$3:$AR$434,MATCH(C520,'IRA-BIL_IRA-BIL - Mid_annual_st'!$A$3:$A$434,0),),'IRA-BIL_IRA-BIL - Mid_annual_st'!$W$1:$AR$1,$B530)</f>
        <v>963369</v>
      </c>
      <c r="D530">
        <f>SUMIFS(INDEX('IRA-BIL_IRA-BIL - Mid_annual_st'!$W$3:$AR$434,MATCH(D520,'IRA-BIL_IRA-BIL - Mid_annual_st'!$A$3:$A$434,0),),'IRA-BIL_IRA-BIL - Mid_annual_st'!$W$1:$AR$1,$B530)</f>
        <v>724401</v>
      </c>
      <c r="E530">
        <f>SUMIFS(INDEX('IRA-BIL_IRA-BIL - Mid_annual_st'!$W$3:$AR$434,MATCH(E520,'IRA-BIL_IRA-BIL - Mid_annual_st'!$A$3:$A$434,0),),'IRA-BIL_IRA-BIL - Mid_annual_st'!$W$1:$AR$1,$B530)</f>
        <v>710087</v>
      </c>
      <c r="F530">
        <f>SUMIFS(INDEX('IRA-BIL_IRA-BIL - Mid_annual_st'!$W$3:$AR$434,MATCH(F520,'IRA-BIL_IRA-BIL - Mid_annual_st'!$A$3:$A$434,0),),'IRA-BIL_IRA-BIL - Mid_annual_st'!$W$1:$AR$1,$B530)</f>
        <v>712589</v>
      </c>
      <c r="G530">
        <f>SUMIFS(INDEX('IRA-BIL_IRA-BIL - Mid_annual_st'!$W$3:$AR$434,MATCH(G520,'IRA-BIL_IRA-BIL - Mid_annual_st'!$A$3:$A$434,0),),'IRA-BIL_IRA-BIL - Mid_annual_st'!$W$1:$AR$1,$B530)</f>
        <v>710087</v>
      </c>
      <c r="H530">
        <f>SUMIFS(INDEX('IRA-BIL_IRA-BIL - Mid_annual_st'!$W$3:$AR$434,MATCH(H520,'IRA-BIL_IRA-BIL - Mid_annual_st'!$A$3:$A$434,0),),'IRA-BIL_IRA-BIL - Mid_annual_st'!$W$1:$AR$1,$B530)</f>
        <v>710087</v>
      </c>
      <c r="I530">
        <f>SUMIFS(INDEX('IRA-BIL_IRA-BIL - Mid_annual_st'!$W$3:$AR$434,MATCH(I520,'IRA-BIL_IRA-BIL - Mid_annual_st'!$A$3:$A$434,0),),'IRA-BIL_IRA-BIL - Mid_annual_st'!$W$1:$AR$1,$B530)</f>
        <v>284035</v>
      </c>
      <c r="J530">
        <f>SUMIFS(INDEX('IRA-BIL_IRA-BIL - Mid_annual_st'!$W$3:$AR$434,MATCH(J520,'IRA-BIL_IRA-BIL - Mid_annual_st'!$A$3:$A$434,0),),'IRA-BIL_IRA-BIL - Mid_annual_st'!$W$1:$AR$1,$B530)</f>
        <v>320739</v>
      </c>
      <c r="K530">
        <f>SUMIFS(INDEX('IRA-BIL_IRA-BIL - Mid_annual_st'!$W$3:$AR$434,MATCH(K520,'IRA-BIL_IRA-BIL - Mid_annual_st'!$A$3:$A$434,0),),'IRA-BIL_IRA-BIL - Mid_annual_st'!$W$1:$AR$1,$B530)</f>
        <v>0</v>
      </c>
      <c r="M530">
        <f t="shared" ref="M530:U530" si="491">C530/SUM(C522:C533)</f>
        <v>9.7175440480467626E-3</v>
      </c>
      <c r="N530">
        <f t="shared" si="491"/>
        <v>7.6807113609725676E-3</v>
      </c>
      <c r="O530">
        <f t="shared" si="491"/>
        <v>7.9110340089000256E-3</v>
      </c>
      <c r="P530">
        <f t="shared" si="491"/>
        <v>8.0571731176398795E-3</v>
      </c>
      <c r="Q530">
        <f t="shared" si="491"/>
        <v>8.1166412766941198E-3</v>
      </c>
      <c r="R530">
        <f t="shared" si="491"/>
        <v>8.0492539476838335E-3</v>
      </c>
      <c r="S530">
        <f t="shared" si="491"/>
        <v>3.4378430270718928E-3</v>
      </c>
      <c r="T530">
        <f t="shared" si="491"/>
        <v>3.1625646000007397E-3</v>
      </c>
      <c r="U530">
        <f t="shared" si="491"/>
        <v>0</v>
      </c>
    </row>
    <row r="531" spans="1:21">
      <c r="A531" t="str">
        <f t="shared" si="483"/>
        <v>SC</v>
      </c>
      <c r="B531" s="1" t="s">
        <v>248</v>
      </c>
      <c r="C531">
        <f>SUMIFS(INDEX('IRA-BIL_IRA-BIL - Mid_annual_st'!$W$3:$AR$434,MATCH(C520,'IRA-BIL_IRA-BIL - Mid_annual_st'!$A$3:$A$434,0),),'IRA-BIL_IRA-BIL - Mid_annual_st'!$W$1:$AR$1,$B531)</f>
        <v>0</v>
      </c>
      <c r="D531">
        <f>SUMIFS(INDEX('IRA-BIL_IRA-BIL - Mid_annual_st'!$W$3:$AR$434,MATCH(D520,'IRA-BIL_IRA-BIL - Mid_annual_st'!$A$3:$A$434,0),),'IRA-BIL_IRA-BIL - Mid_annual_st'!$W$1:$AR$1,$B531)</f>
        <v>0</v>
      </c>
      <c r="E531">
        <f>SUMIFS(INDEX('IRA-BIL_IRA-BIL - Mid_annual_st'!$W$3:$AR$434,MATCH(E520,'IRA-BIL_IRA-BIL - Mid_annual_st'!$A$3:$A$434,0),),'IRA-BIL_IRA-BIL - Mid_annual_st'!$W$1:$AR$1,$B531)</f>
        <v>0</v>
      </c>
      <c r="F531">
        <f>SUMIFS(INDEX('IRA-BIL_IRA-BIL - Mid_annual_st'!$W$3:$AR$434,MATCH(F520,'IRA-BIL_IRA-BIL - Mid_annual_st'!$A$3:$A$434,0),),'IRA-BIL_IRA-BIL - Mid_annual_st'!$W$1:$AR$1,$B531)</f>
        <v>0</v>
      </c>
      <c r="G531">
        <f>SUMIFS(INDEX('IRA-BIL_IRA-BIL - Mid_annual_st'!$W$3:$AR$434,MATCH(G520,'IRA-BIL_IRA-BIL - Mid_annual_st'!$A$3:$A$434,0),),'IRA-BIL_IRA-BIL - Mid_annual_st'!$W$1:$AR$1,$B531)</f>
        <v>0</v>
      </c>
      <c r="H531">
        <f>SUMIFS(INDEX('IRA-BIL_IRA-BIL - Mid_annual_st'!$W$3:$AR$434,MATCH(H520,'IRA-BIL_IRA-BIL - Mid_annual_st'!$A$3:$A$434,0),),'IRA-BIL_IRA-BIL - Mid_annual_st'!$W$1:$AR$1,$B531)</f>
        <v>0</v>
      </c>
      <c r="I531">
        <f>SUMIFS(INDEX('IRA-BIL_IRA-BIL - Mid_annual_st'!$W$3:$AR$434,MATCH(I520,'IRA-BIL_IRA-BIL - Mid_annual_st'!$A$3:$A$434,0),),'IRA-BIL_IRA-BIL - Mid_annual_st'!$W$1:$AR$1,$B531)</f>
        <v>0</v>
      </c>
      <c r="J531">
        <f>SUMIFS(INDEX('IRA-BIL_IRA-BIL - Mid_annual_st'!$W$3:$AR$434,MATCH(J520,'IRA-BIL_IRA-BIL - Mid_annual_st'!$A$3:$A$434,0),),'IRA-BIL_IRA-BIL - Mid_annual_st'!$W$1:$AR$1,$B531)</f>
        <v>0</v>
      </c>
      <c r="K531">
        <f>SUMIFS(INDEX('IRA-BIL_IRA-BIL - Mid_annual_st'!$W$3:$AR$434,MATCH(K520,'IRA-BIL_IRA-BIL - Mid_annual_st'!$A$3:$A$434,0),),'IRA-BIL_IRA-BIL - Mid_annual_st'!$W$1:$AR$1,$B531)</f>
        <v>0</v>
      </c>
      <c r="M531">
        <f t="shared" ref="M531:U531" si="492">C531/SUM(C522:C533)</f>
        <v>0</v>
      </c>
      <c r="N531">
        <f t="shared" si="492"/>
        <v>0</v>
      </c>
      <c r="O531">
        <f t="shared" si="492"/>
        <v>0</v>
      </c>
      <c r="P531">
        <f t="shared" si="492"/>
        <v>0</v>
      </c>
      <c r="Q531">
        <f t="shared" si="492"/>
        <v>0</v>
      </c>
      <c r="R531">
        <f t="shared" si="492"/>
        <v>0</v>
      </c>
      <c r="S531">
        <f t="shared" si="492"/>
        <v>0</v>
      </c>
      <c r="T531">
        <f t="shared" si="492"/>
        <v>0</v>
      </c>
      <c r="U531">
        <f t="shared" si="492"/>
        <v>0</v>
      </c>
    </row>
    <row r="532" spans="1:21">
      <c r="A532" t="str">
        <f t="shared" si="483"/>
        <v>SC</v>
      </c>
      <c r="B532" s="1" t="s">
        <v>246</v>
      </c>
      <c r="C532" s="53">
        <v>0</v>
      </c>
      <c r="D532" s="53">
        <v>0</v>
      </c>
      <c r="E532" s="53">
        <v>0</v>
      </c>
      <c r="F532" s="53">
        <v>0</v>
      </c>
      <c r="G532" s="53">
        <v>0</v>
      </c>
      <c r="H532" s="53">
        <v>0</v>
      </c>
      <c r="I532" s="53">
        <v>0</v>
      </c>
      <c r="J532" s="53">
        <v>0</v>
      </c>
      <c r="K532" s="53">
        <v>0</v>
      </c>
      <c r="M532" s="53">
        <v>0</v>
      </c>
      <c r="N532" s="53">
        <v>0</v>
      </c>
      <c r="O532" s="53">
        <v>0</v>
      </c>
      <c r="P532" s="53">
        <v>0</v>
      </c>
      <c r="Q532" s="53">
        <v>0</v>
      </c>
      <c r="R532" s="53">
        <v>0</v>
      </c>
      <c r="S532" s="53">
        <v>0</v>
      </c>
      <c r="T532" s="53">
        <v>0</v>
      </c>
      <c r="U532" s="53">
        <v>0</v>
      </c>
    </row>
    <row r="533" spans="1:21" ht="15.6" customHeight="1" thickBot="1">
      <c r="A533" t="str">
        <f t="shared" si="483"/>
        <v>SC</v>
      </c>
      <c r="B533" s="1" t="s">
        <v>240</v>
      </c>
      <c r="C533">
        <f>SUMIFS(INDEX('IRA-BIL_IRA-BIL - Mid_annual_st'!$W$3:$AR$434,MATCH(C520,'IRA-BIL_IRA-BIL - Mid_annual_st'!$A$3:$A$434,0),),'IRA-BIL_IRA-BIL - Mid_annual_st'!$W$1:$AR$1,$B533)</f>
        <v>2622901</v>
      </c>
      <c r="D533">
        <f>SUMIFS(INDEX('IRA-BIL_IRA-BIL - Mid_annual_st'!$W$3:$AR$434,MATCH(D520,'IRA-BIL_IRA-BIL - Mid_annual_st'!$A$3:$A$434,0),),'IRA-BIL_IRA-BIL - Mid_annual_st'!$W$1:$AR$1,$B533)</f>
        <v>3969820</v>
      </c>
      <c r="E533">
        <f>SUMIFS(INDEX('IRA-BIL_IRA-BIL - Mid_annual_st'!$W$3:$AR$434,MATCH(E520,'IRA-BIL_IRA-BIL - Mid_annual_st'!$A$3:$A$434,0),),'IRA-BIL_IRA-BIL - Mid_annual_st'!$W$1:$AR$1,$B533)</f>
        <v>4171280</v>
      </c>
      <c r="F533">
        <f>SUMIFS(INDEX('IRA-BIL_IRA-BIL - Mid_annual_st'!$W$3:$AR$434,MATCH(F520,'IRA-BIL_IRA-BIL - Mid_annual_st'!$A$3:$A$434,0),),'IRA-BIL_IRA-BIL - Mid_annual_st'!$W$1:$AR$1,$B533)</f>
        <v>4219987</v>
      </c>
      <c r="G533">
        <f>SUMIFS(INDEX('IRA-BIL_IRA-BIL - Mid_annual_st'!$W$3:$AR$434,MATCH(G520,'IRA-BIL_IRA-BIL - Mid_annual_st'!$A$3:$A$434,0),),'IRA-BIL_IRA-BIL - Mid_annual_st'!$W$1:$AR$1,$B533)</f>
        <v>5487939</v>
      </c>
      <c r="H533">
        <f>SUMIFS(INDEX('IRA-BIL_IRA-BIL - Mid_annual_st'!$W$3:$AR$434,MATCH(H520,'IRA-BIL_IRA-BIL - Mid_annual_st'!$A$3:$A$434,0),),'IRA-BIL_IRA-BIL - Mid_annual_st'!$W$1:$AR$1,$B533)</f>
        <v>9881861</v>
      </c>
      <c r="I533">
        <f>SUMIFS(INDEX('IRA-BIL_IRA-BIL - Mid_annual_st'!$W$3:$AR$434,MATCH(I520,'IRA-BIL_IRA-BIL - Mid_annual_st'!$A$3:$A$434,0),),'IRA-BIL_IRA-BIL - Mid_annual_st'!$W$1:$AR$1,$B533)</f>
        <v>14453921</v>
      </c>
      <c r="J533">
        <f>SUMIFS(INDEX('IRA-BIL_IRA-BIL - Mid_annual_st'!$W$3:$AR$434,MATCH(J520,'IRA-BIL_IRA-BIL - Mid_annual_st'!$A$3:$A$434,0),),'IRA-BIL_IRA-BIL - Mid_annual_st'!$W$1:$AR$1,$B533)</f>
        <v>36164159</v>
      </c>
      <c r="K533">
        <f>SUMIFS(INDEX('IRA-BIL_IRA-BIL - Mid_annual_st'!$W$3:$AR$434,MATCH(K520,'IRA-BIL_IRA-BIL - Mid_annual_st'!$A$3:$A$434,0),),'IRA-BIL_IRA-BIL - Mid_annual_st'!$W$1:$AR$1,$B533)</f>
        <v>54730586</v>
      </c>
      <c r="M533">
        <f t="shared" ref="M533:U533" si="493">C533/SUM(C522:C533)</f>
        <v>2.6457313865368204E-2</v>
      </c>
      <c r="N533">
        <f t="shared" si="493"/>
        <v>4.2091385261776443E-2</v>
      </c>
      <c r="O533">
        <f t="shared" si="493"/>
        <v>4.6471964619327635E-2</v>
      </c>
      <c r="P533">
        <f t="shared" si="493"/>
        <v>4.7714974288390305E-2</v>
      </c>
      <c r="Q533">
        <f t="shared" si="493"/>
        <v>6.2729823544691643E-2</v>
      </c>
      <c r="R533">
        <f t="shared" si="493"/>
        <v>0.11201670874796034</v>
      </c>
      <c r="S533">
        <f t="shared" si="493"/>
        <v>0.17494432560669634</v>
      </c>
      <c r="T533">
        <f t="shared" si="493"/>
        <v>0.35658740920872778</v>
      </c>
      <c r="U533">
        <f t="shared" si="493"/>
        <v>0.46955224781811755</v>
      </c>
    </row>
    <row r="534" spans="1:21" ht="15.6" customHeight="1" thickBot="1">
      <c r="A534" s="50" t="s">
        <v>124</v>
      </c>
      <c r="C534" s="49" t="str">
        <f t="shared" ref="C534:K534" si="494">$A534&amp;"_"&amp;C535</f>
        <v>SD_2022</v>
      </c>
      <c r="D534" s="49" t="str">
        <f t="shared" si="494"/>
        <v>SD_2023</v>
      </c>
      <c r="E534" s="49" t="str">
        <f t="shared" si="494"/>
        <v>SD_2024</v>
      </c>
      <c r="F534" s="49" t="str">
        <f t="shared" si="494"/>
        <v>SD_2025</v>
      </c>
      <c r="G534" s="49" t="str">
        <f t="shared" si="494"/>
        <v>SD_2026</v>
      </c>
      <c r="H534" s="49" t="str">
        <f t="shared" si="494"/>
        <v>SD_2027</v>
      </c>
      <c r="I534" s="49" t="str">
        <f t="shared" si="494"/>
        <v>SD_2028</v>
      </c>
      <c r="J534" s="49" t="str">
        <f t="shared" si="494"/>
        <v>SD_2029</v>
      </c>
      <c r="K534" s="49" t="str">
        <f t="shared" si="494"/>
        <v>SD_2030</v>
      </c>
      <c r="M534" s="56" t="str">
        <f t="shared" ref="M534:U534" si="495">$A534&amp;"_"&amp;M535</f>
        <v>SD_2022</v>
      </c>
      <c r="N534" s="56" t="str">
        <f t="shared" si="495"/>
        <v>SD_2023</v>
      </c>
      <c r="O534" s="56" t="str">
        <f t="shared" si="495"/>
        <v>SD_2024</v>
      </c>
      <c r="P534" s="56" t="str">
        <f t="shared" si="495"/>
        <v>SD_2025</v>
      </c>
      <c r="Q534" s="56" t="str">
        <f t="shared" si="495"/>
        <v>SD_2026</v>
      </c>
      <c r="R534" s="56" t="str">
        <f t="shared" si="495"/>
        <v>SD_2027</v>
      </c>
      <c r="S534" s="56" t="str">
        <f t="shared" si="495"/>
        <v>SD_2028</v>
      </c>
      <c r="T534" s="56" t="str">
        <f t="shared" si="495"/>
        <v>SD_2029</v>
      </c>
      <c r="U534" s="56" t="str">
        <f t="shared" si="495"/>
        <v>SD_2030</v>
      </c>
    </row>
    <row r="535" spans="1:21">
      <c r="C535" s="48">
        <v>2022</v>
      </c>
      <c r="D535" s="48">
        <v>2023</v>
      </c>
      <c r="E535" s="48">
        <v>2024</v>
      </c>
      <c r="F535" s="48">
        <v>2025</v>
      </c>
      <c r="G535" s="48">
        <v>2026</v>
      </c>
      <c r="H535" s="48">
        <v>2027</v>
      </c>
      <c r="I535" s="48">
        <v>2028</v>
      </c>
      <c r="J535" s="48">
        <v>2029</v>
      </c>
      <c r="K535" s="48">
        <v>2030</v>
      </c>
      <c r="M535" s="48">
        <v>2022</v>
      </c>
      <c r="N535" s="48">
        <v>2023</v>
      </c>
      <c r="O535" s="48">
        <v>2024</v>
      </c>
      <c r="P535" s="48">
        <v>2025</v>
      </c>
      <c r="Q535" s="48">
        <v>2026</v>
      </c>
      <c r="R535" s="48">
        <v>2027</v>
      </c>
      <c r="S535" s="48">
        <v>2028</v>
      </c>
      <c r="T535" s="48">
        <v>2029</v>
      </c>
      <c r="U535" s="48">
        <v>2030</v>
      </c>
    </row>
    <row r="536" spans="1:21">
      <c r="A536" t="str">
        <f>A534</f>
        <v>SD</v>
      </c>
      <c r="B536" s="1" t="s">
        <v>237</v>
      </c>
      <c r="C536" s="53">
        <v>0</v>
      </c>
      <c r="D536" s="53">
        <v>0</v>
      </c>
      <c r="E536" s="53">
        <v>0</v>
      </c>
      <c r="F536" s="53">
        <v>0</v>
      </c>
      <c r="G536" s="53">
        <v>0</v>
      </c>
      <c r="H536" s="53">
        <v>0</v>
      </c>
      <c r="I536" s="53">
        <v>0</v>
      </c>
      <c r="J536" s="53">
        <v>0</v>
      </c>
      <c r="K536" s="53">
        <v>0</v>
      </c>
      <c r="M536" s="53">
        <v>0</v>
      </c>
      <c r="N536" s="53">
        <v>0</v>
      </c>
      <c r="O536" s="53">
        <v>0</v>
      </c>
      <c r="P536" s="53">
        <v>0</v>
      </c>
      <c r="Q536" s="53">
        <v>0</v>
      </c>
      <c r="R536" s="53">
        <v>0</v>
      </c>
      <c r="S536" s="53">
        <v>0</v>
      </c>
      <c r="T536" s="53">
        <v>0</v>
      </c>
      <c r="U536" s="53">
        <v>0</v>
      </c>
    </row>
    <row r="537" spans="1:21">
      <c r="A537" t="str">
        <f t="shared" ref="A537:A547" si="496">A536</f>
        <v>SD</v>
      </c>
      <c r="B537" s="1" t="s">
        <v>238</v>
      </c>
      <c r="C537">
        <f>SUMIFS(INDEX('IRA-BIL_IRA-BIL - Mid_annual_st'!$W$3:$AR$434,MATCH(C534,'IRA-BIL_IRA-BIL - Mid_annual_st'!$A$3:$A$434,0),),'IRA-BIL_IRA-BIL - Mid_annual_st'!$W$1:$AR$1,$B537)</f>
        <v>0</v>
      </c>
      <c r="D537">
        <f>SUMIFS(INDEX('IRA-BIL_IRA-BIL - Mid_annual_st'!$W$3:$AR$434,MATCH(D534,'IRA-BIL_IRA-BIL - Mid_annual_st'!$A$3:$A$434,0),),'IRA-BIL_IRA-BIL - Mid_annual_st'!$W$1:$AR$1,$B537)</f>
        <v>0</v>
      </c>
      <c r="E537">
        <f>SUMIFS(INDEX('IRA-BIL_IRA-BIL - Mid_annual_st'!$W$3:$AR$434,MATCH(E534,'IRA-BIL_IRA-BIL - Mid_annual_st'!$A$3:$A$434,0),),'IRA-BIL_IRA-BIL - Mid_annual_st'!$W$1:$AR$1,$B537)</f>
        <v>0</v>
      </c>
      <c r="F537">
        <f>SUMIFS(INDEX('IRA-BIL_IRA-BIL - Mid_annual_st'!$W$3:$AR$434,MATCH(F534,'IRA-BIL_IRA-BIL - Mid_annual_st'!$A$3:$A$434,0),),'IRA-BIL_IRA-BIL - Mid_annual_st'!$W$1:$AR$1,$B537)</f>
        <v>0</v>
      </c>
      <c r="G537">
        <f>SUMIFS(INDEX('IRA-BIL_IRA-BIL - Mid_annual_st'!$W$3:$AR$434,MATCH(G534,'IRA-BIL_IRA-BIL - Mid_annual_st'!$A$3:$A$434,0),),'IRA-BIL_IRA-BIL - Mid_annual_st'!$W$1:$AR$1,$B537)</f>
        <v>0</v>
      </c>
      <c r="H537">
        <f>SUMIFS(INDEX('IRA-BIL_IRA-BIL - Mid_annual_st'!$W$3:$AR$434,MATCH(H534,'IRA-BIL_IRA-BIL - Mid_annual_st'!$A$3:$A$434,0),),'IRA-BIL_IRA-BIL - Mid_annual_st'!$W$1:$AR$1,$B537)</f>
        <v>0</v>
      </c>
      <c r="I537">
        <f>SUMIFS(INDEX('IRA-BIL_IRA-BIL - Mid_annual_st'!$W$3:$AR$434,MATCH(I534,'IRA-BIL_IRA-BIL - Mid_annual_st'!$A$3:$A$434,0),),'IRA-BIL_IRA-BIL - Mid_annual_st'!$W$1:$AR$1,$B537)</f>
        <v>0</v>
      </c>
      <c r="J537">
        <f>SUMIFS(INDEX('IRA-BIL_IRA-BIL - Mid_annual_st'!$W$3:$AR$434,MATCH(J534,'IRA-BIL_IRA-BIL - Mid_annual_st'!$A$3:$A$434,0),),'IRA-BIL_IRA-BIL - Mid_annual_st'!$W$1:$AR$1,$B537)</f>
        <v>0</v>
      </c>
      <c r="K537">
        <f>SUMIFS(INDEX('IRA-BIL_IRA-BIL - Mid_annual_st'!$W$3:$AR$434,MATCH(K534,'IRA-BIL_IRA-BIL - Mid_annual_st'!$A$3:$A$434,0),),'IRA-BIL_IRA-BIL - Mid_annual_st'!$W$1:$AR$1,$B537)</f>
        <v>0</v>
      </c>
      <c r="M537">
        <f t="shared" ref="M537:U537" si="497">C537/SUM(C536:C547)</f>
        <v>0</v>
      </c>
      <c r="N537">
        <f t="shared" si="497"/>
        <v>0</v>
      </c>
      <c r="O537">
        <f t="shared" si="497"/>
        <v>0</v>
      </c>
      <c r="P537">
        <f t="shared" si="497"/>
        <v>0</v>
      </c>
      <c r="Q537">
        <f t="shared" si="497"/>
        <v>0</v>
      </c>
      <c r="R537">
        <f t="shared" si="497"/>
        <v>0</v>
      </c>
      <c r="S537">
        <f t="shared" si="497"/>
        <v>0</v>
      </c>
      <c r="T537">
        <f t="shared" si="497"/>
        <v>0</v>
      </c>
      <c r="U537">
        <f t="shared" si="497"/>
        <v>0</v>
      </c>
    </row>
    <row r="538" spans="1:21">
      <c r="A538" t="str">
        <f t="shared" si="496"/>
        <v>SD</v>
      </c>
      <c r="B538" s="1" t="s">
        <v>239</v>
      </c>
      <c r="C538">
        <f>SUMIFS(INDEX('IRA-BIL_IRA-BIL - Mid_annual_st'!$W$3:$AR$434,MATCH(C534,'IRA-BIL_IRA-BIL - Mid_annual_st'!$A$3:$A$434,0),),'IRA-BIL_IRA-BIL - Mid_annual_st'!$W$1:$AR$1,$B538)</f>
        <v>3239940</v>
      </c>
      <c r="D538">
        <f>SUMIFS(INDEX('IRA-BIL_IRA-BIL - Mid_annual_st'!$W$3:$AR$434,MATCH(D534,'IRA-BIL_IRA-BIL - Mid_annual_st'!$A$3:$A$434,0),),'IRA-BIL_IRA-BIL - Mid_annual_st'!$W$1:$AR$1,$B538)</f>
        <v>2689334</v>
      </c>
      <c r="E538">
        <f>SUMIFS(INDEX('IRA-BIL_IRA-BIL - Mid_annual_st'!$W$3:$AR$434,MATCH(E534,'IRA-BIL_IRA-BIL - Mid_annual_st'!$A$3:$A$434,0),),'IRA-BIL_IRA-BIL - Mid_annual_st'!$W$1:$AR$1,$B538)</f>
        <v>1820001</v>
      </c>
      <c r="F538">
        <f>SUMIFS(INDEX('IRA-BIL_IRA-BIL - Mid_annual_st'!$W$3:$AR$434,MATCH(F534,'IRA-BIL_IRA-BIL - Mid_annual_st'!$A$3:$A$434,0),),'IRA-BIL_IRA-BIL - Mid_annual_st'!$W$1:$AR$1,$B538)</f>
        <v>682331</v>
      </c>
      <c r="G538">
        <f>SUMIFS(INDEX('IRA-BIL_IRA-BIL - Mid_annual_st'!$W$3:$AR$434,MATCH(G534,'IRA-BIL_IRA-BIL - Mid_annual_st'!$A$3:$A$434,0),),'IRA-BIL_IRA-BIL - Mid_annual_st'!$W$1:$AR$1,$B538)</f>
        <v>428473</v>
      </c>
      <c r="H538">
        <f>SUMIFS(INDEX('IRA-BIL_IRA-BIL - Mid_annual_st'!$W$3:$AR$434,MATCH(H534,'IRA-BIL_IRA-BIL - Mid_annual_st'!$A$3:$A$434,0),),'IRA-BIL_IRA-BIL - Mid_annual_st'!$W$1:$AR$1,$B538)</f>
        <v>445268</v>
      </c>
      <c r="I538">
        <f>SUMIFS(INDEX('IRA-BIL_IRA-BIL - Mid_annual_st'!$W$3:$AR$434,MATCH(I534,'IRA-BIL_IRA-BIL - Mid_annual_st'!$A$3:$A$434,0),),'IRA-BIL_IRA-BIL - Mid_annual_st'!$W$1:$AR$1,$B538)</f>
        <v>0</v>
      </c>
      <c r="J538">
        <f>SUMIFS(INDEX('IRA-BIL_IRA-BIL - Mid_annual_st'!$W$3:$AR$434,MATCH(J534,'IRA-BIL_IRA-BIL - Mid_annual_st'!$A$3:$A$434,0),),'IRA-BIL_IRA-BIL - Mid_annual_st'!$W$1:$AR$1,$B538)</f>
        <v>0</v>
      </c>
      <c r="K538">
        <f>SUMIFS(INDEX('IRA-BIL_IRA-BIL - Mid_annual_st'!$W$3:$AR$434,MATCH(K534,'IRA-BIL_IRA-BIL - Mid_annual_st'!$A$3:$A$434,0),),'IRA-BIL_IRA-BIL - Mid_annual_st'!$W$1:$AR$1,$B538)</f>
        <v>0</v>
      </c>
      <c r="M538">
        <f t="shared" ref="M538:U538" si="498">C538/SUM(C536:C547)</f>
        <v>0.1451119153824211</v>
      </c>
      <c r="N538">
        <f t="shared" si="498"/>
        <v>0.12532007637377596</v>
      </c>
      <c r="O538">
        <f t="shared" si="498"/>
        <v>8.3800474678779602E-2</v>
      </c>
      <c r="P538">
        <f t="shared" si="498"/>
        <v>3.1639234336566339E-2</v>
      </c>
      <c r="Q538">
        <f t="shared" si="498"/>
        <v>1.9718162985281455E-2</v>
      </c>
      <c r="R538">
        <f t="shared" si="498"/>
        <v>1.9210464359309561E-2</v>
      </c>
      <c r="S538">
        <f t="shared" si="498"/>
        <v>0</v>
      </c>
      <c r="T538">
        <f t="shared" si="498"/>
        <v>0</v>
      </c>
      <c r="U538">
        <f t="shared" si="498"/>
        <v>0</v>
      </c>
    </row>
    <row r="539" spans="1:21">
      <c r="A539" t="str">
        <f t="shared" si="496"/>
        <v>SD</v>
      </c>
      <c r="B539" s="1" t="s">
        <v>242</v>
      </c>
      <c r="C539">
        <f>SUMIFS(INDEX('IRA-BIL_IRA-BIL - Mid_annual_st'!$W$3:$AR$434,MATCH(C534,'IRA-BIL_IRA-BIL - Mid_annual_st'!$A$3:$A$434,0),),'IRA-BIL_IRA-BIL - Mid_annual_st'!$W$1:$AR$1,$B539)</f>
        <v>0</v>
      </c>
      <c r="D539">
        <f>SUMIFS(INDEX('IRA-BIL_IRA-BIL - Mid_annual_st'!$W$3:$AR$434,MATCH(D534,'IRA-BIL_IRA-BIL - Mid_annual_st'!$A$3:$A$434,0),),'IRA-BIL_IRA-BIL - Mid_annual_st'!$W$1:$AR$1,$B539)</f>
        <v>0</v>
      </c>
      <c r="E539">
        <f>SUMIFS(INDEX('IRA-BIL_IRA-BIL - Mid_annual_st'!$W$3:$AR$434,MATCH(E534,'IRA-BIL_IRA-BIL - Mid_annual_st'!$A$3:$A$434,0),),'IRA-BIL_IRA-BIL - Mid_annual_st'!$W$1:$AR$1,$B539)</f>
        <v>0</v>
      </c>
      <c r="F539">
        <f>SUMIFS(INDEX('IRA-BIL_IRA-BIL - Mid_annual_st'!$W$3:$AR$434,MATCH(F534,'IRA-BIL_IRA-BIL - Mid_annual_st'!$A$3:$A$434,0),),'IRA-BIL_IRA-BIL - Mid_annual_st'!$W$1:$AR$1,$B539)</f>
        <v>0</v>
      </c>
      <c r="G539">
        <f>SUMIFS(INDEX('IRA-BIL_IRA-BIL - Mid_annual_st'!$W$3:$AR$434,MATCH(G534,'IRA-BIL_IRA-BIL - Mid_annual_st'!$A$3:$A$434,0),),'IRA-BIL_IRA-BIL - Mid_annual_st'!$W$1:$AR$1,$B539)</f>
        <v>0</v>
      </c>
      <c r="H539">
        <f>SUMIFS(INDEX('IRA-BIL_IRA-BIL - Mid_annual_st'!$W$3:$AR$434,MATCH(H534,'IRA-BIL_IRA-BIL - Mid_annual_st'!$A$3:$A$434,0),),'IRA-BIL_IRA-BIL - Mid_annual_st'!$W$1:$AR$1,$B539)</f>
        <v>0</v>
      </c>
      <c r="I539">
        <f>SUMIFS(INDEX('IRA-BIL_IRA-BIL - Mid_annual_st'!$W$3:$AR$434,MATCH(I534,'IRA-BIL_IRA-BIL - Mid_annual_st'!$A$3:$A$434,0),),'IRA-BIL_IRA-BIL - Mid_annual_st'!$W$1:$AR$1,$B539)</f>
        <v>0</v>
      </c>
      <c r="J539">
        <f>SUMIFS(INDEX('IRA-BIL_IRA-BIL - Mid_annual_st'!$W$3:$AR$434,MATCH(J534,'IRA-BIL_IRA-BIL - Mid_annual_st'!$A$3:$A$434,0),),'IRA-BIL_IRA-BIL - Mid_annual_st'!$W$1:$AR$1,$B539)</f>
        <v>0</v>
      </c>
      <c r="K539">
        <f>SUMIFS(INDEX('IRA-BIL_IRA-BIL - Mid_annual_st'!$W$3:$AR$434,MATCH(K534,'IRA-BIL_IRA-BIL - Mid_annual_st'!$A$3:$A$434,0),),'IRA-BIL_IRA-BIL - Mid_annual_st'!$W$1:$AR$1,$B539)</f>
        <v>0</v>
      </c>
      <c r="M539">
        <f t="shared" ref="M539:U539" si="499">C539/SUM(C536:C547)</f>
        <v>0</v>
      </c>
      <c r="N539">
        <f t="shared" si="499"/>
        <v>0</v>
      </c>
      <c r="O539">
        <f t="shared" si="499"/>
        <v>0</v>
      </c>
      <c r="P539">
        <f t="shared" si="499"/>
        <v>0</v>
      </c>
      <c r="Q539">
        <f t="shared" si="499"/>
        <v>0</v>
      </c>
      <c r="R539">
        <f t="shared" si="499"/>
        <v>0</v>
      </c>
      <c r="S539">
        <f t="shared" si="499"/>
        <v>0</v>
      </c>
      <c r="T539">
        <f t="shared" si="499"/>
        <v>0</v>
      </c>
      <c r="U539">
        <f t="shared" si="499"/>
        <v>0</v>
      </c>
    </row>
    <row r="540" spans="1:21">
      <c r="A540" t="str">
        <f t="shared" si="496"/>
        <v>SD</v>
      </c>
      <c r="B540" s="1" t="s">
        <v>243</v>
      </c>
      <c r="C540">
        <f>SUMIFS(INDEX('IRA-BIL_IRA-BIL - Mid_annual_st'!$W$3:$AR$434,MATCH(C534,'IRA-BIL_IRA-BIL - Mid_annual_st'!$A$3:$A$434,0),),'IRA-BIL_IRA-BIL - Mid_annual_st'!$W$1:$AR$1,$B540)</f>
        <v>5364343</v>
      </c>
      <c r="D540">
        <f>SUMIFS(INDEX('IRA-BIL_IRA-BIL - Mid_annual_st'!$W$3:$AR$434,MATCH(D534,'IRA-BIL_IRA-BIL - Mid_annual_st'!$A$3:$A$434,0),),'IRA-BIL_IRA-BIL - Mid_annual_st'!$W$1:$AR$1,$B540)</f>
        <v>5365961</v>
      </c>
      <c r="E540">
        <f>SUMIFS(INDEX('IRA-BIL_IRA-BIL - Mid_annual_st'!$W$3:$AR$434,MATCH(E534,'IRA-BIL_IRA-BIL - Mid_annual_st'!$A$3:$A$434,0),),'IRA-BIL_IRA-BIL - Mid_annual_st'!$W$1:$AR$1,$B540)</f>
        <v>5352534</v>
      </c>
      <c r="F540">
        <f>SUMIFS(INDEX('IRA-BIL_IRA-BIL - Mid_annual_st'!$W$3:$AR$434,MATCH(F534,'IRA-BIL_IRA-BIL - Mid_annual_st'!$A$3:$A$434,0),),'IRA-BIL_IRA-BIL - Mid_annual_st'!$W$1:$AR$1,$B540)</f>
        <v>5561363</v>
      </c>
      <c r="G540">
        <f>SUMIFS(INDEX('IRA-BIL_IRA-BIL - Mid_annual_st'!$W$3:$AR$434,MATCH(G534,'IRA-BIL_IRA-BIL - Mid_annual_st'!$A$3:$A$434,0),),'IRA-BIL_IRA-BIL - Mid_annual_st'!$W$1:$AR$1,$B540)</f>
        <v>5667828</v>
      </c>
      <c r="H540">
        <f>SUMIFS(INDEX('IRA-BIL_IRA-BIL - Mid_annual_st'!$W$3:$AR$434,MATCH(H534,'IRA-BIL_IRA-BIL - Mid_annual_st'!$A$3:$A$434,0),),'IRA-BIL_IRA-BIL - Mid_annual_st'!$W$1:$AR$1,$B540)</f>
        <v>5775627</v>
      </c>
      <c r="I540">
        <f>SUMIFS(INDEX('IRA-BIL_IRA-BIL - Mid_annual_st'!$W$3:$AR$434,MATCH(I534,'IRA-BIL_IRA-BIL - Mid_annual_st'!$A$3:$A$434,0),),'IRA-BIL_IRA-BIL - Mid_annual_st'!$W$1:$AR$1,$B540)</f>
        <v>5777039</v>
      </c>
      <c r="J540">
        <f>SUMIFS(INDEX('IRA-BIL_IRA-BIL - Mid_annual_st'!$W$3:$AR$434,MATCH(J534,'IRA-BIL_IRA-BIL - Mid_annual_st'!$A$3:$A$434,0),),'IRA-BIL_IRA-BIL - Mid_annual_st'!$W$1:$AR$1,$B540)</f>
        <v>5766032</v>
      </c>
      <c r="K540">
        <f>SUMIFS(INDEX('IRA-BIL_IRA-BIL - Mid_annual_st'!$W$3:$AR$434,MATCH(K534,'IRA-BIL_IRA-BIL - Mid_annual_st'!$A$3:$A$434,0),),'IRA-BIL_IRA-BIL - Mid_annual_st'!$W$1:$AR$1,$B540)</f>
        <v>5768310</v>
      </c>
      <c r="M540">
        <f t="shared" ref="M540:U540" si="500">C540/SUM(C536:C547)</f>
        <v>0.24026064911642897</v>
      </c>
      <c r="N540">
        <f t="shared" si="500"/>
        <v>0.25004802019336503</v>
      </c>
      <c r="O540">
        <f t="shared" si="500"/>
        <v>0.2464531008138495</v>
      </c>
      <c r="P540">
        <f t="shared" si="500"/>
        <v>0.25787670087935272</v>
      </c>
      <c r="Q540">
        <f t="shared" si="500"/>
        <v>0.2608312688933534</v>
      </c>
      <c r="R540">
        <f t="shared" si="500"/>
        <v>0.24918133940944781</v>
      </c>
      <c r="S540">
        <f t="shared" si="500"/>
        <v>0.19541340073612545</v>
      </c>
      <c r="T540">
        <f t="shared" si="500"/>
        <v>0.13470451143136417</v>
      </c>
      <c r="U540">
        <f t="shared" si="500"/>
        <v>0.12413179928045731</v>
      </c>
    </row>
    <row r="541" spans="1:21">
      <c r="A541" t="str">
        <f t="shared" si="496"/>
        <v>SD</v>
      </c>
      <c r="B541" s="1" t="s">
        <v>241</v>
      </c>
      <c r="C541">
        <f>SUMIFS(INDEX('IRA-BIL_IRA-BIL - Mid_annual_st'!$W$3:$AR$434,MATCH(C534,'IRA-BIL_IRA-BIL - Mid_annual_st'!$A$3:$A$434,0),),'IRA-BIL_IRA-BIL - Mid_annual_st'!$W$1:$AR$1,$B541)</f>
        <v>2933616</v>
      </c>
      <c r="D541">
        <f>SUMIFS(INDEX('IRA-BIL_IRA-BIL - Mid_annual_st'!$W$3:$AR$434,MATCH(D534,'IRA-BIL_IRA-BIL - Mid_annual_st'!$A$3:$A$434,0),),'IRA-BIL_IRA-BIL - Mid_annual_st'!$W$1:$AR$1,$B541)</f>
        <v>2664894</v>
      </c>
      <c r="E541">
        <f>SUMIFS(INDEX('IRA-BIL_IRA-BIL - Mid_annual_st'!$W$3:$AR$434,MATCH(E534,'IRA-BIL_IRA-BIL - Mid_annual_st'!$A$3:$A$434,0),),'IRA-BIL_IRA-BIL - Mid_annual_st'!$W$1:$AR$1,$B541)</f>
        <v>2165606</v>
      </c>
      <c r="F541">
        <f>SUMIFS(INDEX('IRA-BIL_IRA-BIL - Mid_annual_st'!$W$3:$AR$434,MATCH(F534,'IRA-BIL_IRA-BIL - Mid_annual_st'!$A$3:$A$434,0),),'IRA-BIL_IRA-BIL - Mid_annual_st'!$W$1:$AR$1,$B541)</f>
        <v>1769296</v>
      </c>
      <c r="G541">
        <f>SUMIFS(INDEX('IRA-BIL_IRA-BIL - Mid_annual_st'!$W$3:$AR$434,MATCH(G534,'IRA-BIL_IRA-BIL - Mid_annual_st'!$A$3:$A$434,0),),'IRA-BIL_IRA-BIL - Mid_annual_st'!$W$1:$AR$1,$B541)</f>
        <v>1278279</v>
      </c>
      <c r="H541">
        <f>SUMIFS(INDEX('IRA-BIL_IRA-BIL - Mid_annual_st'!$W$3:$AR$434,MATCH(H534,'IRA-BIL_IRA-BIL - Mid_annual_st'!$A$3:$A$434,0),),'IRA-BIL_IRA-BIL - Mid_annual_st'!$W$1:$AR$1,$B541)</f>
        <v>847908</v>
      </c>
      <c r="I541">
        <f>SUMIFS(INDEX('IRA-BIL_IRA-BIL - Mid_annual_st'!$W$3:$AR$434,MATCH(I534,'IRA-BIL_IRA-BIL - Mid_annual_st'!$A$3:$A$434,0),),'IRA-BIL_IRA-BIL - Mid_annual_st'!$W$1:$AR$1,$B541)</f>
        <v>766235</v>
      </c>
      <c r="J541">
        <f>SUMIFS(INDEX('IRA-BIL_IRA-BIL - Mid_annual_st'!$W$3:$AR$434,MATCH(J534,'IRA-BIL_IRA-BIL - Mid_annual_st'!$A$3:$A$434,0),),'IRA-BIL_IRA-BIL - Mid_annual_st'!$W$1:$AR$1,$B541)</f>
        <v>727351</v>
      </c>
      <c r="K541">
        <f>SUMIFS(INDEX('IRA-BIL_IRA-BIL - Mid_annual_st'!$W$3:$AR$434,MATCH(K534,'IRA-BIL_IRA-BIL - Mid_annual_st'!$A$3:$A$434,0),),'IRA-BIL_IRA-BIL - Mid_annual_st'!$W$1:$AR$1,$B541)</f>
        <v>472188</v>
      </c>
      <c r="M541">
        <f t="shared" ref="M541:U541" si="501">C541/SUM(C536:C547)</f>
        <v>0.13139213589033027</v>
      </c>
      <c r="N541">
        <f t="shared" si="501"/>
        <v>0.12418119861944157</v>
      </c>
      <c r="O541">
        <f t="shared" si="501"/>
        <v>9.9713577501997622E-2</v>
      </c>
      <c r="P541">
        <f t="shared" si="501"/>
        <v>8.2041077944208132E-2</v>
      </c>
      <c r="Q541">
        <f t="shared" si="501"/>
        <v>5.882590889662264E-2</v>
      </c>
      <c r="R541">
        <f t="shared" si="501"/>
        <v>3.6581803349833027E-2</v>
      </c>
      <c r="S541">
        <f t="shared" si="501"/>
        <v>2.5918569549737348E-2</v>
      </c>
      <c r="T541">
        <f t="shared" si="501"/>
        <v>1.6992181294539149E-2</v>
      </c>
      <c r="U541">
        <f t="shared" si="501"/>
        <v>1.0161303057332316E-2</v>
      </c>
    </row>
    <row r="542" spans="1:21">
      <c r="A542" t="str">
        <f t="shared" si="496"/>
        <v>SD</v>
      </c>
      <c r="B542" s="1" t="s">
        <v>244</v>
      </c>
      <c r="C542">
        <f>SUMIFS(INDEX('IRA-BIL_IRA-BIL - Mid_annual_st'!$W$3:$AR$434,MATCH(C534,'IRA-BIL_IRA-BIL - Mid_annual_st'!$A$3:$A$434,0),),'IRA-BIL_IRA-BIL - Mid_annual_st'!$W$1:$AR$1,$B542)</f>
        <v>0</v>
      </c>
      <c r="D542">
        <f>SUMIFS(INDEX('IRA-BIL_IRA-BIL - Mid_annual_st'!$W$3:$AR$434,MATCH(D534,'IRA-BIL_IRA-BIL - Mid_annual_st'!$A$3:$A$434,0),),'IRA-BIL_IRA-BIL - Mid_annual_st'!$W$1:$AR$1,$B542)</f>
        <v>0</v>
      </c>
      <c r="E542">
        <f>SUMIFS(INDEX('IRA-BIL_IRA-BIL - Mid_annual_st'!$W$3:$AR$434,MATCH(E534,'IRA-BIL_IRA-BIL - Mid_annual_st'!$A$3:$A$434,0),),'IRA-BIL_IRA-BIL - Mid_annual_st'!$W$1:$AR$1,$B542)</f>
        <v>0</v>
      </c>
      <c r="F542">
        <f>SUMIFS(INDEX('IRA-BIL_IRA-BIL - Mid_annual_st'!$W$3:$AR$434,MATCH(F534,'IRA-BIL_IRA-BIL - Mid_annual_st'!$A$3:$A$434,0),),'IRA-BIL_IRA-BIL - Mid_annual_st'!$W$1:$AR$1,$B542)</f>
        <v>0</v>
      </c>
      <c r="G542">
        <f>SUMIFS(INDEX('IRA-BIL_IRA-BIL - Mid_annual_st'!$W$3:$AR$434,MATCH(G534,'IRA-BIL_IRA-BIL - Mid_annual_st'!$A$3:$A$434,0),),'IRA-BIL_IRA-BIL - Mid_annual_st'!$W$1:$AR$1,$B542)</f>
        <v>0</v>
      </c>
      <c r="H542">
        <f>SUMIFS(INDEX('IRA-BIL_IRA-BIL - Mid_annual_st'!$W$3:$AR$434,MATCH(H534,'IRA-BIL_IRA-BIL - Mid_annual_st'!$A$3:$A$434,0),),'IRA-BIL_IRA-BIL - Mid_annual_st'!$W$1:$AR$1,$B542)</f>
        <v>0</v>
      </c>
      <c r="I542">
        <f>SUMIFS(INDEX('IRA-BIL_IRA-BIL - Mid_annual_st'!$W$3:$AR$434,MATCH(I534,'IRA-BIL_IRA-BIL - Mid_annual_st'!$A$3:$A$434,0),),'IRA-BIL_IRA-BIL - Mid_annual_st'!$W$1:$AR$1,$B542)</f>
        <v>0</v>
      </c>
      <c r="J542">
        <f>SUMIFS(INDEX('IRA-BIL_IRA-BIL - Mid_annual_st'!$W$3:$AR$434,MATCH(J534,'IRA-BIL_IRA-BIL - Mid_annual_st'!$A$3:$A$434,0),),'IRA-BIL_IRA-BIL - Mid_annual_st'!$W$1:$AR$1,$B542)</f>
        <v>0</v>
      </c>
      <c r="K542">
        <f>SUMIFS(INDEX('IRA-BIL_IRA-BIL - Mid_annual_st'!$W$3:$AR$434,MATCH(K534,'IRA-BIL_IRA-BIL - Mid_annual_st'!$A$3:$A$434,0),),'IRA-BIL_IRA-BIL - Mid_annual_st'!$W$1:$AR$1,$B542)</f>
        <v>0</v>
      </c>
      <c r="M542">
        <f t="shared" ref="M542:U542" si="502">C542/SUM(C536:C547)</f>
        <v>0</v>
      </c>
      <c r="N542">
        <f t="shared" si="502"/>
        <v>0</v>
      </c>
      <c r="O542">
        <f t="shared" si="502"/>
        <v>0</v>
      </c>
      <c r="P542">
        <f t="shared" si="502"/>
        <v>0</v>
      </c>
      <c r="Q542">
        <f t="shared" si="502"/>
        <v>0</v>
      </c>
      <c r="R542">
        <f t="shared" si="502"/>
        <v>0</v>
      </c>
      <c r="S542">
        <f t="shared" si="502"/>
        <v>0</v>
      </c>
      <c r="T542">
        <f t="shared" si="502"/>
        <v>0</v>
      </c>
      <c r="U542">
        <f t="shared" si="502"/>
        <v>0</v>
      </c>
    </row>
    <row r="543" spans="1:21">
      <c r="A543" t="str">
        <f t="shared" si="496"/>
        <v>SD</v>
      </c>
      <c r="B543" s="1" t="s">
        <v>247</v>
      </c>
      <c r="C543">
        <f>SUMIFS(INDEX('IRA-BIL_IRA-BIL - Mid_annual_st'!$W$3:$AR$434,MATCH(C534,'IRA-BIL_IRA-BIL - Mid_annual_st'!$A$3:$A$434,0),),'IRA-BIL_IRA-BIL - Mid_annual_st'!$W$1:$AR$1,$B543)</f>
        <v>0</v>
      </c>
      <c r="D543">
        <f>SUMIFS(INDEX('IRA-BIL_IRA-BIL - Mid_annual_st'!$W$3:$AR$434,MATCH(D534,'IRA-BIL_IRA-BIL - Mid_annual_st'!$A$3:$A$434,0),),'IRA-BIL_IRA-BIL - Mid_annual_st'!$W$1:$AR$1,$B543)</f>
        <v>0</v>
      </c>
      <c r="E543">
        <f>SUMIFS(INDEX('IRA-BIL_IRA-BIL - Mid_annual_st'!$W$3:$AR$434,MATCH(E534,'IRA-BIL_IRA-BIL - Mid_annual_st'!$A$3:$A$434,0),),'IRA-BIL_IRA-BIL - Mid_annual_st'!$W$1:$AR$1,$B543)</f>
        <v>0</v>
      </c>
      <c r="F543">
        <f>SUMIFS(INDEX('IRA-BIL_IRA-BIL - Mid_annual_st'!$W$3:$AR$434,MATCH(F534,'IRA-BIL_IRA-BIL - Mid_annual_st'!$A$3:$A$434,0),),'IRA-BIL_IRA-BIL - Mid_annual_st'!$W$1:$AR$1,$B543)</f>
        <v>0</v>
      </c>
      <c r="G543">
        <f>SUMIFS(INDEX('IRA-BIL_IRA-BIL - Mid_annual_st'!$W$3:$AR$434,MATCH(G534,'IRA-BIL_IRA-BIL - Mid_annual_st'!$A$3:$A$434,0),),'IRA-BIL_IRA-BIL - Mid_annual_st'!$W$1:$AR$1,$B543)</f>
        <v>0</v>
      </c>
      <c r="H543">
        <f>SUMIFS(INDEX('IRA-BIL_IRA-BIL - Mid_annual_st'!$W$3:$AR$434,MATCH(H534,'IRA-BIL_IRA-BIL - Mid_annual_st'!$A$3:$A$434,0),),'IRA-BIL_IRA-BIL - Mid_annual_st'!$W$1:$AR$1,$B543)</f>
        <v>0</v>
      </c>
      <c r="I543">
        <f>SUMIFS(INDEX('IRA-BIL_IRA-BIL - Mid_annual_st'!$W$3:$AR$434,MATCH(I534,'IRA-BIL_IRA-BIL - Mid_annual_st'!$A$3:$A$434,0),),'IRA-BIL_IRA-BIL - Mid_annual_st'!$W$1:$AR$1,$B543)</f>
        <v>0</v>
      </c>
      <c r="J543">
        <f>SUMIFS(INDEX('IRA-BIL_IRA-BIL - Mid_annual_st'!$W$3:$AR$434,MATCH(J534,'IRA-BIL_IRA-BIL - Mid_annual_st'!$A$3:$A$434,0),),'IRA-BIL_IRA-BIL - Mid_annual_st'!$W$1:$AR$1,$B543)</f>
        <v>0</v>
      </c>
      <c r="K543">
        <f>SUMIFS(INDEX('IRA-BIL_IRA-BIL - Mid_annual_st'!$W$3:$AR$434,MATCH(K534,'IRA-BIL_IRA-BIL - Mid_annual_st'!$A$3:$A$434,0),),'IRA-BIL_IRA-BIL - Mid_annual_st'!$W$1:$AR$1,$B543)</f>
        <v>0</v>
      </c>
      <c r="M543">
        <f t="shared" ref="M543:U543" si="503">C543/SUM(C536:C547)</f>
        <v>0</v>
      </c>
      <c r="N543">
        <f t="shared" si="503"/>
        <v>0</v>
      </c>
      <c r="O543">
        <f t="shared" si="503"/>
        <v>0</v>
      </c>
      <c r="P543">
        <f t="shared" si="503"/>
        <v>0</v>
      </c>
      <c r="Q543">
        <f t="shared" si="503"/>
        <v>0</v>
      </c>
      <c r="R543">
        <f t="shared" si="503"/>
        <v>0</v>
      </c>
      <c r="S543">
        <f t="shared" si="503"/>
        <v>0</v>
      </c>
      <c r="T543">
        <f t="shared" si="503"/>
        <v>0</v>
      </c>
      <c r="U543">
        <f t="shared" si="503"/>
        <v>0</v>
      </c>
    </row>
    <row r="544" spans="1:21">
      <c r="A544" t="str">
        <f t="shared" si="496"/>
        <v>SD</v>
      </c>
      <c r="B544" s="1" t="s">
        <v>245</v>
      </c>
      <c r="C544">
        <f>SUMIFS(INDEX('IRA-BIL_IRA-BIL - Mid_annual_st'!$W$3:$AR$434,MATCH(C534,'IRA-BIL_IRA-BIL - Mid_annual_st'!$A$3:$A$434,0),),'IRA-BIL_IRA-BIL - Mid_annual_st'!$W$1:$AR$1,$B544)</f>
        <v>34383</v>
      </c>
      <c r="D544">
        <f>SUMIFS(INDEX('IRA-BIL_IRA-BIL - Mid_annual_st'!$W$3:$AR$434,MATCH(D534,'IRA-BIL_IRA-BIL - Mid_annual_st'!$A$3:$A$434,0),),'IRA-BIL_IRA-BIL - Mid_annual_st'!$W$1:$AR$1,$B544)</f>
        <v>2288</v>
      </c>
      <c r="E544">
        <f>SUMIFS(INDEX('IRA-BIL_IRA-BIL - Mid_annual_st'!$W$3:$AR$434,MATCH(E534,'IRA-BIL_IRA-BIL - Mid_annual_st'!$A$3:$A$434,0),),'IRA-BIL_IRA-BIL - Mid_annual_st'!$W$1:$AR$1,$B544)</f>
        <v>2288</v>
      </c>
      <c r="F544">
        <f>SUMIFS(INDEX('IRA-BIL_IRA-BIL - Mid_annual_st'!$W$3:$AR$434,MATCH(F534,'IRA-BIL_IRA-BIL - Mid_annual_st'!$A$3:$A$434,0),),'IRA-BIL_IRA-BIL - Mid_annual_st'!$W$1:$AR$1,$B544)</f>
        <v>0</v>
      </c>
      <c r="G544">
        <f>SUMIFS(INDEX('IRA-BIL_IRA-BIL - Mid_annual_st'!$W$3:$AR$434,MATCH(G534,'IRA-BIL_IRA-BIL - Mid_annual_st'!$A$3:$A$434,0),),'IRA-BIL_IRA-BIL - Mid_annual_st'!$W$1:$AR$1,$B544)</f>
        <v>0</v>
      </c>
      <c r="H544">
        <f>SUMIFS(INDEX('IRA-BIL_IRA-BIL - Mid_annual_st'!$W$3:$AR$434,MATCH(H534,'IRA-BIL_IRA-BIL - Mid_annual_st'!$A$3:$A$434,0),),'IRA-BIL_IRA-BIL - Mid_annual_st'!$W$1:$AR$1,$B544)</f>
        <v>0</v>
      </c>
      <c r="I544">
        <f>SUMIFS(INDEX('IRA-BIL_IRA-BIL - Mid_annual_st'!$W$3:$AR$434,MATCH(I534,'IRA-BIL_IRA-BIL - Mid_annual_st'!$A$3:$A$434,0),),'IRA-BIL_IRA-BIL - Mid_annual_st'!$W$1:$AR$1,$B544)</f>
        <v>0</v>
      </c>
      <c r="J544">
        <f>SUMIFS(INDEX('IRA-BIL_IRA-BIL - Mid_annual_st'!$W$3:$AR$434,MATCH(J534,'IRA-BIL_IRA-BIL - Mid_annual_st'!$A$3:$A$434,0),),'IRA-BIL_IRA-BIL - Mid_annual_st'!$W$1:$AR$1,$B544)</f>
        <v>0</v>
      </c>
      <c r="K544">
        <f>SUMIFS(INDEX('IRA-BIL_IRA-BIL - Mid_annual_st'!$W$3:$AR$434,MATCH(K534,'IRA-BIL_IRA-BIL - Mid_annual_st'!$A$3:$A$434,0),),'IRA-BIL_IRA-BIL - Mid_annual_st'!$W$1:$AR$1,$B544)</f>
        <v>0</v>
      </c>
      <c r="M544">
        <f t="shared" ref="M544:U544" si="504">C544/SUM(C536:C547)</f>
        <v>1.5399615383599032E-3</v>
      </c>
      <c r="N544">
        <f t="shared" si="504"/>
        <v>1.0661834295896284E-4</v>
      </c>
      <c r="O544">
        <f t="shared" si="504"/>
        <v>1.0534911028348212E-4</v>
      </c>
      <c r="P544">
        <f t="shared" si="504"/>
        <v>0</v>
      </c>
      <c r="Q544">
        <f t="shared" si="504"/>
        <v>0</v>
      </c>
      <c r="R544">
        <f t="shared" si="504"/>
        <v>0</v>
      </c>
      <c r="S544">
        <f t="shared" si="504"/>
        <v>0</v>
      </c>
      <c r="T544">
        <f t="shared" si="504"/>
        <v>0</v>
      </c>
      <c r="U544">
        <f t="shared" si="504"/>
        <v>0</v>
      </c>
    </row>
    <row r="545" spans="1:21">
      <c r="A545" t="str">
        <f t="shared" si="496"/>
        <v>SD</v>
      </c>
      <c r="B545" s="1" t="s">
        <v>248</v>
      </c>
      <c r="C545">
        <f>SUMIFS(INDEX('IRA-BIL_IRA-BIL - Mid_annual_st'!$W$3:$AR$434,MATCH(C534,'IRA-BIL_IRA-BIL - Mid_annual_st'!$A$3:$A$434,0),),'IRA-BIL_IRA-BIL - Mid_annual_st'!$W$1:$AR$1,$B545)</f>
        <v>10752742</v>
      </c>
      <c r="D545">
        <f>SUMIFS(INDEX('IRA-BIL_IRA-BIL - Mid_annual_st'!$W$3:$AR$434,MATCH(D534,'IRA-BIL_IRA-BIL - Mid_annual_st'!$A$3:$A$434,0),),'IRA-BIL_IRA-BIL - Mid_annual_st'!$W$1:$AR$1,$B545)</f>
        <v>10735103</v>
      </c>
      <c r="E545">
        <f>SUMIFS(INDEX('IRA-BIL_IRA-BIL - Mid_annual_st'!$W$3:$AR$434,MATCH(E534,'IRA-BIL_IRA-BIL - Mid_annual_st'!$A$3:$A$434,0),),'IRA-BIL_IRA-BIL - Mid_annual_st'!$W$1:$AR$1,$B545)</f>
        <v>12375815</v>
      </c>
      <c r="F545">
        <f>SUMIFS(INDEX('IRA-BIL_IRA-BIL - Mid_annual_st'!$W$3:$AR$434,MATCH(F534,'IRA-BIL_IRA-BIL - Mid_annual_st'!$A$3:$A$434,0),),'IRA-BIL_IRA-BIL - Mid_annual_st'!$W$1:$AR$1,$B545)</f>
        <v>13550979</v>
      </c>
      <c r="G545">
        <f>SUMIFS(INDEX('IRA-BIL_IRA-BIL - Mid_annual_st'!$W$3:$AR$434,MATCH(G534,'IRA-BIL_IRA-BIL - Mid_annual_st'!$A$3:$A$434,0),),'IRA-BIL_IRA-BIL - Mid_annual_st'!$W$1:$AR$1,$B545)</f>
        <v>14353186</v>
      </c>
      <c r="H545">
        <f>SUMIFS(INDEX('IRA-BIL_IRA-BIL - Mid_annual_st'!$W$3:$AR$434,MATCH(H534,'IRA-BIL_IRA-BIL - Mid_annual_st'!$A$3:$A$434,0),),'IRA-BIL_IRA-BIL - Mid_annual_st'!$W$1:$AR$1,$B545)</f>
        <v>16108078</v>
      </c>
      <c r="I545">
        <f>SUMIFS(INDEX('IRA-BIL_IRA-BIL - Mid_annual_st'!$W$3:$AR$434,MATCH(I534,'IRA-BIL_IRA-BIL - Mid_annual_st'!$A$3:$A$434,0),),'IRA-BIL_IRA-BIL - Mid_annual_st'!$W$1:$AR$1,$B545)</f>
        <v>23018376</v>
      </c>
      <c r="J545">
        <f>SUMIFS(INDEX('IRA-BIL_IRA-BIL - Mid_annual_st'!$W$3:$AR$434,MATCH(J534,'IRA-BIL_IRA-BIL - Mid_annual_st'!$A$3:$A$434,0),),'IRA-BIL_IRA-BIL - Mid_annual_st'!$W$1:$AR$1,$B545)</f>
        <v>36301813</v>
      </c>
      <c r="K545">
        <f>SUMIFS(INDEX('IRA-BIL_IRA-BIL - Mid_annual_st'!$W$3:$AR$434,MATCH(K534,'IRA-BIL_IRA-BIL - Mid_annual_st'!$A$3:$A$434,0),),'IRA-BIL_IRA-BIL - Mid_annual_st'!$W$1:$AR$1,$B545)</f>
        <v>40218421</v>
      </c>
      <c r="M545">
        <f t="shared" ref="M545:U545" si="505">C545/SUM(C536:C547)</f>
        <v>0.4815987293693727</v>
      </c>
      <c r="N545">
        <f t="shared" si="505"/>
        <v>0.50024427157071283</v>
      </c>
      <c r="O545">
        <f t="shared" si="505"/>
        <v>0.56983439653976053</v>
      </c>
      <c r="P545">
        <f t="shared" si="505"/>
        <v>0.62834987721632085</v>
      </c>
      <c r="Q545">
        <f t="shared" si="505"/>
        <v>0.66052811007008605</v>
      </c>
      <c r="R545">
        <f t="shared" si="505"/>
        <v>0.69496046946104018</v>
      </c>
      <c r="S545">
        <f t="shared" si="505"/>
        <v>0.77861671586132841</v>
      </c>
      <c r="T545">
        <f t="shared" si="505"/>
        <v>0.84807333435501986</v>
      </c>
      <c r="U545">
        <f t="shared" si="505"/>
        <v>0.86548485829453148</v>
      </c>
    </row>
    <row r="546" spans="1:21">
      <c r="A546" t="str">
        <f t="shared" si="496"/>
        <v>SD</v>
      </c>
      <c r="B546" s="1" t="s">
        <v>246</v>
      </c>
      <c r="C546" s="53">
        <v>0</v>
      </c>
      <c r="D546" s="53">
        <v>0</v>
      </c>
      <c r="E546" s="53">
        <v>0</v>
      </c>
      <c r="F546" s="53">
        <v>0</v>
      </c>
      <c r="G546" s="53">
        <v>0</v>
      </c>
      <c r="H546" s="53">
        <v>0</v>
      </c>
      <c r="I546" s="53">
        <v>0</v>
      </c>
      <c r="J546" s="53">
        <v>0</v>
      </c>
      <c r="K546" s="53">
        <v>0</v>
      </c>
      <c r="M546" s="53">
        <v>0</v>
      </c>
      <c r="N546" s="53">
        <v>0</v>
      </c>
      <c r="O546" s="53">
        <v>0</v>
      </c>
      <c r="P546" s="53">
        <v>0</v>
      </c>
      <c r="Q546" s="53">
        <v>0</v>
      </c>
      <c r="R546" s="53">
        <v>0</v>
      </c>
      <c r="S546" s="53">
        <v>0</v>
      </c>
      <c r="T546" s="53">
        <v>0</v>
      </c>
      <c r="U546" s="53">
        <v>0</v>
      </c>
    </row>
    <row r="547" spans="1:21" ht="15.6" customHeight="1" thickBot="1">
      <c r="A547" t="str">
        <f t="shared" si="496"/>
        <v>SD</v>
      </c>
      <c r="B547" s="1" t="s">
        <v>240</v>
      </c>
      <c r="C547">
        <f>SUMIFS(INDEX('IRA-BIL_IRA-BIL - Mid_annual_st'!$W$3:$AR$434,MATCH(C534,'IRA-BIL_IRA-BIL - Mid_annual_st'!$A$3:$A$434,0),),'IRA-BIL_IRA-BIL - Mid_annual_st'!$W$1:$AR$1,$B547)</f>
        <v>2157</v>
      </c>
      <c r="D547">
        <f>SUMIFS(INDEX('IRA-BIL_IRA-BIL - Mid_annual_st'!$W$3:$AR$434,MATCH(D534,'IRA-BIL_IRA-BIL - Mid_annual_st'!$A$3:$A$434,0),),'IRA-BIL_IRA-BIL - Mid_annual_st'!$W$1:$AR$1,$B547)</f>
        <v>2142</v>
      </c>
      <c r="E547">
        <f>SUMIFS(INDEX('IRA-BIL_IRA-BIL - Mid_annual_st'!$W$3:$AR$434,MATCH(E534,'IRA-BIL_IRA-BIL - Mid_annual_st'!$A$3:$A$434,0),),'IRA-BIL_IRA-BIL - Mid_annual_st'!$W$1:$AR$1,$B547)</f>
        <v>2022</v>
      </c>
      <c r="F547">
        <f>SUMIFS(INDEX('IRA-BIL_IRA-BIL - Mid_annual_st'!$W$3:$AR$434,MATCH(F534,'IRA-BIL_IRA-BIL - Mid_annual_st'!$A$3:$A$434,0),),'IRA-BIL_IRA-BIL - Mid_annual_st'!$W$1:$AR$1,$B547)</f>
        <v>2008</v>
      </c>
      <c r="G547">
        <f>SUMIFS(INDEX('IRA-BIL_IRA-BIL - Mid_annual_st'!$W$3:$AR$434,MATCH(G534,'IRA-BIL_IRA-BIL - Mid_annual_st'!$A$3:$A$434,0),),'IRA-BIL_IRA-BIL - Mid_annual_st'!$W$1:$AR$1,$B547)</f>
        <v>2098</v>
      </c>
      <c r="H547">
        <f>SUMIFS(INDEX('IRA-BIL_IRA-BIL - Mid_annual_st'!$W$3:$AR$434,MATCH(H534,'IRA-BIL_IRA-BIL - Mid_annual_st'!$A$3:$A$434,0),),'IRA-BIL_IRA-BIL - Mid_annual_st'!$W$1:$AR$1,$B547)</f>
        <v>1528</v>
      </c>
      <c r="I547">
        <f>SUMIFS(INDEX('IRA-BIL_IRA-BIL - Mid_annual_st'!$W$3:$AR$434,MATCH(I534,'IRA-BIL_IRA-BIL - Mid_annual_st'!$A$3:$A$434,0),),'IRA-BIL_IRA-BIL - Mid_annual_st'!$W$1:$AR$1,$B547)</f>
        <v>1517</v>
      </c>
      <c r="J547">
        <f>SUMIFS(INDEX('IRA-BIL_IRA-BIL - Mid_annual_st'!$W$3:$AR$434,MATCH(J534,'IRA-BIL_IRA-BIL - Mid_annual_st'!$A$3:$A$434,0),),'IRA-BIL_IRA-BIL - Mid_annual_st'!$W$1:$AR$1,$B547)</f>
        <v>9844</v>
      </c>
      <c r="K547">
        <f>SUMIFS(INDEX('IRA-BIL_IRA-BIL - Mid_annual_st'!$W$3:$AR$434,MATCH(K534,'IRA-BIL_IRA-BIL - Mid_annual_st'!$A$3:$A$434,0),),'IRA-BIL_IRA-BIL - Mid_annual_st'!$W$1:$AR$1,$B547)</f>
        <v>10318</v>
      </c>
      <c r="M547">
        <f t="shared" ref="M547:U547" si="506">C547/SUM(C536:C547)</f>
        <v>9.6608703087057874E-5</v>
      </c>
      <c r="N547">
        <f t="shared" si="506"/>
        <v>9.981489974567238E-5</v>
      </c>
      <c r="O547">
        <f t="shared" si="506"/>
        <v>9.3101355329196177E-5</v>
      </c>
      <c r="P547">
        <f t="shared" si="506"/>
        <v>9.3109623551949447E-5</v>
      </c>
      <c r="Q547">
        <f t="shared" si="506"/>
        <v>9.6549154656467253E-5</v>
      </c>
      <c r="R547">
        <f t="shared" si="506"/>
        <v>6.592342036936185E-5</v>
      </c>
      <c r="S547">
        <f t="shared" si="506"/>
        <v>5.1313852808800894E-5</v>
      </c>
      <c r="T547">
        <f t="shared" si="506"/>
        <v>2.2997291907681899E-4</v>
      </c>
      <c r="U547">
        <f t="shared" si="506"/>
        <v>2.2203936767887969E-4</v>
      </c>
    </row>
    <row r="548" spans="1:21" ht="15.6" customHeight="1" thickBot="1">
      <c r="A548" s="50" t="s">
        <v>127</v>
      </c>
      <c r="C548" s="49" t="str">
        <f t="shared" ref="C548:K548" si="507">$A548&amp;"_"&amp;C549</f>
        <v>TN_2022</v>
      </c>
      <c r="D548" s="49" t="str">
        <f t="shared" si="507"/>
        <v>TN_2023</v>
      </c>
      <c r="E548" s="49" t="str">
        <f t="shared" si="507"/>
        <v>TN_2024</v>
      </c>
      <c r="F548" s="49" t="str">
        <f t="shared" si="507"/>
        <v>TN_2025</v>
      </c>
      <c r="G548" s="49" t="str">
        <f t="shared" si="507"/>
        <v>TN_2026</v>
      </c>
      <c r="H548" s="49" t="str">
        <f t="shared" si="507"/>
        <v>TN_2027</v>
      </c>
      <c r="I548" s="49" t="str">
        <f t="shared" si="507"/>
        <v>TN_2028</v>
      </c>
      <c r="J548" s="49" t="str">
        <f t="shared" si="507"/>
        <v>TN_2029</v>
      </c>
      <c r="K548" s="49" t="str">
        <f t="shared" si="507"/>
        <v>TN_2030</v>
      </c>
      <c r="M548" s="56" t="str">
        <f t="shared" ref="M548:U548" si="508">$A548&amp;"_"&amp;M549</f>
        <v>TN_2022</v>
      </c>
      <c r="N548" s="56" t="str">
        <f t="shared" si="508"/>
        <v>TN_2023</v>
      </c>
      <c r="O548" s="56" t="str">
        <f t="shared" si="508"/>
        <v>TN_2024</v>
      </c>
      <c r="P548" s="56" t="str">
        <f t="shared" si="508"/>
        <v>TN_2025</v>
      </c>
      <c r="Q548" s="56" t="str">
        <f t="shared" si="508"/>
        <v>TN_2026</v>
      </c>
      <c r="R548" s="56" t="str">
        <f t="shared" si="508"/>
        <v>TN_2027</v>
      </c>
      <c r="S548" s="56" t="str">
        <f t="shared" si="508"/>
        <v>TN_2028</v>
      </c>
      <c r="T548" s="56" t="str">
        <f t="shared" si="508"/>
        <v>TN_2029</v>
      </c>
      <c r="U548" s="56" t="str">
        <f t="shared" si="508"/>
        <v>TN_2030</v>
      </c>
    </row>
    <row r="549" spans="1:21">
      <c r="C549" s="48">
        <v>2022</v>
      </c>
      <c r="D549" s="48">
        <v>2023</v>
      </c>
      <c r="E549" s="48">
        <v>2024</v>
      </c>
      <c r="F549" s="48">
        <v>2025</v>
      </c>
      <c r="G549" s="48">
        <v>2026</v>
      </c>
      <c r="H549" s="48">
        <v>2027</v>
      </c>
      <c r="I549" s="48">
        <v>2028</v>
      </c>
      <c r="J549" s="48">
        <v>2029</v>
      </c>
      <c r="K549" s="48">
        <v>2030</v>
      </c>
      <c r="M549" s="48">
        <v>2022</v>
      </c>
      <c r="N549" s="48">
        <v>2023</v>
      </c>
      <c r="O549" s="48">
        <v>2024</v>
      </c>
      <c r="P549" s="48">
        <v>2025</v>
      </c>
      <c r="Q549" s="48">
        <v>2026</v>
      </c>
      <c r="R549" s="48">
        <v>2027</v>
      </c>
      <c r="S549" s="48">
        <v>2028</v>
      </c>
      <c r="T549" s="48">
        <v>2029</v>
      </c>
      <c r="U549" s="48">
        <v>2030</v>
      </c>
    </row>
    <row r="550" spans="1:21">
      <c r="A550" t="str">
        <f>A548</f>
        <v>TN</v>
      </c>
      <c r="B550" s="1" t="s">
        <v>237</v>
      </c>
      <c r="C550" s="53">
        <v>0</v>
      </c>
      <c r="D550" s="53">
        <v>0</v>
      </c>
      <c r="E550" s="53">
        <v>0</v>
      </c>
      <c r="F550" s="53">
        <v>0</v>
      </c>
      <c r="G550" s="53">
        <v>0</v>
      </c>
      <c r="H550" s="53">
        <v>0</v>
      </c>
      <c r="I550" s="53">
        <v>0</v>
      </c>
      <c r="J550" s="53">
        <v>0</v>
      </c>
      <c r="K550" s="53">
        <v>0</v>
      </c>
      <c r="M550" s="53">
        <v>0</v>
      </c>
      <c r="N550" s="53">
        <v>0</v>
      </c>
      <c r="O550" s="53">
        <v>0</v>
      </c>
      <c r="P550" s="53">
        <v>0</v>
      </c>
      <c r="Q550" s="53">
        <v>0</v>
      </c>
      <c r="R550" s="53">
        <v>0</v>
      </c>
      <c r="S550" s="53">
        <v>0</v>
      </c>
      <c r="T550" s="53">
        <v>0</v>
      </c>
      <c r="U550" s="53">
        <v>0</v>
      </c>
    </row>
    <row r="551" spans="1:21">
      <c r="A551" t="str">
        <f t="shared" ref="A551:A561" si="509">A550</f>
        <v>TN</v>
      </c>
      <c r="B551" s="1" t="s">
        <v>238</v>
      </c>
      <c r="C551">
        <f>SUMIFS(INDEX('IRA-BIL_IRA-BIL - Mid_annual_st'!$W$3:$AR$434,MATCH(C548,'IRA-BIL_IRA-BIL - Mid_annual_st'!$A$3:$A$434,0),),'IRA-BIL_IRA-BIL - Mid_annual_st'!$W$1:$AR$1,$B551)</f>
        <v>56930</v>
      </c>
      <c r="D551">
        <f>SUMIFS(INDEX('IRA-BIL_IRA-BIL - Mid_annual_st'!$W$3:$AR$434,MATCH(D548,'IRA-BIL_IRA-BIL - Mid_annual_st'!$A$3:$A$434,0),),'IRA-BIL_IRA-BIL - Mid_annual_st'!$W$1:$AR$1,$B551)</f>
        <v>56930</v>
      </c>
      <c r="E551">
        <f>SUMIFS(INDEX('IRA-BIL_IRA-BIL - Mid_annual_st'!$W$3:$AR$434,MATCH(E548,'IRA-BIL_IRA-BIL - Mid_annual_st'!$A$3:$A$434,0),),'IRA-BIL_IRA-BIL - Mid_annual_st'!$W$1:$AR$1,$B551)</f>
        <v>56930</v>
      </c>
      <c r="F551">
        <f>SUMIFS(INDEX('IRA-BIL_IRA-BIL - Mid_annual_st'!$W$3:$AR$434,MATCH(F548,'IRA-BIL_IRA-BIL - Mid_annual_st'!$A$3:$A$434,0),),'IRA-BIL_IRA-BIL - Mid_annual_st'!$W$1:$AR$1,$B551)</f>
        <v>56930</v>
      </c>
      <c r="G551">
        <f>SUMIFS(INDEX('IRA-BIL_IRA-BIL - Mid_annual_st'!$W$3:$AR$434,MATCH(G548,'IRA-BIL_IRA-BIL - Mid_annual_st'!$A$3:$A$434,0),),'IRA-BIL_IRA-BIL - Mid_annual_st'!$W$1:$AR$1,$B551)</f>
        <v>56930</v>
      </c>
      <c r="H551">
        <f>SUMIFS(INDEX('IRA-BIL_IRA-BIL - Mid_annual_st'!$W$3:$AR$434,MATCH(H548,'IRA-BIL_IRA-BIL - Mid_annual_st'!$A$3:$A$434,0),),'IRA-BIL_IRA-BIL - Mid_annual_st'!$W$1:$AR$1,$B551)</f>
        <v>56930</v>
      </c>
      <c r="I551">
        <f>SUMIFS(INDEX('IRA-BIL_IRA-BIL - Mid_annual_st'!$W$3:$AR$434,MATCH(I548,'IRA-BIL_IRA-BIL - Mid_annual_st'!$A$3:$A$434,0),),'IRA-BIL_IRA-BIL - Mid_annual_st'!$W$1:$AR$1,$B551)</f>
        <v>56930</v>
      </c>
      <c r="J551">
        <f>SUMIFS(INDEX('IRA-BIL_IRA-BIL - Mid_annual_st'!$W$3:$AR$434,MATCH(J548,'IRA-BIL_IRA-BIL - Mid_annual_st'!$A$3:$A$434,0),),'IRA-BIL_IRA-BIL - Mid_annual_st'!$W$1:$AR$1,$B551)</f>
        <v>56930</v>
      </c>
      <c r="K551">
        <f>SUMIFS(INDEX('IRA-BIL_IRA-BIL - Mid_annual_st'!$W$3:$AR$434,MATCH(K548,'IRA-BIL_IRA-BIL - Mid_annual_st'!$A$3:$A$434,0),),'IRA-BIL_IRA-BIL - Mid_annual_st'!$W$1:$AR$1,$B551)</f>
        <v>55933</v>
      </c>
      <c r="M551">
        <f t="shared" ref="M551:U551" si="510">C551/SUM(C550:C561)</f>
        <v>6.2037605031991865E-4</v>
      </c>
      <c r="N551">
        <f t="shared" si="510"/>
        <v>6.5892526892756466E-4</v>
      </c>
      <c r="O551">
        <f t="shared" si="510"/>
        <v>6.7483773904108795E-4</v>
      </c>
      <c r="P551">
        <f t="shared" si="510"/>
        <v>6.6358429256698284E-4</v>
      </c>
      <c r="Q551">
        <f t="shared" si="510"/>
        <v>6.7768776885354632E-4</v>
      </c>
      <c r="R551">
        <f t="shared" si="510"/>
        <v>6.6098752255722962E-4</v>
      </c>
      <c r="S551">
        <f t="shared" si="510"/>
        <v>6.7639505648718525E-4</v>
      </c>
      <c r="T551">
        <f t="shared" si="510"/>
        <v>6.6586695573534502E-4</v>
      </c>
      <c r="U551">
        <f t="shared" si="510"/>
        <v>6.2108310017038948E-4</v>
      </c>
    </row>
    <row r="552" spans="1:21">
      <c r="A552" t="str">
        <f t="shared" si="509"/>
        <v>TN</v>
      </c>
      <c r="B552" s="1" t="s">
        <v>239</v>
      </c>
      <c r="C552">
        <f>SUMIFS(INDEX('IRA-BIL_IRA-BIL - Mid_annual_st'!$W$3:$AR$434,MATCH(C548,'IRA-BIL_IRA-BIL - Mid_annual_st'!$A$3:$A$434,0),),'IRA-BIL_IRA-BIL - Mid_annual_st'!$W$1:$AR$1,$B552)</f>
        <v>25464145</v>
      </c>
      <c r="D552">
        <f>SUMIFS(INDEX('IRA-BIL_IRA-BIL - Mid_annual_st'!$W$3:$AR$434,MATCH(D548,'IRA-BIL_IRA-BIL - Mid_annual_st'!$A$3:$A$434,0),),'IRA-BIL_IRA-BIL - Mid_annual_st'!$W$1:$AR$1,$B552)</f>
        <v>19751508</v>
      </c>
      <c r="E552">
        <f>SUMIFS(INDEX('IRA-BIL_IRA-BIL - Mid_annual_st'!$W$3:$AR$434,MATCH(E548,'IRA-BIL_IRA-BIL - Mid_annual_st'!$A$3:$A$434,0),),'IRA-BIL_IRA-BIL - Mid_annual_st'!$W$1:$AR$1,$B552)</f>
        <v>17796058</v>
      </c>
      <c r="F552">
        <f>SUMIFS(INDEX('IRA-BIL_IRA-BIL - Mid_annual_st'!$W$3:$AR$434,MATCH(F548,'IRA-BIL_IRA-BIL - Mid_annual_st'!$A$3:$A$434,0),),'IRA-BIL_IRA-BIL - Mid_annual_st'!$W$1:$AR$1,$B552)</f>
        <v>17782213</v>
      </c>
      <c r="G552">
        <f>SUMIFS(INDEX('IRA-BIL_IRA-BIL - Mid_annual_st'!$W$3:$AR$434,MATCH(G548,'IRA-BIL_IRA-BIL - Mid_annual_st'!$A$3:$A$434,0),),'IRA-BIL_IRA-BIL - Mid_annual_st'!$W$1:$AR$1,$B552)</f>
        <v>9699331</v>
      </c>
      <c r="H552">
        <f>SUMIFS(INDEX('IRA-BIL_IRA-BIL - Mid_annual_st'!$W$3:$AR$434,MATCH(H548,'IRA-BIL_IRA-BIL - Mid_annual_st'!$A$3:$A$434,0),),'IRA-BIL_IRA-BIL - Mid_annual_st'!$W$1:$AR$1,$B552)</f>
        <v>6677979</v>
      </c>
      <c r="I552">
        <f>SUMIFS(INDEX('IRA-BIL_IRA-BIL - Mid_annual_st'!$W$3:$AR$434,MATCH(I548,'IRA-BIL_IRA-BIL - Mid_annual_st'!$A$3:$A$434,0),),'IRA-BIL_IRA-BIL - Mid_annual_st'!$W$1:$AR$1,$B552)</f>
        <v>403705</v>
      </c>
      <c r="J552">
        <f>SUMIFS(INDEX('IRA-BIL_IRA-BIL - Mid_annual_st'!$W$3:$AR$434,MATCH(J548,'IRA-BIL_IRA-BIL - Mid_annual_st'!$A$3:$A$434,0),),'IRA-BIL_IRA-BIL - Mid_annual_st'!$W$1:$AR$1,$B552)</f>
        <v>403705</v>
      </c>
      <c r="K552">
        <f>SUMIFS(INDEX('IRA-BIL_IRA-BIL - Mid_annual_st'!$W$3:$AR$434,MATCH(K548,'IRA-BIL_IRA-BIL - Mid_annual_st'!$A$3:$A$434,0),),'IRA-BIL_IRA-BIL - Mid_annual_st'!$W$1:$AR$1,$B552)</f>
        <v>0</v>
      </c>
      <c r="M552">
        <f t="shared" ref="M552:U552" si="511">C552/SUM(C550:C561)</f>
        <v>0.27748718952878454</v>
      </c>
      <c r="N552">
        <f t="shared" si="511"/>
        <v>0.22861000738845855</v>
      </c>
      <c r="O552">
        <f t="shared" si="511"/>
        <v>0.21095119523211076</v>
      </c>
      <c r="P552">
        <f t="shared" si="511"/>
        <v>0.20727203994168991</v>
      </c>
      <c r="Q552">
        <f t="shared" si="511"/>
        <v>0.11545965193680022</v>
      </c>
      <c r="R552">
        <f t="shared" si="511"/>
        <v>7.7534881343741535E-2</v>
      </c>
      <c r="S552">
        <f t="shared" si="511"/>
        <v>4.7964880779757437E-3</v>
      </c>
      <c r="T552">
        <f t="shared" si="511"/>
        <v>4.7218306580912956E-3</v>
      </c>
      <c r="U552">
        <f t="shared" si="511"/>
        <v>0</v>
      </c>
    </row>
    <row r="553" spans="1:21">
      <c r="A553" t="str">
        <f t="shared" si="509"/>
        <v>TN</v>
      </c>
      <c r="B553" s="1" t="s">
        <v>242</v>
      </c>
      <c r="C553">
        <f>SUMIFS(INDEX('IRA-BIL_IRA-BIL - Mid_annual_st'!$W$3:$AR$434,MATCH(C548,'IRA-BIL_IRA-BIL - Mid_annual_st'!$A$3:$A$434,0),),'IRA-BIL_IRA-BIL - Mid_annual_st'!$W$1:$AR$1,$B553)</f>
        <v>0</v>
      </c>
      <c r="D553">
        <f>SUMIFS(INDEX('IRA-BIL_IRA-BIL - Mid_annual_st'!$W$3:$AR$434,MATCH(D548,'IRA-BIL_IRA-BIL - Mid_annual_st'!$A$3:$A$434,0),),'IRA-BIL_IRA-BIL - Mid_annual_st'!$W$1:$AR$1,$B553)</f>
        <v>0</v>
      </c>
      <c r="E553">
        <f>SUMIFS(INDEX('IRA-BIL_IRA-BIL - Mid_annual_st'!$W$3:$AR$434,MATCH(E548,'IRA-BIL_IRA-BIL - Mid_annual_st'!$A$3:$A$434,0),),'IRA-BIL_IRA-BIL - Mid_annual_st'!$W$1:$AR$1,$B553)</f>
        <v>0</v>
      </c>
      <c r="F553">
        <f>SUMIFS(INDEX('IRA-BIL_IRA-BIL - Mid_annual_st'!$W$3:$AR$434,MATCH(F548,'IRA-BIL_IRA-BIL - Mid_annual_st'!$A$3:$A$434,0),),'IRA-BIL_IRA-BIL - Mid_annual_st'!$W$1:$AR$1,$B553)</f>
        <v>0</v>
      </c>
      <c r="G553">
        <f>SUMIFS(INDEX('IRA-BIL_IRA-BIL - Mid_annual_st'!$W$3:$AR$434,MATCH(G548,'IRA-BIL_IRA-BIL - Mid_annual_st'!$A$3:$A$434,0),),'IRA-BIL_IRA-BIL - Mid_annual_st'!$W$1:$AR$1,$B553)</f>
        <v>0</v>
      </c>
      <c r="H553">
        <f>SUMIFS(INDEX('IRA-BIL_IRA-BIL - Mid_annual_st'!$W$3:$AR$434,MATCH(H548,'IRA-BIL_IRA-BIL - Mid_annual_st'!$A$3:$A$434,0),),'IRA-BIL_IRA-BIL - Mid_annual_st'!$W$1:$AR$1,$B553)</f>
        <v>0</v>
      </c>
      <c r="I553">
        <f>SUMIFS(INDEX('IRA-BIL_IRA-BIL - Mid_annual_st'!$W$3:$AR$434,MATCH(I548,'IRA-BIL_IRA-BIL - Mid_annual_st'!$A$3:$A$434,0),),'IRA-BIL_IRA-BIL - Mid_annual_st'!$W$1:$AR$1,$B553)</f>
        <v>0</v>
      </c>
      <c r="J553">
        <f>SUMIFS(INDEX('IRA-BIL_IRA-BIL - Mid_annual_st'!$W$3:$AR$434,MATCH(J548,'IRA-BIL_IRA-BIL - Mid_annual_st'!$A$3:$A$434,0),),'IRA-BIL_IRA-BIL - Mid_annual_st'!$W$1:$AR$1,$B553)</f>
        <v>0</v>
      </c>
      <c r="K553">
        <f>SUMIFS(INDEX('IRA-BIL_IRA-BIL - Mid_annual_st'!$W$3:$AR$434,MATCH(K548,'IRA-BIL_IRA-BIL - Mid_annual_st'!$A$3:$A$434,0),),'IRA-BIL_IRA-BIL - Mid_annual_st'!$W$1:$AR$1,$B553)</f>
        <v>0</v>
      </c>
      <c r="M553">
        <f t="shared" ref="M553:U553" si="512">C553/SUM(C550:C561)</f>
        <v>0</v>
      </c>
      <c r="N553">
        <f t="shared" si="512"/>
        <v>0</v>
      </c>
      <c r="O553">
        <f t="shared" si="512"/>
        <v>0</v>
      </c>
      <c r="P553">
        <f t="shared" si="512"/>
        <v>0</v>
      </c>
      <c r="Q553">
        <f t="shared" si="512"/>
        <v>0</v>
      </c>
      <c r="R553">
        <f t="shared" si="512"/>
        <v>0</v>
      </c>
      <c r="S553">
        <f t="shared" si="512"/>
        <v>0</v>
      </c>
      <c r="T553">
        <f t="shared" si="512"/>
        <v>0</v>
      </c>
      <c r="U553">
        <f t="shared" si="512"/>
        <v>0</v>
      </c>
    </row>
    <row r="554" spans="1:21">
      <c r="A554" t="str">
        <f t="shared" si="509"/>
        <v>TN</v>
      </c>
      <c r="B554" s="1" t="s">
        <v>243</v>
      </c>
      <c r="C554">
        <f>SUMIFS(INDEX('IRA-BIL_IRA-BIL - Mid_annual_st'!$W$3:$AR$434,MATCH(C548,'IRA-BIL_IRA-BIL - Mid_annual_st'!$A$3:$A$434,0),),'IRA-BIL_IRA-BIL - Mid_annual_st'!$W$1:$AR$1,$B554)</f>
        <v>9575986</v>
      </c>
      <c r="D554">
        <f>SUMIFS(INDEX('IRA-BIL_IRA-BIL - Mid_annual_st'!$W$3:$AR$434,MATCH(D548,'IRA-BIL_IRA-BIL - Mid_annual_st'!$A$3:$A$434,0),),'IRA-BIL_IRA-BIL - Mid_annual_st'!$W$1:$AR$1,$B554)</f>
        <v>9575986</v>
      </c>
      <c r="E554">
        <f>SUMIFS(INDEX('IRA-BIL_IRA-BIL - Mid_annual_st'!$W$3:$AR$434,MATCH(E548,'IRA-BIL_IRA-BIL - Mid_annual_st'!$A$3:$A$434,0),),'IRA-BIL_IRA-BIL - Mid_annual_st'!$W$1:$AR$1,$B554)</f>
        <v>9581532</v>
      </c>
      <c r="F554">
        <f>SUMIFS(INDEX('IRA-BIL_IRA-BIL - Mid_annual_st'!$W$3:$AR$434,MATCH(F548,'IRA-BIL_IRA-BIL - Mid_annual_st'!$A$3:$A$434,0),),'IRA-BIL_IRA-BIL - Mid_annual_st'!$W$1:$AR$1,$B554)</f>
        <v>9952367</v>
      </c>
      <c r="G554">
        <f>SUMIFS(INDEX('IRA-BIL_IRA-BIL - Mid_annual_st'!$W$3:$AR$434,MATCH(G548,'IRA-BIL_IRA-BIL - Mid_annual_st'!$A$3:$A$434,0),),'IRA-BIL_IRA-BIL - Mid_annual_st'!$W$1:$AR$1,$B554)</f>
        <v>9957913</v>
      </c>
      <c r="H554">
        <f>SUMIFS(INDEX('IRA-BIL_IRA-BIL - Mid_annual_st'!$W$3:$AR$434,MATCH(H548,'IRA-BIL_IRA-BIL - Mid_annual_st'!$A$3:$A$434,0),),'IRA-BIL_IRA-BIL - Mid_annual_st'!$W$1:$AR$1,$B554)</f>
        <v>10235815</v>
      </c>
      <c r="I554">
        <f>SUMIFS(INDEX('IRA-BIL_IRA-BIL - Mid_annual_st'!$W$3:$AR$434,MATCH(I548,'IRA-BIL_IRA-BIL - Mid_annual_st'!$A$3:$A$434,0),),'IRA-BIL_IRA-BIL - Mid_annual_st'!$W$1:$AR$1,$B554)</f>
        <v>10255129</v>
      </c>
      <c r="J554">
        <f>SUMIFS(INDEX('IRA-BIL_IRA-BIL - Mid_annual_st'!$W$3:$AR$434,MATCH(J548,'IRA-BIL_IRA-BIL - Mid_annual_st'!$A$3:$A$434,0),),'IRA-BIL_IRA-BIL - Mid_annual_st'!$W$1:$AR$1,$B554)</f>
        <v>10274443</v>
      </c>
      <c r="K554">
        <f>SUMIFS(INDEX('IRA-BIL_IRA-BIL - Mid_annual_st'!$W$3:$AR$434,MATCH(K548,'IRA-BIL_IRA-BIL - Mid_annual_st'!$A$3:$A$434,0),),'IRA-BIL_IRA-BIL - Mid_annual_st'!$W$1:$AR$1,$B554)</f>
        <v>10293757</v>
      </c>
      <c r="M554">
        <f t="shared" ref="M554:U554" si="513">C554/SUM(C550:C561)</f>
        <v>0.10435117464603612</v>
      </c>
      <c r="N554">
        <f t="shared" si="513"/>
        <v>0.11083539698395564</v>
      </c>
      <c r="O554">
        <f t="shared" si="513"/>
        <v>0.11357771634340125</v>
      </c>
      <c r="P554">
        <f t="shared" si="513"/>
        <v>0.11600622545339866</v>
      </c>
      <c r="Q554">
        <f t="shared" si="513"/>
        <v>0.11853778049196775</v>
      </c>
      <c r="R554">
        <f t="shared" si="513"/>
        <v>0.11884324606014632</v>
      </c>
      <c r="S554">
        <f t="shared" si="513"/>
        <v>0.12184293973719254</v>
      </c>
      <c r="T554">
        <f t="shared" si="513"/>
        <v>0.12017235345663665</v>
      </c>
      <c r="U554">
        <f t="shared" si="513"/>
        <v>0.11430244238572307</v>
      </c>
    </row>
    <row r="555" spans="1:21">
      <c r="A555" t="str">
        <f t="shared" si="509"/>
        <v>TN</v>
      </c>
      <c r="B555" s="1" t="s">
        <v>241</v>
      </c>
      <c r="C555">
        <f>SUMIFS(INDEX('IRA-BIL_IRA-BIL - Mid_annual_st'!$W$3:$AR$434,MATCH(C548,'IRA-BIL_IRA-BIL - Mid_annual_st'!$A$3:$A$434,0),),'IRA-BIL_IRA-BIL - Mid_annual_st'!$W$1:$AR$1,$B555)</f>
        <v>19136313</v>
      </c>
      <c r="D555">
        <f>SUMIFS(INDEX('IRA-BIL_IRA-BIL - Mid_annual_st'!$W$3:$AR$434,MATCH(D548,'IRA-BIL_IRA-BIL - Mid_annual_st'!$A$3:$A$434,0),),'IRA-BIL_IRA-BIL - Mid_annual_st'!$W$1:$AR$1,$B555)</f>
        <v>19192293</v>
      </c>
      <c r="E555">
        <f>SUMIFS(INDEX('IRA-BIL_IRA-BIL - Mid_annual_st'!$W$3:$AR$434,MATCH(E548,'IRA-BIL_IRA-BIL - Mid_annual_st'!$A$3:$A$434,0),),'IRA-BIL_IRA-BIL - Mid_annual_st'!$W$1:$AR$1,$B555)</f>
        <v>19109339</v>
      </c>
      <c r="F555">
        <f>SUMIFS(INDEX('IRA-BIL_IRA-BIL - Mid_annual_st'!$W$3:$AR$434,MATCH(F548,'IRA-BIL_IRA-BIL - Mid_annual_st'!$A$3:$A$434,0),),'IRA-BIL_IRA-BIL - Mid_annual_st'!$W$1:$AR$1,$B555)</f>
        <v>19018428</v>
      </c>
      <c r="G555">
        <f>SUMIFS(INDEX('IRA-BIL_IRA-BIL - Mid_annual_st'!$W$3:$AR$434,MATCH(G548,'IRA-BIL_IRA-BIL - Mid_annual_st'!$A$3:$A$434,0),),'IRA-BIL_IRA-BIL - Mid_annual_st'!$W$1:$AR$1,$B555)</f>
        <v>22018696</v>
      </c>
      <c r="H555">
        <f>SUMIFS(INDEX('IRA-BIL_IRA-BIL - Mid_annual_st'!$W$3:$AR$434,MATCH(H548,'IRA-BIL_IRA-BIL - Mid_annual_st'!$A$3:$A$434,0),),'IRA-BIL_IRA-BIL - Mid_annual_st'!$W$1:$AR$1,$B555)</f>
        <v>21626958</v>
      </c>
      <c r="I555">
        <f>SUMIFS(INDEX('IRA-BIL_IRA-BIL - Mid_annual_st'!$W$3:$AR$434,MATCH(I548,'IRA-BIL_IRA-BIL - Mid_annual_st'!$A$3:$A$434,0),),'IRA-BIL_IRA-BIL - Mid_annual_st'!$W$1:$AR$1,$B555)</f>
        <v>21105883</v>
      </c>
      <c r="J555">
        <f>SUMIFS(INDEX('IRA-BIL_IRA-BIL - Mid_annual_st'!$W$3:$AR$434,MATCH(J548,'IRA-BIL_IRA-BIL - Mid_annual_st'!$A$3:$A$434,0),),'IRA-BIL_IRA-BIL - Mid_annual_st'!$W$1:$AR$1,$B555)</f>
        <v>21339429</v>
      </c>
      <c r="K555">
        <f>SUMIFS(INDEX('IRA-BIL_IRA-BIL - Mid_annual_st'!$W$3:$AR$434,MATCH(K548,'IRA-BIL_IRA-BIL - Mid_annual_st'!$A$3:$A$434,0),),'IRA-BIL_IRA-BIL - Mid_annual_st'!$W$1:$AR$1,$B555)</f>
        <v>21947968</v>
      </c>
      <c r="M555">
        <f t="shared" ref="M555:U555" si="514">C555/SUM(C550:C561)</f>
        <v>0.2085317104624225</v>
      </c>
      <c r="N555">
        <f t="shared" si="514"/>
        <v>0.2221374815802146</v>
      </c>
      <c r="O555">
        <f t="shared" si="514"/>
        <v>0.22651858642771269</v>
      </c>
      <c r="P555">
        <f t="shared" si="514"/>
        <v>0.221681540314704</v>
      </c>
      <c r="Q555">
        <f t="shared" si="514"/>
        <v>0.2621078687037503</v>
      </c>
      <c r="R555">
        <f t="shared" si="514"/>
        <v>0.25110046353186821</v>
      </c>
      <c r="S555">
        <f t="shared" si="514"/>
        <v>0.25076260186188165</v>
      </c>
      <c r="T555">
        <f t="shared" si="514"/>
        <v>0.24959108774566199</v>
      </c>
      <c r="U555">
        <f t="shared" si="514"/>
        <v>0.24371144061431541</v>
      </c>
    </row>
    <row r="556" spans="1:21">
      <c r="A556" t="str">
        <f t="shared" si="509"/>
        <v>TN</v>
      </c>
      <c r="B556" s="1" t="s">
        <v>244</v>
      </c>
      <c r="C556">
        <f>SUMIFS(INDEX('IRA-BIL_IRA-BIL - Mid_annual_st'!$W$3:$AR$434,MATCH(C548,'IRA-BIL_IRA-BIL - Mid_annual_st'!$A$3:$A$434,0),),'IRA-BIL_IRA-BIL - Mid_annual_st'!$W$1:$AR$1,$B556)</f>
        <v>36485297</v>
      </c>
      <c r="D556">
        <f>SUMIFS(INDEX('IRA-BIL_IRA-BIL - Mid_annual_st'!$W$3:$AR$434,MATCH(D548,'IRA-BIL_IRA-BIL - Mid_annual_st'!$A$3:$A$434,0),),'IRA-BIL_IRA-BIL - Mid_annual_st'!$W$1:$AR$1,$B556)</f>
        <v>36485297</v>
      </c>
      <c r="E556">
        <f>SUMIFS(INDEX('IRA-BIL_IRA-BIL - Mid_annual_st'!$W$3:$AR$434,MATCH(E548,'IRA-BIL_IRA-BIL - Mid_annual_st'!$A$3:$A$434,0),),'IRA-BIL_IRA-BIL - Mid_annual_st'!$W$1:$AR$1,$B556)</f>
        <v>36485297</v>
      </c>
      <c r="F556">
        <f>SUMIFS(INDEX('IRA-BIL_IRA-BIL - Mid_annual_st'!$W$3:$AR$434,MATCH(F548,'IRA-BIL_IRA-BIL - Mid_annual_st'!$A$3:$A$434,0),),'IRA-BIL_IRA-BIL - Mid_annual_st'!$W$1:$AR$1,$B556)</f>
        <v>36485297</v>
      </c>
      <c r="G556">
        <f>SUMIFS(INDEX('IRA-BIL_IRA-BIL - Mid_annual_st'!$W$3:$AR$434,MATCH(G548,'IRA-BIL_IRA-BIL - Mid_annual_st'!$A$3:$A$434,0),),'IRA-BIL_IRA-BIL - Mid_annual_st'!$W$1:$AR$1,$B556)</f>
        <v>36485297</v>
      </c>
      <c r="H556">
        <f>SUMIFS(INDEX('IRA-BIL_IRA-BIL - Mid_annual_st'!$W$3:$AR$434,MATCH(H548,'IRA-BIL_IRA-BIL - Mid_annual_st'!$A$3:$A$434,0),),'IRA-BIL_IRA-BIL - Mid_annual_st'!$W$1:$AR$1,$B556)</f>
        <v>36485297</v>
      </c>
      <c r="I556">
        <f>SUMIFS(INDEX('IRA-BIL_IRA-BIL - Mid_annual_st'!$W$3:$AR$434,MATCH(I548,'IRA-BIL_IRA-BIL - Mid_annual_st'!$A$3:$A$434,0),),'IRA-BIL_IRA-BIL - Mid_annual_st'!$W$1:$AR$1,$B556)</f>
        <v>36485297</v>
      </c>
      <c r="J556">
        <f>SUMIFS(INDEX('IRA-BIL_IRA-BIL - Mid_annual_st'!$W$3:$AR$434,MATCH(J548,'IRA-BIL_IRA-BIL - Mid_annual_st'!$A$3:$A$434,0),),'IRA-BIL_IRA-BIL - Mid_annual_st'!$W$1:$AR$1,$B556)</f>
        <v>36485297</v>
      </c>
      <c r="K556">
        <f>SUMIFS(INDEX('IRA-BIL_IRA-BIL - Mid_annual_st'!$W$3:$AR$434,MATCH(K548,'IRA-BIL_IRA-BIL - Mid_annual_st'!$A$3:$A$434,0),),'IRA-BIL_IRA-BIL - Mid_annual_st'!$W$1:$AR$1,$B556)</f>
        <v>36485297</v>
      </c>
      <c r="M556">
        <f t="shared" ref="M556:U556" si="515">C556/SUM(C550:C561)</f>
        <v>0.39758658787298745</v>
      </c>
      <c r="N556">
        <f t="shared" si="515"/>
        <v>0.42229201014626855</v>
      </c>
      <c r="O556">
        <f t="shared" si="515"/>
        <v>0.43248999360131019</v>
      </c>
      <c r="P556">
        <f t="shared" si="515"/>
        <v>0.42527788510172604</v>
      </c>
      <c r="Q556">
        <f t="shared" si="515"/>
        <v>0.4343165206374317</v>
      </c>
      <c r="R556">
        <f t="shared" si="515"/>
        <v>0.4236136672017341</v>
      </c>
      <c r="S556">
        <f t="shared" si="515"/>
        <v>0.4334880471678681</v>
      </c>
      <c r="T556">
        <f t="shared" si="515"/>
        <v>0.42674079821693156</v>
      </c>
      <c r="U556">
        <f t="shared" si="515"/>
        <v>0.40513473926657628</v>
      </c>
    </row>
    <row r="557" spans="1:21">
      <c r="A557" t="str">
        <f t="shared" si="509"/>
        <v>TN</v>
      </c>
      <c r="B557" s="1" t="s">
        <v>247</v>
      </c>
      <c r="C557">
        <f>SUMIFS(INDEX('IRA-BIL_IRA-BIL - Mid_annual_st'!$W$3:$AR$434,MATCH(C548,'IRA-BIL_IRA-BIL - Mid_annual_st'!$A$3:$A$434,0),),'IRA-BIL_IRA-BIL - Mid_annual_st'!$W$1:$AR$1,$B557)</f>
        <v>0</v>
      </c>
      <c r="D557">
        <f>SUMIFS(INDEX('IRA-BIL_IRA-BIL - Mid_annual_st'!$W$3:$AR$434,MATCH(D548,'IRA-BIL_IRA-BIL - Mid_annual_st'!$A$3:$A$434,0),),'IRA-BIL_IRA-BIL - Mid_annual_st'!$W$1:$AR$1,$B557)</f>
        <v>0</v>
      </c>
      <c r="E557">
        <f>SUMIFS(INDEX('IRA-BIL_IRA-BIL - Mid_annual_st'!$W$3:$AR$434,MATCH(E548,'IRA-BIL_IRA-BIL - Mid_annual_st'!$A$3:$A$434,0),),'IRA-BIL_IRA-BIL - Mid_annual_st'!$W$1:$AR$1,$B557)</f>
        <v>0</v>
      </c>
      <c r="F557">
        <f>SUMIFS(INDEX('IRA-BIL_IRA-BIL - Mid_annual_st'!$W$3:$AR$434,MATCH(F548,'IRA-BIL_IRA-BIL - Mid_annual_st'!$A$3:$A$434,0),),'IRA-BIL_IRA-BIL - Mid_annual_st'!$W$1:$AR$1,$B557)</f>
        <v>0</v>
      </c>
      <c r="G557">
        <f>SUMIFS(INDEX('IRA-BIL_IRA-BIL - Mid_annual_st'!$W$3:$AR$434,MATCH(G548,'IRA-BIL_IRA-BIL - Mid_annual_st'!$A$3:$A$434,0),),'IRA-BIL_IRA-BIL - Mid_annual_st'!$W$1:$AR$1,$B557)</f>
        <v>0</v>
      </c>
      <c r="H557">
        <f>SUMIFS(INDEX('IRA-BIL_IRA-BIL - Mid_annual_st'!$W$3:$AR$434,MATCH(H548,'IRA-BIL_IRA-BIL - Mid_annual_st'!$A$3:$A$434,0),),'IRA-BIL_IRA-BIL - Mid_annual_st'!$W$1:$AR$1,$B557)</f>
        <v>0</v>
      </c>
      <c r="I557">
        <f>SUMIFS(INDEX('IRA-BIL_IRA-BIL - Mid_annual_st'!$W$3:$AR$434,MATCH(I548,'IRA-BIL_IRA-BIL - Mid_annual_st'!$A$3:$A$434,0),),'IRA-BIL_IRA-BIL - Mid_annual_st'!$W$1:$AR$1,$B557)</f>
        <v>0</v>
      </c>
      <c r="J557">
        <f>SUMIFS(INDEX('IRA-BIL_IRA-BIL - Mid_annual_st'!$W$3:$AR$434,MATCH(J548,'IRA-BIL_IRA-BIL - Mid_annual_st'!$A$3:$A$434,0),),'IRA-BIL_IRA-BIL - Mid_annual_st'!$W$1:$AR$1,$B557)</f>
        <v>0</v>
      </c>
      <c r="K557">
        <f>SUMIFS(INDEX('IRA-BIL_IRA-BIL - Mid_annual_st'!$W$3:$AR$434,MATCH(K548,'IRA-BIL_IRA-BIL - Mid_annual_st'!$A$3:$A$434,0),),'IRA-BIL_IRA-BIL - Mid_annual_st'!$W$1:$AR$1,$B557)</f>
        <v>0</v>
      </c>
      <c r="M557">
        <f t="shared" ref="M557:U557" si="516">C557/SUM(C550:C561)</f>
        <v>0</v>
      </c>
      <c r="N557">
        <f t="shared" si="516"/>
        <v>0</v>
      </c>
      <c r="O557">
        <f t="shared" si="516"/>
        <v>0</v>
      </c>
      <c r="P557">
        <f t="shared" si="516"/>
        <v>0</v>
      </c>
      <c r="Q557">
        <f t="shared" si="516"/>
        <v>0</v>
      </c>
      <c r="R557">
        <f t="shared" si="516"/>
        <v>0</v>
      </c>
      <c r="S557">
        <f t="shared" si="516"/>
        <v>0</v>
      </c>
      <c r="T557">
        <f t="shared" si="516"/>
        <v>0</v>
      </c>
      <c r="U557">
        <f t="shared" si="516"/>
        <v>0</v>
      </c>
    </row>
    <row r="558" spans="1:21">
      <c r="A558" t="str">
        <f t="shared" si="509"/>
        <v>TN</v>
      </c>
      <c r="B558" s="1" t="s">
        <v>245</v>
      </c>
      <c r="C558">
        <f>SUMIFS(INDEX('IRA-BIL_IRA-BIL - Mid_annual_st'!$W$3:$AR$434,MATCH(C548,'IRA-BIL_IRA-BIL - Mid_annual_st'!$A$3:$A$434,0),),'IRA-BIL_IRA-BIL - Mid_annual_st'!$W$1:$AR$1,$B558)</f>
        <v>0</v>
      </c>
      <c r="D558">
        <f>SUMIFS(INDEX('IRA-BIL_IRA-BIL - Mid_annual_st'!$W$3:$AR$434,MATCH(D548,'IRA-BIL_IRA-BIL - Mid_annual_st'!$A$3:$A$434,0),),'IRA-BIL_IRA-BIL - Mid_annual_st'!$W$1:$AR$1,$B558)</f>
        <v>6041</v>
      </c>
      <c r="E558">
        <f>SUMIFS(INDEX('IRA-BIL_IRA-BIL - Mid_annual_st'!$W$3:$AR$434,MATCH(E548,'IRA-BIL_IRA-BIL - Mid_annual_st'!$A$3:$A$434,0),),'IRA-BIL_IRA-BIL - Mid_annual_st'!$W$1:$AR$1,$B558)</f>
        <v>10571</v>
      </c>
      <c r="F558">
        <f>SUMIFS(INDEX('IRA-BIL_IRA-BIL - Mid_annual_st'!$W$3:$AR$434,MATCH(F548,'IRA-BIL_IRA-BIL - Mid_annual_st'!$A$3:$A$434,0),),'IRA-BIL_IRA-BIL - Mid_annual_st'!$W$1:$AR$1,$B558)</f>
        <v>10571</v>
      </c>
      <c r="G558">
        <f>SUMIFS(INDEX('IRA-BIL_IRA-BIL - Mid_annual_st'!$W$3:$AR$434,MATCH(G548,'IRA-BIL_IRA-BIL - Mid_annual_st'!$A$3:$A$434,0),),'IRA-BIL_IRA-BIL - Mid_annual_st'!$W$1:$AR$1,$B558)</f>
        <v>10571</v>
      </c>
      <c r="H558">
        <f>SUMIFS(INDEX('IRA-BIL_IRA-BIL - Mid_annual_st'!$W$3:$AR$434,MATCH(H548,'IRA-BIL_IRA-BIL - Mid_annual_st'!$A$3:$A$434,0),),'IRA-BIL_IRA-BIL - Mid_annual_st'!$W$1:$AR$1,$B558)</f>
        <v>0</v>
      </c>
      <c r="I558">
        <f>SUMIFS(INDEX('IRA-BIL_IRA-BIL - Mid_annual_st'!$W$3:$AR$434,MATCH(I548,'IRA-BIL_IRA-BIL - Mid_annual_st'!$A$3:$A$434,0),),'IRA-BIL_IRA-BIL - Mid_annual_st'!$W$1:$AR$1,$B558)</f>
        <v>0</v>
      </c>
      <c r="J558">
        <f>SUMIFS(INDEX('IRA-BIL_IRA-BIL - Mid_annual_st'!$W$3:$AR$434,MATCH(J548,'IRA-BIL_IRA-BIL - Mid_annual_st'!$A$3:$A$434,0),),'IRA-BIL_IRA-BIL - Mid_annual_st'!$W$1:$AR$1,$B558)</f>
        <v>0</v>
      </c>
      <c r="K558">
        <f>SUMIFS(INDEX('IRA-BIL_IRA-BIL - Mid_annual_st'!$W$3:$AR$434,MATCH(K548,'IRA-BIL_IRA-BIL - Mid_annual_st'!$A$3:$A$434,0),),'IRA-BIL_IRA-BIL - Mid_annual_st'!$W$1:$AR$1,$B558)</f>
        <v>0</v>
      </c>
      <c r="M558">
        <f t="shared" ref="M558:U558" si="517">C558/SUM(C550:C561)</f>
        <v>0</v>
      </c>
      <c r="N558">
        <f t="shared" si="517"/>
        <v>6.9920385554038614E-5</v>
      </c>
      <c r="O558">
        <f t="shared" si="517"/>
        <v>1.2530668785180643E-4</v>
      </c>
      <c r="P558">
        <f t="shared" si="517"/>
        <v>1.232171009437129E-4</v>
      </c>
      <c r="Q558">
        <f t="shared" si="517"/>
        <v>1.2583589328211554E-4</v>
      </c>
      <c r="R558">
        <f t="shared" si="517"/>
        <v>0</v>
      </c>
      <c r="S558">
        <f t="shared" si="517"/>
        <v>0</v>
      </c>
      <c r="T558">
        <f t="shared" si="517"/>
        <v>0</v>
      </c>
      <c r="U558">
        <f t="shared" si="517"/>
        <v>0</v>
      </c>
    </row>
    <row r="559" spans="1:21">
      <c r="A559" t="str">
        <f t="shared" si="509"/>
        <v>TN</v>
      </c>
      <c r="B559" s="1" t="s">
        <v>248</v>
      </c>
      <c r="C559">
        <f>SUMIFS(INDEX('IRA-BIL_IRA-BIL - Mid_annual_st'!$W$3:$AR$434,MATCH(C548,'IRA-BIL_IRA-BIL - Mid_annual_st'!$A$3:$A$434,0),),'IRA-BIL_IRA-BIL - Mid_annual_st'!$W$1:$AR$1,$B559)</f>
        <v>31481</v>
      </c>
      <c r="D559">
        <f>SUMIFS(INDEX('IRA-BIL_IRA-BIL - Mid_annual_st'!$W$3:$AR$434,MATCH(D548,'IRA-BIL_IRA-BIL - Mid_annual_st'!$A$3:$A$434,0),),'IRA-BIL_IRA-BIL - Mid_annual_st'!$W$1:$AR$1,$B559)</f>
        <v>59619</v>
      </c>
      <c r="E559">
        <f>SUMIFS(INDEX('IRA-BIL_IRA-BIL - Mid_annual_st'!$W$3:$AR$434,MATCH(E548,'IRA-BIL_IRA-BIL - Mid_annual_st'!$A$3:$A$434,0),),'IRA-BIL_IRA-BIL - Mid_annual_st'!$W$1:$AR$1,$B559)</f>
        <v>59619</v>
      </c>
      <c r="F559">
        <f>SUMIFS(INDEX('IRA-BIL_IRA-BIL - Mid_annual_st'!$W$3:$AR$434,MATCH(F548,'IRA-BIL_IRA-BIL - Mid_annual_st'!$A$3:$A$434,0),),'IRA-BIL_IRA-BIL - Mid_annual_st'!$W$1:$AR$1,$B559)</f>
        <v>21915</v>
      </c>
      <c r="G559">
        <f>SUMIFS(INDEX('IRA-BIL_IRA-BIL - Mid_annual_st'!$W$3:$AR$434,MATCH(G548,'IRA-BIL_IRA-BIL - Mid_annual_st'!$A$3:$A$434,0),),'IRA-BIL_IRA-BIL - Mid_annual_st'!$W$1:$AR$1,$B559)</f>
        <v>21915</v>
      </c>
      <c r="H559">
        <f>SUMIFS(INDEX('IRA-BIL_IRA-BIL - Mid_annual_st'!$W$3:$AR$434,MATCH(H548,'IRA-BIL_IRA-BIL - Mid_annual_st'!$A$3:$A$434,0),),'IRA-BIL_IRA-BIL - Mid_annual_st'!$W$1:$AR$1,$B559)</f>
        <v>21915</v>
      </c>
      <c r="I559">
        <f>SUMIFS(INDEX('IRA-BIL_IRA-BIL - Mid_annual_st'!$W$3:$AR$434,MATCH(I548,'IRA-BIL_IRA-BIL - Mid_annual_st'!$A$3:$A$434,0),),'IRA-BIL_IRA-BIL - Mid_annual_st'!$W$1:$AR$1,$B559)</f>
        <v>23801</v>
      </c>
      <c r="J559">
        <f>SUMIFS(INDEX('IRA-BIL_IRA-BIL - Mid_annual_st'!$W$3:$AR$434,MATCH(J548,'IRA-BIL_IRA-BIL - Mid_annual_st'!$A$3:$A$434,0),),'IRA-BIL_IRA-BIL - Mid_annual_st'!$W$1:$AR$1,$B559)</f>
        <v>40437</v>
      </c>
      <c r="K559">
        <f>SUMIFS(INDEX('IRA-BIL_IRA-BIL - Mid_annual_st'!$W$3:$AR$434,MATCH(K548,'IRA-BIL_IRA-BIL - Mid_annual_st'!$A$3:$A$434,0),),'IRA-BIL_IRA-BIL - Mid_annual_st'!$W$1:$AR$1,$B559)</f>
        <v>24373</v>
      </c>
      <c r="M559">
        <f t="shared" ref="M559:U559" si="518">C559/SUM(C550:C561)</f>
        <v>3.4305389847393919E-4</v>
      </c>
      <c r="N559">
        <f t="shared" si="518"/>
        <v>6.9004857910051783E-4</v>
      </c>
      <c r="O559">
        <f t="shared" si="518"/>
        <v>7.0671264998929597E-4</v>
      </c>
      <c r="P559">
        <f t="shared" si="518"/>
        <v>2.5544440139830372E-4</v>
      </c>
      <c r="Q559">
        <f t="shared" si="518"/>
        <v>2.6087348418101999E-4</v>
      </c>
      <c r="R559">
        <f t="shared" si="518"/>
        <v>2.5444478406537306E-4</v>
      </c>
      <c r="S559">
        <f t="shared" si="518"/>
        <v>2.827837473994642E-4</v>
      </c>
      <c r="T559">
        <f t="shared" si="518"/>
        <v>4.7296086578377207E-4</v>
      </c>
      <c r="U559">
        <f t="shared" si="518"/>
        <v>2.7063912896595752E-4</v>
      </c>
    </row>
    <row r="560" spans="1:21">
      <c r="A560" t="str">
        <f t="shared" si="509"/>
        <v>TN</v>
      </c>
      <c r="B560" s="1" t="s">
        <v>246</v>
      </c>
      <c r="C560" s="53">
        <v>0</v>
      </c>
      <c r="D560" s="53">
        <v>0</v>
      </c>
      <c r="E560" s="53">
        <v>0</v>
      </c>
      <c r="F560" s="53">
        <v>0</v>
      </c>
      <c r="G560" s="53">
        <v>0</v>
      </c>
      <c r="H560" s="53">
        <v>0</v>
      </c>
      <c r="I560" s="53">
        <v>0</v>
      </c>
      <c r="J560" s="53">
        <v>0</v>
      </c>
      <c r="K560" s="53">
        <v>0</v>
      </c>
      <c r="M560" s="53">
        <v>0</v>
      </c>
      <c r="N560" s="53">
        <v>0</v>
      </c>
      <c r="O560" s="53">
        <v>0</v>
      </c>
      <c r="P560" s="53">
        <v>0</v>
      </c>
      <c r="Q560" s="53">
        <v>0</v>
      </c>
      <c r="R560" s="53">
        <v>0</v>
      </c>
      <c r="S560" s="53">
        <v>0</v>
      </c>
      <c r="T560" s="53">
        <v>0</v>
      </c>
      <c r="U560" s="53">
        <v>0</v>
      </c>
    </row>
    <row r="561" spans="1:21" ht="15.6" customHeight="1" thickBot="1">
      <c r="A561" t="str">
        <f t="shared" si="509"/>
        <v>TN</v>
      </c>
      <c r="B561" s="1" t="s">
        <v>240</v>
      </c>
      <c r="C561">
        <f>SUMIFS(INDEX('IRA-BIL_IRA-BIL - Mid_annual_st'!$W$3:$AR$434,MATCH(C548,'IRA-BIL_IRA-BIL - Mid_annual_st'!$A$3:$A$434,0),),'IRA-BIL_IRA-BIL - Mid_annual_st'!$W$1:$AR$1,$B561)</f>
        <v>1016769</v>
      </c>
      <c r="D561">
        <f>SUMIFS(INDEX('IRA-BIL_IRA-BIL - Mid_annual_st'!$W$3:$AR$434,MATCH(D548,'IRA-BIL_IRA-BIL - Mid_annual_st'!$A$3:$A$434,0),),'IRA-BIL_IRA-BIL - Mid_annual_st'!$W$1:$AR$1,$B561)</f>
        <v>1270591</v>
      </c>
      <c r="E561">
        <f>SUMIFS(INDEX('IRA-BIL_IRA-BIL - Mid_annual_st'!$W$3:$AR$434,MATCH(E548,'IRA-BIL_IRA-BIL - Mid_annual_st'!$A$3:$A$434,0),),'IRA-BIL_IRA-BIL - Mid_annual_st'!$W$1:$AR$1,$B561)</f>
        <v>1261674</v>
      </c>
      <c r="F561">
        <f>SUMIFS(INDEX('IRA-BIL_IRA-BIL - Mid_annual_st'!$W$3:$AR$434,MATCH(F548,'IRA-BIL_IRA-BIL - Mid_annual_st'!$A$3:$A$434,0),),'IRA-BIL_IRA-BIL - Mid_annual_st'!$W$1:$AR$1,$B561)</f>
        <v>2463942</v>
      </c>
      <c r="G561">
        <f>SUMIFS(INDEX('IRA-BIL_IRA-BIL - Mid_annual_st'!$W$3:$AR$434,MATCH(G548,'IRA-BIL_IRA-BIL - Mid_annual_st'!$A$3:$A$434,0),),'IRA-BIL_IRA-BIL - Mid_annual_st'!$W$1:$AR$1,$B561)</f>
        <v>5755585</v>
      </c>
      <c r="H561">
        <f>SUMIFS(INDEX('IRA-BIL_IRA-BIL - Mid_annual_st'!$W$3:$AR$434,MATCH(H548,'IRA-BIL_IRA-BIL - Mid_annual_st'!$A$3:$A$434,0),),'IRA-BIL_IRA-BIL - Mid_annual_st'!$W$1:$AR$1,$B561)</f>
        <v>11023812</v>
      </c>
      <c r="I561">
        <f>SUMIFS(INDEX('IRA-BIL_IRA-BIL - Mid_annual_st'!$W$3:$AR$434,MATCH(I548,'IRA-BIL_IRA-BIL - Mid_annual_st'!$A$3:$A$434,0),),'IRA-BIL_IRA-BIL - Mid_annual_st'!$W$1:$AR$1,$B561)</f>
        <v>15836044</v>
      </c>
      <c r="J561">
        <f>SUMIFS(INDEX('IRA-BIL_IRA-BIL - Mid_annual_st'!$W$3:$AR$434,MATCH(J548,'IRA-BIL_IRA-BIL - Mid_annual_st'!$A$3:$A$434,0),),'IRA-BIL_IRA-BIL - Mid_annual_st'!$W$1:$AR$1,$B561)</f>
        <v>16897319</v>
      </c>
      <c r="K561">
        <f>SUMIFS(INDEX('IRA-BIL_IRA-BIL - Mid_annual_st'!$W$3:$AR$434,MATCH(K548,'IRA-BIL_IRA-BIL - Mid_annual_st'!$A$3:$A$434,0),),'IRA-BIL_IRA-BIL - Mid_annual_st'!$W$1:$AR$1,$B561)</f>
        <v>21249864</v>
      </c>
      <c r="M561">
        <f t="shared" ref="M561:U561" si="519">C561/SUM(C550:C561)</f>
        <v>1.1079907540975467E-2</v>
      </c>
      <c r="N561">
        <f t="shared" si="519"/>
        <v>1.4706209667520523E-2</v>
      </c>
      <c r="O561">
        <f t="shared" si="519"/>
        <v>1.4955651318582919E-2</v>
      </c>
      <c r="P561">
        <f t="shared" si="519"/>
        <v>2.8720063393572404E-2</v>
      </c>
      <c r="Q561">
        <f t="shared" si="519"/>
        <v>6.8513781083733336E-2</v>
      </c>
      <c r="R561">
        <f t="shared" si="519"/>
        <v>0.1279923095558872</v>
      </c>
      <c r="S561">
        <f t="shared" si="519"/>
        <v>0.18815074435119533</v>
      </c>
      <c r="T561">
        <f t="shared" si="519"/>
        <v>0.19763510210115937</v>
      </c>
      <c r="U561">
        <f t="shared" si="519"/>
        <v>0.23595965550424891</v>
      </c>
    </row>
    <row r="562" spans="1:21" ht="15.6" customHeight="1" thickBot="1">
      <c r="A562" s="50" t="s">
        <v>130</v>
      </c>
      <c r="C562" s="49" t="str">
        <f t="shared" ref="C562:K562" si="520">$A562&amp;"_"&amp;C563</f>
        <v>TX_2022</v>
      </c>
      <c r="D562" s="49" t="str">
        <f t="shared" si="520"/>
        <v>TX_2023</v>
      </c>
      <c r="E562" s="49" t="str">
        <f t="shared" si="520"/>
        <v>TX_2024</v>
      </c>
      <c r="F562" s="49" t="str">
        <f t="shared" si="520"/>
        <v>TX_2025</v>
      </c>
      <c r="G562" s="49" t="str">
        <f t="shared" si="520"/>
        <v>TX_2026</v>
      </c>
      <c r="H562" s="49" t="str">
        <f t="shared" si="520"/>
        <v>TX_2027</v>
      </c>
      <c r="I562" s="49" t="str">
        <f t="shared" si="520"/>
        <v>TX_2028</v>
      </c>
      <c r="J562" s="49" t="str">
        <f t="shared" si="520"/>
        <v>TX_2029</v>
      </c>
      <c r="K562" s="49" t="str">
        <f t="shared" si="520"/>
        <v>TX_2030</v>
      </c>
      <c r="M562" s="56" t="str">
        <f t="shared" ref="M562:U562" si="521">$A562&amp;"_"&amp;M563</f>
        <v>TX_2022</v>
      </c>
      <c r="N562" s="56" t="str">
        <f t="shared" si="521"/>
        <v>TX_2023</v>
      </c>
      <c r="O562" s="56" t="str">
        <f t="shared" si="521"/>
        <v>TX_2024</v>
      </c>
      <c r="P562" s="56" t="str">
        <f t="shared" si="521"/>
        <v>TX_2025</v>
      </c>
      <c r="Q562" s="56" t="str">
        <f t="shared" si="521"/>
        <v>TX_2026</v>
      </c>
      <c r="R562" s="56" t="str">
        <f t="shared" si="521"/>
        <v>TX_2027</v>
      </c>
      <c r="S562" s="56" t="str">
        <f t="shared" si="521"/>
        <v>TX_2028</v>
      </c>
      <c r="T562" s="56" t="str">
        <f t="shared" si="521"/>
        <v>TX_2029</v>
      </c>
      <c r="U562" s="56" t="str">
        <f t="shared" si="521"/>
        <v>TX_2030</v>
      </c>
    </row>
    <row r="563" spans="1:21">
      <c r="C563" s="48">
        <v>2022</v>
      </c>
      <c r="D563" s="48">
        <v>2023</v>
      </c>
      <c r="E563" s="48">
        <v>2024</v>
      </c>
      <c r="F563" s="48">
        <v>2025</v>
      </c>
      <c r="G563" s="48">
        <v>2026</v>
      </c>
      <c r="H563" s="48">
        <v>2027</v>
      </c>
      <c r="I563" s="48">
        <v>2028</v>
      </c>
      <c r="J563" s="48">
        <v>2029</v>
      </c>
      <c r="K563" s="48">
        <v>2030</v>
      </c>
      <c r="M563" s="48">
        <v>2022</v>
      </c>
      <c r="N563" s="48">
        <v>2023</v>
      </c>
      <c r="O563" s="48">
        <v>2024</v>
      </c>
      <c r="P563" s="48">
        <v>2025</v>
      </c>
      <c r="Q563" s="48">
        <v>2026</v>
      </c>
      <c r="R563" s="48">
        <v>2027</v>
      </c>
      <c r="S563" s="48">
        <v>2028</v>
      </c>
      <c r="T563" s="48">
        <v>2029</v>
      </c>
      <c r="U563" s="48">
        <v>2030</v>
      </c>
    </row>
    <row r="564" spans="1:21">
      <c r="A564" t="str">
        <f>A562</f>
        <v>TX</v>
      </c>
      <c r="B564" s="1" t="s">
        <v>237</v>
      </c>
      <c r="C564" s="53">
        <v>0</v>
      </c>
      <c r="D564" s="53">
        <v>0</v>
      </c>
      <c r="E564" s="53">
        <v>0</v>
      </c>
      <c r="F564" s="53">
        <v>0</v>
      </c>
      <c r="G564" s="53">
        <v>0</v>
      </c>
      <c r="H564" s="53">
        <v>0</v>
      </c>
      <c r="I564" s="53">
        <v>0</v>
      </c>
      <c r="J564" s="53">
        <v>0</v>
      </c>
      <c r="K564" s="53">
        <v>0</v>
      </c>
      <c r="M564" s="53">
        <v>0</v>
      </c>
      <c r="N564" s="53">
        <v>0</v>
      </c>
      <c r="O564" s="53">
        <v>0</v>
      </c>
      <c r="P564" s="53">
        <v>0</v>
      </c>
      <c r="Q564" s="53">
        <v>0</v>
      </c>
      <c r="R564" s="53">
        <v>0</v>
      </c>
      <c r="S564" s="53">
        <v>0</v>
      </c>
      <c r="T564" s="53">
        <v>0</v>
      </c>
      <c r="U564" s="53">
        <v>0</v>
      </c>
    </row>
    <row r="565" spans="1:21">
      <c r="A565" t="str">
        <f t="shared" ref="A565:A575" si="522">A564</f>
        <v>TX</v>
      </c>
      <c r="B565" s="1" t="s">
        <v>238</v>
      </c>
      <c r="C565">
        <f>SUMIFS(INDEX('IRA-BIL_IRA-BIL - Mid_annual_st'!$W$3:$AR$434,MATCH(C562,'IRA-BIL_IRA-BIL - Mid_annual_st'!$A$3:$A$434,0),),'IRA-BIL_IRA-BIL - Mid_annual_st'!$W$1:$AR$1,$B565)</f>
        <v>740944</v>
      </c>
      <c r="D565">
        <f>SUMIFS(INDEX('IRA-BIL_IRA-BIL - Mid_annual_st'!$W$3:$AR$434,MATCH(D562,'IRA-BIL_IRA-BIL - Mid_annual_st'!$A$3:$A$434,0),),'IRA-BIL_IRA-BIL - Mid_annual_st'!$W$1:$AR$1,$B565)</f>
        <v>672034</v>
      </c>
      <c r="E565">
        <f>SUMIFS(INDEX('IRA-BIL_IRA-BIL - Mid_annual_st'!$W$3:$AR$434,MATCH(E562,'IRA-BIL_IRA-BIL - Mid_annual_st'!$A$3:$A$434,0),),'IRA-BIL_IRA-BIL - Mid_annual_st'!$W$1:$AR$1,$B565)</f>
        <v>606532</v>
      </c>
      <c r="F565">
        <f>SUMIFS(INDEX('IRA-BIL_IRA-BIL - Mid_annual_st'!$W$3:$AR$434,MATCH(F562,'IRA-BIL_IRA-BIL - Mid_annual_st'!$A$3:$A$434,0),),'IRA-BIL_IRA-BIL - Mid_annual_st'!$W$1:$AR$1,$B565)</f>
        <v>508521</v>
      </c>
      <c r="G565">
        <f>SUMIFS(INDEX('IRA-BIL_IRA-BIL - Mid_annual_st'!$W$3:$AR$434,MATCH(G562,'IRA-BIL_IRA-BIL - Mid_annual_st'!$A$3:$A$434,0),),'IRA-BIL_IRA-BIL - Mid_annual_st'!$W$1:$AR$1,$B565)</f>
        <v>509463</v>
      </c>
      <c r="H565">
        <f>SUMIFS(INDEX('IRA-BIL_IRA-BIL - Mid_annual_st'!$W$3:$AR$434,MATCH(H562,'IRA-BIL_IRA-BIL - Mid_annual_st'!$A$3:$A$434,0),),'IRA-BIL_IRA-BIL - Mid_annual_st'!$W$1:$AR$1,$B565)</f>
        <v>528044</v>
      </c>
      <c r="I565">
        <f>SUMIFS(INDEX('IRA-BIL_IRA-BIL - Mid_annual_st'!$W$3:$AR$434,MATCH(I562,'IRA-BIL_IRA-BIL - Mid_annual_st'!$A$3:$A$434,0),),'IRA-BIL_IRA-BIL - Mid_annual_st'!$W$1:$AR$1,$B565)</f>
        <v>292736</v>
      </c>
      <c r="J565">
        <f>SUMIFS(INDEX('IRA-BIL_IRA-BIL - Mid_annual_st'!$W$3:$AR$434,MATCH(J562,'IRA-BIL_IRA-BIL - Mid_annual_st'!$A$3:$A$434,0),),'IRA-BIL_IRA-BIL - Mid_annual_st'!$W$1:$AR$1,$B565)</f>
        <v>277147</v>
      </c>
      <c r="K565">
        <f>SUMIFS(INDEX('IRA-BIL_IRA-BIL - Mid_annual_st'!$W$3:$AR$434,MATCH(K562,'IRA-BIL_IRA-BIL - Mid_annual_st'!$A$3:$A$434,0),),'IRA-BIL_IRA-BIL - Mid_annual_st'!$W$1:$AR$1,$B565)</f>
        <v>254994</v>
      </c>
      <c r="M565">
        <f t="shared" ref="M565:U565" si="523">C565/SUM(C564:C575)</f>
        <v>1.6912721422031398E-3</v>
      </c>
      <c r="N565">
        <f t="shared" si="523"/>
        <v>1.4907980178784489E-3</v>
      </c>
      <c r="O565">
        <f t="shared" si="523"/>
        <v>1.3192674405882344E-3</v>
      </c>
      <c r="P565">
        <f t="shared" si="523"/>
        <v>1.0793576794390408E-3</v>
      </c>
      <c r="Q565">
        <f t="shared" si="523"/>
        <v>1.0564903928031418E-3</v>
      </c>
      <c r="R565">
        <f t="shared" si="523"/>
        <v>1.0838135258562701E-3</v>
      </c>
      <c r="S565">
        <f t="shared" si="523"/>
        <v>5.6841389779047991E-4</v>
      </c>
      <c r="T565">
        <f t="shared" si="523"/>
        <v>5.2542059663109107E-4</v>
      </c>
      <c r="U565">
        <f t="shared" si="523"/>
        <v>4.771561364031749E-4</v>
      </c>
    </row>
    <row r="566" spans="1:21">
      <c r="A566" t="str">
        <f t="shared" si="522"/>
        <v>TX</v>
      </c>
      <c r="B566" s="1" t="s">
        <v>239</v>
      </c>
      <c r="C566">
        <f>SUMIFS(INDEX('IRA-BIL_IRA-BIL - Mid_annual_st'!$W$3:$AR$434,MATCH(C562,'IRA-BIL_IRA-BIL - Mid_annual_st'!$A$3:$A$434,0),),'IRA-BIL_IRA-BIL - Mid_annual_st'!$W$1:$AR$1,$B566)</f>
        <v>79267733</v>
      </c>
      <c r="D566">
        <f>SUMIFS(INDEX('IRA-BIL_IRA-BIL - Mid_annual_st'!$W$3:$AR$434,MATCH(D562,'IRA-BIL_IRA-BIL - Mid_annual_st'!$A$3:$A$434,0),),'IRA-BIL_IRA-BIL - Mid_annual_st'!$W$1:$AR$1,$B566)</f>
        <v>61522849</v>
      </c>
      <c r="E566">
        <f>SUMIFS(INDEX('IRA-BIL_IRA-BIL - Mid_annual_st'!$W$3:$AR$434,MATCH(E562,'IRA-BIL_IRA-BIL - Mid_annual_st'!$A$3:$A$434,0),),'IRA-BIL_IRA-BIL - Mid_annual_st'!$W$1:$AR$1,$B566)</f>
        <v>47035272</v>
      </c>
      <c r="F566">
        <f>SUMIFS(INDEX('IRA-BIL_IRA-BIL - Mid_annual_st'!$W$3:$AR$434,MATCH(F562,'IRA-BIL_IRA-BIL - Mid_annual_st'!$A$3:$A$434,0),),'IRA-BIL_IRA-BIL - Mid_annual_st'!$W$1:$AR$1,$B566)</f>
        <v>40267822</v>
      </c>
      <c r="G566">
        <f>SUMIFS(INDEX('IRA-BIL_IRA-BIL - Mid_annual_st'!$W$3:$AR$434,MATCH(G562,'IRA-BIL_IRA-BIL - Mid_annual_st'!$A$3:$A$434,0),),'IRA-BIL_IRA-BIL - Mid_annual_st'!$W$1:$AR$1,$B566)</f>
        <v>25688017</v>
      </c>
      <c r="H566">
        <f>SUMIFS(INDEX('IRA-BIL_IRA-BIL - Mid_annual_st'!$W$3:$AR$434,MATCH(H562,'IRA-BIL_IRA-BIL - Mid_annual_st'!$A$3:$A$434,0),),'IRA-BIL_IRA-BIL - Mid_annual_st'!$W$1:$AR$1,$B566)</f>
        <v>15396308</v>
      </c>
      <c r="I566">
        <f>SUMIFS(INDEX('IRA-BIL_IRA-BIL - Mid_annual_st'!$W$3:$AR$434,MATCH(I562,'IRA-BIL_IRA-BIL - Mid_annual_st'!$A$3:$A$434,0),),'IRA-BIL_IRA-BIL - Mid_annual_st'!$W$1:$AR$1,$B566)</f>
        <v>40598650</v>
      </c>
      <c r="J566">
        <f>SUMIFS(INDEX('IRA-BIL_IRA-BIL - Mid_annual_st'!$W$3:$AR$434,MATCH(J562,'IRA-BIL_IRA-BIL - Mid_annual_st'!$A$3:$A$434,0),),'IRA-BIL_IRA-BIL - Mid_annual_st'!$W$1:$AR$1,$B566)</f>
        <v>42761876</v>
      </c>
      <c r="K566">
        <f>SUMIFS(INDEX('IRA-BIL_IRA-BIL - Mid_annual_st'!$W$3:$AR$434,MATCH(K562,'IRA-BIL_IRA-BIL - Mid_annual_st'!$A$3:$A$434,0),),'IRA-BIL_IRA-BIL - Mid_annual_st'!$W$1:$AR$1,$B566)</f>
        <v>42431606</v>
      </c>
      <c r="M566">
        <f t="shared" ref="M566:U566" si="524">C566/SUM(C564:C575)</f>
        <v>0.18093581781956061</v>
      </c>
      <c r="N566">
        <f t="shared" si="524"/>
        <v>0.13647842422174342</v>
      </c>
      <c r="O566">
        <f t="shared" si="524"/>
        <v>0.10230639588481966</v>
      </c>
      <c r="P566">
        <f t="shared" si="524"/>
        <v>8.5470182961931471E-2</v>
      </c>
      <c r="Q566">
        <f t="shared" si="524"/>
        <v>5.3270096495062022E-2</v>
      </c>
      <c r="R566">
        <f t="shared" si="524"/>
        <v>3.1601015935507452E-2</v>
      </c>
      <c r="S566">
        <f t="shared" si="524"/>
        <v>7.8831564589020367E-2</v>
      </c>
      <c r="T566">
        <f t="shared" si="524"/>
        <v>8.1068784439249683E-2</v>
      </c>
      <c r="U566">
        <f t="shared" si="524"/>
        <v>7.9399912077702903E-2</v>
      </c>
    </row>
    <row r="567" spans="1:21">
      <c r="A567" t="str">
        <f t="shared" si="522"/>
        <v>TX</v>
      </c>
      <c r="B567" s="1" t="s">
        <v>242</v>
      </c>
      <c r="C567">
        <f>SUMIFS(INDEX('IRA-BIL_IRA-BIL - Mid_annual_st'!$W$3:$AR$434,MATCH(C562,'IRA-BIL_IRA-BIL - Mid_annual_st'!$A$3:$A$434,0),),'IRA-BIL_IRA-BIL - Mid_annual_st'!$W$1:$AR$1,$B567)</f>
        <v>0</v>
      </c>
      <c r="D567">
        <f>SUMIFS(INDEX('IRA-BIL_IRA-BIL - Mid_annual_st'!$W$3:$AR$434,MATCH(D562,'IRA-BIL_IRA-BIL - Mid_annual_st'!$A$3:$A$434,0),),'IRA-BIL_IRA-BIL - Mid_annual_st'!$W$1:$AR$1,$B567)</f>
        <v>0</v>
      </c>
      <c r="E567">
        <f>SUMIFS(INDEX('IRA-BIL_IRA-BIL - Mid_annual_st'!$W$3:$AR$434,MATCH(E562,'IRA-BIL_IRA-BIL - Mid_annual_st'!$A$3:$A$434,0),),'IRA-BIL_IRA-BIL - Mid_annual_st'!$W$1:$AR$1,$B567)</f>
        <v>0</v>
      </c>
      <c r="F567">
        <f>SUMIFS(INDEX('IRA-BIL_IRA-BIL - Mid_annual_st'!$W$3:$AR$434,MATCH(F562,'IRA-BIL_IRA-BIL - Mid_annual_st'!$A$3:$A$434,0),),'IRA-BIL_IRA-BIL - Mid_annual_st'!$W$1:$AR$1,$B567)</f>
        <v>0</v>
      </c>
      <c r="G567">
        <f>SUMIFS(INDEX('IRA-BIL_IRA-BIL - Mid_annual_st'!$W$3:$AR$434,MATCH(G562,'IRA-BIL_IRA-BIL - Mid_annual_st'!$A$3:$A$434,0),),'IRA-BIL_IRA-BIL - Mid_annual_st'!$W$1:$AR$1,$B567)</f>
        <v>0</v>
      </c>
      <c r="H567">
        <f>SUMIFS(INDEX('IRA-BIL_IRA-BIL - Mid_annual_st'!$W$3:$AR$434,MATCH(H562,'IRA-BIL_IRA-BIL - Mid_annual_st'!$A$3:$A$434,0),),'IRA-BIL_IRA-BIL - Mid_annual_st'!$W$1:$AR$1,$B567)</f>
        <v>0</v>
      </c>
      <c r="I567">
        <f>SUMIFS(INDEX('IRA-BIL_IRA-BIL - Mid_annual_st'!$W$3:$AR$434,MATCH(I562,'IRA-BIL_IRA-BIL - Mid_annual_st'!$A$3:$A$434,0),),'IRA-BIL_IRA-BIL - Mid_annual_st'!$W$1:$AR$1,$B567)</f>
        <v>0</v>
      </c>
      <c r="J567">
        <f>SUMIFS(INDEX('IRA-BIL_IRA-BIL - Mid_annual_st'!$W$3:$AR$434,MATCH(J562,'IRA-BIL_IRA-BIL - Mid_annual_st'!$A$3:$A$434,0),),'IRA-BIL_IRA-BIL - Mid_annual_st'!$W$1:$AR$1,$B567)</f>
        <v>0</v>
      </c>
      <c r="K567">
        <f>SUMIFS(INDEX('IRA-BIL_IRA-BIL - Mid_annual_st'!$W$3:$AR$434,MATCH(K562,'IRA-BIL_IRA-BIL - Mid_annual_st'!$A$3:$A$434,0),),'IRA-BIL_IRA-BIL - Mid_annual_st'!$W$1:$AR$1,$B567)</f>
        <v>0</v>
      </c>
      <c r="M567">
        <f t="shared" ref="M567:U567" si="525">C567/SUM(C564:C575)</f>
        <v>0</v>
      </c>
      <c r="N567">
        <f t="shared" si="525"/>
        <v>0</v>
      </c>
      <c r="O567">
        <f t="shared" si="525"/>
        <v>0</v>
      </c>
      <c r="P567">
        <f t="shared" si="525"/>
        <v>0</v>
      </c>
      <c r="Q567">
        <f t="shared" si="525"/>
        <v>0</v>
      </c>
      <c r="R567">
        <f t="shared" si="525"/>
        <v>0</v>
      </c>
      <c r="S567">
        <f t="shared" si="525"/>
        <v>0</v>
      </c>
      <c r="T567">
        <f t="shared" si="525"/>
        <v>0</v>
      </c>
      <c r="U567">
        <f t="shared" si="525"/>
        <v>0</v>
      </c>
    </row>
    <row r="568" spans="1:21">
      <c r="A568" t="str">
        <f t="shared" si="522"/>
        <v>TX</v>
      </c>
      <c r="B568" s="1" t="s">
        <v>243</v>
      </c>
      <c r="C568">
        <f>SUMIFS(INDEX('IRA-BIL_IRA-BIL - Mid_annual_st'!$W$3:$AR$434,MATCH(C562,'IRA-BIL_IRA-BIL - Mid_annual_st'!$A$3:$A$434,0),),'IRA-BIL_IRA-BIL - Mid_annual_st'!$W$1:$AR$1,$B568)</f>
        <v>935695</v>
      </c>
      <c r="D568">
        <f>SUMIFS(INDEX('IRA-BIL_IRA-BIL - Mid_annual_st'!$W$3:$AR$434,MATCH(D562,'IRA-BIL_IRA-BIL - Mid_annual_st'!$A$3:$A$434,0),),'IRA-BIL_IRA-BIL - Mid_annual_st'!$W$1:$AR$1,$B568)</f>
        <v>924950</v>
      </c>
      <c r="E568">
        <f>SUMIFS(INDEX('IRA-BIL_IRA-BIL - Mid_annual_st'!$W$3:$AR$434,MATCH(E562,'IRA-BIL_IRA-BIL - Mid_annual_st'!$A$3:$A$434,0),),'IRA-BIL_IRA-BIL - Mid_annual_st'!$W$1:$AR$1,$B568)</f>
        <v>923396</v>
      </c>
      <c r="F568">
        <f>SUMIFS(INDEX('IRA-BIL_IRA-BIL - Mid_annual_st'!$W$3:$AR$434,MATCH(F562,'IRA-BIL_IRA-BIL - Mid_annual_st'!$A$3:$A$434,0),),'IRA-BIL_IRA-BIL - Mid_annual_st'!$W$1:$AR$1,$B568)</f>
        <v>932110</v>
      </c>
      <c r="G568">
        <f>SUMIFS(INDEX('IRA-BIL_IRA-BIL - Mid_annual_st'!$W$3:$AR$434,MATCH(G562,'IRA-BIL_IRA-BIL - Mid_annual_st'!$A$3:$A$434,0),),'IRA-BIL_IRA-BIL - Mid_annual_st'!$W$1:$AR$1,$B568)</f>
        <v>933129</v>
      </c>
      <c r="H568">
        <f>SUMIFS(INDEX('IRA-BIL_IRA-BIL - Mid_annual_st'!$W$3:$AR$434,MATCH(H562,'IRA-BIL_IRA-BIL - Mid_annual_st'!$A$3:$A$434,0),),'IRA-BIL_IRA-BIL - Mid_annual_st'!$W$1:$AR$1,$B568)</f>
        <v>927764</v>
      </c>
      <c r="I568">
        <f>SUMIFS(INDEX('IRA-BIL_IRA-BIL - Mid_annual_st'!$W$3:$AR$434,MATCH(I562,'IRA-BIL_IRA-BIL - Mid_annual_st'!$A$3:$A$434,0),),'IRA-BIL_IRA-BIL - Mid_annual_st'!$W$1:$AR$1,$B568)</f>
        <v>927330</v>
      </c>
      <c r="J568">
        <f>SUMIFS(INDEX('IRA-BIL_IRA-BIL - Mid_annual_st'!$W$3:$AR$434,MATCH(J562,'IRA-BIL_IRA-BIL - Mid_annual_st'!$A$3:$A$434,0),),'IRA-BIL_IRA-BIL - Mid_annual_st'!$W$1:$AR$1,$B568)</f>
        <v>933133</v>
      </c>
      <c r="K568">
        <f>SUMIFS(INDEX('IRA-BIL_IRA-BIL - Mid_annual_st'!$W$3:$AR$434,MATCH(K562,'IRA-BIL_IRA-BIL - Mid_annual_st'!$A$3:$A$434,0),),'IRA-BIL_IRA-BIL - Mid_annual_st'!$W$1:$AR$1,$B568)</f>
        <v>931662</v>
      </c>
      <c r="M568">
        <f t="shared" ref="M568:U568" si="526">C568/SUM(C564:C575)</f>
        <v>2.1358090315850681E-3</v>
      </c>
      <c r="N568">
        <f t="shared" si="526"/>
        <v>2.0518509876534096E-3</v>
      </c>
      <c r="O568">
        <f t="shared" si="526"/>
        <v>2.0084781636738264E-3</v>
      </c>
      <c r="P568">
        <f t="shared" si="526"/>
        <v>1.9784435383827302E-3</v>
      </c>
      <c r="Q568">
        <f t="shared" si="526"/>
        <v>1.9350606888939978E-3</v>
      </c>
      <c r="R568">
        <f t="shared" si="526"/>
        <v>1.9042412602027793E-3</v>
      </c>
      <c r="S568">
        <f t="shared" si="526"/>
        <v>1.8006232914231448E-3</v>
      </c>
      <c r="T568">
        <f t="shared" si="526"/>
        <v>1.7690514333410063E-3</v>
      </c>
      <c r="U568">
        <f t="shared" si="526"/>
        <v>1.7433674531700933E-3</v>
      </c>
    </row>
    <row r="569" spans="1:21">
      <c r="A569" t="str">
        <f t="shared" si="522"/>
        <v>TX</v>
      </c>
      <c r="B569" s="1" t="s">
        <v>241</v>
      </c>
      <c r="C569">
        <f>SUMIFS(INDEX('IRA-BIL_IRA-BIL - Mid_annual_st'!$W$3:$AR$434,MATCH(C562,'IRA-BIL_IRA-BIL - Mid_annual_st'!$A$3:$A$434,0),),'IRA-BIL_IRA-BIL - Mid_annual_st'!$W$1:$AR$1,$B569)</f>
        <v>149223818</v>
      </c>
      <c r="D569">
        <f>SUMIFS(INDEX('IRA-BIL_IRA-BIL - Mid_annual_st'!$W$3:$AR$434,MATCH(D562,'IRA-BIL_IRA-BIL - Mid_annual_st'!$A$3:$A$434,0),),'IRA-BIL_IRA-BIL - Mid_annual_st'!$W$1:$AR$1,$B569)</f>
        <v>154089645</v>
      </c>
      <c r="E569">
        <f>SUMIFS(INDEX('IRA-BIL_IRA-BIL - Mid_annual_st'!$W$3:$AR$434,MATCH(E562,'IRA-BIL_IRA-BIL - Mid_annual_st'!$A$3:$A$434,0),),'IRA-BIL_IRA-BIL - Mid_annual_st'!$W$1:$AR$1,$B569)</f>
        <v>152429508</v>
      </c>
      <c r="F569">
        <f>SUMIFS(INDEX('IRA-BIL_IRA-BIL - Mid_annual_st'!$W$3:$AR$434,MATCH(F562,'IRA-BIL_IRA-BIL - Mid_annual_st'!$A$3:$A$434,0),),'IRA-BIL_IRA-BIL - Mid_annual_st'!$W$1:$AR$1,$B569)</f>
        <v>140400606</v>
      </c>
      <c r="G569">
        <f>SUMIFS(INDEX('IRA-BIL_IRA-BIL - Mid_annual_st'!$W$3:$AR$434,MATCH(G562,'IRA-BIL_IRA-BIL - Mid_annual_st'!$A$3:$A$434,0),),'IRA-BIL_IRA-BIL - Mid_annual_st'!$W$1:$AR$1,$B569)</f>
        <v>113705782</v>
      </c>
      <c r="H569">
        <f>SUMIFS(INDEX('IRA-BIL_IRA-BIL - Mid_annual_st'!$W$3:$AR$434,MATCH(H562,'IRA-BIL_IRA-BIL - Mid_annual_st'!$A$3:$A$434,0),),'IRA-BIL_IRA-BIL - Mid_annual_st'!$W$1:$AR$1,$B569)</f>
        <v>77829097</v>
      </c>
      <c r="I569">
        <f>SUMIFS(INDEX('IRA-BIL_IRA-BIL - Mid_annual_st'!$W$3:$AR$434,MATCH(I562,'IRA-BIL_IRA-BIL - Mid_annual_st'!$A$3:$A$434,0),),'IRA-BIL_IRA-BIL - Mid_annual_st'!$W$1:$AR$1,$B569)</f>
        <v>56119911</v>
      </c>
      <c r="J569">
        <f>SUMIFS(INDEX('IRA-BIL_IRA-BIL - Mid_annual_st'!$W$3:$AR$434,MATCH(J562,'IRA-BIL_IRA-BIL - Mid_annual_st'!$A$3:$A$434,0),),'IRA-BIL_IRA-BIL - Mid_annual_st'!$W$1:$AR$1,$B569)</f>
        <v>45115695</v>
      </c>
      <c r="K569">
        <f>SUMIFS(INDEX('IRA-BIL_IRA-BIL - Mid_annual_st'!$W$3:$AR$434,MATCH(K562,'IRA-BIL_IRA-BIL - Mid_annual_st'!$A$3:$A$434,0),),'IRA-BIL_IRA-BIL - Mid_annual_st'!$W$1:$AR$1,$B569)</f>
        <v>36285492</v>
      </c>
      <c r="M569">
        <f t="shared" ref="M569:U569" si="527">C569/SUM(C564:C575)</f>
        <v>0.34061695126297187</v>
      </c>
      <c r="N569">
        <f t="shared" si="527"/>
        <v>0.34182279072426969</v>
      </c>
      <c r="O569">
        <f t="shared" si="527"/>
        <v>0.33154934428733157</v>
      </c>
      <c r="P569">
        <f t="shared" si="527"/>
        <v>0.29800632084809686</v>
      </c>
      <c r="Q569">
        <f t="shared" si="527"/>
        <v>0.23579546755930933</v>
      </c>
      <c r="R569">
        <f t="shared" si="527"/>
        <v>0.15974469558176901</v>
      </c>
      <c r="S569">
        <f t="shared" si="527"/>
        <v>0.10896964280158515</v>
      </c>
      <c r="T569">
        <f t="shared" si="527"/>
        <v>8.5531199631698446E-2</v>
      </c>
      <c r="U569">
        <f t="shared" si="527"/>
        <v>6.7899029664259994E-2</v>
      </c>
    </row>
    <row r="570" spans="1:21">
      <c r="A570" t="str">
        <f t="shared" si="522"/>
        <v>TX</v>
      </c>
      <c r="B570" s="1" t="s">
        <v>244</v>
      </c>
      <c r="C570">
        <f>SUMIFS(INDEX('IRA-BIL_IRA-BIL - Mid_annual_st'!$W$3:$AR$434,MATCH(C562,'IRA-BIL_IRA-BIL - Mid_annual_st'!$A$3:$A$434,0),),'IRA-BIL_IRA-BIL - Mid_annual_st'!$W$1:$AR$1,$B570)</f>
        <v>39070610</v>
      </c>
      <c r="D570">
        <f>SUMIFS(INDEX('IRA-BIL_IRA-BIL - Mid_annual_st'!$W$3:$AR$434,MATCH(D562,'IRA-BIL_IRA-BIL - Mid_annual_st'!$A$3:$A$434,0),),'IRA-BIL_IRA-BIL - Mid_annual_st'!$W$1:$AR$1,$B570)</f>
        <v>39070610</v>
      </c>
      <c r="E570">
        <f>SUMIFS(INDEX('IRA-BIL_IRA-BIL - Mid_annual_st'!$W$3:$AR$434,MATCH(E562,'IRA-BIL_IRA-BIL - Mid_annual_st'!$A$3:$A$434,0),),'IRA-BIL_IRA-BIL - Mid_annual_st'!$W$1:$AR$1,$B570)</f>
        <v>40137207</v>
      </c>
      <c r="F570">
        <f>SUMIFS(INDEX('IRA-BIL_IRA-BIL - Mid_annual_st'!$W$3:$AR$434,MATCH(F562,'IRA-BIL_IRA-BIL - Mid_annual_st'!$A$3:$A$434,0),),'IRA-BIL_IRA-BIL - Mid_annual_st'!$W$1:$AR$1,$B570)</f>
        <v>40086477</v>
      </c>
      <c r="G570">
        <f>SUMIFS(INDEX('IRA-BIL_IRA-BIL - Mid_annual_st'!$W$3:$AR$434,MATCH(G562,'IRA-BIL_IRA-BIL - Mid_annual_st'!$A$3:$A$434,0),),'IRA-BIL_IRA-BIL - Mid_annual_st'!$W$1:$AR$1,$B570)</f>
        <v>39304428</v>
      </c>
      <c r="H570">
        <f>SUMIFS(INDEX('IRA-BIL_IRA-BIL - Mid_annual_st'!$W$3:$AR$434,MATCH(H562,'IRA-BIL_IRA-BIL - Mid_annual_st'!$A$3:$A$434,0),),'IRA-BIL_IRA-BIL - Mid_annual_st'!$W$1:$AR$1,$B570)</f>
        <v>37745651</v>
      </c>
      <c r="I570">
        <f>SUMIFS(INDEX('IRA-BIL_IRA-BIL - Mid_annual_st'!$W$3:$AR$434,MATCH(I562,'IRA-BIL_IRA-BIL - Mid_annual_st'!$A$3:$A$434,0),),'IRA-BIL_IRA-BIL - Mid_annual_st'!$W$1:$AR$1,$B570)</f>
        <v>33647653</v>
      </c>
      <c r="J570">
        <f>SUMIFS(INDEX('IRA-BIL_IRA-BIL - Mid_annual_st'!$W$3:$AR$434,MATCH(J562,'IRA-BIL_IRA-BIL - Mid_annual_st'!$A$3:$A$434,0),),'IRA-BIL_IRA-BIL - Mid_annual_st'!$W$1:$AR$1,$B570)</f>
        <v>33393091</v>
      </c>
      <c r="K570">
        <f>SUMIFS(INDEX('IRA-BIL_IRA-BIL - Mid_annual_st'!$W$3:$AR$434,MATCH(K562,'IRA-BIL_IRA-BIL - Mid_annual_st'!$A$3:$A$434,0),),'IRA-BIL_IRA-BIL - Mid_annual_st'!$W$1:$AR$1,$B570)</f>
        <v>32517217</v>
      </c>
      <c r="M570">
        <f t="shared" ref="M570:U570" si="528">C570/SUM(C564:C575)</f>
        <v>8.9182224664594648E-2</v>
      </c>
      <c r="N570">
        <f t="shared" si="528"/>
        <v>8.6671787357934141E-2</v>
      </c>
      <c r="O570">
        <f t="shared" si="528"/>
        <v>8.7302418258641198E-2</v>
      </c>
      <c r="P570">
        <f t="shared" si="528"/>
        <v>8.5085270404971436E-2</v>
      </c>
      <c r="Q570">
        <f t="shared" si="528"/>
        <v>8.1506901534798018E-2</v>
      </c>
      <c r="R570">
        <f t="shared" si="528"/>
        <v>7.7473178553397526E-2</v>
      </c>
      <c r="S570">
        <f t="shared" si="528"/>
        <v>6.5334614100184249E-2</v>
      </c>
      <c r="T570">
        <f t="shared" si="528"/>
        <v>6.3307262198675496E-2</v>
      </c>
      <c r="U570">
        <f t="shared" si="528"/>
        <v>6.0847665554105736E-2</v>
      </c>
    </row>
    <row r="571" spans="1:21">
      <c r="A571" t="str">
        <f t="shared" si="522"/>
        <v>TX</v>
      </c>
      <c r="B571" s="1" t="s">
        <v>247</v>
      </c>
      <c r="C571">
        <f>SUMIFS(INDEX('IRA-BIL_IRA-BIL - Mid_annual_st'!$W$3:$AR$434,MATCH(C562,'IRA-BIL_IRA-BIL - Mid_annual_st'!$A$3:$A$434,0),),'IRA-BIL_IRA-BIL - Mid_annual_st'!$W$1:$AR$1,$B571)</f>
        <v>0</v>
      </c>
      <c r="D571">
        <f>SUMIFS(INDEX('IRA-BIL_IRA-BIL - Mid_annual_st'!$W$3:$AR$434,MATCH(D562,'IRA-BIL_IRA-BIL - Mid_annual_st'!$A$3:$A$434,0),),'IRA-BIL_IRA-BIL - Mid_annual_st'!$W$1:$AR$1,$B571)</f>
        <v>0</v>
      </c>
      <c r="E571">
        <f>SUMIFS(INDEX('IRA-BIL_IRA-BIL - Mid_annual_st'!$W$3:$AR$434,MATCH(E562,'IRA-BIL_IRA-BIL - Mid_annual_st'!$A$3:$A$434,0),),'IRA-BIL_IRA-BIL - Mid_annual_st'!$W$1:$AR$1,$B571)</f>
        <v>0</v>
      </c>
      <c r="F571">
        <f>SUMIFS(INDEX('IRA-BIL_IRA-BIL - Mid_annual_st'!$W$3:$AR$434,MATCH(F562,'IRA-BIL_IRA-BIL - Mid_annual_st'!$A$3:$A$434,0),),'IRA-BIL_IRA-BIL - Mid_annual_st'!$W$1:$AR$1,$B571)</f>
        <v>0</v>
      </c>
      <c r="G571">
        <f>SUMIFS(INDEX('IRA-BIL_IRA-BIL - Mid_annual_st'!$W$3:$AR$434,MATCH(G562,'IRA-BIL_IRA-BIL - Mid_annual_st'!$A$3:$A$434,0),),'IRA-BIL_IRA-BIL - Mid_annual_st'!$W$1:$AR$1,$B571)</f>
        <v>0</v>
      </c>
      <c r="H571">
        <f>SUMIFS(INDEX('IRA-BIL_IRA-BIL - Mid_annual_st'!$W$3:$AR$434,MATCH(H562,'IRA-BIL_IRA-BIL - Mid_annual_st'!$A$3:$A$434,0),),'IRA-BIL_IRA-BIL - Mid_annual_st'!$W$1:$AR$1,$B571)</f>
        <v>0</v>
      </c>
      <c r="I571">
        <f>SUMIFS(INDEX('IRA-BIL_IRA-BIL - Mid_annual_st'!$W$3:$AR$434,MATCH(I562,'IRA-BIL_IRA-BIL - Mid_annual_st'!$A$3:$A$434,0),),'IRA-BIL_IRA-BIL - Mid_annual_st'!$W$1:$AR$1,$B571)</f>
        <v>0</v>
      </c>
      <c r="J571">
        <f>SUMIFS(INDEX('IRA-BIL_IRA-BIL - Mid_annual_st'!$W$3:$AR$434,MATCH(J562,'IRA-BIL_IRA-BIL - Mid_annual_st'!$A$3:$A$434,0),),'IRA-BIL_IRA-BIL - Mid_annual_st'!$W$1:$AR$1,$B571)</f>
        <v>0</v>
      </c>
      <c r="K571">
        <f>SUMIFS(INDEX('IRA-BIL_IRA-BIL - Mid_annual_st'!$W$3:$AR$434,MATCH(K562,'IRA-BIL_IRA-BIL - Mid_annual_st'!$A$3:$A$434,0),),'IRA-BIL_IRA-BIL - Mid_annual_st'!$W$1:$AR$1,$B571)</f>
        <v>0</v>
      </c>
      <c r="M571">
        <f t="shared" ref="M571:U571" si="529">C571/SUM(C564:C575)</f>
        <v>0</v>
      </c>
      <c r="N571">
        <f t="shared" si="529"/>
        <v>0</v>
      </c>
      <c r="O571">
        <f t="shared" si="529"/>
        <v>0</v>
      </c>
      <c r="P571">
        <f t="shared" si="529"/>
        <v>0</v>
      </c>
      <c r="Q571">
        <f t="shared" si="529"/>
        <v>0</v>
      </c>
      <c r="R571">
        <f t="shared" si="529"/>
        <v>0</v>
      </c>
      <c r="S571">
        <f t="shared" si="529"/>
        <v>0</v>
      </c>
      <c r="T571">
        <f t="shared" si="529"/>
        <v>0</v>
      </c>
      <c r="U571">
        <f t="shared" si="529"/>
        <v>0</v>
      </c>
    </row>
    <row r="572" spans="1:21">
      <c r="A572" t="str">
        <f t="shared" si="522"/>
        <v>TX</v>
      </c>
      <c r="B572" s="1" t="s">
        <v>245</v>
      </c>
      <c r="C572">
        <f>SUMIFS(INDEX('IRA-BIL_IRA-BIL - Mid_annual_st'!$W$3:$AR$434,MATCH(C562,'IRA-BIL_IRA-BIL - Mid_annual_st'!$A$3:$A$434,0),),'IRA-BIL_IRA-BIL - Mid_annual_st'!$W$1:$AR$1,$B572)</f>
        <v>5842387</v>
      </c>
      <c r="D572">
        <f>SUMIFS(INDEX('IRA-BIL_IRA-BIL - Mid_annual_st'!$W$3:$AR$434,MATCH(D562,'IRA-BIL_IRA-BIL - Mid_annual_st'!$A$3:$A$434,0),),'IRA-BIL_IRA-BIL - Mid_annual_st'!$W$1:$AR$1,$B572)</f>
        <v>6816621</v>
      </c>
      <c r="E572">
        <f>SUMIFS(INDEX('IRA-BIL_IRA-BIL - Mid_annual_st'!$W$3:$AR$434,MATCH(E562,'IRA-BIL_IRA-BIL - Mid_annual_st'!$A$3:$A$434,0),),'IRA-BIL_IRA-BIL - Mid_annual_st'!$W$1:$AR$1,$B572)</f>
        <v>6554422</v>
      </c>
      <c r="F572">
        <f>SUMIFS(INDEX('IRA-BIL_IRA-BIL - Mid_annual_st'!$W$3:$AR$434,MATCH(F562,'IRA-BIL_IRA-BIL - Mid_annual_st'!$A$3:$A$434,0),),'IRA-BIL_IRA-BIL - Mid_annual_st'!$W$1:$AR$1,$B572)</f>
        <v>5798823</v>
      </c>
      <c r="G572">
        <f>SUMIFS(INDEX('IRA-BIL_IRA-BIL - Mid_annual_st'!$W$3:$AR$434,MATCH(G562,'IRA-BIL_IRA-BIL - Mid_annual_st'!$A$3:$A$434,0),),'IRA-BIL_IRA-BIL - Mid_annual_st'!$W$1:$AR$1,$B572)</f>
        <v>5350114</v>
      </c>
      <c r="H572">
        <f>SUMIFS(INDEX('IRA-BIL_IRA-BIL - Mid_annual_st'!$W$3:$AR$434,MATCH(H562,'IRA-BIL_IRA-BIL - Mid_annual_st'!$A$3:$A$434,0),),'IRA-BIL_IRA-BIL - Mid_annual_st'!$W$1:$AR$1,$B572)</f>
        <v>4989135</v>
      </c>
      <c r="I572">
        <f>SUMIFS(INDEX('IRA-BIL_IRA-BIL - Mid_annual_st'!$W$3:$AR$434,MATCH(I562,'IRA-BIL_IRA-BIL - Mid_annual_st'!$A$3:$A$434,0),),'IRA-BIL_IRA-BIL - Mid_annual_st'!$W$1:$AR$1,$B572)</f>
        <v>4572359</v>
      </c>
      <c r="J572">
        <f>SUMIFS(INDEX('IRA-BIL_IRA-BIL - Mid_annual_st'!$W$3:$AR$434,MATCH(J562,'IRA-BIL_IRA-BIL - Mid_annual_st'!$A$3:$A$434,0),),'IRA-BIL_IRA-BIL - Mid_annual_st'!$W$1:$AR$1,$B572)</f>
        <v>4909954</v>
      </c>
      <c r="K572">
        <f>SUMIFS(INDEX('IRA-BIL_IRA-BIL - Mid_annual_st'!$W$3:$AR$434,MATCH(K562,'IRA-BIL_IRA-BIL - Mid_annual_st'!$A$3:$A$434,0),),'IRA-BIL_IRA-BIL - Mid_annual_st'!$W$1:$AR$1,$B572)</f>
        <v>4846596</v>
      </c>
      <c r="M572">
        <f t="shared" ref="M572:U572" si="530">C572/SUM(C564:C575)</f>
        <v>1.333578027093785E-2</v>
      </c>
      <c r="N572">
        <f t="shared" si="530"/>
        <v>1.5121563902166573E-2</v>
      </c>
      <c r="O572">
        <f t="shared" si="530"/>
        <v>1.4256519913995E-2</v>
      </c>
      <c r="P572">
        <f t="shared" si="530"/>
        <v>1.2308251058968532E-2</v>
      </c>
      <c r="Q572">
        <f t="shared" si="530"/>
        <v>1.1094709608748012E-2</v>
      </c>
      <c r="R572">
        <f t="shared" si="530"/>
        <v>1.0240229971977566E-2</v>
      </c>
      <c r="S572">
        <f t="shared" si="530"/>
        <v>8.8782807761511422E-3</v>
      </c>
      <c r="T572">
        <f t="shared" si="530"/>
        <v>9.3083849369151091E-3</v>
      </c>
      <c r="U572">
        <f t="shared" si="530"/>
        <v>9.0691664198651028E-3</v>
      </c>
    </row>
    <row r="573" spans="1:21">
      <c r="A573" t="str">
        <f t="shared" si="522"/>
        <v>TX</v>
      </c>
      <c r="B573" s="1" t="s">
        <v>248</v>
      </c>
      <c r="C573">
        <f>SUMIFS(INDEX('IRA-BIL_IRA-BIL - Mid_annual_st'!$W$3:$AR$434,MATCH(C562,'IRA-BIL_IRA-BIL - Mid_annual_st'!$A$3:$A$434,0),),'IRA-BIL_IRA-BIL - Mid_annual_st'!$W$1:$AR$1,$B573)</f>
        <v>133509951</v>
      </c>
      <c r="D573">
        <f>SUMIFS(INDEX('IRA-BIL_IRA-BIL - Mid_annual_st'!$W$3:$AR$434,MATCH(D562,'IRA-BIL_IRA-BIL - Mid_annual_st'!$A$3:$A$434,0),),'IRA-BIL_IRA-BIL - Mid_annual_st'!$W$1:$AR$1,$B573)</f>
        <v>145713067</v>
      </c>
      <c r="E573">
        <f>SUMIFS(INDEX('IRA-BIL_IRA-BIL - Mid_annual_st'!$W$3:$AR$434,MATCH(E562,'IRA-BIL_IRA-BIL - Mid_annual_st'!$A$3:$A$434,0),),'IRA-BIL_IRA-BIL - Mid_annual_st'!$W$1:$AR$1,$B573)</f>
        <v>148548523</v>
      </c>
      <c r="F573">
        <f>SUMIFS(INDEX('IRA-BIL_IRA-BIL - Mid_annual_st'!$W$3:$AR$434,MATCH(F562,'IRA-BIL_IRA-BIL - Mid_annual_st'!$A$3:$A$434,0),),'IRA-BIL_IRA-BIL - Mid_annual_st'!$W$1:$AR$1,$B573)</f>
        <v>166053710</v>
      </c>
      <c r="G573">
        <f>SUMIFS(INDEX('IRA-BIL_IRA-BIL - Mid_annual_st'!$W$3:$AR$434,MATCH(G562,'IRA-BIL_IRA-BIL - Mid_annual_st'!$A$3:$A$434,0),),'IRA-BIL_IRA-BIL - Mid_annual_st'!$W$1:$AR$1,$B573)</f>
        <v>200995195</v>
      </c>
      <c r="H573">
        <f>SUMIFS(INDEX('IRA-BIL_IRA-BIL - Mid_annual_st'!$W$3:$AR$434,MATCH(H562,'IRA-BIL_IRA-BIL - Mid_annual_st'!$A$3:$A$434,0),),'IRA-BIL_IRA-BIL - Mid_annual_st'!$W$1:$AR$1,$B573)</f>
        <v>242874200</v>
      </c>
      <c r="I573">
        <f>SUMIFS(INDEX('IRA-BIL_IRA-BIL - Mid_annual_st'!$W$3:$AR$434,MATCH(I562,'IRA-BIL_IRA-BIL - Mid_annual_st'!$A$3:$A$434,0),),'IRA-BIL_IRA-BIL - Mid_annual_st'!$W$1:$AR$1,$B573)</f>
        <v>262306415</v>
      </c>
      <c r="J573">
        <f>SUMIFS(INDEX('IRA-BIL_IRA-BIL - Mid_annual_st'!$W$3:$AR$434,MATCH(J562,'IRA-BIL_IRA-BIL - Mid_annual_st'!$A$3:$A$434,0),),'IRA-BIL_IRA-BIL - Mid_annual_st'!$W$1:$AR$1,$B573)</f>
        <v>278173035</v>
      </c>
      <c r="K573">
        <f>SUMIFS(INDEX('IRA-BIL_IRA-BIL - Mid_annual_st'!$W$3:$AR$434,MATCH(K562,'IRA-BIL_IRA-BIL - Mid_annual_st'!$A$3:$A$434,0),),'IRA-BIL_IRA-BIL - Mid_annual_st'!$W$1:$AR$1,$B573)</f>
        <v>288256735</v>
      </c>
      <c r="M573">
        <f t="shared" ref="M573:U573" si="531">C573/SUM(C564:C575)</f>
        <v>0.30474861910374634</v>
      </c>
      <c r="N573">
        <f t="shared" si="531"/>
        <v>0.32324071618785605</v>
      </c>
      <c r="O573">
        <f t="shared" si="531"/>
        <v>0.32310781581412429</v>
      </c>
      <c r="P573">
        <f t="shared" si="531"/>
        <v>0.35245613669414527</v>
      </c>
      <c r="Q573">
        <f t="shared" si="531"/>
        <v>0.41681043082047975</v>
      </c>
      <c r="R573">
        <f t="shared" si="531"/>
        <v>0.49850077463529724</v>
      </c>
      <c r="S573">
        <f t="shared" si="531"/>
        <v>0.50932789874015227</v>
      </c>
      <c r="T573">
        <f t="shared" si="531"/>
        <v>0.52736577345733981</v>
      </c>
      <c r="U573">
        <f t="shared" si="531"/>
        <v>0.53939884846229258</v>
      </c>
    </row>
    <row r="574" spans="1:21">
      <c r="A574" t="str">
        <f t="shared" si="522"/>
        <v>TX</v>
      </c>
      <c r="B574" s="1" t="s">
        <v>246</v>
      </c>
      <c r="C574" s="53">
        <v>0</v>
      </c>
      <c r="D574" s="53">
        <v>0</v>
      </c>
      <c r="E574" s="53">
        <v>0</v>
      </c>
      <c r="F574" s="53">
        <v>0</v>
      </c>
      <c r="G574" s="53">
        <v>0</v>
      </c>
      <c r="H574" s="53">
        <v>0</v>
      </c>
      <c r="I574" s="53">
        <v>0</v>
      </c>
      <c r="J574" s="53">
        <v>0</v>
      </c>
      <c r="K574" s="53">
        <v>0</v>
      </c>
      <c r="M574" s="53">
        <v>0</v>
      </c>
      <c r="N574" s="53">
        <v>0</v>
      </c>
      <c r="O574" s="53">
        <v>0</v>
      </c>
      <c r="P574" s="53">
        <v>0</v>
      </c>
      <c r="Q574" s="53">
        <v>0</v>
      </c>
      <c r="R574" s="53">
        <v>0</v>
      </c>
      <c r="S574" s="53">
        <v>0</v>
      </c>
      <c r="T574" s="53">
        <v>0</v>
      </c>
      <c r="U574" s="53">
        <v>0</v>
      </c>
    </row>
    <row r="575" spans="1:21" ht="15.6" customHeight="1" thickBot="1">
      <c r="A575" t="str">
        <f t="shared" si="522"/>
        <v>TX</v>
      </c>
      <c r="B575" s="1" t="s">
        <v>240</v>
      </c>
      <c r="C575">
        <f>SUMIFS(INDEX('IRA-BIL_IRA-BIL - Mid_annual_st'!$W$3:$AR$434,MATCH(C562,'IRA-BIL_IRA-BIL - Mid_annual_st'!$A$3:$A$434,0),),'IRA-BIL_IRA-BIL - Mid_annual_st'!$W$1:$AR$1,$B575)</f>
        <v>29507487</v>
      </c>
      <c r="D575">
        <f>SUMIFS(INDEX('IRA-BIL_IRA-BIL - Mid_annual_st'!$W$3:$AR$434,MATCH(D562,'IRA-BIL_IRA-BIL - Mid_annual_st'!$A$3:$A$434,0),),'IRA-BIL_IRA-BIL - Mid_annual_st'!$W$1:$AR$1,$B575)</f>
        <v>41978320</v>
      </c>
      <c r="E575">
        <f>SUMIFS(INDEX('IRA-BIL_IRA-BIL - Mid_annual_st'!$W$3:$AR$434,MATCH(E562,'IRA-BIL_IRA-BIL - Mid_annual_st'!$A$3:$A$434,0),),'IRA-BIL_IRA-BIL - Mid_annual_st'!$W$1:$AR$1,$B575)</f>
        <v>63514226</v>
      </c>
      <c r="F575">
        <f>SUMIFS(INDEX('IRA-BIL_IRA-BIL - Mid_annual_st'!$W$3:$AR$434,MATCH(F562,'IRA-BIL_IRA-BIL - Mid_annual_st'!$A$3:$A$434,0),),'IRA-BIL_IRA-BIL - Mid_annual_st'!$W$1:$AR$1,$B575)</f>
        <v>77084911</v>
      </c>
      <c r="G575">
        <f>SUMIFS(INDEX('IRA-BIL_IRA-BIL - Mid_annual_st'!$W$3:$AR$434,MATCH(G562,'IRA-BIL_IRA-BIL - Mid_annual_st'!$A$3:$A$434,0),),'IRA-BIL_IRA-BIL - Mid_annual_st'!$W$1:$AR$1,$B575)</f>
        <v>95735957</v>
      </c>
      <c r="H575">
        <f>SUMIFS(INDEX('IRA-BIL_IRA-BIL - Mid_annual_st'!$W$3:$AR$434,MATCH(H562,'IRA-BIL_IRA-BIL - Mid_annual_st'!$A$3:$A$434,0),),'IRA-BIL_IRA-BIL - Mid_annual_st'!$W$1:$AR$1,$B575)</f>
        <v>106919074</v>
      </c>
      <c r="I575">
        <f>SUMIFS(INDEX('IRA-BIL_IRA-BIL - Mid_annual_st'!$W$3:$AR$434,MATCH(I562,'IRA-BIL_IRA-BIL - Mid_annual_st'!$A$3:$A$434,0),),'IRA-BIL_IRA-BIL - Mid_annual_st'!$W$1:$AR$1,$B575)</f>
        <v>116539947</v>
      </c>
      <c r="J575">
        <f>SUMIFS(INDEX('IRA-BIL_IRA-BIL - Mid_annual_st'!$W$3:$AR$434,MATCH(J562,'IRA-BIL_IRA-BIL - Mid_annual_st'!$A$3:$A$434,0),),'IRA-BIL_IRA-BIL - Mid_annual_st'!$W$1:$AR$1,$B575)</f>
        <v>121912536</v>
      </c>
      <c r="K575">
        <f>SUMIFS(INDEX('IRA-BIL_IRA-BIL - Mid_annual_st'!$W$3:$AR$434,MATCH(K562,'IRA-BIL_IRA-BIL - Mid_annual_st'!$A$3:$A$434,0),),'IRA-BIL_IRA-BIL - Mid_annual_st'!$W$1:$AR$1,$B575)</f>
        <v>128879388</v>
      </c>
      <c r="M575">
        <f t="shared" ref="M575:U575" si="532">C575/SUM(C564:C575)</f>
        <v>6.7353525704400466E-2</v>
      </c>
      <c r="N575">
        <f t="shared" si="532"/>
        <v>9.3122068600498265E-2</v>
      </c>
      <c r="O575">
        <f t="shared" si="532"/>
        <v>0.13814976023682624</v>
      </c>
      <c r="P575">
        <f t="shared" si="532"/>
        <v>0.16361603681406467</v>
      </c>
      <c r="Q575">
        <f t="shared" si="532"/>
        <v>0.19853084289990575</v>
      </c>
      <c r="R575">
        <f t="shared" si="532"/>
        <v>0.21945205053599215</v>
      </c>
      <c r="S575">
        <f t="shared" si="532"/>
        <v>0.22628896180369323</v>
      </c>
      <c r="T575">
        <f t="shared" si="532"/>
        <v>0.23112412330614931</v>
      </c>
      <c r="U575">
        <f t="shared" si="532"/>
        <v>0.24116485423220038</v>
      </c>
    </row>
    <row r="576" spans="1:21" ht="15.6" customHeight="1" thickBot="1">
      <c r="A576" s="50" t="s">
        <v>132</v>
      </c>
      <c r="C576" s="49" t="str">
        <f t="shared" ref="C576:K576" si="533">$A576&amp;"_"&amp;C577</f>
        <v>UT_2022</v>
      </c>
      <c r="D576" s="49" t="str">
        <f t="shared" si="533"/>
        <v>UT_2023</v>
      </c>
      <c r="E576" s="49" t="str">
        <f t="shared" si="533"/>
        <v>UT_2024</v>
      </c>
      <c r="F576" s="49" t="str">
        <f t="shared" si="533"/>
        <v>UT_2025</v>
      </c>
      <c r="G576" s="49" t="str">
        <f t="shared" si="533"/>
        <v>UT_2026</v>
      </c>
      <c r="H576" s="49" t="str">
        <f t="shared" si="533"/>
        <v>UT_2027</v>
      </c>
      <c r="I576" s="49" t="str">
        <f t="shared" si="533"/>
        <v>UT_2028</v>
      </c>
      <c r="J576" s="49" t="str">
        <f t="shared" si="533"/>
        <v>UT_2029</v>
      </c>
      <c r="K576" s="49" t="str">
        <f t="shared" si="533"/>
        <v>UT_2030</v>
      </c>
      <c r="M576" s="56" t="str">
        <f t="shared" ref="M576:U576" si="534">$A576&amp;"_"&amp;M577</f>
        <v>UT_2022</v>
      </c>
      <c r="N576" s="56" t="str">
        <f t="shared" si="534"/>
        <v>UT_2023</v>
      </c>
      <c r="O576" s="56" t="str">
        <f t="shared" si="534"/>
        <v>UT_2024</v>
      </c>
      <c r="P576" s="56" t="str">
        <f t="shared" si="534"/>
        <v>UT_2025</v>
      </c>
      <c r="Q576" s="56" t="str">
        <f t="shared" si="534"/>
        <v>UT_2026</v>
      </c>
      <c r="R576" s="56" t="str">
        <f t="shared" si="534"/>
        <v>UT_2027</v>
      </c>
      <c r="S576" s="56" t="str">
        <f t="shared" si="534"/>
        <v>UT_2028</v>
      </c>
      <c r="T576" s="56" t="str">
        <f t="shared" si="534"/>
        <v>UT_2029</v>
      </c>
      <c r="U576" s="56" t="str">
        <f t="shared" si="534"/>
        <v>UT_2030</v>
      </c>
    </row>
    <row r="577" spans="1:21">
      <c r="C577" s="48">
        <v>2022</v>
      </c>
      <c r="D577" s="48">
        <v>2023</v>
      </c>
      <c r="E577" s="48">
        <v>2024</v>
      </c>
      <c r="F577" s="48">
        <v>2025</v>
      </c>
      <c r="G577" s="48">
        <v>2026</v>
      </c>
      <c r="H577" s="48">
        <v>2027</v>
      </c>
      <c r="I577" s="48">
        <v>2028</v>
      </c>
      <c r="J577" s="48">
        <v>2029</v>
      </c>
      <c r="K577" s="48">
        <v>2030</v>
      </c>
      <c r="M577" s="48">
        <v>2022</v>
      </c>
      <c r="N577" s="48">
        <v>2023</v>
      </c>
      <c r="O577" s="48">
        <v>2024</v>
      </c>
      <c r="P577" s="48">
        <v>2025</v>
      </c>
      <c r="Q577" s="48">
        <v>2026</v>
      </c>
      <c r="R577" s="48">
        <v>2027</v>
      </c>
      <c r="S577" s="48">
        <v>2028</v>
      </c>
      <c r="T577" s="48">
        <v>2029</v>
      </c>
      <c r="U577" s="48">
        <v>2030</v>
      </c>
    </row>
    <row r="578" spans="1:21">
      <c r="A578" t="str">
        <f>A576</f>
        <v>UT</v>
      </c>
      <c r="B578" s="1" t="s">
        <v>237</v>
      </c>
      <c r="C578" s="53">
        <v>0</v>
      </c>
      <c r="D578" s="53">
        <v>0</v>
      </c>
      <c r="E578" s="53">
        <v>0</v>
      </c>
      <c r="F578" s="53">
        <v>0</v>
      </c>
      <c r="G578" s="53">
        <v>0</v>
      </c>
      <c r="H578" s="53">
        <v>0</v>
      </c>
      <c r="I578" s="53">
        <v>0</v>
      </c>
      <c r="J578" s="53">
        <v>0</v>
      </c>
      <c r="K578" s="53">
        <v>0</v>
      </c>
      <c r="M578" s="53">
        <v>0</v>
      </c>
      <c r="N578" s="53">
        <v>0</v>
      </c>
      <c r="O578" s="53">
        <v>0</v>
      </c>
      <c r="P578" s="53">
        <v>0</v>
      </c>
      <c r="Q578" s="53">
        <v>0</v>
      </c>
      <c r="R578" s="53">
        <v>0</v>
      </c>
      <c r="S578" s="53">
        <v>0</v>
      </c>
      <c r="T578" s="53">
        <v>0</v>
      </c>
      <c r="U578" s="53">
        <v>0</v>
      </c>
    </row>
    <row r="579" spans="1:21">
      <c r="A579" t="str">
        <f t="shared" ref="A579:A589" si="535">A578</f>
        <v>UT</v>
      </c>
      <c r="B579" s="1" t="s">
        <v>238</v>
      </c>
      <c r="C579">
        <f>SUMIFS(INDEX('IRA-BIL_IRA-BIL - Mid_annual_st'!$W$3:$AR$434,MATCH(C576,'IRA-BIL_IRA-BIL - Mid_annual_st'!$A$3:$A$434,0),),'IRA-BIL_IRA-BIL - Mid_annual_st'!$W$1:$AR$1,$B579)</f>
        <v>56098</v>
      </c>
      <c r="D579">
        <f>SUMIFS(INDEX('IRA-BIL_IRA-BIL - Mid_annual_st'!$W$3:$AR$434,MATCH(D576,'IRA-BIL_IRA-BIL - Mid_annual_st'!$A$3:$A$434,0),),'IRA-BIL_IRA-BIL - Mid_annual_st'!$W$1:$AR$1,$B579)</f>
        <v>36640</v>
      </c>
      <c r="E579">
        <f>SUMIFS(INDEX('IRA-BIL_IRA-BIL - Mid_annual_st'!$W$3:$AR$434,MATCH(E576,'IRA-BIL_IRA-BIL - Mid_annual_st'!$A$3:$A$434,0),),'IRA-BIL_IRA-BIL - Mid_annual_st'!$W$1:$AR$1,$B579)</f>
        <v>38496</v>
      </c>
      <c r="F579">
        <f>SUMIFS(INDEX('IRA-BIL_IRA-BIL - Mid_annual_st'!$W$3:$AR$434,MATCH(F576,'IRA-BIL_IRA-BIL - Mid_annual_st'!$A$3:$A$434,0),),'IRA-BIL_IRA-BIL - Mid_annual_st'!$W$1:$AR$1,$B579)</f>
        <v>39438</v>
      </c>
      <c r="G579">
        <f>SUMIFS(INDEX('IRA-BIL_IRA-BIL - Mid_annual_st'!$W$3:$AR$434,MATCH(G576,'IRA-BIL_IRA-BIL - Mid_annual_st'!$A$3:$A$434,0),),'IRA-BIL_IRA-BIL - Mid_annual_st'!$W$1:$AR$1,$B579)</f>
        <v>39277</v>
      </c>
      <c r="H579">
        <f>SUMIFS(INDEX('IRA-BIL_IRA-BIL - Mid_annual_st'!$W$3:$AR$434,MATCH(H576,'IRA-BIL_IRA-BIL - Mid_annual_st'!$A$3:$A$434,0),),'IRA-BIL_IRA-BIL - Mid_annual_st'!$W$1:$AR$1,$B579)</f>
        <v>36669</v>
      </c>
      <c r="I579">
        <f>SUMIFS(INDEX('IRA-BIL_IRA-BIL - Mid_annual_st'!$W$3:$AR$434,MATCH(I576,'IRA-BIL_IRA-BIL - Mid_annual_st'!$A$3:$A$434,0),),'IRA-BIL_IRA-BIL - Mid_annual_st'!$W$1:$AR$1,$B579)</f>
        <v>28056</v>
      </c>
      <c r="J579">
        <f>SUMIFS(INDEX('IRA-BIL_IRA-BIL - Mid_annual_st'!$W$3:$AR$434,MATCH(J576,'IRA-BIL_IRA-BIL - Mid_annual_st'!$A$3:$A$434,0),),'IRA-BIL_IRA-BIL - Mid_annual_st'!$W$1:$AR$1,$B579)</f>
        <v>27518</v>
      </c>
      <c r="K579">
        <f>SUMIFS(INDEX('IRA-BIL_IRA-BIL - Mid_annual_st'!$W$3:$AR$434,MATCH(K576,'IRA-BIL_IRA-BIL - Mid_annual_st'!$A$3:$A$434,0),),'IRA-BIL_IRA-BIL - Mid_annual_st'!$W$1:$AR$1,$B579)</f>
        <v>27502</v>
      </c>
      <c r="M579">
        <f t="shared" ref="M579:U579" si="536">C579/SUM(C578:C589)</f>
        <v>1.1455289605252778E-3</v>
      </c>
      <c r="N579">
        <f t="shared" si="536"/>
        <v>8.2273129319774348E-4</v>
      </c>
      <c r="O579">
        <f t="shared" si="536"/>
        <v>1.1827167768755766E-3</v>
      </c>
      <c r="P579">
        <f t="shared" si="536"/>
        <v>1.2379832782166362E-3</v>
      </c>
      <c r="Q579">
        <f t="shared" si="536"/>
        <v>1.2378442946493623E-3</v>
      </c>
      <c r="R579">
        <f t="shared" si="536"/>
        <v>1.1770227970849482E-3</v>
      </c>
      <c r="S579">
        <f t="shared" si="536"/>
        <v>1.2182384574120665E-3</v>
      </c>
      <c r="T579">
        <f t="shared" si="536"/>
        <v>1.0846114376962502E-3</v>
      </c>
      <c r="U579">
        <f t="shared" si="536"/>
        <v>1.2925524922618159E-3</v>
      </c>
    </row>
    <row r="580" spans="1:21">
      <c r="A580" t="str">
        <f t="shared" si="535"/>
        <v>UT</v>
      </c>
      <c r="B580" s="1" t="s">
        <v>239</v>
      </c>
      <c r="C580">
        <f>SUMIFS(INDEX('IRA-BIL_IRA-BIL - Mid_annual_st'!$W$3:$AR$434,MATCH(C576,'IRA-BIL_IRA-BIL - Mid_annual_st'!$A$3:$A$434,0),),'IRA-BIL_IRA-BIL - Mid_annual_st'!$W$1:$AR$1,$B580)</f>
        <v>32489024</v>
      </c>
      <c r="D580">
        <f>SUMIFS(INDEX('IRA-BIL_IRA-BIL - Mid_annual_st'!$W$3:$AR$434,MATCH(D576,'IRA-BIL_IRA-BIL - Mid_annual_st'!$A$3:$A$434,0),),'IRA-BIL_IRA-BIL - Mid_annual_st'!$W$1:$AR$1,$B580)</f>
        <v>32074676</v>
      </c>
      <c r="E580">
        <f>SUMIFS(INDEX('IRA-BIL_IRA-BIL - Mid_annual_st'!$W$3:$AR$434,MATCH(E576,'IRA-BIL_IRA-BIL - Mid_annual_st'!$A$3:$A$434,0),),'IRA-BIL_IRA-BIL - Mid_annual_st'!$W$1:$AR$1,$B580)</f>
        <v>19084812</v>
      </c>
      <c r="F580">
        <f>SUMIFS(INDEX('IRA-BIL_IRA-BIL - Mid_annual_st'!$W$3:$AR$434,MATCH(F576,'IRA-BIL_IRA-BIL - Mid_annual_st'!$A$3:$A$434,0),),'IRA-BIL_IRA-BIL - Mid_annual_st'!$W$1:$AR$1,$B580)</f>
        <v>18550283</v>
      </c>
      <c r="G580">
        <f>SUMIFS(INDEX('IRA-BIL_IRA-BIL - Mid_annual_st'!$W$3:$AR$434,MATCH(G576,'IRA-BIL_IRA-BIL - Mid_annual_st'!$A$3:$A$434,0),),'IRA-BIL_IRA-BIL - Mid_annual_st'!$W$1:$AR$1,$B580)</f>
        <v>17721384</v>
      </c>
      <c r="H580">
        <f>SUMIFS(INDEX('IRA-BIL_IRA-BIL - Mid_annual_st'!$W$3:$AR$434,MATCH(H576,'IRA-BIL_IRA-BIL - Mid_annual_st'!$A$3:$A$434,0),),'IRA-BIL_IRA-BIL - Mid_annual_st'!$W$1:$AR$1,$B580)</f>
        <v>17087586</v>
      </c>
      <c r="I580">
        <f>SUMIFS(INDEX('IRA-BIL_IRA-BIL - Mid_annual_st'!$W$3:$AR$434,MATCH(I576,'IRA-BIL_IRA-BIL - Mid_annual_st'!$A$3:$A$434,0),),'IRA-BIL_IRA-BIL - Mid_annual_st'!$W$1:$AR$1,$B580)</f>
        <v>10258044</v>
      </c>
      <c r="J580">
        <f>SUMIFS(INDEX('IRA-BIL_IRA-BIL - Mid_annual_st'!$W$3:$AR$434,MATCH(J576,'IRA-BIL_IRA-BIL - Mid_annual_st'!$A$3:$A$434,0),),'IRA-BIL_IRA-BIL - Mid_annual_st'!$W$1:$AR$1,$B580)</f>
        <v>10666779</v>
      </c>
      <c r="K580">
        <f>SUMIFS(INDEX('IRA-BIL_IRA-BIL - Mid_annual_st'!$W$3:$AR$434,MATCH(K576,'IRA-BIL_IRA-BIL - Mid_annual_st'!$A$3:$A$434,0),),'IRA-BIL_IRA-BIL - Mid_annual_st'!$W$1:$AR$1,$B580)</f>
        <v>8340523</v>
      </c>
      <c r="M580">
        <f t="shared" ref="M580:U580" si="537">C580/SUM(C578:C589)</f>
        <v>0.66343038773576246</v>
      </c>
      <c r="N580">
        <f t="shared" si="537"/>
        <v>0.72021942315443843</v>
      </c>
      <c r="O580">
        <f t="shared" si="537"/>
        <v>0.5863447458415505</v>
      </c>
      <c r="P580">
        <f t="shared" si="537"/>
        <v>0.58230488767651334</v>
      </c>
      <c r="Q580">
        <f t="shared" si="537"/>
        <v>0.55850278986914725</v>
      </c>
      <c r="R580">
        <f t="shared" si="537"/>
        <v>0.54848723088029683</v>
      </c>
      <c r="S580">
        <f t="shared" si="537"/>
        <v>0.44542143208672313</v>
      </c>
      <c r="T580">
        <f t="shared" si="537"/>
        <v>0.42042701165703072</v>
      </c>
      <c r="U580">
        <f t="shared" si="537"/>
        <v>0.39199199296113002</v>
      </c>
    </row>
    <row r="581" spans="1:21">
      <c r="A581" t="str">
        <f t="shared" si="535"/>
        <v>UT</v>
      </c>
      <c r="B581" s="1" t="s">
        <v>242</v>
      </c>
      <c r="C581">
        <f>SUMIFS(INDEX('IRA-BIL_IRA-BIL - Mid_annual_st'!$W$3:$AR$434,MATCH(C576,'IRA-BIL_IRA-BIL - Mid_annual_st'!$A$3:$A$434,0),),'IRA-BIL_IRA-BIL - Mid_annual_st'!$W$1:$AR$1,$B581)</f>
        <v>290439</v>
      </c>
      <c r="D581">
        <f>SUMIFS(INDEX('IRA-BIL_IRA-BIL - Mid_annual_st'!$W$3:$AR$434,MATCH(D576,'IRA-BIL_IRA-BIL - Mid_annual_st'!$A$3:$A$434,0),),'IRA-BIL_IRA-BIL - Mid_annual_st'!$W$1:$AR$1,$B581)</f>
        <v>290439</v>
      </c>
      <c r="E581">
        <f>SUMIFS(INDEX('IRA-BIL_IRA-BIL - Mid_annual_st'!$W$3:$AR$434,MATCH(E576,'IRA-BIL_IRA-BIL - Mid_annual_st'!$A$3:$A$434,0),),'IRA-BIL_IRA-BIL - Mid_annual_st'!$W$1:$AR$1,$B581)</f>
        <v>290439</v>
      </c>
      <c r="F581">
        <f>SUMIFS(INDEX('IRA-BIL_IRA-BIL - Mid_annual_st'!$W$3:$AR$434,MATCH(F576,'IRA-BIL_IRA-BIL - Mid_annual_st'!$A$3:$A$434,0),),'IRA-BIL_IRA-BIL - Mid_annual_st'!$W$1:$AR$1,$B581)</f>
        <v>290439</v>
      </c>
      <c r="G581">
        <f>SUMIFS(INDEX('IRA-BIL_IRA-BIL - Mid_annual_st'!$W$3:$AR$434,MATCH(G576,'IRA-BIL_IRA-BIL - Mid_annual_st'!$A$3:$A$434,0),),'IRA-BIL_IRA-BIL - Mid_annual_st'!$W$1:$AR$1,$B581)</f>
        <v>290439</v>
      </c>
      <c r="H581">
        <f>SUMIFS(INDEX('IRA-BIL_IRA-BIL - Mid_annual_st'!$W$3:$AR$434,MATCH(H576,'IRA-BIL_IRA-BIL - Mid_annual_st'!$A$3:$A$434,0),),'IRA-BIL_IRA-BIL - Mid_annual_st'!$W$1:$AR$1,$B581)</f>
        <v>1023144</v>
      </c>
      <c r="I581">
        <f>SUMIFS(INDEX('IRA-BIL_IRA-BIL - Mid_annual_st'!$W$3:$AR$434,MATCH(I576,'IRA-BIL_IRA-BIL - Mid_annual_st'!$A$3:$A$434,0),),'IRA-BIL_IRA-BIL - Mid_annual_st'!$W$1:$AR$1,$B581)</f>
        <v>1023144</v>
      </c>
      <c r="J581">
        <f>SUMIFS(INDEX('IRA-BIL_IRA-BIL - Mid_annual_st'!$W$3:$AR$434,MATCH(J576,'IRA-BIL_IRA-BIL - Mid_annual_st'!$A$3:$A$434,0),),'IRA-BIL_IRA-BIL - Mid_annual_st'!$W$1:$AR$1,$B581)</f>
        <v>1023144</v>
      </c>
      <c r="K581">
        <f>SUMIFS(INDEX('IRA-BIL_IRA-BIL - Mid_annual_st'!$W$3:$AR$434,MATCH(K576,'IRA-BIL_IRA-BIL - Mid_annual_st'!$A$3:$A$434,0),),'IRA-BIL_IRA-BIL - Mid_annual_st'!$W$1:$AR$1,$B581)</f>
        <v>1023144</v>
      </c>
      <c r="M581">
        <f t="shared" ref="M581:U581" si="538">C581/SUM(C578:C589)</f>
        <v>5.9308047660522863E-3</v>
      </c>
      <c r="N581">
        <f t="shared" si="538"/>
        <v>6.5216499471904858E-3</v>
      </c>
      <c r="O581">
        <f t="shared" si="538"/>
        <v>8.9231888497237535E-3</v>
      </c>
      <c r="P581">
        <f t="shared" si="538"/>
        <v>9.1170603312024333E-3</v>
      </c>
      <c r="Q581">
        <f t="shared" si="538"/>
        <v>9.1534042593290257E-3</v>
      </c>
      <c r="R581">
        <f t="shared" si="538"/>
        <v>3.284146861656119E-2</v>
      </c>
      <c r="S581">
        <f t="shared" si="538"/>
        <v>4.442662418984928E-2</v>
      </c>
      <c r="T581">
        <f t="shared" si="538"/>
        <v>4.0326829159469883E-2</v>
      </c>
      <c r="U581">
        <f t="shared" si="538"/>
        <v>4.8086223807094881E-2</v>
      </c>
    </row>
    <row r="582" spans="1:21">
      <c r="A582" t="str">
        <f t="shared" si="535"/>
        <v>UT</v>
      </c>
      <c r="B582" s="1" t="s">
        <v>243</v>
      </c>
      <c r="C582">
        <f>SUMIFS(INDEX('IRA-BIL_IRA-BIL - Mid_annual_st'!$W$3:$AR$434,MATCH(C576,'IRA-BIL_IRA-BIL - Mid_annual_st'!$A$3:$A$434,0),),'IRA-BIL_IRA-BIL - Mid_annual_st'!$W$1:$AR$1,$B582)</f>
        <v>858575</v>
      </c>
      <c r="D582">
        <f>SUMIFS(INDEX('IRA-BIL_IRA-BIL - Mid_annual_st'!$W$3:$AR$434,MATCH(D576,'IRA-BIL_IRA-BIL - Mid_annual_st'!$A$3:$A$434,0),),'IRA-BIL_IRA-BIL - Mid_annual_st'!$W$1:$AR$1,$B582)</f>
        <v>854587</v>
      </c>
      <c r="E582">
        <f>SUMIFS(INDEX('IRA-BIL_IRA-BIL - Mid_annual_st'!$W$3:$AR$434,MATCH(E576,'IRA-BIL_IRA-BIL - Mid_annual_st'!$A$3:$A$434,0),),'IRA-BIL_IRA-BIL - Mid_annual_st'!$W$1:$AR$1,$B582)</f>
        <v>858985</v>
      </c>
      <c r="F582">
        <f>SUMIFS(INDEX('IRA-BIL_IRA-BIL - Mid_annual_st'!$W$3:$AR$434,MATCH(F576,'IRA-BIL_IRA-BIL - Mid_annual_st'!$A$3:$A$434,0),),'IRA-BIL_IRA-BIL - Mid_annual_st'!$W$1:$AR$1,$B582)</f>
        <v>859395</v>
      </c>
      <c r="G582">
        <f>SUMIFS(INDEX('IRA-BIL_IRA-BIL - Mid_annual_st'!$W$3:$AR$434,MATCH(G576,'IRA-BIL_IRA-BIL - Mid_annual_st'!$A$3:$A$434,0),),'IRA-BIL_IRA-BIL - Mid_annual_st'!$W$1:$AR$1,$B582)</f>
        <v>859805</v>
      </c>
      <c r="H582">
        <f>SUMIFS(INDEX('IRA-BIL_IRA-BIL - Mid_annual_st'!$W$3:$AR$434,MATCH(H576,'IRA-BIL_IRA-BIL - Mid_annual_st'!$A$3:$A$434,0),),'IRA-BIL_IRA-BIL - Mid_annual_st'!$W$1:$AR$1,$B582)</f>
        <v>860215</v>
      </c>
      <c r="I582">
        <f>SUMIFS(INDEX('IRA-BIL_IRA-BIL - Mid_annual_st'!$W$3:$AR$434,MATCH(I576,'IRA-BIL_IRA-BIL - Mid_annual_st'!$A$3:$A$434,0),),'IRA-BIL_IRA-BIL - Mid_annual_st'!$W$1:$AR$1,$B582)</f>
        <v>860171</v>
      </c>
      <c r="J582">
        <f>SUMIFS(INDEX('IRA-BIL_IRA-BIL - Mid_annual_st'!$W$3:$AR$434,MATCH(J576,'IRA-BIL_IRA-BIL - Mid_annual_st'!$A$3:$A$434,0),),'IRA-BIL_IRA-BIL - Mid_annual_st'!$W$1:$AR$1,$B582)</f>
        <v>860570</v>
      </c>
      <c r="K582">
        <f>SUMIFS(INDEX('IRA-BIL_IRA-BIL - Mid_annual_st'!$W$3:$AR$434,MATCH(K576,'IRA-BIL_IRA-BIL - Mid_annual_st'!$A$3:$A$434,0),),'IRA-BIL_IRA-BIL - Mid_annual_st'!$W$1:$AR$1,$B582)</f>
        <v>860642</v>
      </c>
      <c r="M582">
        <f t="shared" ref="M582:U582" si="539">C582/SUM(C578:C589)</f>
        <v>1.7532220886359414E-2</v>
      </c>
      <c r="N582">
        <f t="shared" si="539"/>
        <v>1.918928678111299E-2</v>
      </c>
      <c r="O582">
        <f t="shared" si="539"/>
        <v>2.6390689177692935E-2</v>
      </c>
      <c r="P582">
        <f t="shared" si="539"/>
        <v>2.6976942019955017E-2</v>
      </c>
      <c r="Q582">
        <f t="shared" si="539"/>
        <v>2.7097403410672787E-2</v>
      </c>
      <c r="R582">
        <f t="shared" si="539"/>
        <v>2.7611679222079379E-2</v>
      </c>
      <c r="S582">
        <f t="shared" si="539"/>
        <v>3.7350063877623137E-2</v>
      </c>
      <c r="T582">
        <f t="shared" si="539"/>
        <v>3.3919037173423289E-2</v>
      </c>
      <c r="U582">
        <f t="shared" si="539"/>
        <v>4.0448875065275031E-2</v>
      </c>
    </row>
    <row r="583" spans="1:21">
      <c r="A583" t="str">
        <f t="shared" si="535"/>
        <v>UT</v>
      </c>
      <c r="B583" s="1" t="s">
        <v>241</v>
      </c>
      <c r="C583">
        <f>SUMIFS(INDEX('IRA-BIL_IRA-BIL - Mid_annual_st'!$W$3:$AR$434,MATCH(C576,'IRA-BIL_IRA-BIL - Mid_annual_st'!$A$3:$A$434,0),),'IRA-BIL_IRA-BIL - Mid_annual_st'!$W$1:$AR$1,$B583)</f>
        <v>10328031</v>
      </c>
      <c r="D583">
        <f>SUMIFS(INDEX('IRA-BIL_IRA-BIL - Mid_annual_st'!$W$3:$AR$434,MATCH(D576,'IRA-BIL_IRA-BIL - Mid_annual_st'!$A$3:$A$434,0),),'IRA-BIL_IRA-BIL - Mid_annual_st'!$W$1:$AR$1,$B583)</f>
        <v>6027503</v>
      </c>
      <c r="E583">
        <f>SUMIFS(INDEX('IRA-BIL_IRA-BIL - Mid_annual_st'!$W$3:$AR$434,MATCH(E576,'IRA-BIL_IRA-BIL - Mid_annual_st'!$A$3:$A$434,0),),'IRA-BIL_IRA-BIL - Mid_annual_st'!$W$1:$AR$1,$B583)</f>
        <v>6448196</v>
      </c>
      <c r="F583">
        <f>SUMIFS(INDEX('IRA-BIL_IRA-BIL - Mid_annual_st'!$W$3:$AR$434,MATCH(F576,'IRA-BIL_IRA-BIL - Mid_annual_st'!$A$3:$A$434,0),),'IRA-BIL_IRA-BIL - Mid_annual_st'!$W$1:$AR$1,$B583)</f>
        <v>5317813</v>
      </c>
      <c r="G583">
        <f>SUMIFS(INDEX('IRA-BIL_IRA-BIL - Mid_annual_st'!$W$3:$AR$434,MATCH(G576,'IRA-BIL_IRA-BIL - Mid_annual_st'!$A$3:$A$434,0),),'IRA-BIL_IRA-BIL - Mid_annual_st'!$W$1:$AR$1,$B583)</f>
        <v>5609901</v>
      </c>
      <c r="H583">
        <f>SUMIFS(INDEX('IRA-BIL_IRA-BIL - Mid_annual_st'!$W$3:$AR$434,MATCH(H576,'IRA-BIL_IRA-BIL - Mid_annual_st'!$A$3:$A$434,0),),'IRA-BIL_IRA-BIL - Mid_annual_st'!$W$1:$AR$1,$B583)</f>
        <v>4962635</v>
      </c>
      <c r="I583">
        <f>SUMIFS(INDEX('IRA-BIL_IRA-BIL - Mid_annual_st'!$W$3:$AR$434,MATCH(I576,'IRA-BIL_IRA-BIL - Mid_annual_st'!$A$3:$A$434,0),),'IRA-BIL_IRA-BIL - Mid_annual_st'!$W$1:$AR$1,$B583)</f>
        <v>3503228</v>
      </c>
      <c r="J583">
        <f>SUMIFS(INDEX('IRA-BIL_IRA-BIL - Mid_annual_st'!$W$3:$AR$434,MATCH(J576,'IRA-BIL_IRA-BIL - Mid_annual_st'!$A$3:$A$434,0),),'IRA-BIL_IRA-BIL - Mid_annual_st'!$W$1:$AR$1,$B583)</f>
        <v>3415339</v>
      </c>
      <c r="K583">
        <f>SUMIFS(INDEX('IRA-BIL_IRA-BIL - Mid_annual_st'!$W$3:$AR$434,MATCH(K576,'IRA-BIL_IRA-BIL - Mid_annual_st'!$A$3:$A$434,0),),'IRA-BIL_IRA-BIL - Mid_annual_st'!$W$1:$AR$1,$B583)</f>
        <v>1021259</v>
      </c>
      <c r="M583">
        <f t="shared" ref="M583:U583" si="540">C583/SUM(C578:C589)</f>
        <v>0.21089982915082259</v>
      </c>
      <c r="N583">
        <f t="shared" si="540"/>
        <v>0.13534430507487114</v>
      </c>
      <c r="O583">
        <f t="shared" si="540"/>
        <v>0.19810862400722115</v>
      </c>
      <c r="P583">
        <f t="shared" si="540"/>
        <v>0.16692944801163964</v>
      </c>
      <c r="Q583">
        <f t="shared" si="540"/>
        <v>0.17680026342128352</v>
      </c>
      <c r="R583">
        <f t="shared" si="540"/>
        <v>0.15929353210100256</v>
      </c>
      <c r="S583">
        <f t="shared" si="540"/>
        <v>0.15211602062598942</v>
      </c>
      <c r="T583">
        <f t="shared" si="540"/>
        <v>0.13461427949015459</v>
      </c>
      <c r="U583">
        <f t="shared" si="540"/>
        <v>4.7997631652054756E-2</v>
      </c>
    </row>
    <row r="584" spans="1:21">
      <c r="A584" t="str">
        <f t="shared" si="535"/>
        <v>UT</v>
      </c>
      <c r="B584" s="1" t="s">
        <v>244</v>
      </c>
      <c r="C584">
        <f>SUMIFS(INDEX('IRA-BIL_IRA-BIL - Mid_annual_st'!$W$3:$AR$434,MATCH(C576,'IRA-BIL_IRA-BIL - Mid_annual_st'!$A$3:$A$434,0),),'IRA-BIL_IRA-BIL - Mid_annual_st'!$W$1:$AR$1,$B584)</f>
        <v>0</v>
      </c>
      <c r="D584">
        <f>SUMIFS(INDEX('IRA-BIL_IRA-BIL - Mid_annual_st'!$W$3:$AR$434,MATCH(D576,'IRA-BIL_IRA-BIL - Mid_annual_st'!$A$3:$A$434,0),),'IRA-BIL_IRA-BIL - Mid_annual_st'!$W$1:$AR$1,$B584)</f>
        <v>0</v>
      </c>
      <c r="E584">
        <f>SUMIFS(INDEX('IRA-BIL_IRA-BIL - Mid_annual_st'!$W$3:$AR$434,MATCH(E576,'IRA-BIL_IRA-BIL - Mid_annual_st'!$A$3:$A$434,0),),'IRA-BIL_IRA-BIL - Mid_annual_st'!$W$1:$AR$1,$B584)</f>
        <v>0</v>
      </c>
      <c r="F584">
        <f>SUMIFS(INDEX('IRA-BIL_IRA-BIL - Mid_annual_st'!$W$3:$AR$434,MATCH(F576,'IRA-BIL_IRA-BIL - Mid_annual_st'!$A$3:$A$434,0),),'IRA-BIL_IRA-BIL - Mid_annual_st'!$W$1:$AR$1,$B584)</f>
        <v>0</v>
      </c>
      <c r="G584">
        <f>SUMIFS(INDEX('IRA-BIL_IRA-BIL - Mid_annual_st'!$W$3:$AR$434,MATCH(G576,'IRA-BIL_IRA-BIL - Mid_annual_st'!$A$3:$A$434,0),),'IRA-BIL_IRA-BIL - Mid_annual_st'!$W$1:$AR$1,$B584)</f>
        <v>0</v>
      </c>
      <c r="H584">
        <f>SUMIFS(INDEX('IRA-BIL_IRA-BIL - Mid_annual_st'!$W$3:$AR$434,MATCH(H576,'IRA-BIL_IRA-BIL - Mid_annual_st'!$A$3:$A$434,0),),'IRA-BIL_IRA-BIL - Mid_annual_st'!$W$1:$AR$1,$B584)</f>
        <v>0</v>
      </c>
      <c r="I584">
        <f>SUMIFS(INDEX('IRA-BIL_IRA-BIL - Mid_annual_st'!$W$3:$AR$434,MATCH(I576,'IRA-BIL_IRA-BIL - Mid_annual_st'!$A$3:$A$434,0),),'IRA-BIL_IRA-BIL - Mid_annual_st'!$W$1:$AR$1,$B584)</f>
        <v>0</v>
      </c>
      <c r="J584">
        <f>SUMIFS(INDEX('IRA-BIL_IRA-BIL - Mid_annual_st'!$W$3:$AR$434,MATCH(J576,'IRA-BIL_IRA-BIL - Mid_annual_st'!$A$3:$A$434,0),),'IRA-BIL_IRA-BIL - Mid_annual_st'!$W$1:$AR$1,$B584)</f>
        <v>0</v>
      </c>
      <c r="K584">
        <f>SUMIFS(INDEX('IRA-BIL_IRA-BIL - Mid_annual_st'!$W$3:$AR$434,MATCH(K576,'IRA-BIL_IRA-BIL - Mid_annual_st'!$A$3:$A$434,0),),'IRA-BIL_IRA-BIL - Mid_annual_st'!$W$1:$AR$1,$B584)</f>
        <v>0</v>
      </c>
      <c r="M584">
        <f t="shared" ref="M584:U584" si="541">C584/SUM(C578:C589)</f>
        <v>0</v>
      </c>
      <c r="N584">
        <f t="shared" si="541"/>
        <v>0</v>
      </c>
      <c r="O584">
        <f t="shared" si="541"/>
        <v>0</v>
      </c>
      <c r="P584">
        <f t="shared" si="541"/>
        <v>0</v>
      </c>
      <c r="Q584">
        <f t="shared" si="541"/>
        <v>0</v>
      </c>
      <c r="R584">
        <f t="shared" si="541"/>
        <v>0</v>
      </c>
      <c r="S584">
        <f t="shared" si="541"/>
        <v>0</v>
      </c>
      <c r="T584">
        <f t="shared" si="541"/>
        <v>0</v>
      </c>
      <c r="U584">
        <f t="shared" si="541"/>
        <v>0</v>
      </c>
    </row>
    <row r="585" spans="1:21">
      <c r="A585" t="str">
        <f t="shared" si="535"/>
        <v>UT</v>
      </c>
      <c r="B585" s="1" t="s">
        <v>247</v>
      </c>
      <c r="C585">
        <f>SUMIFS(INDEX('IRA-BIL_IRA-BIL - Mid_annual_st'!$W$3:$AR$434,MATCH(C576,'IRA-BIL_IRA-BIL - Mid_annual_st'!$A$3:$A$434,0),),'IRA-BIL_IRA-BIL - Mid_annual_st'!$W$1:$AR$1,$B585)</f>
        <v>0</v>
      </c>
      <c r="D585">
        <f>SUMIFS(INDEX('IRA-BIL_IRA-BIL - Mid_annual_st'!$W$3:$AR$434,MATCH(D576,'IRA-BIL_IRA-BIL - Mid_annual_st'!$A$3:$A$434,0),),'IRA-BIL_IRA-BIL - Mid_annual_st'!$W$1:$AR$1,$B585)</f>
        <v>0</v>
      </c>
      <c r="E585">
        <f>SUMIFS(INDEX('IRA-BIL_IRA-BIL - Mid_annual_st'!$W$3:$AR$434,MATCH(E576,'IRA-BIL_IRA-BIL - Mid_annual_st'!$A$3:$A$434,0),),'IRA-BIL_IRA-BIL - Mid_annual_st'!$W$1:$AR$1,$B585)</f>
        <v>0</v>
      </c>
      <c r="F585">
        <f>SUMIFS(INDEX('IRA-BIL_IRA-BIL - Mid_annual_st'!$W$3:$AR$434,MATCH(F576,'IRA-BIL_IRA-BIL - Mid_annual_st'!$A$3:$A$434,0),),'IRA-BIL_IRA-BIL - Mid_annual_st'!$W$1:$AR$1,$B585)</f>
        <v>0</v>
      </c>
      <c r="G585">
        <f>SUMIFS(INDEX('IRA-BIL_IRA-BIL - Mid_annual_st'!$W$3:$AR$434,MATCH(G576,'IRA-BIL_IRA-BIL - Mid_annual_st'!$A$3:$A$434,0),),'IRA-BIL_IRA-BIL - Mid_annual_st'!$W$1:$AR$1,$B585)</f>
        <v>0</v>
      </c>
      <c r="H585">
        <f>SUMIFS(INDEX('IRA-BIL_IRA-BIL - Mid_annual_st'!$W$3:$AR$434,MATCH(H576,'IRA-BIL_IRA-BIL - Mid_annual_st'!$A$3:$A$434,0),),'IRA-BIL_IRA-BIL - Mid_annual_st'!$W$1:$AR$1,$B585)</f>
        <v>0</v>
      </c>
      <c r="I585">
        <f>SUMIFS(INDEX('IRA-BIL_IRA-BIL - Mid_annual_st'!$W$3:$AR$434,MATCH(I576,'IRA-BIL_IRA-BIL - Mid_annual_st'!$A$3:$A$434,0),),'IRA-BIL_IRA-BIL - Mid_annual_st'!$W$1:$AR$1,$B585)</f>
        <v>0</v>
      </c>
      <c r="J585">
        <f>SUMIFS(INDEX('IRA-BIL_IRA-BIL - Mid_annual_st'!$W$3:$AR$434,MATCH(J576,'IRA-BIL_IRA-BIL - Mid_annual_st'!$A$3:$A$434,0),),'IRA-BIL_IRA-BIL - Mid_annual_st'!$W$1:$AR$1,$B585)</f>
        <v>0</v>
      </c>
      <c r="K585">
        <f>SUMIFS(INDEX('IRA-BIL_IRA-BIL - Mid_annual_st'!$W$3:$AR$434,MATCH(K576,'IRA-BIL_IRA-BIL - Mid_annual_st'!$A$3:$A$434,0),),'IRA-BIL_IRA-BIL - Mid_annual_st'!$W$1:$AR$1,$B585)</f>
        <v>0</v>
      </c>
      <c r="M585">
        <f t="shared" ref="M585:U585" si="542">C585/SUM(C578:C589)</f>
        <v>0</v>
      </c>
      <c r="N585">
        <f t="shared" si="542"/>
        <v>0</v>
      </c>
      <c r="O585">
        <f t="shared" si="542"/>
        <v>0</v>
      </c>
      <c r="P585">
        <f t="shared" si="542"/>
        <v>0</v>
      </c>
      <c r="Q585">
        <f t="shared" si="542"/>
        <v>0</v>
      </c>
      <c r="R585">
        <f t="shared" si="542"/>
        <v>0</v>
      </c>
      <c r="S585">
        <f t="shared" si="542"/>
        <v>0</v>
      </c>
      <c r="T585">
        <f t="shared" si="542"/>
        <v>0</v>
      </c>
      <c r="U585">
        <f t="shared" si="542"/>
        <v>0</v>
      </c>
    </row>
    <row r="586" spans="1:21">
      <c r="A586" t="str">
        <f t="shared" si="535"/>
        <v>UT</v>
      </c>
      <c r="B586" s="1" t="s">
        <v>245</v>
      </c>
      <c r="C586">
        <f>SUMIFS(INDEX('IRA-BIL_IRA-BIL - Mid_annual_st'!$W$3:$AR$434,MATCH(C576,'IRA-BIL_IRA-BIL - Mid_annual_st'!$A$3:$A$434,0),),'IRA-BIL_IRA-BIL - Mid_annual_st'!$W$1:$AR$1,$B586)</f>
        <v>32326</v>
      </c>
      <c r="D586">
        <f>SUMIFS(INDEX('IRA-BIL_IRA-BIL - Mid_annual_st'!$W$3:$AR$434,MATCH(D576,'IRA-BIL_IRA-BIL - Mid_annual_st'!$A$3:$A$434,0),),'IRA-BIL_IRA-BIL - Mid_annual_st'!$W$1:$AR$1,$B586)</f>
        <v>13946</v>
      </c>
      <c r="E586">
        <f>SUMIFS(INDEX('IRA-BIL_IRA-BIL - Mid_annual_st'!$W$3:$AR$434,MATCH(E576,'IRA-BIL_IRA-BIL - Mid_annual_st'!$A$3:$A$434,0),),'IRA-BIL_IRA-BIL - Mid_annual_st'!$W$1:$AR$1,$B586)</f>
        <v>16415</v>
      </c>
      <c r="F586">
        <f>SUMIFS(INDEX('IRA-BIL_IRA-BIL - Mid_annual_st'!$W$3:$AR$434,MATCH(F576,'IRA-BIL_IRA-BIL - Mid_annual_st'!$A$3:$A$434,0),),'IRA-BIL_IRA-BIL - Mid_annual_st'!$W$1:$AR$1,$B586)</f>
        <v>5597</v>
      </c>
      <c r="G586">
        <f>SUMIFS(INDEX('IRA-BIL_IRA-BIL - Mid_annual_st'!$W$3:$AR$434,MATCH(G576,'IRA-BIL_IRA-BIL - Mid_annual_st'!$A$3:$A$434,0),),'IRA-BIL_IRA-BIL - Mid_annual_st'!$W$1:$AR$1,$B586)</f>
        <v>0</v>
      </c>
      <c r="H586">
        <f>SUMIFS(INDEX('IRA-BIL_IRA-BIL - Mid_annual_st'!$W$3:$AR$434,MATCH(H576,'IRA-BIL_IRA-BIL - Mid_annual_st'!$A$3:$A$434,0),),'IRA-BIL_IRA-BIL - Mid_annual_st'!$W$1:$AR$1,$B586)</f>
        <v>16484</v>
      </c>
      <c r="I586">
        <f>SUMIFS(INDEX('IRA-BIL_IRA-BIL - Mid_annual_st'!$W$3:$AR$434,MATCH(I576,'IRA-BIL_IRA-BIL - Mid_annual_st'!$A$3:$A$434,0),),'IRA-BIL_IRA-BIL - Mid_annual_st'!$W$1:$AR$1,$B586)</f>
        <v>106579</v>
      </c>
      <c r="J586">
        <f>SUMIFS(INDEX('IRA-BIL_IRA-BIL - Mid_annual_st'!$W$3:$AR$434,MATCH(J576,'IRA-BIL_IRA-BIL - Mid_annual_st'!$A$3:$A$434,0),),'IRA-BIL_IRA-BIL - Mid_annual_st'!$W$1:$AR$1,$B586)</f>
        <v>111416</v>
      </c>
      <c r="K586">
        <f>SUMIFS(INDEX('IRA-BIL_IRA-BIL - Mid_annual_st'!$W$3:$AR$434,MATCH(K576,'IRA-BIL_IRA-BIL - Mid_annual_st'!$A$3:$A$434,0),),'IRA-BIL_IRA-BIL - Mid_annual_st'!$W$1:$AR$1,$B586)</f>
        <v>76527</v>
      </c>
      <c r="M586">
        <f t="shared" ref="M586:U586" si="543">C586/SUM(C578:C589)</f>
        <v>6.6010141498698939E-4</v>
      </c>
      <c r="N586">
        <f t="shared" si="543"/>
        <v>3.131498530277219E-4</v>
      </c>
      <c r="O586">
        <f t="shared" si="543"/>
        <v>5.0431982264164039E-4</v>
      </c>
      <c r="P586">
        <f t="shared" si="543"/>
        <v>1.7569330108470289E-4</v>
      </c>
      <c r="Q586">
        <f t="shared" si="543"/>
        <v>0</v>
      </c>
      <c r="R586">
        <f t="shared" si="543"/>
        <v>5.2911297791454056E-4</v>
      </c>
      <c r="S586">
        <f t="shared" si="543"/>
        <v>4.6278384856187852E-3</v>
      </c>
      <c r="T586">
        <f t="shared" si="543"/>
        <v>4.3914189963792944E-3</v>
      </c>
      <c r="U586">
        <f t="shared" si="543"/>
        <v>3.5966535006661331E-3</v>
      </c>
    </row>
    <row r="587" spans="1:21">
      <c r="A587" t="str">
        <f t="shared" si="535"/>
        <v>UT</v>
      </c>
      <c r="B587" s="1" t="s">
        <v>248</v>
      </c>
      <c r="C587">
        <f>SUMIFS(INDEX('IRA-BIL_IRA-BIL - Mid_annual_st'!$W$3:$AR$434,MATCH(C576,'IRA-BIL_IRA-BIL - Mid_annual_st'!$A$3:$A$434,0),),'IRA-BIL_IRA-BIL - Mid_annual_st'!$W$1:$AR$1,$B587)</f>
        <v>602413</v>
      </c>
      <c r="D587">
        <f>SUMIFS(INDEX('IRA-BIL_IRA-BIL - Mid_annual_st'!$W$3:$AR$434,MATCH(D576,'IRA-BIL_IRA-BIL - Mid_annual_st'!$A$3:$A$434,0),),'IRA-BIL_IRA-BIL - Mid_annual_st'!$W$1:$AR$1,$B587)</f>
        <v>763731</v>
      </c>
      <c r="E587">
        <f>SUMIFS(INDEX('IRA-BIL_IRA-BIL - Mid_annual_st'!$W$3:$AR$434,MATCH(E576,'IRA-BIL_IRA-BIL - Mid_annual_st'!$A$3:$A$434,0),),'IRA-BIL_IRA-BIL - Mid_annual_st'!$W$1:$AR$1,$B587)</f>
        <v>762621</v>
      </c>
      <c r="F587">
        <f>SUMIFS(INDEX('IRA-BIL_IRA-BIL - Mid_annual_st'!$W$3:$AR$434,MATCH(F576,'IRA-BIL_IRA-BIL - Mid_annual_st'!$A$3:$A$434,0),),'IRA-BIL_IRA-BIL - Mid_annual_st'!$W$1:$AR$1,$B587)</f>
        <v>761525</v>
      </c>
      <c r="G587">
        <f>SUMIFS(INDEX('IRA-BIL_IRA-BIL - Mid_annual_st'!$W$3:$AR$434,MATCH(G576,'IRA-BIL_IRA-BIL - Mid_annual_st'!$A$3:$A$434,0),),'IRA-BIL_IRA-BIL - Mid_annual_st'!$W$1:$AR$1,$B587)</f>
        <v>707806</v>
      </c>
      <c r="H587">
        <f>SUMIFS(INDEX('IRA-BIL_IRA-BIL - Mid_annual_st'!$W$3:$AR$434,MATCH(H576,'IRA-BIL_IRA-BIL - Mid_annual_st'!$A$3:$A$434,0),),'IRA-BIL_IRA-BIL - Mid_annual_st'!$W$1:$AR$1,$B587)</f>
        <v>759319</v>
      </c>
      <c r="I587">
        <f>SUMIFS(INDEX('IRA-BIL_IRA-BIL - Mid_annual_st'!$W$3:$AR$434,MATCH(I576,'IRA-BIL_IRA-BIL - Mid_annual_st'!$A$3:$A$434,0),),'IRA-BIL_IRA-BIL - Mid_annual_st'!$W$1:$AR$1,$B587)</f>
        <v>758224</v>
      </c>
      <c r="J587">
        <f>SUMIFS(INDEX('IRA-BIL_IRA-BIL - Mid_annual_st'!$W$3:$AR$434,MATCH(J576,'IRA-BIL_IRA-BIL - Mid_annual_st'!$A$3:$A$434,0),),'IRA-BIL_IRA-BIL - Mid_annual_st'!$W$1:$AR$1,$B587)</f>
        <v>429834</v>
      </c>
      <c r="K587">
        <f>SUMIFS(INDEX('IRA-BIL_IRA-BIL - Mid_annual_st'!$W$3:$AR$434,MATCH(K576,'IRA-BIL_IRA-BIL - Mid_annual_st'!$A$3:$A$434,0),),'IRA-BIL_IRA-BIL - Mid_annual_st'!$W$1:$AR$1,$B587)</f>
        <v>634554</v>
      </c>
      <c r="M587">
        <f t="shared" ref="M587:U587" si="544">C587/SUM(C578:C589)</f>
        <v>1.2301357226584089E-2</v>
      </c>
      <c r="N587">
        <f t="shared" si="544"/>
        <v>1.7149164663897539E-2</v>
      </c>
      <c r="O587">
        <f t="shared" si="544"/>
        <v>2.3430087570075569E-2</v>
      </c>
      <c r="P587">
        <f t="shared" si="544"/>
        <v>2.3904742024035797E-2</v>
      </c>
      <c r="Q587">
        <f t="shared" si="544"/>
        <v>2.2307040222486099E-2</v>
      </c>
      <c r="R587">
        <f t="shared" si="544"/>
        <v>2.4373060985021296E-2</v>
      </c>
      <c r="S587">
        <f t="shared" si="544"/>
        <v>3.2923354581294792E-2</v>
      </c>
      <c r="T587">
        <f t="shared" si="544"/>
        <v>1.694174259432844E-2</v>
      </c>
      <c r="U587">
        <f t="shared" si="544"/>
        <v>2.9823080291422603E-2</v>
      </c>
    </row>
    <row r="588" spans="1:21">
      <c r="A588" t="str">
        <f t="shared" si="535"/>
        <v>UT</v>
      </c>
      <c r="B588" s="1" t="s">
        <v>246</v>
      </c>
      <c r="C588" s="53">
        <v>0</v>
      </c>
      <c r="D588" s="53">
        <v>0</v>
      </c>
      <c r="E588" s="53">
        <v>0</v>
      </c>
      <c r="F588" s="53">
        <v>0</v>
      </c>
      <c r="G588" s="53">
        <v>0</v>
      </c>
      <c r="H588" s="53">
        <v>0</v>
      </c>
      <c r="I588" s="53">
        <v>0</v>
      </c>
      <c r="J588" s="53">
        <v>0</v>
      </c>
      <c r="K588" s="53">
        <v>0</v>
      </c>
      <c r="M588" s="53">
        <v>0</v>
      </c>
      <c r="N588" s="53">
        <v>0</v>
      </c>
      <c r="O588" s="53">
        <v>0</v>
      </c>
      <c r="P588" s="53">
        <v>0</v>
      </c>
      <c r="Q588" s="53">
        <v>0</v>
      </c>
      <c r="R588" s="53">
        <v>0</v>
      </c>
      <c r="S588" s="53">
        <v>0</v>
      </c>
      <c r="T588" s="53">
        <v>0</v>
      </c>
      <c r="U588" s="53">
        <v>0</v>
      </c>
    </row>
    <row r="589" spans="1:21" ht="15.6" customHeight="1" thickBot="1">
      <c r="A589" t="str">
        <f t="shared" si="535"/>
        <v>UT</v>
      </c>
      <c r="B589" s="1" t="s">
        <v>240</v>
      </c>
      <c r="C589">
        <f>SUMIFS(INDEX('IRA-BIL_IRA-BIL - Mid_annual_st'!$W$3:$AR$434,MATCH(C576,'IRA-BIL_IRA-BIL - Mid_annual_st'!$A$3:$A$434,0),),'IRA-BIL_IRA-BIL - Mid_annual_st'!$W$1:$AR$1,$B589)</f>
        <v>4314357</v>
      </c>
      <c r="D589">
        <f>SUMIFS(INDEX('IRA-BIL_IRA-BIL - Mid_annual_st'!$W$3:$AR$434,MATCH(D576,'IRA-BIL_IRA-BIL - Mid_annual_st'!$A$3:$A$434,0),),'IRA-BIL_IRA-BIL - Mid_annual_st'!$W$1:$AR$1,$B589)</f>
        <v>4473067</v>
      </c>
      <c r="E589">
        <f>SUMIFS(INDEX('IRA-BIL_IRA-BIL - Mid_annual_st'!$W$3:$AR$434,MATCH(E576,'IRA-BIL_IRA-BIL - Mid_annual_st'!$A$3:$A$434,0),),'IRA-BIL_IRA-BIL - Mid_annual_st'!$W$1:$AR$1,$B589)</f>
        <v>5048826</v>
      </c>
      <c r="F589">
        <f>SUMIFS(INDEX('IRA-BIL_IRA-BIL - Mid_annual_st'!$W$3:$AR$434,MATCH(F576,'IRA-BIL_IRA-BIL - Mid_annual_st'!$A$3:$A$434,0),),'IRA-BIL_IRA-BIL - Mid_annual_st'!$W$1:$AR$1,$B589)</f>
        <v>6032160</v>
      </c>
      <c r="G589">
        <f>SUMIFS(INDEX('IRA-BIL_IRA-BIL - Mid_annual_st'!$W$3:$AR$434,MATCH(G576,'IRA-BIL_IRA-BIL - Mid_annual_st'!$A$3:$A$434,0),),'IRA-BIL_IRA-BIL - Mid_annual_st'!$W$1:$AR$1,$B589)</f>
        <v>6501550</v>
      </c>
      <c r="H589">
        <f>SUMIFS(INDEX('IRA-BIL_IRA-BIL - Mid_annual_st'!$W$3:$AR$434,MATCH(H576,'IRA-BIL_IRA-BIL - Mid_annual_st'!$A$3:$A$434,0),),'IRA-BIL_IRA-BIL - Mid_annual_st'!$W$1:$AR$1,$B589)</f>
        <v>6407975</v>
      </c>
      <c r="I589">
        <f>SUMIFS(INDEX('IRA-BIL_IRA-BIL - Mid_annual_st'!$W$3:$AR$434,MATCH(I576,'IRA-BIL_IRA-BIL - Mid_annual_st'!$A$3:$A$434,0),),'IRA-BIL_IRA-BIL - Mid_annual_st'!$W$1:$AR$1,$B589)</f>
        <v>6492528</v>
      </c>
      <c r="J589">
        <f>SUMIFS(INDEX('IRA-BIL_IRA-BIL - Mid_annual_st'!$W$3:$AR$434,MATCH(J576,'IRA-BIL_IRA-BIL - Mid_annual_st'!$A$3:$A$434,0),),'IRA-BIL_IRA-BIL - Mid_annual_st'!$W$1:$AR$1,$B589)</f>
        <v>8836698</v>
      </c>
      <c r="K589">
        <f>SUMIFS(INDEX('IRA-BIL_IRA-BIL - Mid_annual_st'!$W$3:$AR$434,MATCH(K576,'IRA-BIL_IRA-BIL - Mid_annual_st'!$A$3:$A$434,0),),'IRA-BIL_IRA-BIL - Mid_annual_st'!$W$1:$AR$1,$B589)</f>
        <v>9293128</v>
      </c>
      <c r="M589">
        <f t="shared" ref="M589:U589" si="545">C589/SUM(C578:C589)</f>
        <v>8.8099769858906843E-2</v>
      </c>
      <c r="N589">
        <f t="shared" si="545"/>
        <v>0.10044028923226393</v>
      </c>
      <c r="O589">
        <f t="shared" si="545"/>
        <v>0.15511562795421888</v>
      </c>
      <c r="P589">
        <f t="shared" si="545"/>
        <v>0.1893532433573524</v>
      </c>
      <c r="Q589">
        <f t="shared" si="545"/>
        <v>0.20490125452243199</v>
      </c>
      <c r="R589">
        <f t="shared" si="545"/>
        <v>0.20568689242003932</v>
      </c>
      <c r="S589">
        <f t="shared" si="545"/>
        <v>0.28191642769548936</v>
      </c>
      <c r="T589">
        <f t="shared" si="545"/>
        <v>0.34829506949151756</v>
      </c>
      <c r="U589">
        <f t="shared" si="545"/>
        <v>0.43676299023009474</v>
      </c>
    </row>
    <row r="590" spans="1:21" ht="15.6" customHeight="1" thickBot="1">
      <c r="A590" s="50" t="s">
        <v>135</v>
      </c>
      <c r="C590" s="49" t="str">
        <f t="shared" ref="C590:K590" si="546">$A590&amp;"_"&amp;C591</f>
        <v>VT_2022</v>
      </c>
      <c r="D590" s="49" t="str">
        <f t="shared" si="546"/>
        <v>VT_2023</v>
      </c>
      <c r="E590" s="49" t="str">
        <f t="shared" si="546"/>
        <v>VT_2024</v>
      </c>
      <c r="F590" s="49" t="str">
        <f t="shared" si="546"/>
        <v>VT_2025</v>
      </c>
      <c r="G590" s="49" t="str">
        <f t="shared" si="546"/>
        <v>VT_2026</v>
      </c>
      <c r="H590" s="49" t="str">
        <f t="shared" si="546"/>
        <v>VT_2027</v>
      </c>
      <c r="I590" s="49" t="str">
        <f t="shared" si="546"/>
        <v>VT_2028</v>
      </c>
      <c r="J590" s="49" t="str">
        <f t="shared" si="546"/>
        <v>VT_2029</v>
      </c>
      <c r="K590" s="49" t="str">
        <f t="shared" si="546"/>
        <v>VT_2030</v>
      </c>
      <c r="M590" s="56" t="str">
        <f t="shared" ref="M590:U590" si="547">$A590&amp;"_"&amp;M591</f>
        <v>VT_2022</v>
      </c>
      <c r="N590" s="56" t="str">
        <f t="shared" si="547"/>
        <v>VT_2023</v>
      </c>
      <c r="O590" s="56" t="str">
        <f t="shared" si="547"/>
        <v>VT_2024</v>
      </c>
      <c r="P590" s="56" t="str">
        <f t="shared" si="547"/>
        <v>VT_2025</v>
      </c>
      <c r="Q590" s="56" t="str">
        <f t="shared" si="547"/>
        <v>VT_2026</v>
      </c>
      <c r="R590" s="56" t="str">
        <f t="shared" si="547"/>
        <v>VT_2027</v>
      </c>
      <c r="S590" s="56" t="str">
        <f t="shared" si="547"/>
        <v>VT_2028</v>
      </c>
      <c r="T590" s="56" t="str">
        <f t="shared" si="547"/>
        <v>VT_2029</v>
      </c>
      <c r="U590" s="56" t="str">
        <f t="shared" si="547"/>
        <v>VT_2030</v>
      </c>
    </row>
    <row r="591" spans="1:21">
      <c r="C591" s="48">
        <v>2022</v>
      </c>
      <c r="D591" s="48">
        <v>2023</v>
      </c>
      <c r="E591" s="48">
        <v>2024</v>
      </c>
      <c r="F591" s="48">
        <v>2025</v>
      </c>
      <c r="G591" s="48">
        <v>2026</v>
      </c>
      <c r="H591" s="48">
        <v>2027</v>
      </c>
      <c r="I591" s="48">
        <v>2028</v>
      </c>
      <c r="J591" s="48">
        <v>2029</v>
      </c>
      <c r="K591" s="48">
        <v>2030</v>
      </c>
      <c r="M591" s="48">
        <v>2022</v>
      </c>
      <c r="N591" s="48">
        <v>2023</v>
      </c>
      <c r="O591" s="48">
        <v>2024</v>
      </c>
      <c r="P591" s="48">
        <v>2025</v>
      </c>
      <c r="Q591" s="48">
        <v>2026</v>
      </c>
      <c r="R591" s="48">
        <v>2027</v>
      </c>
      <c r="S591" s="48">
        <v>2028</v>
      </c>
      <c r="T591" s="48">
        <v>2029</v>
      </c>
      <c r="U591" s="48">
        <v>2030</v>
      </c>
    </row>
    <row r="592" spans="1:21">
      <c r="A592" t="str">
        <f>A590</f>
        <v>VT</v>
      </c>
      <c r="B592" s="1" t="s">
        <v>237</v>
      </c>
      <c r="C592" s="53">
        <v>0</v>
      </c>
      <c r="D592" s="53">
        <v>0</v>
      </c>
      <c r="E592" s="53">
        <v>0</v>
      </c>
      <c r="F592" s="53">
        <v>0</v>
      </c>
      <c r="G592" s="53">
        <v>0</v>
      </c>
      <c r="H592" s="53">
        <v>0</v>
      </c>
      <c r="I592" s="53">
        <v>0</v>
      </c>
      <c r="J592" s="53">
        <v>0</v>
      </c>
      <c r="K592" s="53">
        <v>0</v>
      </c>
      <c r="M592" s="53">
        <v>0</v>
      </c>
      <c r="N592" s="53">
        <v>0</v>
      </c>
      <c r="O592" s="53">
        <v>0</v>
      </c>
      <c r="P592" s="53">
        <v>0</v>
      </c>
      <c r="Q592" s="53">
        <v>0</v>
      </c>
      <c r="R592" s="53">
        <v>0</v>
      </c>
      <c r="S592" s="53">
        <v>0</v>
      </c>
      <c r="T592" s="53">
        <v>0</v>
      </c>
      <c r="U592" s="53">
        <v>0</v>
      </c>
    </row>
    <row r="593" spans="1:21">
      <c r="A593" t="str">
        <f t="shared" ref="A593:A603" si="548">A592</f>
        <v>VT</v>
      </c>
      <c r="B593" s="1" t="s">
        <v>238</v>
      </c>
      <c r="C593">
        <f>SUMIFS(INDEX('IRA-BIL_IRA-BIL - Mid_annual_st'!$W$3:$AR$434,MATCH(C590,'IRA-BIL_IRA-BIL - Mid_annual_st'!$A$3:$A$434,0),),'IRA-BIL_IRA-BIL - Mid_annual_st'!$W$1:$AR$1,$B593)</f>
        <v>0</v>
      </c>
      <c r="D593">
        <f>SUMIFS(INDEX('IRA-BIL_IRA-BIL - Mid_annual_st'!$W$3:$AR$434,MATCH(D590,'IRA-BIL_IRA-BIL - Mid_annual_st'!$A$3:$A$434,0),),'IRA-BIL_IRA-BIL - Mid_annual_st'!$W$1:$AR$1,$B593)</f>
        <v>41650</v>
      </c>
      <c r="E593">
        <f>SUMIFS(INDEX('IRA-BIL_IRA-BIL - Mid_annual_st'!$W$3:$AR$434,MATCH(E590,'IRA-BIL_IRA-BIL - Mid_annual_st'!$A$3:$A$434,0),),'IRA-BIL_IRA-BIL - Mid_annual_st'!$W$1:$AR$1,$B593)</f>
        <v>41650</v>
      </c>
      <c r="F593">
        <f>SUMIFS(INDEX('IRA-BIL_IRA-BIL - Mid_annual_st'!$W$3:$AR$434,MATCH(F590,'IRA-BIL_IRA-BIL - Mid_annual_st'!$A$3:$A$434,0),),'IRA-BIL_IRA-BIL - Mid_annual_st'!$W$1:$AR$1,$B593)</f>
        <v>41650</v>
      </c>
      <c r="G593">
        <f>SUMIFS(INDEX('IRA-BIL_IRA-BIL - Mid_annual_st'!$W$3:$AR$434,MATCH(G590,'IRA-BIL_IRA-BIL - Mid_annual_st'!$A$3:$A$434,0),),'IRA-BIL_IRA-BIL - Mid_annual_st'!$W$1:$AR$1,$B593)</f>
        <v>41650</v>
      </c>
      <c r="H593">
        <f>SUMIFS(INDEX('IRA-BIL_IRA-BIL - Mid_annual_st'!$W$3:$AR$434,MATCH(H590,'IRA-BIL_IRA-BIL - Mid_annual_st'!$A$3:$A$434,0),),'IRA-BIL_IRA-BIL - Mid_annual_st'!$W$1:$AR$1,$B593)</f>
        <v>41650</v>
      </c>
      <c r="I593">
        <f>SUMIFS(INDEX('IRA-BIL_IRA-BIL - Mid_annual_st'!$W$3:$AR$434,MATCH(I590,'IRA-BIL_IRA-BIL - Mid_annual_st'!$A$3:$A$434,0),),'IRA-BIL_IRA-BIL - Mid_annual_st'!$W$1:$AR$1,$B593)</f>
        <v>41650</v>
      </c>
      <c r="J593">
        <f>SUMIFS(INDEX('IRA-BIL_IRA-BIL - Mid_annual_st'!$W$3:$AR$434,MATCH(J590,'IRA-BIL_IRA-BIL - Mid_annual_st'!$A$3:$A$434,0),),'IRA-BIL_IRA-BIL - Mid_annual_st'!$W$1:$AR$1,$B593)</f>
        <v>41650</v>
      </c>
      <c r="K593">
        <f>SUMIFS(INDEX('IRA-BIL_IRA-BIL - Mid_annual_st'!$W$3:$AR$434,MATCH(K590,'IRA-BIL_IRA-BIL - Mid_annual_st'!$A$3:$A$434,0),),'IRA-BIL_IRA-BIL - Mid_annual_st'!$W$1:$AR$1,$B593)</f>
        <v>41650</v>
      </c>
      <c r="M593">
        <f t="shared" ref="M593:U593" si="549">C593/SUM(C592:C603)</f>
        <v>0</v>
      </c>
      <c r="N593">
        <f t="shared" si="549"/>
        <v>1.0834143184452524E-2</v>
      </c>
      <c r="O593">
        <f t="shared" si="549"/>
        <v>1.155295901376286E-2</v>
      </c>
      <c r="P593">
        <f t="shared" si="549"/>
        <v>1.0896825766427521E-2</v>
      </c>
      <c r="Q593">
        <f t="shared" si="549"/>
        <v>8.4979604894825245E-3</v>
      </c>
      <c r="R593">
        <f t="shared" si="549"/>
        <v>7.6772155725267381E-3</v>
      </c>
      <c r="S593">
        <f t="shared" si="549"/>
        <v>7.5427223233250854E-3</v>
      </c>
      <c r="T593">
        <f t="shared" si="549"/>
        <v>6.9692416327268225E-3</v>
      </c>
      <c r="U593">
        <f t="shared" si="549"/>
        <v>6.8717080970994628E-3</v>
      </c>
    </row>
    <row r="594" spans="1:21">
      <c r="A594" t="str">
        <f t="shared" si="548"/>
        <v>VT</v>
      </c>
      <c r="B594" s="1" t="s">
        <v>239</v>
      </c>
      <c r="C594">
        <f>SUMIFS(INDEX('IRA-BIL_IRA-BIL - Mid_annual_st'!$W$3:$AR$434,MATCH(C590,'IRA-BIL_IRA-BIL - Mid_annual_st'!$A$3:$A$434,0),),'IRA-BIL_IRA-BIL - Mid_annual_st'!$W$1:$AR$1,$B594)</f>
        <v>0</v>
      </c>
      <c r="D594">
        <f>SUMIFS(INDEX('IRA-BIL_IRA-BIL - Mid_annual_st'!$W$3:$AR$434,MATCH(D590,'IRA-BIL_IRA-BIL - Mid_annual_st'!$A$3:$A$434,0),),'IRA-BIL_IRA-BIL - Mid_annual_st'!$W$1:$AR$1,$B594)</f>
        <v>0</v>
      </c>
      <c r="E594">
        <f>SUMIFS(INDEX('IRA-BIL_IRA-BIL - Mid_annual_st'!$W$3:$AR$434,MATCH(E590,'IRA-BIL_IRA-BIL - Mid_annual_st'!$A$3:$A$434,0),),'IRA-BIL_IRA-BIL - Mid_annual_st'!$W$1:$AR$1,$B594)</f>
        <v>0</v>
      </c>
      <c r="F594">
        <f>SUMIFS(INDEX('IRA-BIL_IRA-BIL - Mid_annual_st'!$W$3:$AR$434,MATCH(F590,'IRA-BIL_IRA-BIL - Mid_annual_st'!$A$3:$A$434,0),),'IRA-BIL_IRA-BIL - Mid_annual_st'!$W$1:$AR$1,$B594)</f>
        <v>10252</v>
      </c>
      <c r="G594">
        <f>SUMIFS(INDEX('IRA-BIL_IRA-BIL - Mid_annual_st'!$W$3:$AR$434,MATCH(G590,'IRA-BIL_IRA-BIL - Mid_annual_st'!$A$3:$A$434,0),),'IRA-BIL_IRA-BIL - Mid_annual_st'!$W$1:$AR$1,$B594)</f>
        <v>20504</v>
      </c>
      <c r="H594">
        <f>SUMIFS(INDEX('IRA-BIL_IRA-BIL - Mid_annual_st'!$W$3:$AR$434,MATCH(H590,'IRA-BIL_IRA-BIL - Mid_annual_st'!$A$3:$A$434,0),),'IRA-BIL_IRA-BIL - Mid_annual_st'!$W$1:$AR$1,$B594)</f>
        <v>30755</v>
      </c>
      <c r="I594">
        <f>SUMIFS(INDEX('IRA-BIL_IRA-BIL - Mid_annual_st'!$W$3:$AR$434,MATCH(I590,'IRA-BIL_IRA-BIL - Mid_annual_st'!$A$3:$A$434,0),),'IRA-BIL_IRA-BIL - Mid_annual_st'!$W$1:$AR$1,$B594)</f>
        <v>0</v>
      </c>
      <c r="J594">
        <f>SUMIFS(INDEX('IRA-BIL_IRA-BIL - Mid_annual_st'!$W$3:$AR$434,MATCH(J590,'IRA-BIL_IRA-BIL - Mid_annual_st'!$A$3:$A$434,0),),'IRA-BIL_IRA-BIL - Mid_annual_st'!$W$1:$AR$1,$B594)</f>
        <v>0</v>
      </c>
      <c r="K594">
        <f>SUMIFS(INDEX('IRA-BIL_IRA-BIL - Mid_annual_st'!$W$3:$AR$434,MATCH(K590,'IRA-BIL_IRA-BIL - Mid_annual_st'!$A$3:$A$434,0),),'IRA-BIL_IRA-BIL - Mid_annual_st'!$W$1:$AR$1,$B594)</f>
        <v>0</v>
      </c>
      <c r="M594">
        <f t="shared" ref="M594:U594" si="550">C594/SUM(C592:C603)</f>
        <v>0</v>
      </c>
      <c r="N594">
        <f t="shared" si="550"/>
        <v>0</v>
      </c>
      <c r="O594">
        <f t="shared" si="550"/>
        <v>0</v>
      </c>
      <c r="P594">
        <f t="shared" si="550"/>
        <v>2.6822150722068416E-3</v>
      </c>
      <c r="Q594">
        <f t="shared" si="550"/>
        <v>4.1834857593361268E-3</v>
      </c>
      <c r="R594">
        <f t="shared" si="550"/>
        <v>5.6689739479726256E-3</v>
      </c>
      <c r="S594">
        <f t="shared" si="550"/>
        <v>0</v>
      </c>
      <c r="T594">
        <f t="shared" si="550"/>
        <v>0</v>
      </c>
      <c r="U594">
        <f t="shared" si="550"/>
        <v>0</v>
      </c>
    </row>
    <row r="595" spans="1:21">
      <c r="A595" t="str">
        <f t="shared" si="548"/>
        <v>VT</v>
      </c>
      <c r="B595" s="1" t="s">
        <v>242</v>
      </c>
      <c r="C595">
        <f>SUMIFS(INDEX('IRA-BIL_IRA-BIL - Mid_annual_st'!$W$3:$AR$434,MATCH(C590,'IRA-BIL_IRA-BIL - Mid_annual_st'!$A$3:$A$434,0),),'IRA-BIL_IRA-BIL - Mid_annual_st'!$W$1:$AR$1,$B595)</f>
        <v>0</v>
      </c>
      <c r="D595">
        <f>SUMIFS(INDEX('IRA-BIL_IRA-BIL - Mid_annual_st'!$W$3:$AR$434,MATCH(D590,'IRA-BIL_IRA-BIL - Mid_annual_st'!$A$3:$A$434,0),),'IRA-BIL_IRA-BIL - Mid_annual_st'!$W$1:$AR$1,$B595)</f>
        <v>0</v>
      </c>
      <c r="E595">
        <f>SUMIFS(INDEX('IRA-BIL_IRA-BIL - Mid_annual_st'!$W$3:$AR$434,MATCH(E590,'IRA-BIL_IRA-BIL - Mid_annual_st'!$A$3:$A$434,0),),'IRA-BIL_IRA-BIL - Mid_annual_st'!$W$1:$AR$1,$B595)</f>
        <v>0</v>
      </c>
      <c r="F595">
        <f>SUMIFS(INDEX('IRA-BIL_IRA-BIL - Mid_annual_st'!$W$3:$AR$434,MATCH(F590,'IRA-BIL_IRA-BIL - Mid_annual_st'!$A$3:$A$434,0),),'IRA-BIL_IRA-BIL - Mid_annual_st'!$W$1:$AR$1,$B595)</f>
        <v>0</v>
      </c>
      <c r="G595">
        <f>SUMIFS(INDEX('IRA-BIL_IRA-BIL - Mid_annual_st'!$W$3:$AR$434,MATCH(G590,'IRA-BIL_IRA-BIL - Mid_annual_st'!$A$3:$A$434,0),),'IRA-BIL_IRA-BIL - Mid_annual_st'!$W$1:$AR$1,$B595)</f>
        <v>0</v>
      </c>
      <c r="H595">
        <f>SUMIFS(INDEX('IRA-BIL_IRA-BIL - Mid_annual_st'!$W$3:$AR$434,MATCH(H590,'IRA-BIL_IRA-BIL - Mid_annual_st'!$A$3:$A$434,0),),'IRA-BIL_IRA-BIL - Mid_annual_st'!$W$1:$AR$1,$B595)</f>
        <v>0</v>
      </c>
      <c r="I595">
        <f>SUMIFS(INDEX('IRA-BIL_IRA-BIL - Mid_annual_st'!$W$3:$AR$434,MATCH(I590,'IRA-BIL_IRA-BIL - Mid_annual_st'!$A$3:$A$434,0),),'IRA-BIL_IRA-BIL - Mid_annual_st'!$W$1:$AR$1,$B595)</f>
        <v>0</v>
      </c>
      <c r="J595">
        <f>SUMIFS(INDEX('IRA-BIL_IRA-BIL - Mid_annual_st'!$W$3:$AR$434,MATCH(J590,'IRA-BIL_IRA-BIL - Mid_annual_st'!$A$3:$A$434,0),),'IRA-BIL_IRA-BIL - Mid_annual_st'!$W$1:$AR$1,$B595)</f>
        <v>0</v>
      </c>
      <c r="K595">
        <f>SUMIFS(INDEX('IRA-BIL_IRA-BIL - Mid_annual_st'!$W$3:$AR$434,MATCH(K590,'IRA-BIL_IRA-BIL - Mid_annual_st'!$A$3:$A$434,0),),'IRA-BIL_IRA-BIL - Mid_annual_st'!$W$1:$AR$1,$B595)</f>
        <v>0</v>
      </c>
      <c r="M595">
        <f t="shared" ref="M595:U595" si="551">C595/SUM(C592:C603)</f>
        <v>0</v>
      </c>
      <c r="N595">
        <f t="shared" si="551"/>
        <v>0</v>
      </c>
      <c r="O595">
        <f t="shared" si="551"/>
        <v>0</v>
      </c>
      <c r="P595">
        <f t="shared" si="551"/>
        <v>0</v>
      </c>
      <c r="Q595">
        <f t="shared" si="551"/>
        <v>0</v>
      </c>
      <c r="R595">
        <f t="shared" si="551"/>
        <v>0</v>
      </c>
      <c r="S595">
        <f t="shared" si="551"/>
        <v>0</v>
      </c>
      <c r="T595">
        <f t="shared" si="551"/>
        <v>0</v>
      </c>
      <c r="U595">
        <f t="shared" si="551"/>
        <v>0</v>
      </c>
    </row>
    <row r="596" spans="1:21">
      <c r="A596" t="str">
        <f t="shared" si="548"/>
        <v>VT</v>
      </c>
      <c r="B596" s="1" t="s">
        <v>243</v>
      </c>
      <c r="C596">
        <f>SUMIFS(INDEX('IRA-BIL_IRA-BIL - Mid_annual_st'!$W$3:$AR$434,MATCH(C590,'IRA-BIL_IRA-BIL - Mid_annual_st'!$A$3:$A$434,0),),'IRA-BIL_IRA-BIL - Mid_annual_st'!$W$1:$AR$1,$B596)</f>
        <v>1194068</v>
      </c>
      <c r="D596">
        <f>SUMIFS(INDEX('IRA-BIL_IRA-BIL - Mid_annual_st'!$W$3:$AR$434,MATCH(D590,'IRA-BIL_IRA-BIL - Mid_annual_st'!$A$3:$A$434,0),),'IRA-BIL_IRA-BIL - Mid_annual_st'!$W$1:$AR$1,$B596)</f>
        <v>1280762</v>
      </c>
      <c r="E596">
        <f>SUMIFS(INDEX('IRA-BIL_IRA-BIL - Mid_annual_st'!$W$3:$AR$434,MATCH(E590,'IRA-BIL_IRA-BIL - Mid_annual_st'!$A$3:$A$434,0),),'IRA-BIL_IRA-BIL - Mid_annual_st'!$W$1:$AR$1,$B596)</f>
        <v>1282646</v>
      </c>
      <c r="F596">
        <f>SUMIFS(INDEX('IRA-BIL_IRA-BIL - Mid_annual_st'!$W$3:$AR$434,MATCH(F590,'IRA-BIL_IRA-BIL - Mid_annual_st'!$A$3:$A$434,0),),'IRA-BIL_IRA-BIL - Mid_annual_st'!$W$1:$AR$1,$B596)</f>
        <v>1284657</v>
      </c>
      <c r="G596">
        <f>SUMIFS(INDEX('IRA-BIL_IRA-BIL - Mid_annual_st'!$W$3:$AR$434,MATCH(G590,'IRA-BIL_IRA-BIL - Mid_annual_st'!$A$3:$A$434,0),),'IRA-BIL_IRA-BIL - Mid_annual_st'!$W$1:$AR$1,$B596)</f>
        <v>1286541</v>
      </c>
      <c r="H596">
        <f>SUMIFS(INDEX('IRA-BIL_IRA-BIL - Mid_annual_st'!$W$3:$AR$434,MATCH(H590,'IRA-BIL_IRA-BIL - Mid_annual_st'!$A$3:$A$434,0),),'IRA-BIL_IRA-BIL - Mid_annual_st'!$W$1:$AR$1,$B596)</f>
        <v>1288553</v>
      </c>
      <c r="I596">
        <f>SUMIFS(INDEX('IRA-BIL_IRA-BIL - Mid_annual_st'!$W$3:$AR$434,MATCH(I590,'IRA-BIL_IRA-BIL - Mid_annual_st'!$A$3:$A$434,0),),'IRA-BIL_IRA-BIL - Mid_annual_st'!$W$1:$AR$1,$B596)</f>
        <v>1290339</v>
      </c>
      <c r="J596">
        <f>SUMIFS(INDEX('IRA-BIL_IRA-BIL - Mid_annual_st'!$W$3:$AR$434,MATCH(J590,'IRA-BIL_IRA-BIL - Mid_annual_st'!$A$3:$A$434,0),),'IRA-BIL_IRA-BIL - Mid_annual_st'!$W$1:$AR$1,$B596)</f>
        <v>1292351</v>
      </c>
      <c r="K596">
        <f>SUMIFS(INDEX('IRA-BIL_IRA-BIL - Mid_annual_st'!$W$3:$AR$434,MATCH(K590,'IRA-BIL_IRA-BIL - Mid_annual_st'!$A$3:$A$434,0),),'IRA-BIL_IRA-BIL - Mid_annual_st'!$W$1:$AR$1,$B596)</f>
        <v>1294332</v>
      </c>
      <c r="M596">
        <f t="shared" ref="M596:U596" si="552">C596/SUM(C592:C603)</f>
        <v>0.88036038161522923</v>
      </c>
      <c r="N596">
        <f t="shared" si="552"/>
        <v>0.33315627594731773</v>
      </c>
      <c r="O596">
        <f t="shared" si="552"/>
        <v>0.35578287316126961</v>
      </c>
      <c r="P596">
        <f t="shared" si="552"/>
        <v>0.33610284510495747</v>
      </c>
      <c r="Q596">
        <f t="shared" si="552"/>
        <v>0.26249638862183278</v>
      </c>
      <c r="R596">
        <f t="shared" si="552"/>
        <v>0.23751498577733604</v>
      </c>
      <c r="S596">
        <f t="shared" si="552"/>
        <v>0.23367752172765829</v>
      </c>
      <c r="T596">
        <f t="shared" si="552"/>
        <v>0.21624745242007543</v>
      </c>
      <c r="U596">
        <f t="shared" si="552"/>
        <v>0.2135479396094824</v>
      </c>
    </row>
    <row r="597" spans="1:21">
      <c r="A597" t="str">
        <f t="shared" si="548"/>
        <v>VT</v>
      </c>
      <c r="B597" s="1" t="s">
        <v>241</v>
      </c>
      <c r="C597">
        <f>SUMIFS(INDEX('IRA-BIL_IRA-BIL - Mid_annual_st'!$W$3:$AR$434,MATCH(C590,'IRA-BIL_IRA-BIL - Mid_annual_st'!$A$3:$A$434,0),),'IRA-BIL_IRA-BIL - Mid_annual_st'!$W$1:$AR$1,$B597)</f>
        <v>0</v>
      </c>
      <c r="D597">
        <f>SUMIFS(INDEX('IRA-BIL_IRA-BIL - Mid_annual_st'!$W$3:$AR$434,MATCH(D590,'IRA-BIL_IRA-BIL - Mid_annual_st'!$A$3:$A$434,0),),'IRA-BIL_IRA-BIL - Mid_annual_st'!$W$1:$AR$1,$B597)</f>
        <v>0</v>
      </c>
      <c r="E597">
        <f>SUMIFS(INDEX('IRA-BIL_IRA-BIL - Mid_annual_st'!$W$3:$AR$434,MATCH(E590,'IRA-BIL_IRA-BIL - Mid_annual_st'!$A$3:$A$434,0),),'IRA-BIL_IRA-BIL - Mid_annual_st'!$W$1:$AR$1,$B597)</f>
        <v>0</v>
      </c>
      <c r="F597">
        <f>SUMIFS(INDEX('IRA-BIL_IRA-BIL - Mid_annual_st'!$W$3:$AR$434,MATCH(F590,'IRA-BIL_IRA-BIL - Mid_annual_st'!$A$3:$A$434,0),),'IRA-BIL_IRA-BIL - Mid_annual_st'!$W$1:$AR$1,$B597)</f>
        <v>15058</v>
      </c>
      <c r="G597">
        <f>SUMIFS(INDEX('IRA-BIL_IRA-BIL - Mid_annual_st'!$W$3:$AR$434,MATCH(G590,'IRA-BIL_IRA-BIL - Mid_annual_st'!$A$3:$A$434,0),),'IRA-BIL_IRA-BIL - Mid_annual_st'!$W$1:$AR$1,$B597)</f>
        <v>30115</v>
      </c>
      <c r="H597">
        <f>SUMIFS(INDEX('IRA-BIL_IRA-BIL - Mid_annual_st'!$W$3:$AR$434,MATCH(H590,'IRA-BIL_IRA-BIL - Mid_annual_st'!$A$3:$A$434,0),),'IRA-BIL_IRA-BIL - Mid_annual_st'!$W$1:$AR$1,$B597)</f>
        <v>45173</v>
      </c>
      <c r="I597">
        <f>SUMIFS(INDEX('IRA-BIL_IRA-BIL - Mid_annual_st'!$W$3:$AR$434,MATCH(I590,'IRA-BIL_IRA-BIL - Mid_annual_st'!$A$3:$A$434,0),),'IRA-BIL_IRA-BIL - Mid_annual_st'!$W$1:$AR$1,$B597)</f>
        <v>60230</v>
      </c>
      <c r="J597">
        <f>SUMIFS(INDEX('IRA-BIL_IRA-BIL - Mid_annual_st'!$W$3:$AR$434,MATCH(J590,'IRA-BIL_IRA-BIL - Mid_annual_st'!$A$3:$A$434,0),),'IRA-BIL_IRA-BIL - Mid_annual_st'!$W$1:$AR$1,$B597)</f>
        <v>60230</v>
      </c>
      <c r="K597">
        <f>SUMIFS(INDEX('IRA-BIL_IRA-BIL - Mid_annual_st'!$W$3:$AR$434,MATCH(K590,'IRA-BIL_IRA-BIL - Mid_annual_st'!$A$3:$A$434,0),),'IRA-BIL_IRA-BIL - Mid_annual_st'!$W$1:$AR$1,$B597)</f>
        <v>60230</v>
      </c>
      <c r="M597">
        <f t="shared" ref="M597:U597" si="553">C597/SUM(C592:C603)</f>
        <v>0</v>
      </c>
      <c r="N597">
        <f t="shared" si="553"/>
        <v>0</v>
      </c>
      <c r="O597">
        <f t="shared" si="553"/>
        <v>0</v>
      </c>
      <c r="P597">
        <f t="shared" si="553"/>
        <v>3.9396014979799663E-3</v>
      </c>
      <c r="Q597">
        <f t="shared" si="553"/>
        <v>6.1444437008587325E-3</v>
      </c>
      <c r="R597">
        <f t="shared" si="553"/>
        <v>8.3265992570888438E-3</v>
      </c>
      <c r="S597">
        <f t="shared" si="553"/>
        <v>1.090751898040504E-2</v>
      </c>
      <c r="T597">
        <f t="shared" si="553"/>
        <v>1.0078209448718765E-2</v>
      </c>
      <c r="U597">
        <f t="shared" si="553"/>
        <v>9.9371663550612398E-3</v>
      </c>
    </row>
    <row r="598" spans="1:21">
      <c r="A598" t="str">
        <f t="shared" si="548"/>
        <v>VT</v>
      </c>
      <c r="B598" s="1" t="s">
        <v>244</v>
      </c>
      <c r="C598">
        <f>SUMIFS(INDEX('IRA-BIL_IRA-BIL - Mid_annual_st'!$W$3:$AR$434,MATCH(C590,'IRA-BIL_IRA-BIL - Mid_annual_st'!$A$3:$A$434,0),),'IRA-BIL_IRA-BIL - Mid_annual_st'!$W$1:$AR$1,$B598)</f>
        <v>0</v>
      </c>
      <c r="D598">
        <f>SUMIFS(INDEX('IRA-BIL_IRA-BIL - Mid_annual_st'!$W$3:$AR$434,MATCH(D590,'IRA-BIL_IRA-BIL - Mid_annual_st'!$A$3:$A$434,0),),'IRA-BIL_IRA-BIL - Mid_annual_st'!$W$1:$AR$1,$B598)</f>
        <v>0</v>
      </c>
      <c r="E598">
        <f>SUMIFS(INDEX('IRA-BIL_IRA-BIL - Mid_annual_st'!$W$3:$AR$434,MATCH(E590,'IRA-BIL_IRA-BIL - Mid_annual_st'!$A$3:$A$434,0),),'IRA-BIL_IRA-BIL - Mid_annual_st'!$W$1:$AR$1,$B598)</f>
        <v>0</v>
      </c>
      <c r="F598">
        <f>SUMIFS(INDEX('IRA-BIL_IRA-BIL - Mid_annual_st'!$W$3:$AR$434,MATCH(F590,'IRA-BIL_IRA-BIL - Mid_annual_st'!$A$3:$A$434,0),),'IRA-BIL_IRA-BIL - Mid_annual_st'!$W$1:$AR$1,$B598)</f>
        <v>0</v>
      </c>
      <c r="G598">
        <f>SUMIFS(INDEX('IRA-BIL_IRA-BIL - Mid_annual_st'!$W$3:$AR$434,MATCH(G590,'IRA-BIL_IRA-BIL - Mid_annual_st'!$A$3:$A$434,0),),'IRA-BIL_IRA-BIL - Mid_annual_st'!$W$1:$AR$1,$B598)</f>
        <v>0</v>
      </c>
      <c r="H598">
        <f>SUMIFS(INDEX('IRA-BIL_IRA-BIL - Mid_annual_st'!$W$3:$AR$434,MATCH(H590,'IRA-BIL_IRA-BIL - Mid_annual_st'!$A$3:$A$434,0),),'IRA-BIL_IRA-BIL - Mid_annual_st'!$W$1:$AR$1,$B598)</f>
        <v>0</v>
      </c>
      <c r="I598">
        <f>SUMIFS(INDEX('IRA-BIL_IRA-BIL - Mid_annual_st'!$W$3:$AR$434,MATCH(I590,'IRA-BIL_IRA-BIL - Mid_annual_st'!$A$3:$A$434,0),),'IRA-BIL_IRA-BIL - Mid_annual_st'!$W$1:$AR$1,$B598)</f>
        <v>0</v>
      </c>
      <c r="J598">
        <f>SUMIFS(INDEX('IRA-BIL_IRA-BIL - Mid_annual_st'!$W$3:$AR$434,MATCH(J590,'IRA-BIL_IRA-BIL - Mid_annual_st'!$A$3:$A$434,0),),'IRA-BIL_IRA-BIL - Mid_annual_st'!$W$1:$AR$1,$B598)</f>
        <v>0</v>
      </c>
      <c r="K598">
        <f>SUMIFS(INDEX('IRA-BIL_IRA-BIL - Mid_annual_st'!$W$3:$AR$434,MATCH(K590,'IRA-BIL_IRA-BIL - Mid_annual_st'!$A$3:$A$434,0),),'IRA-BIL_IRA-BIL - Mid_annual_st'!$W$1:$AR$1,$B598)</f>
        <v>0</v>
      </c>
      <c r="M598">
        <f t="shared" ref="M598:U598" si="554">C598/SUM(C592:C603)</f>
        <v>0</v>
      </c>
      <c r="N598">
        <f t="shared" si="554"/>
        <v>0</v>
      </c>
      <c r="O598">
        <f t="shared" si="554"/>
        <v>0</v>
      </c>
      <c r="P598">
        <f t="shared" si="554"/>
        <v>0</v>
      </c>
      <c r="Q598">
        <f t="shared" si="554"/>
        <v>0</v>
      </c>
      <c r="R598">
        <f t="shared" si="554"/>
        <v>0</v>
      </c>
      <c r="S598">
        <f t="shared" si="554"/>
        <v>0</v>
      </c>
      <c r="T598">
        <f t="shared" si="554"/>
        <v>0</v>
      </c>
      <c r="U598">
        <f t="shared" si="554"/>
        <v>0</v>
      </c>
    </row>
    <row r="599" spans="1:21">
      <c r="A599" t="str">
        <f t="shared" si="548"/>
        <v>VT</v>
      </c>
      <c r="B599" s="1" t="s">
        <v>247</v>
      </c>
      <c r="C599">
        <f>SUMIFS(INDEX('IRA-BIL_IRA-BIL - Mid_annual_st'!$W$3:$AR$434,MATCH(C590,'IRA-BIL_IRA-BIL - Mid_annual_st'!$A$3:$A$434,0),),'IRA-BIL_IRA-BIL - Mid_annual_st'!$W$1:$AR$1,$B599)</f>
        <v>0</v>
      </c>
      <c r="D599">
        <f>SUMIFS(INDEX('IRA-BIL_IRA-BIL - Mid_annual_st'!$W$3:$AR$434,MATCH(D590,'IRA-BIL_IRA-BIL - Mid_annual_st'!$A$3:$A$434,0),),'IRA-BIL_IRA-BIL - Mid_annual_st'!$W$1:$AR$1,$B599)</f>
        <v>0</v>
      </c>
      <c r="E599">
        <f>SUMIFS(INDEX('IRA-BIL_IRA-BIL - Mid_annual_st'!$W$3:$AR$434,MATCH(E590,'IRA-BIL_IRA-BIL - Mid_annual_st'!$A$3:$A$434,0),),'IRA-BIL_IRA-BIL - Mid_annual_st'!$W$1:$AR$1,$B599)</f>
        <v>0</v>
      </c>
      <c r="F599">
        <f>SUMIFS(INDEX('IRA-BIL_IRA-BIL - Mid_annual_st'!$W$3:$AR$434,MATCH(F590,'IRA-BIL_IRA-BIL - Mid_annual_st'!$A$3:$A$434,0),),'IRA-BIL_IRA-BIL - Mid_annual_st'!$W$1:$AR$1,$B599)</f>
        <v>0</v>
      </c>
      <c r="G599">
        <f>SUMIFS(INDEX('IRA-BIL_IRA-BIL - Mid_annual_st'!$W$3:$AR$434,MATCH(G590,'IRA-BIL_IRA-BIL - Mid_annual_st'!$A$3:$A$434,0),),'IRA-BIL_IRA-BIL - Mid_annual_st'!$W$1:$AR$1,$B599)</f>
        <v>0</v>
      </c>
      <c r="H599">
        <f>SUMIFS(INDEX('IRA-BIL_IRA-BIL - Mid_annual_st'!$W$3:$AR$434,MATCH(H590,'IRA-BIL_IRA-BIL - Mid_annual_st'!$A$3:$A$434,0),),'IRA-BIL_IRA-BIL - Mid_annual_st'!$W$1:$AR$1,$B599)</f>
        <v>0</v>
      </c>
      <c r="I599">
        <f>SUMIFS(INDEX('IRA-BIL_IRA-BIL - Mid_annual_st'!$W$3:$AR$434,MATCH(I590,'IRA-BIL_IRA-BIL - Mid_annual_st'!$A$3:$A$434,0),),'IRA-BIL_IRA-BIL - Mid_annual_st'!$W$1:$AR$1,$B599)</f>
        <v>0</v>
      </c>
      <c r="J599">
        <f>SUMIFS(INDEX('IRA-BIL_IRA-BIL - Mid_annual_st'!$W$3:$AR$434,MATCH(J590,'IRA-BIL_IRA-BIL - Mid_annual_st'!$A$3:$A$434,0),),'IRA-BIL_IRA-BIL - Mid_annual_st'!$W$1:$AR$1,$B599)</f>
        <v>0</v>
      </c>
      <c r="K599">
        <f>SUMIFS(INDEX('IRA-BIL_IRA-BIL - Mid_annual_st'!$W$3:$AR$434,MATCH(K590,'IRA-BIL_IRA-BIL - Mid_annual_st'!$A$3:$A$434,0),),'IRA-BIL_IRA-BIL - Mid_annual_st'!$W$1:$AR$1,$B599)</f>
        <v>0</v>
      </c>
      <c r="M599">
        <f t="shared" ref="M599:U599" si="555">C599/SUM(C592:C603)</f>
        <v>0</v>
      </c>
      <c r="N599">
        <f t="shared" si="555"/>
        <v>0</v>
      </c>
      <c r="O599">
        <f t="shared" si="555"/>
        <v>0</v>
      </c>
      <c r="P599">
        <f t="shared" si="555"/>
        <v>0</v>
      </c>
      <c r="Q599">
        <f t="shared" si="555"/>
        <v>0</v>
      </c>
      <c r="R599">
        <f t="shared" si="555"/>
        <v>0</v>
      </c>
      <c r="S599">
        <f t="shared" si="555"/>
        <v>0</v>
      </c>
      <c r="T599">
        <f t="shared" si="555"/>
        <v>0</v>
      </c>
      <c r="U599">
        <f t="shared" si="555"/>
        <v>0</v>
      </c>
    </row>
    <row r="600" spans="1:21">
      <c r="A600" t="str">
        <f t="shared" si="548"/>
        <v>VT</v>
      </c>
      <c r="B600" s="1" t="s">
        <v>245</v>
      </c>
      <c r="C600">
        <f>SUMIFS(INDEX('IRA-BIL_IRA-BIL - Mid_annual_st'!$W$3:$AR$434,MATCH(C590,'IRA-BIL_IRA-BIL - Mid_annual_st'!$A$3:$A$434,0),),'IRA-BIL_IRA-BIL - Mid_annual_st'!$W$1:$AR$1,$B600)</f>
        <v>0</v>
      </c>
      <c r="D600">
        <f>SUMIFS(INDEX('IRA-BIL_IRA-BIL - Mid_annual_st'!$W$3:$AR$434,MATCH(D590,'IRA-BIL_IRA-BIL - Mid_annual_st'!$A$3:$A$434,0),),'IRA-BIL_IRA-BIL - Mid_annual_st'!$W$1:$AR$1,$B600)</f>
        <v>53176</v>
      </c>
      <c r="E600">
        <f>SUMIFS(INDEX('IRA-BIL_IRA-BIL - Mid_annual_st'!$W$3:$AR$434,MATCH(E590,'IRA-BIL_IRA-BIL - Mid_annual_st'!$A$3:$A$434,0),),'IRA-BIL_IRA-BIL - Mid_annual_st'!$W$1:$AR$1,$B600)</f>
        <v>0</v>
      </c>
      <c r="F600">
        <f>SUMIFS(INDEX('IRA-BIL_IRA-BIL - Mid_annual_st'!$W$3:$AR$434,MATCH(F590,'IRA-BIL_IRA-BIL - Mid_annual_st'!$A$3:$A$434,0),),'IRA-BIL_IRA-BIL - Mid_annual_st'!$W$1:$AR$1,$B600)</f>
        <v>0</v>
      </c>
      <c r="G600">
        <f>SUMIFS(INDEX('IRA-BIL_IRA-BIL - Mid_annual_st'!$W$3:$AR$434,MATCH(G590,'IRA-BIL_IRA-BIL - Mid_annual_st'!$A$3:$A$434,0),),'IRA-BIL_IRA-BIL - Mid_annual_st'!$W$1:$AR$1,$B600)</f>
        <v>0</v>
      </c>
      <c r="H600">
        <f>SUMIFS(INDEX('IRA-BIL_IRA-BIL - Mid_annual_st'!$W$3:$AR$434,MATCH(H590,'IRA-BIL_IRA-BIL - Mid_annual_st'!$A$3:$A$434,0),),'IRA-BIL_IRA-BIL - Mid_annual_st'!$W$1:$AR$1,$B600)</f>
        <v>0</v>
      </c>
      <c r="I600">
        <f>SUMIFS(INDEX('IRA-BIL_IRA-BIL - Mid_annual_st'!$W$3:$AR$434,MATCH(I590,'IRA-BIL_IRA-BIL - Mid_annual_st'!$A$3:$A$434,0),),'IRA-BIL_IRA-BIL - Mid_annual_st'!$W$1:$AR$1,$B600)</f>
        <v>0</v>
      </c>
      <c r="J600">
        <f>SUMIFS(INDEX('IRA-BIL_IRA-BIL - Mid_annual_st'!$W$3:$AR$434,MATCH(J590,'IRA-BIL_IRA-BIL - Mid_annual_st'!$A$3:$A$434,0),),'IRA-BIL_IRA-BIL - Mid_annual_st'!$W$1:$AR$1,$B600)</f>
        <v>0</v>
      </c>
      <c r="K600">
        <f>SUMIFS(INDEX('IRA-BIL_IRA-BIL - Mid_annual_st'!$W$3:$AR$434,MATCH(K590,'IRA-BIL_IRA-BIL - Mid_annual_st'!$A$3:$A$434,0),),'IRA-BIL_IRA-BIL - Mid_annual_st'!$W$1:$AR$1,$B600)</f>
        <v>0</v>
      </c>
      <c r="M600">
        <f t="shared" ref="M600:U600" si="556">C600/SUM(C592:C603)</f>
        <v>0</v>
      </c>
      <c r="N600">
        <f t="shared" si="556"/>
        <v>1.3832326482027549E-2</v>
      </c>
      <c r="O600">
        <f t="shared" si="556"/>
        <v>0</v>
      </c>
      <c r="P600">
        <f t="shared" si="556"/>
        <v>0</v>
      </c>
      <c r="Q600">
        <f t="shared" si="556"/>
        <v>0</v>
      </c>
      <c r="R600">
        <f t="shared" si="556"/>
        <v>0</v>
      </c>
      <c r="S600">
        <f t="shared" si="556"/>
        <v>0</v>
      </c>
      <c r="T600">
        <f t="shared" si="556"/>
        <v>0</v>
      </c>
      <c r="U600">
        <f t="shared" si="556"/>
        <v>0</v>
      </c>
    </row>
    <row r="601" spans="1:21">
      <c r="A601" t="str">
        <f t="shared" si="548"/>
        <v>VT</v>
      </c>
      <c r="B601" s="1" t="s">
        <v>248</v>
      </c>
      <c r="C601">
        <f>SUMIFS(INDEX('IRA-BIL_IRA-BIL - Mid_annual_st'!$W$3:$AR$434,MATCH(C590,'IRA-BIL_IRA-BIL - Mid_annual_st'!$A$3:$A$434,0),),'IRA-BIL_IRA-BIL - Mid_annual_st'!$W$1:$AR$1,$B601)</f>
        <v>162272</v>
      </c>
      <c r="D601">
        <f>SUMIFS(INDEX('IRA-BIL_IRA-BIL - Mid_annual_st'!$W$3:$AR$434,MATCH(D590,'IRA-BIL_IRA-BIL - Mid_annual_st'!$A$3:$A$434,0),),'IRA-BIL_IRA-BIL - Mid_annual_st'!$W$1:$AR$1,$B601)</f>
        <v>2233850</v>
      </c>
      <c r="E601">
        <f>SUMIFS(INDEX('IRA-BIL_IRA-BIL - Mid_annual_st'!$W$3:$AR$434,MATCH(E590,'IRA-BIL_IRA-BIL - Mid_annual_st'!$A$3:$A$434,0),),'IRA-BIL_IRA-BIL - Mid_annual_st'!$W$1:$AR$1,$B601)</f>
        <v>2124865</v>
      </c>
      <c r="F601">
        <f>SUMIFS(INDEX('IRA-BIL_IRA-BIL - Mid_annual_st'!$W$3:$AR$434,MATCH(F590,'IRA-BIL_IRA-BIL - Mid_annual_st'!$A$3:$A$434,0),),'IRA-BIL_IRA-BIL - Mid_annual_st'!$W$1:$AR$1,$B601)</f>
        <v>2238558</v>
      </c>
      <c r="G601">
        <f>SUMIFS(INDEX('IRA-BIL_IRA-BIL - Mid_annual_st'!$W$3:$AR$434,MATCH(G590,'IRA-BIL_IRA-BIL - Mid_annual_st'!$A$3:$A$434,0),),'IRA-BIL_IRA-BIL - Mid_annual_st'!$W$1:$AR$1,$B601)</f>
        <v>3329030</v>
      </c>
      <c r="H601">
        <f>SUMIFS(INDEX('IRA-BIL_IRA-BIL - Mid_annual_st'!$W$3:$AR$434,MATCH(H590,'IRA-BIL_IRA-BIL - Mid_annual_st'!$A$3:$A$434,0),),'IRA-BIL_IRA-BIL - Mid_annual_st'!$W$1:$AR$1,$B601)</f>
        <v>3806550</v>
      </c>
      <c r="I601">
        <f>SUMIFS(INDEX('IRA-BIL_IRA-BIL - Mid_annual_st'!$W$3:$AR$434,MATCH(I590,'IRA-BIL_IRA-BIL - Mid_annual_st'!$A$3:$A$434,0),),'IRA-BIL_IRA-BIL - Mid_annual_st'!$W$1:$AR$1,$B601)</f>
        <v>3911520</v>
      </c>
      <c r="J601">
        <f>SUMIFS(INDEX('IRA-BIL_IRA-BIL - Mid_annual_st'!$W$3:$AR$434,MATCH(J590,'IRA-BIL_IRA-BIL - Mid_annual_st'!$A$3:$A$434,0),),'IRA-BIL_IRA-BIL - Mid_annual_st'!$W$1:$AR$1,$B601)</f>
        <v>4404905</v>
      </c>
      <c r="K601">
        <f>SUMIFS(INDEX('IRA-BIL_IRA-BIL - Mid_annual_st'!$W$3:$AR$434,MATCH(K590,'IRA-BIL_IRA-BIL - Mid_annual_st'!$A$3:$A$434,0),),'IRA-BIL_IRA-BIL - Mid_annual_st'!$W$1:$AR$1,$B601)</f>
        <v>4448969</v>
      </c>
      <c r="M601">
        <f t="shared" ref="M601:U601" si="557">C601/SUM(C592:C603)</f>
        <v>0.11963961838477077</v>
      </c>
      <c r="N601">
        <f t="shared" si="557"/>
        <v>0.5810768488016631</v>
      </c>
      <c r="O601">
        <f t="shared" si="557"/>
        <v>0.58939923780982528</v>
      </c>
      <c r="P601">
        <f t="shared" si="557"/>
        <v>0.5856705040586424</v>
      </c>
      <c r="Q601">
        <f t="shared" si="557"/>
        <v>0.67923086214410577</v>
      </c>
      <c r="R601">
        <f t="shared" si="557"/>
        <v>0.70164957833377328</v>
      </c>
      <c r="S601">
        <f t="shared" si="557"/>
        <v>0.70836756835852432</v>
      </c>
      <c r="T601">
        <f t="shared" si="557"/>
        <v>0.73706716240591941</v>
      </c>
      <c r="U601">
        <f t="shared" si="557"/>
        <v>0.734022000025078</v>
      </c>
    </row>
    <row r="602" spans="1:21">
      <c r="A602" t="str">
        <f t="shared" si="548"/>
        <v>VT</v>
      </c>
      <c r="B602" s="1" t="s">
        <v>246</v>
      </c>
      <c r="C602" s="53">
        <v>0</v>
      </c>
      <c r="D602" s="53">
        <v>0</v>
      </c>
      <c r="E602" s="53">
        <v>0</v>
      </c>
      <c r="F602" s="53">
        <v>0</v>
      </c>
      <c r="G602" s="53">
        <v>0</v>
      </c>
      <c r="H602" s="53">
        <v>0</v>
      </c>
      <c r="I602" s="53">
        <v>0</v>
      </c>
      <c r="J602" s="53">
        <v>0</v>
      </c>
      <c r="K602" s="53">
        <v>0</v>
      </c>
      <c r="M602" s="53">
        <v>0</v>
      </c>
      <c r="N602" s="53">
        <v>0</v>
      </c>
      <c r="O602" s="53">
        <v>0</v>
      </c>
      <c r="P602" s="53">
        <v>0</v>
      </c>
      <c r="Q602" s="53">
        <v>0</v>
      </c>
      <c r="R602" s="53">
        <v>0</v>
      </c>
      <c r="S602" s="53">
        <v>0</v>
      </c>
      <c r="T602" s="53">
        <v>0</v>
      </c>
      <c r="U602" s="53">
        <v>0</v>
      </c>
    </row>
    <row r="603" spans="1:21" ht="15.6" customHeight="1" thickBot="1">
      <c r="A603" t="str">
        <f t="shared" si="548"/>
        <v>VT</v>
      </c>
      <c r="B603" s="1" t="s">
        <v>240</v>
      </c>
      <c r="C603">
        <f>SUMIFS(INDEX('IRA-BIL_IRA-BIL - Mid_annual_st'!$W$3:$AR$434,MATCH(C590,'IRA-BIL_IRA-BIL - Mid_annual_st'!$A$3:$A$434,0),),'IRA-BIL_IRA-BIL - Mid_annual_st'!$W$1:$AR$1,$B603)</f>
        <v>0</v>
      </c>
      <c r="D603">
        <f>SUMIFS(INDEX('IRA-BIL_IRA-BIL - Mid_annual_st'!$W$3:$AR$434,MATCH(D590,'IRA-BIL_IRA-BIL - Mid_annual_st'!$A$3:$A$434,0),),'IRA-BIL_IRA-BIL - Mid_annual_st'!$W$1:$AR$1,$B603)</f>
        <v>234890</v>
      </c>
      <c r="E603">
        <f>SUMIFS(INDEX('IRA-BIL_IRA-BIL - Mid_annual_st'!$W$3:$AR$434,MATCH(E590,'IRA-BIL_IRA-BIL - Mid_annual_st'!$A$3:$A$434,0),),'IRA-BIL_IRA-BIL - Mid_annual_st'!$W$1:$AR$1,$B603)</f>
        <v>155976</v>
      </c>
      <c r="F603">
        <f>SUMIFS(INDEX('IRA-BIL_IRA-BIL - Mid_annual_st'!$W$3:$AR$434,MATCH(F590,'IRA-BIL_IRA-BIL - Mid_annual_st'!$A$3:$A$434,0),),'IRA-BIL_IRA-BIL - Mid_annual_st'!$W$1:$AR$1,$B603)</f>
        <v>232039</v>
      </c>
      <c r="G603">
        <f>SUMIFS(INDEX('IRA-BIL_IRA-BIL - Mid_annual_st'!$W$3:$AR$434,MATCH(G590,'IRA-BIL_IRA-BIL - Mid_annual_st'!$A$3:$A$434,0),),'IRA-BIL_IRA-BIL - Mid_annual_st'!$W$1:$AR$1,$B603)</f>
        <v>193336</v>
      </c>
      <c r="H603">
        <f>SUMIFS(INDEX('IRA-BIL_IRA-BIL - Mid_annual_st'!$W$3:$AR$434,MATCH(H590,'IRA-BIL_IRA-BIL - Mid_annual_st'!$A$3:$A$434,0),),'IRA-BIL_IRA-BIL - Mid_annual_st'!$W$1:$AR$1,$B603)</f>
        <v>212463</v>
      </c>
      <c r="I603">
        <f>SUMIFS(INDEX('IRA-BIL_IRA-BIL - Mid_annual_st'!$W$3:$AR$434,MATCH(I590,'IRA-BIL_IRA-BIL - Mid_annual_st'!$A$3:$A$434,0),),'IRA-BIL_IRA-BIL - Mid_annual_st'!$W$1:$AR$1,$B603)</f>
        <v>218140</v>
      </c>
      <c r="J603">
        <f>SUMIFS(INDEX('IRA-BIL_IRA-BIL - Mid_annual_st'!$W$3:$AR$434,MATCH(J590,'IRA-BIL_IRA-BIL - Mid_annual_st'!$A$3:$A$434,0),),'IRA-BIL_IRA-BIL - Mid_annual_st'!$W$1:$AR$1,$B603)</f>
        <v>177124</v>
      </c>
      <c r="K603">
        <f>SUMIFS(INDEX('IRA-BIL_IRA-BIL - Mid_annual_st'!$W$3:$AR$434,MATCH(K590,'IRA-BIL_IRA-BIL - Mid_annual_st'!$A$3:$A$434,0),),'IRA-BIL_IRA-BIL - Mid_annual_st'!$W$1:$AR$1,$B603)</f>
        <v>215903</v>
      </c>
      <c r="M603">
        <f t="shared" ref="M603:U603" si="558">C603/SUM(C592:C603)</f>
        <v>0</v>
      </c>
      <c r="N603">
        <f t="shared" si="558"/>
        <v>6.1100405584539094E-2</v>
      </c>
      <c r="O603">
        <f t="shared" si="558"/>
        <v>4.3264930015142283E-2</v>
      </c>
      <c r="P603">
        <f t="shared" si="558"/>
        <v>6.0708008499785727E-2</v>
      </c>
      <c r="Q603">
        <f t="shared" si="558"/>
        <v>3.9446859284383989E-2</v>
      </c>
      <c r="R603">
        <f t="shared" si="558"/>
        <v>3.9162647111302483E-2</v>
      </c>
      <c r="S603">
        <f t="shared" si="558"/>
        <v>3.9504668610087251E-2</v>
      </c>
      <c r="T603">
        <f t="shared" si="558"/>
        <v>2.9637934092559562E-2</v>
      </c>
      <c r="U603">
        <f t="shared" si="558"/>
        <v>3.5621185913278876E-2</v>
      </c>
    </row>
    <row r="604" spans="1:21" ht="15.6" customHeight="1" thickBot="1">
      <c r="A604" s="50" t="s">
        <v>138</v>
      </c>
      <c r="C604" s="49" t="str">
        <f t="shared" ref="C604:K604" si="559">$A604&amp;"_"&amp;C605</f>
        <v>VA_2022</v>
      </c>
      <c r="D604" s="49" t="str">
        <f t="shared" si="559"/>
        <v>VA_2023</v>
      </c>
      <c r="E604" s="49" t="str">
        <f t="shared" si="559"/>
        <v>VA_2024</v>
      </c>
      <c r="F604" s="49" t="str">
        <f t="shared" si="559"/>
        <v>VA_2025</v>
      </c>
      <c r="G604" s="49" t="str">
        <f t="shared" si="559"/>
        <v>VA_2026</v>
      </c>
      <c r="H604" s="49" t="str">
        <f t="shared" si="559"/>
        <v>VA_2027</v>
      </c>
      <c r="I604" s="49" t="str">
        <f t="shared" si="559"/>
        <v>VA_2028</v>
      </c>
      <c r="J604" s="49" t="str">
        <f t="shared" si="559"/>
        <v>VA_2029</v>
      </c>
      <c r="K604" s="49" t="str">
        <f t="shared" si="559"/>
        <v>VA_2030</v>
      </c>
      <c r="M604" s="56" t="str">
        <f t="shared" ref="M604:U604" si="560">$A604&amp;"_"&amp;M605</f>
        <v>VA_2022</v>
      </c>
      <c r="N604" s="56" t="str">
        <f t="shared" si="560"/>
        <v>VA_2023</v>
      </c>
      <c r="O604" s="56" t="str">
        <f t="shared" si="560"/>
        <v>VA_2024</v>
      </c>
      <c r="P604" s="56" t="str">
        <f t="shared" si="560"/>
        <v>VA_2025</v>
      </c>
      <c r="Q604" s="56" t="str">
        <f t="shared" si="560"/>
        <v>VA_2026</v>
      </c>
      <c r="R604" s="56" t="str">
        <f t="shared" si="560"/>
        <v>VA_2027</v>
      </c>
      <c r="S604" s="56" t="str">
        <f t="shared" si="560"/>
        <v>VA_2028</v>
      </c>
      <c r="T604" s="56" t="str">
        <f t="shared" si="560"/>
        <v>VA_2029</v>
      </c>
      <c r="U604" s="56" t="str">
        <f t="shared" si="560"/>
        <v>VA_2030</v>
      </c>
    </row>
    <row r="605" spans="1:21">
      <c r="C605" s="48">
        <v>2022</v>
      </c>
      <c r="D605" s="48">
        <v>2023</v>
      </c>
      <c r="E605" s="48">
        <v>2024</v>
      </c>
      <c r="F605" s="48">
        <v>2025</v>
      </c>
      <c r="G605" s="48">
        <v>2026</v>
      </c>
      <c r="H605" s="48">
        <v>2027</v>
      </c>
      <c r="I605" s="48">
        <v>2028</v>
      </c>
      <c r="J605" s="48">
        <v>2029</v>
      </c>
      <c r="K605" s="48">
        <v>2030</v>
      </c>
      <c r="M605" s="48">
        <v>2022</v>
      </c>
      <c r="N605" s="48">
        <v>2023</v>
      </c>
      <c r="O605" s="48">
        <v>2024</v>
      </c>
      <c r="P605" s="48">
        <v>2025</v>
      </c>
      <c r="Q605" s="48">
        <v>2026</v>
      </c>
      <c r="R605" s="48">
        <v>2027</v>
      </c>
      <c r="S605" s="48">
        <v>2028</v>
      </c>
      <c r="T605" s="48">
        <v>2029</v>
      </c>
      <c r="U605" s="48">
        <v>2030</v>
      </c>
    </row>
    <row r="606" spans="1:21">
      <c r="A606" t="str">
        <f>A604</f>
        <v>VA</v>
      </c>
      <c r="B606" s="1" t="s">
        <v>237</v>
      </c>
      <c r="C606" s="53">
        <v>0</v>
      </c>
      <c r="D606" s="53">
        <v>0</v>
      </c>
      <c r="E606" s="53">
        <v>0</v>
      </c>
      <c r="F606" s="53">
        <v>0</v>
      </c>
      <c r="G606" s="53">
        <v>0</v>
      </c>
      <c r="H606" s="53">
        <v>0</v>
      </c>
      <c r="I606" s="53">
        <v>0</v>
      </c>
      <c r="J606" s="53">
        <v>0</v>
      </c>
      <c r="K606" s="53">
        <v>0</v>
      </c>
      <c r="M606" s="53">
        <v>0</v>
      </c>
      <c r="N606" s="53">
        <v>0</v>
      </c>
      <c r="O606" s="53">
        <v>0</v>
      </c>
      <c r="P606" s="53">
        <v>0</v>
      </c>
      <c r="Q606" s="53">
        <v>0</v>
      </c>
      <c r="R606" s="53">
        <v>0</v>
      </c>
      <c r="S606" s="53">
        <v>0</v>
      </c>
      <c r="T606" s="53">
        <v>0</v>
      </c>
      <c r="U606" s="53">
        <v>0</v>
      </c>
    </row>
    <row r="607" spans="1:21">
      <c r="A607" t="str">
        <f t="shared" ref="A607:A617" si="561">A606</f>
        <v>VA</v>
      </c>
      <c r="B607" s="1" t="s">
        <v>238</v>
      </c>
      <c r="C607">
        <f>SUMIFS(INDEX('IRA-BIL_IRA-BIL - Mid_annual_st'!$W$3:$AR$434,MATCH(C604,'IRA-BIL_IRA-BIL - Mid_annual_st'!$A$3:$A$434,0),),'IRA-BIL_IRA-BIL - Mid_annual_st'!$W$1:$AR$1,$B607)</f>
        <v>2114845</v>
      </c>
      <c r="D607">
        <f>SUMIFS(INDEX('IRA-BIL_IRA-BIL - Mid_annual_st'!$W$3:$AR$434,MATCH(D604,'IRA-BIL_IRA-BIL - Mid_annual_st'!$A$3:$A$434,0),),'IRA-BIL_IRA-BIL - Mid_annual_st'!$W$1:$AR$1,$B607)</f>
        <v>1333785</v>
      </c>
      <c r="E607">
        <f>SUMIFS(INDEX('IRA-BIL_IRA-BIL - Mid_annual_st'!$W$3:$AR$434,MATCH(E604,'IRA-BIL_IRA-BIL - Mid_annual_st'!$A$3:$A$434,0),),'IRA-BIL_IRA-BIL - Mid_annual_st'!$W$1:$AR$1,$B607)</f>
        <v>967389</v>
      </c>
      <c r="F607">
        <f>SUMIFS(INDEX('IRA-BIL_IRA-BIL - Mid_annual_st'!$W$3:$AR$434,MATCH(F604,'IRA-BIL_IRA-BIL - Mid_annual_st'!$A$3:$A$434,0),),'IRA-BIL_IRA-BIL - Mid_annual_st'!$W$1:$AR$1,$B607)</f>
        <v>916263</v>
      </c>
      <c r="G607">
        <f>SUMIFS(INDEX('IRA-BIL_IRA-BIL - Mid_annual_st'!$W$3:$AR$434,MATCH(G604,'IRA-BIL_IRA-BIL - Mid_annual_st'!$A$3:$A$434,0),),'IRA-BIL_IRA-BIL - Mid_annual_st'!$W$1:$AR$1,$B607)</f>
        <v>864367</v>
      </c>
      <c r="H607">
        <f>SUMIFS(INDEX('IRA-BIL_IRA-BIL - Mid_annual_st'!$W$3:$AR$434,MATCH(H604,'IRA-BIL_IRA-BIL - Mid_annual_st'!$A$3:$A$434,0),),'IRA-BIL_IRA-BIL - Mid_annual_st'!$W$1:$AR$1,$B607)</f>
        <v>788088</v>
      </c>
      <c r="I607">
        <f>SUMIFS(INDEX('IRA-BIL_IRA-BIL - Mid_annual_st'!$W$3:$AR$434,MATCH(I604,'IRA-BIL_IRA-BIL - Mid_annual_st'!$A$3:$A$434,0),),'IRA-BIL_IRA-BIL - Mid_annual_st'!$W$1:$AR$1,$B607)</f>
        <v>669380</v>
      </c>
      <c r="J607">
        <f>SUMIFS(INDEX('IRA-BIL_IRA-BIL - Mid_annual_st'!$W$3:$AR$434,MATCH(J604,'IRA-BIL_IRA-BIL - Mid_annual_st'!$A$3:$A$434,0),),'IRA-BIL_IRA-BIL - Mid_annual_st'!$W$1:$AR$1,$B607)</f>
        <v>636448</v>
      </c>
      <c r="K607">
        <f>SUMIFS(INDEX('IRA-BIL_IRA-BIL - Mid_annual_st'!$W$3:$AR$434,MATCH(K604,'IRA-BIL_IRA-BIL - Mid_annual_st'!$A$3:$A$434,0),),'IRA-BIL_IRA-BIL - Mid_annual_st'!$W$1:$AR$1,$B607)</f>
        <v>622727</v>
      </c>
      <c r="M607">
        <f t="shared" ref="M607:U607" si="562">C607/SUM(C606:C617)</f>
        <v>2.0308262065074495E-2</v>
      </c>
      <c r="N607">
        <f t="shared" si="562"/>
        <v>1.2602097221180802E-2</v>
      </c>
      <c r="O607">
        <f t="shared" si="562"/>
        <v>9.1606574775408168E-3</v>
      </c>
      <c r="P607">
        <f t="shared" si="562"/>
        <v>8.5807966415636459E-3</v>
      </c>
      <c r="Q607">
        <f t="shared" si="562"/>
        <v>8.2418027474989667E-3</v>
      </c>
      <c r="R607">
        <f t="shared" si="562"/>
        <v>7.7187102828919539E-3</v>
      </c>
      <c r="S607">
        <f t="shared" si="562"/>
        <v>7.1127120681433904E-3</v>
      </c>
      <c r="T607">
        <f t="shared" si="562"/>
        <v>6.9519315649465918E-3</v>
      </c>
      <c r="U607">
        <f t="shared" si="562"/>
        <v>7.3251868835646685E-3</v>
      </c>
    </row>
    <row r="608" spans="1:21">
      <c r="A608" t="str">
        <f t="shared" si="561"/>
        <v>VA</v>
      </c>
      <c r="B608" s="1" t="s">
        <v>239</v>
      </c>
      <c r="C608">
        <f>SUMIFS(INDEX('IRA-BIL_IRA-BIL - Mid_annual_st'!$W$3:$AR$434,MATCH(C604,'IRA-BIL_IRA-BIL - Mid_annual_st'!$A$3:$A$434,0),),'IRA-BIL_IRA-BIL - Mid_annual_st'!$W$1:$AR$1,$B608)</f>
        <v>10911852</v>
      </c>
      <c r="D608">
        <f>SUMIFS(INDEX('IRA-BIL_IRA-BIL - Mid_annual_st'!$W$3:$AR$434,MATCH(D604,'IRA-BIL_IRA-BIL - Mid_annual_st'!$A$3:$A$434,0),),'IRA-BIL_IRA-BIL - Mid_annual_st'!$W$1:$AR$1,$B608)</f>
        <v>6038269</v>
      </c>
      <c r="E608">
        <f>SUMIFS(INDEX('IRA-BIL_IRA-BIL - Mid_annual_st'!$W$3:$AR$434,MATCH(E604,'IRA-BIL_IRA-BIL - Mid_annual_st'!$A$3:$A$434,0),),'IRA-BIL_IRA-BIL - Mid_annual_st'!$W$1:$AR$1,$B608)</f>
        <v>0</v>
      </c>
      <c r="F608">
        <f>SUMIFS(INDEX('IRA-BIL_IRA-BIL - Mid_annual_st'!$W$3:$AR$434,MATCH(F604,'IRA-BIL_IRA-BIL - Mid_annual_st'!$A$3:$A$434,0),),'IRA-BIL_IRA-BIL - Mid_annual_st'!$W$1:$AR$1,$B608)</f>
        <v>41007</v>
      </c>
      <c r="G608">
        <f>SUMIFS(INDEX('IRA-BIL_IRA-BIL - Mid_annual_st'!$W$3:$AR$434,MATCH(G604,'IRA-BIL_IRA-BIL - Mid_annual_st'!$A$3:$A$434,0),),'IRA-BIL_IRA-BIL - Mid_annual_st'!$W$1:$AR$1,$B608)</f>
        <v>82014</v>
      </c>
      <c r="H608">
        <f>SUMIFS(INDEX('IRA-BIL_IRA-BIL - Mid_annual_st'!$W$3:$AR$434,MATCH(H604,'IRA-BIL_IRA-BIL - Mid_annual_st'!$A$3:$A$434,0),),'IRA-BIL_IRA-BIL - Mid_annual_st'!$W$1:$AR$1,$B608)</f>
        <v>123022</v>
      </c>
      <c r="I608">
        <f>SUMIFS(INDEX('IRA-BIL_IRA-BIL - Mid_annual_st'!$W$3:$AR$434,MATCH(I604,'IRA-BIL_IRA-BIL - Mid_annual_st'!$A$3:$A$434,0),),'IRA-BIL_IRA-BIL - Mid_annual_st'!$W$1:$AR$1,$B608)</f>
        <v>0</v>
      </c>
      <c r="J608">
        <f>SUMIFS(INDEX('IRA-BIL_IRA-BIL - Mid_annual_st'!$W$3:$AR$434,MATCH(J604,'IRA-BIL_IRA-BIL - Mid_annual_st'!$A$3:$A$434,0),),'IRA-BIL_IRA-BIL - Mid_annual_st'!$W$1:$AR$1,$B608)</f>
        <v>0</v>
      </c>
      <c r="K608">
        <f>SUMIFS(INDEX('IRA-BIL_IRA-BIL - Mid_annual_st'!$W$3:$AR$434,MATCH(K604,'IRA-BIL_IRA-BIL - Mid_annual_st'!$A$3:$A$434,0),),'IRA-BIL_IRA-BIL - Mid_annual_st'!$W$1:$AR$1,$B608)</f>
        <v>0</v>
      </c>
      <c r="M608">
        <f t="shared" ref="M608:U608" si="563">C608/SUM(C606:C617)</f>
        <v>0.10478344750149882</v>
      </c>
      <c r="N608">
        <f t="shared" si="563"/>
        <v>5.7051813437429703E-2</v>
      </c>
      <c r="O608">
        <f t="shared" si="563"/>
        <v>0</v>
      </c>
      <c r="P608">
        <f t="shared" si="563"/>
        <v>3.8403027065438686E-4</v>
      </c>
      <c r="Q608">
        <f t="shared" si="563"/>
        <v>7.8200950583881643E-4</v>
      </c>
      <c r="R608">
        <f t="shared" si="563"/>
        <v>1.2049050060677666E-3</v>
      </c>
      <c r="S608">
        <f t="shared" si="563"/>
        <v>0</v>
      </c>
      <c r="T608">
        <f t="shared" si="563"/>
        <v>0</v>
      </c>
      <c r="U608">
        <f t="shared" si="563"/>
        <v>0</v>
      </c>
    </row>
    <row r="609" spans="1:21">
      <c r="A609" t="str">
        <f t="shared" si="561"/>
        <v>VA</v>
      </c>
      <c r="B609" s="1" t="s">
        <v>242</v>
      </c>
      <c r="C609">
        <f>SUMIFS(INDEX('IRA-BIL_IRA-BIL - Mid_annual_st'!$W$3:$AR$434,MATCH(C604,'IRA-BIL_IRA-BIL - Mid_annual_st'!$A$3:$A$434,0),),'IRA-BIL_IRA-BIL - Mid_annual_st'!$W$1:$AR$1,$B609)</f>
        <v>0</v>
      </c>
      <c r="D609">
        <f>SUMIFS(INDEX('IRA-BIL_IRA-BIL - Mid_annual_st'!$W$3:$AR$434,MATCH(D604,'IRA-BIL_IRA-BIL - Mid_annual_st'!$A$3:$A$434,0),),'IRA-BIL_IRA-BIL - Mid_annual_st'!$W$1:$AR$1,$B609)</f>
        <v>0</v>
      </c>
      <c r="E609">
        <f>SUMIFS(INDEX('IRA-BIL_IRA-BIL - Mid_annual_st'!$W$3:$AR$434,MATCH(E604,'IRA-BIL_IRA-BIL - Mid_annual_st'!$A$3:$A$434,0),),'IRA-BIL_IRA-BIL - Mid_annual_st'!$W$1:$AR$1,$B609)</f>
        <v>0</v>
      </c>
      <c r="F609">
        <f>SUMIFS(INDEX('IRA-BIL_IRA-BIL - Mid_annual_st'!$W$3:$AR$434,MATCH(F604,'IRA-BIL_IRA-BIL - Mid_annual_st'!$A$3:$A$434,0),),'IRA-BIL_IRA-BIL - Mid_annual_st'!$W$1:$AR$1,$B609)</f>
        <v>0</v>
      </c>
      <c r="G609">
        <f>SUMIFS(INDEX('IRA-BIL_IRA-BIL - Mid_annual_st'!$W$3:$AR$434,MATCH(G604,'IRA-BIL_IRA-BIL - Mid_annual_st'!$A$3:$A$434,0),),'IRA-BIL_IRA-BIL - Mid_annual_st'!$W$1:$AR$1,$B609)</f>
        <v>0</v>
      </c>
      <c r="H609">
        <f>SUMIFS(INDEX('IRA-BIL_IRA-BIL - Mid_annual_st'!$W$3:$AR$434,MATCH(H604,'IRA-BIL_IRA-BIL - Mid_annual_st'!$A$3:$A$434,0),),'IRA-BIL_IRA-BIL - Mid_annual_st'!$W$1:$AR$1,$B609)</f>
        <v>0</v>
      </c>
      <c r="I609">
        <f>SUMIFS(INDEX('IRA-BIL_IRA-BIL - Mid_annual_st'!$W$3:$AR$434,MATCH(I604,'IRA-BIL_IRA-BIL - Mid_annual_st'!$A$3:$A$434,0),),'IRA-BIL_IRA-BIL - Mid_annual_st'!$W$1:$AR$1,$B609)</f>
        <v>0</v>
      </c>
      <c r="J609">
        <f>SUMIFS(INDEX('IRA-BIL_IRA-BIL - Mid_annual_st'!$W$3:$AR$434,MATCH(J604,'IRA-BIL_IRA-BIL - Mid_annual_st'!$A$3:$A$434,0),),'IRA-BIL_IRA-BIL - Mid_annual_st'!$W$1:$AR$1,$B609)</f>
        <v>0</v>
      </c>
      <c r="K609">
        <f>SUMIFS(INDEX('IRA-BIL_IRA-BIL - Mid_annual_st'!$W$3:$AR$434,MATCH(K604,'IRA-BIL_IRA-BIL - Mid_annual_st'!$A$3:$A$434,0),),'IRA-BIL_IRA-BIL - Mid_annual_st'!$W$1:$AR$1,$B609)</f>
        <v>0</v>
      </c>
      <c r="M609">
        <f t="shared" ref="M609:U609" si="564">C609/SUM(C606:C617)</f>
        <v>0</v>
      </c>
      <c r="N609">
        <f t="shared" si="564"/>
        <v>0</v>
      </c>
      <c r="O609">
        <f t="shared" si="564"/>
        <v>0</v>
      </c>
      <c r="P609">
        <f t="shared" si="564"/>
        <v>0</v>
      </c>
      <c r="Q609">
        <f t="shared" si="564"/>
        <v>0</v>
      </c>
      <c r="R609">
        <f t="shared" si="564"/>
        <v>0</v>
      </c>
      <c r="S609">
        <f t="shared" si="564"/>
        <v>0</v>
      </c>
      <c r="T609">
        <f t="shared" si="564"/>
        <v>0</v>
      </c>
      <c r="U609">
        <f t="shared" si="564"/>
        <v>0</v>
      </c>
    </row>
    <row r="610" spans="1:21">
      <c r="A610" t="str">
        <f t="shared" si="561"/>
        <v>VA</v>
      </c>
      <c r="B610" s="1" t="s">
        <v>243</v>
      </c>
      <c r="C610">
        <f>SUMIFS(INDEX('IRA-BIL_IRA-BIL - Mid_annual_st'!$W$3:$AR$434,MATCH(C604,'IRA-BIL_IRA-BIL - Mid_annual_st'!$A$3:$A$434,0),),'IRA-BIL_IRA-BIL - Mid_annual_st'!$W$1:$AR$1,$B610)</f>
        <v>1427465</v>
      </c>
      <c r="D610">
        <f>SUMIFS(INDEX('IRA-BIL_IRA-BIL - Mid_annual_st'!$W$3:$AR$434,MATCH(D604,'IRA-BIL_IRA-BIL - Mid_annual_st'!$A$3:$A$434,0),),'IRA-BIL_IRA-BIL - Mid_annual_st'!$W$1:$AR$1,$B610)</f>
        <v>1427465</v>
      </c>
      <c r="E610">
        <f>SUMIFS(INDEX('IRA-BIL_IRA-BIL - Mid_annual_st'!$W$3:$AR$434,MATCH(E604,'IRA-BIL_IRA-BIL - Mid_annual_st'!$A$3:$A$434,0),),'IRA-BIL_IRA-BIL - Mid_annual_st'!$W$1:$AR$1,$B610)</f>
        <v>1428075</v>
      </c>
      <c r="F610">
        <f>SUMIFS(INDEX('IRA-BIL_IRA-BIL - Mid_annual_st'!$W$3:$AR$434,MATCH(F604,'IRA-BIL_IRA-BIL - Mid_annual_st'!$A$3:$A$434,0),),'IRA-BIL_IRA-BIL - Mid_annual_st'!$W$1:$AR$1,$B610)</f>
        <v>1428685</v>
      </c>
      <c r="G610">
        <f>SUMIFS(INDEX('IRA-BIL_IRA-BIL - Mid_annual_st'!$W$3:$AR$434,MATCH(G604,'IRA-BIL_IRA-BIL - Mid_annual_st'!$A$3:$A$434,0),),'IRA-BIL_IRA-BIL - Mid_annual_st'!$W$1:$AR$1,$B610)</f>
        <v>1429296</v>
      </c>
      <c r="H610">
        <f>SUMIFS(INDEX('IRA-BIL_IRA-BIL - Mid_annual_st'!$W$3:$AR$434,MATCH(H604,'IRA-BIL_IRA-BIL - Mid_annual_st'!$A$3:$A$434,0),),'IRA-BIL_IRA-BIL - Mid_annual_st'!$W$1:$AR$1,$B610)</f>
        <v>1465668</v>
      </c>
      <c r="I610">
        <f>SUMIFS(INDEX('IRA-BIL_IRA-BIL - Mid_annual_st'!$W$3:$AR$434,MATCH(I604,'IRA-BIL_IRA-BIL - Mid_annual_st'!$A$3:$A$434,0),),'IRA-BIL_IRA-BIL - Mid_annual_st'!$W$1:$AR$1,$B610)</f>
        <v>1461643</v>
      </c>
      <c r="J610">
        <f>SUMIFS(INDEX('IRA-BIL_IRA-BIL - Mid_annual_st'!$W$3:$AR$434,MATCH(J604,'IRA-BIL_IRA-BIL - Mid_annual_st'!$A$3:$A$434,0),),'IRA-BIL_IRA-BIL - Mid_annual_st'!$W$1:$AR$1,$B610)</f>
        <v>1462253</v>
      </c>
      <c r="K610">
        <f>SUMIFS(INDEX('IRA-BIL_IRA-BIL - Mid_annual_st'!$W$3:$AR$434,MATCH(K604,'IRA-BIL_IRA-BIL - Mid_annual_st'!$A$3:$A$434,0),),'IRA-BIL_IRA-BIL - Mid_annual_st'!$W$1:$AR$1,$B610)</f>
        <v>1497800</v>
      </c>
      <c r="M610">
        <f t="shared" ref="M610:U610" si="565">C610/SUM(C606:C617)</f>
        <v>1.3707545143365857E-2</v>
      </c>
      <c r="N610">
        <f t="shared" si="565"/>
        <v>1.3487220736350201E-2</v>
      </c>
      <c r="O610">
        <f t="shared" si="565"/>
        <v>1.3523108002302178E-2</v>
      </c>
      <c r="P610">
        <f t="shared" si="565"/>
        <v>1.3379625118391072E-2</v>
      </c>
      <c r="Q610">
        <f t="shared" si="565"/>
        <v>1.3628442200812021E-2</v>
      </c>
      <c r="R610">
        <f t="shared" si="565"/>
        <v>1.4355080476933648E-2</v>
      </c>
      <c r="S610">
        <f t="shared" si="565"/>
        <v>1.5531156899544816E-2</v>
      </c>
      <c r="T610">
        <f t="shared" si="565"/>
        <v>1.597221263424168E-2</v>
      </c>
      <c r="U610">
        <f t="shared" si="565"/>
        <v>1.7618739695248738E-2</v>
      </c>
    </row>
    <row r="611" spans="1:21">
      <c r="A611" t="str">
        <f t="shared" si="561"/>
        <v>VA</v>
      </c>
      <c r="B611" s="1" t="s">
        <v>241</v>
      </c>
      <c r="C611">
        <f>SUMIFS(INDEX('IRA-BIL_IRA-BIL - Mid_annual_st'!$W$3:$AR$434,MATCH(C604,'IRA-BIL_IRA-BIL - Mid_annual_st'!$A$3:$A$434,0),),'IRA-BIL_IRA-BIL - Mid_annual_st'!$W$1:$AR$1,$B611)</f>
        <v>52290348</v>
      </c>
      <c r="D611">
        <f>SUMIFS(INDEX('IRA-BIL_IRA-BIL - Mid_annual_st'!$W$3:$AR$434,MATCH(D604,'IRA-BIL_IRA-BIL - Mid_annual_st'!$A$3:$A$434,0),),'IRA-BIL_IRA-BIL - Mid_annual_st'!$W$1:$AR$1,$B611)</f>
        <v>56561327</v>
      </c>
      <c r="E611">
        <f>SUMIFS(INDEX('IRA-BIL_IRA-BIL - Mid_annual_st'!$W$3:$AR$434,MATCH(E604,'IRA-BIL_IRA-BIL - Mid_annual_st'!$A$3:$A$434,0),),'IRA-BIL_IRA-BIL - Mid_annual_st'!$W$1:$AR$1,$B611)</f>
        <v>57056871</v>
      </c>
      <c r="F611">
        <f>SUMIFS(INDEX('IRA-BIL_IRA-BIL - Mid_annual_st'!$W$3:$AR$434,MATCH(F604,'IRA-BIL_IRA-BIL - Mid_annual_st'!$A$3:$A$434,0),),'IRA-BIL_IRA-BIL - Mid_annual_st'!$W$1:$AR$1,$B611)</f>
        <v>55465841</v>
      </c>
      <c r="G611">
        <f>SUMIFS(INDEX('IRA-BIL_IRA-BIL - Mid_annual_st'!$W$3:$AR$434,MATCH(G604,'IRA-BIL_IRA-BIL - Mid_annual_st'!$A$3:$A$434,0),),'IRA-BIL_IRA-BIL - Mid_annual_st'!$W$1:$AR$1,$B611)</f>
        <v>53844930</v>
      </c>
      <c r="H611">
        <f>SUMIFS(INDEX('IRA-BIL_IRA-BIL - Mid_annual_st'!$W$3:$AR$434,MATCH(H604,'IRA-BIL_IRA-BIL - Mid_annual_st'!$A$3:$A$434,0),),'IRA-BIL_IRA-BIL - Mid_annual_st'!$W$1:$AR$1,$B611)</f>
        <v>51183007</v>
      </c>
      <c r="I611">
        <f>SUMIFS(INDEX('IRA-BIL_IRA-BIL - Mid_annual_st'!$W$3:$AR$434,MATCH(I604,'IRA-BIL_IRA-BIL - Mid_annual_st'!$A$3:$A$434,0),),'IRA-BIL_IRA-BIL - Mid_annual_st'!$W$1:$AR$1,$B611)</f>
        <v>43161227</v>
      </c>
      <c r="J611">
        <f>SUMIFS(INDEX('IRA-BIL_IRA-BIL - Mid_annual_st'!$W$3:$AR$434,MATCH(J604,'IRA-BIL_IRA-BIL - Mid_annual_st'!$A$3:$A$434,0),),'IRA-BIL_IRA-BIL - Mid_annual_st'!$W$1:$AR$1,$B611)</f>
        <v>40905875</v>
      </c>
      <c r="K611">
        <f>SUMIFS(INDEX('IRA-BIL_IRA-BIL - Mid_annual_st'!$W$3:$AR$434,MATCH(K604,'IRA-BIL_IRA-BIL - Mid_annual_st'!$A$3:$A$434,0),),'IRA-BIL_IRA-BIL - Mid_annual_st'!$W$1:$AR$1,$B611)</f>
        <v>34446198</v>
      </c>
      <c r="M611">
        <f t="shared" ref="M611:U611" si="566">C611/SUM(C606:C617)</f>
        <v>0.50212951334870592</v>
      </c>
      <c r="N611">
        <f t="shared" si="566"/>
        <v>0.53441247413413606</v>
      </c>
      <c r="O611">
        <f t="shared" si="566"/>
        <v>0.54029811375902748</v>
      </c>
      <c r="P611">
        <f t="shared" si="566"/>
        <v>0.51943721636069906</v>
      </c>
      <c r="Q611">
        <f t="shared" si="566"/>
        <v>0.51341535714909237</v>
      </c>
      <c r="R611">
        <f t="shared" si="566"/>
        <v>0.50129782770481324</v>
      </c>
      <c r="S611">
        <f t="shared" si="566"/>
        <v>0.45862347270425818</v>
      </c>
      <c r="T611">
        <f t="shared" si="566"/>
        <v>0.44681551926356855</v>
      </c>
      <c r="U611">
        <f t="shared" si="566"/>
        <v>0.40519334761182912</v>
      </c>
    </row>
    <row r="612" spans="1:21">
      <c r="A612" t="str">
        <f t="shared" si="561"/>
        <v>VA</v>
      </c>
      <c r="B612" s="1" t="s">
        <v>244</v>
      </c>
      <c r="C612">
        <f>SUMIFS(INDEX('IRA-BIL_IRA-BIL - Mid_annual_st'!$W$3:$AR$434,MATCH(C604,'IRA-BIL_IRA-BIL - Mid_annual_st'!$A$3:$A$434,0),),'IRA-BIL_IRA-BIL - Mid_annual_st'!$W$1:$AR$1,$B612)</f>
        <v>28856793</v>
      </c>
      <c r="D612">
        <f>SUMIFS(INDEX('IRA-BIL_IRA-BIL - Mid_annual_st'!$W$3:$AR$434,MATCH(D604,'IRA-BIL_IRA-BIL - Mid_annual_st'!$A$3:$A$434,0),),'IRA-BIL_IRA-BIL - Mid_annual_st'!$W$1:$AR$1,$B612)</f>
        <v>28856793</v>
      </c>
      <c r="E612">
        <f>SUMIFS(INDEX('IRA-BIL_IRA-BIL - Mid_annual_st'!$W$3:$AR$434,MATCH(E604,'IRA-BIL_IRA-BIL - Mid_annual_st'!$A$3:$A$434,0),),'IRA-BIL_IRA-BIL - Mid_annual_st'!$W$1:$AR$1,$B612)</f>
        <v>28856793</v>
      </c>
      <c r="F612">
        <f>SUMIFS(INDEX('IRA-BIL_IRA-BIL - Mid_annual_st'!$W$3:$AR$434,MATCH(F604,'IRA-BIL_IRA-BIL - Mid_annual_st'!$A$3:$A$434,0),),'IRA-BIL_IRA-BIL - Mid_annual_st'!$W$1:$AR$1,$B612)</f>
        <v>28856793</v>
      </c>
      <c r="G612">
        <f>SUMIFS(INDEX('IRA-BIL_IRA-BIL - Mid_annual_st'!$W$3:$AR$434,MATCH(G604,'IRA-BIL_IRA-BIL - Mid_annual_st'!$A$3:$A$434,0),),'IRA-BIL_IRA-BIL - Mid_annual_st'!$W$1:$AR$1,$B612)</f>
        <v>28856793</v>
      </c>
      <c r="H612">
        <f>SUMIFS(INDEX('IRA-BIL_IRA-BIL - Mid_annual_st'!$W$3:$AR$434,MATCH(H604,'IRA-BIL_IRA-BIL - Mid_annual_st'!$A$3:$A$434,0),),'IRA-BIL_IRA-BIL - Mid_annual_st'!$W$1:$AR$1,$B612)</f>
        <v>28856793</v>
      </c>
      <c r="I612">
        <f>SUMIFS(INDEX('IRA-BIL_IRA-BIL - Mid_annual_st'!$W$3:$AR$434,MATCH(I604,'IRA-BIL_IRA-BIL - Mid_annual_st'!$A$3:$A$434,0),),'IRA-BIL_IRA-BIL - Mid_annual_st'!$W$1:$AR$1,$B612)</f>
        <v>28856793</v>
      </c>
      <c r="J612">
        <f>SUMIFS(INDEX('IRA-BIL_IRA-BIL - Mid_annual_st'!$W$3:$AR$434,MATCH(J604,'IRA-BIL_IRA-BIL - Mid_annual_st'!$A$3:$A$434,0),),'IRA-BIL_IRA-BIL - Mid_annual_st'!$W$1:$AR$1,$B612)</f>
        <v>28856793</v>
      </c>
      <c r="K612">
        <f>SUMIFS(INDEX('IRA-BIL_IRA-BIL - Mid_annual_st'!$W$3:$AR$434,MATCH(K604,'IRA-BIL_IRA-BIL - Mid_annual_st'!$A$3:$A$434,0),),'IRA-BIL_IRA-BIL - Mid_annual_st'!$W$1:$AR$1,$B612)</f>
        <v>28856793</v>
      </c>
      <c r="M612">
        <f t="shared" ref="M612:U612" si="567">C612/SUM(C606:C617)</f>
        <v>0.27710367171192557</v>
      </c>
      <c r="N612">
        <f t="shared" si="567"/>
        <v>0.27264972306442914</v>
      </c>
      <c r="O612">
        <f t="shared" si="567"/>
        <v>0.27325842714078569</v>
      </c>
      <c r="P612">
        <f t="shared" si="567"/>
        <v>0.27024366634983332</v>
      </c>
      <c r="Q612">
        <f t="shared" si="567"/>
        <v>0.27515163794014458</v>
      </c>
      <c r="R612">
        <f t="shared" si="567"/>
        <v>0.28262989013966022</v>
      </c>
      <c r="S612">
        <f t="shared" si="567"/>
        <v>0.30662711736086484</v>
      </c>
      <c r="T612">
        <f t="shared" si="567"/>
        <v>0.31520320610612312</v>
      </c>
      <c r="U612">
        <f t="shared" si="567"/>
        <v>0.33944473514933626</v>
      </c>
    </row>
    <row r="613" spans="1:21">
      <c r="A613" t="str">
        <f t="shared" si="561"/>
        <v>VA</v>
      </c>
      <c r="B613" s="1" t="s">
        <v>247</v>
      </c>
      <c r="C613">
        <f>SUMIFS(INDEX('IRA-BIL_IRA-BIL - Mid_annual_st'!$W$3:$AR$434,MATCH(C604,'IRA-BIL_IRA-BIL - Mid_annual_st'!$A$3:$A$434,0),),'IRA-BIL_IRA-BIL - Mid_annual_st'!$W$1:$AR$1,$B613)</f>
        <v>24085</v>
      </c>
      <c r="D613">
        <f>SUMIFS(INDEX('IRA-BIL_IRA-BIL - Mid_annual_st'!$W$3:$AR$434,MATCH(D604,'IRA-BIL_IRA-BIL - Mid_annual_st'!$A$3:$A$434,0),),'IRA-BIL_IRA-BIL - Mid_annual_st'!$W$1:$AR$1,$B613)</f>
        <v>70163</v>
      </c>
      <c r="E613">
        <f>SUMIFS(INDEX('IRA-BIL_IRA-BIL - Mid_annual_st'!$W$3:$AR$434,MATCH(E604,'IRA-BIL_IRA-BIL - Mid_annual_st'!$A$3:$A$434,0),),'IRA-BIL_IRA-BIL - Mid_annual_st'!$W$1:$AR$1,$B613)</f>
        <v>5580003</v>
      </c>
      <c r="F613">
        <f>SUMIFS(INDEX('IRA-BIL_IRA-BIL - Mid_annual_st'!$W$3:$AR$434,MATCH(F604,'IRA-BIL_IRA-BIL - Mid_annual_st'!$A$3:$A$434,0),),'IRA-BIL_IRA-BIL - Mid_annual_st'!$W$1:$AR$1,$B613)</f>
        <v>8602239</v>
      </c>
      <c r="G613">
        <f>SUMIFS(INDEX('IRA-BIL_IRA-BIL - Mid_annual_st'!$W$3:$AR$434,MATCH(G604,'IRA-BIL_IRA-BIL - Mid_annual_st'!$A$3:$A$434,0),),'IRA-BIL_IRA-BIL - Mid_annual_st'!$W$1:$AR$1,$B613)</f>
        <v>8496823</v>
      </c>
      <c r="H613">
        <f>SUMIFS(INDEX('IRA-BIL_IRA-BIL - Mid_annual_st'!$W$3:$AR$434,MATCH(H604,'IRA-BIL_IRA-BIL - Mid_annual_st'!$A$3:$A$434,0),),'IRA-BIL_IRA-BIL - Mid_annual_st'!$W$1:$AR$1,$B613)</f>
        <v>8460375</v>
      </c>
      <c r="I613">
        <f>SUMIFS(INDEX('IRA-BIL_IRA-BIL - Mid_annual_st'!$W$3:$AR$434,MATCH(I604,'IRA-BIL_IRA-BIL - Mid_annual_st'!$A$3:$A$434,0),),'IRA-BIL_IRA-BIL - Mid_annual_st'!$W$1:$AR$1,$B613)</f>
        <v>8809295</v>
      </c>
      <c r="J613">
        <f>SUMIFS(INDEX('IRA-BIL_IRA-BIL - Mid_annual_st'!$W$3:$AR$434,MATCH(J604,'IRA-BIL_IRA-BIL - Mid_annual_st'!$A$3:$A$434,0),),'IRA-BIL_IRA-BIL - Mid_annual_st'!$W$1:$AR$1,$B613)</f>
        <v>8612880</v>
      </c>
      <c r="K613">
        <f>SUMIFS(INDEX('IRA-BIL_IRA-BIL - Mid_annual_st'!$W$3:$AR$434,MATCH(K604,'IRA-BIL_IRA-BIL - Mid_annual_st'!$A$3:$A$434,0),),'IRA-BIL_IRA-BIL - Mid_annual_st'!$W$1:$AR$1,$B613)</f>
        <v>8588425</v>
      </c>
      <c r="M613">
        <f t="shared" ref="M613:U613" si="568">C613/SUM(C606:C617)</f>
        <v>2.3128148485459653E-4</v>
      </c>
      <c r="N613">
        <f t="shared" si="568"/>
        <v>6.6292614426591138E-4</v>
      </c>
      <c r="O613">
        <f t="shared" si="568"/>
        <v>5.2839650033905901E-2</v>
      </c>
      <c r="P613">
        <f t="shared" si="568"/>
        <v>8.0559908586429682E-2</v>
      </c>
      <c r="Q613">
        <f t="shared" si="568"/>
        <v>8.1017830558561835E-2</v>
      </c>
      <c r="R613">
        <f t="shared" si="568"/>
        <v>8.2862806576958437E-2</v>
      </c>
      <c r="S613">
        <f t="shared" si="568"/>
        <v>9.3605991900467936E-2</v>
      </c>
      <c r="T613">
        <f t="shared" si="568"/>
        <v>9.4078624392090485E-2</v>
      </c>
      <c r="U613">
        <f t="shared" si="568"/>
        <v>0.10102632158309964</v>
      </c>
    </row>
    <row r="614" spans="1:21">
      <c r="A614" t="str">
        <f t="shared" si="561"/>
        <v>VA</v>
      </c>
      <c r="B614" s="1" t="s">
        <v>245</v>
      </c>
      <c r="C614">
        <f>SUMIFS(INDEX('IRA-BIL_IRA-BIL - Mid_annual_st'!$W$3:$AR$434,MATCH(C604,'IRA-BIL_IRA-BIL - Mid_annual_st'!$A$3:$A$434,0),),'IRA-BIL_IRA-BIL - Mid_annual_st'!$W$1:$AR$1,$B614)</f>
        <v>0</v>
      </c>
      <c r="D614">
        <f>SUMIFS(INDEX('IRA-BIL_IRA-BIL - Mid_annual_st'!$W$3:$AR$434,MATCH(D604,'IRA-BIL_IRA-BIL - Mid_annual_st'!$A$3:$A$434,0),),'IRA-BIL_IRA-BIL - Mid_annual_st'!$W$1:$AR$1,$B614)</f>
        <v>146678</v>
      </c>
      <c r="E614">
        <f>SUMIFS(INDEX('IRA-BIL_IRA-BIL - Mid_annual_st'!$W$3:$AR$434,MATCH(E604,'IRA-BIL_IRA-BIL - Mid_annual_st'!$A$3:$A$434,0),),'IRA-BIL_IRA-BIL - Mid_annual_st'!$W$1:$AR$1,$B614)</f>
        <v>255720</v>
      </c>
      <c r="F614">
        <f>SUMIFS(INDEX('IRA-BIL_IRA-BIL - Mid_annual_st'!$W$3:$AR$434,MATCH(F604,'IRA-BIL_IRA-BIL - Mid_annual_st'!$A$3:$A$434,0),),'IRA-BIL_IRA-BIL - Mid_annual_st'!$W$1:$AR$1,$B614)</f>
        <v>90150</v>
      </c>
      <c r="G614">
        <f>SUMIFS(INDEX('IRA-BIL_IRA-BIL - Mid_annual_st'!$W$3:$AR$434,MATCH(G604,'IRA-BIL_IRA-BIL - Mid_annual_st'!$A$3:$A$434,0),),'IRA-BIL_IRA-BIL - Mid_annual_st'!$W$1:$AR$1,$B614)</f>
        <v>0</v>
      </c>
      <c r="H614">
        <f>SUMIFS(INDEX('IRA-BIL_IRA-BIL - Mid_annual_st'!$W$3:$AR$434,MATCH(H604,'IRA-BIL_IRA-BIL - Mid_annual_st'!$A$3:$A$434,0),),'IRA-BIL_IRA-BIL - Mid_annual_st'!$W$1:$AR$1,$B614)</f>
        <v>0</v>
      </c>
      <c r="I614">
        <f>SUMIFS(INDEX('IRA-BIL_IRA-BIL - Mid_annual_st'!$W$3:$AR$434,MATCH(I604,'IRA-BIL_IRA-BIL - Mid_annual_st'!$A$3:$A$434,0),),'IRA-BIL_IRA-BIL - Mid_annual_st'!$W$1:$AR$1,$B614)</f>
        <v>0</v>
      </c>
      <c r="J614">
        <f>SUMIFS(INDEX('IRA-BIL_IRA-BIL - Mid_annual_st'!$W$3:$AR$434,MATCH(J604,'IRA-BIL_IRA-BIL - Mid_annual_st'!$A$3:$A$434,0),),'IRA-BIL_IRA-BIL - Mid_annual_st'!$W$1:$AR$1,$B614)</f>
        <v>0</v>
      </c>
      <c r="K614">
        <f>SUMIFS(INDEX('IRA-BIL_IRA-BIL - Mid_annual_st'!$W$3:$AR$434,MATCH(K604,'IRA-BIL_IRA-BIL - Mid_annual_st'!$A$3:$A$434,0),),'IRA-BIL_IRA-BIL - Mid_annual_st'!$W$1:$AR$1,$B614)</f>
        <v>0</v>
      </c>
      <c r="M614">
        <f t="shared" ref="M614:U614" si="569">C614/SUM(C606:C617)</f>
        <v>0</v>
      </c>
      <c r="N614">
        <f t="shared" si="569"/>
        <v>1.3858683492529588E-3</v>
      </c>
      <c r="O614">
        <f t="shared" si="569"/>
        <v>2.421531907181845E-3</v>
      </c>
      <c r="P614">
        <f t="shared" si="569"/>
        <v>8.4425412489313957E-4</v>
      </c>
      <c r="Q614">
        <f t="shared" si="569"/>
        <v>0</v>
      </c>
      <c r="R614">
        <f t="shared" si="569"/>
        <v>0</v>
      </c>
      <c r="S614">
        <f t="shared" si="569"/>
        <v>0</v>
      </c>
      <c r="T614">
        <f t="shared" si="569"/>
        <v>0</v>
      </c>
      <c r="U614">
        <f t="shared" si="569"/>
        <v>0</v>
      </c>
    </row>
    <row r="615" spans="1:21">
      <c r="A615" t="str">
        <f t="shared" si="561"/>
        <v>VA</v>
      </c>
      <c r="B615" s="1" t="s">
        <v>248</v>
      </c>
      <c r="C615">
        <f>SUMIFS(INDEX('IRA-BIL_IRA-BIL - Mid_annual_st'!$W$3:$AR$434,MATCH(C604,'IRA-BIL_IRA-BIL - Mid_annual_st'!$A$3:$A$434,0),),'IRA-BIL_IRA-BIL - Mid_annual_st'!$W$1:$AR$1,$B615)</f>
        <v>72535</v>
      </c>
      <c r="D615">
        <f>SUMIFS(INDEX('IRA-BIL_IRA-BIL - Mid_annual_st'!$W$3:$AR$434,MATCH(D604,'IRA-BIL_IRA-BIL - Mid_annual_st'!$A$3:$A$434,0),),'IRA-BIL_IRA-BIL - Mid_annual_st'!$W$1:$AR$1,$B615)</f>
        <v>255053</v>
      </c>
      <c r="E615">
        <f>SUMIFS(INDEX('IRA-BIL_IRA-BIL - Mid_annual_st'!$W$3:$AR$434,MATCH(E604,'IRA-BIL_IRA-BIL - Mid_annual_st'!$A$3:$A$434,0),),'IRA-BIL_IRA-BIL - Mid_annual_st'!$W$1:$AR$1,$B615)</f>
        <v>347001</v>
      </c>
      <c r="F615">
        <f>SUMIFS(INDEX('IRA-BIL_IRA-BIL - Mid_annual_st'!$W$3:$AR$434,MATCH(F604,'IRA-BIL_IRA-BIL - Mid_annual_st'!$A$3:$A$434,0),),'IRA-BIL_IRA-BIL - Mid_annual_st'!$W$1:$AR$1,$B615)</f>
        <v>346061</v>
      </c>
      <c r="G615">
        <f>SUMIFS(INDEX('IRA-BIL_IRA-BIL - Mid_annual_st'!$W$3:$AR$434,MATCH(G604,'IRA-BIL_IRA-BIL - Mid_annual_st'!$A$3:$A$434,0),),'IRA-BIL_IRA-BIL - Mid_annual_st'!$W$1:$AR$1,$B615)</f>
        <v>345121</v>
      </c>
      <c r="H615">
        <f>SUMIFS(INDEX('IRA-BIL_IRA-BIL - Mid_annual_st'!$W$3:$AR$434,MATCH(H604,'IRA-BIL_IRA-BIL - Mid_annual_st'!$A$3:$A$434,0),),'IRA-BIL_IRA-BIL - Mid_annual_st'!$W$1:$AR$1,$B615)</f>
        <v>344189</v>
      </c>
      <c r="I615">
        <f>SUMIFS(INDEX('IRA-BIL_IRA-BIL - Mid_annual_st'!$W$3:$AR$434,MATCH(I604,'IRA-BIL_IRA-BIL - Mid_annual_st'!$A$3:$A$434,0),),'IRA-BIL_IRA-BIL - Mid_annual_st'!$W$1:$AR$1,$B615)</f>
        <v>343275</v>
      </c>
      <c r="J615">
        <f>SUMIFS(INDEX('IRA-BIL_IRA-BIL - Mid_annual_st'!$W$3:$AR$434,MATCH(J604,'IRA-BIL_IRA-BIL - Mid_annual_st'!$A$3:$A$434,0),),'IRA-BIL_IRA-BIL - Mid_annual_st'!$W$1:$AR$1,$B615)</f>
        <v>342344</v>
      </c>
      <c r="K615">
        <f>SUMIFS(INDEX('IRA-BIL_IRA-BIL - Mid_annual_st'!$W$3:$AR$434,MATCH(K604,'IRA-BIL_IRA-BIL - Mid_annual_st'!$A$3:$A$434,0),),'IRA-BIL_IRA-BIL - Mid_annual_st'!$W$1:$AR$1,$B615)</f>
        <v>341430</v>
      </c>
      <c r="M615">
        <f t="shared" ref="M615:U615" si="570">C615/SUM(C606:C617)</f>
        <v>6.9653321585751128E-4</v>
      </c>
      <c r="N615">
        <f t="shared" si="570"/>
        <v>2.4098356950736639E-3</v>
      </c>
      <c r="O615">
        <f t="shared" si="570"/>
        <v>3.2859142551384616E-3</v>
      </c>
      <c r="P615">
        <f t="shared" si="570"/>
        <v>3.2408588653870746E-3</v>
      </c>
      <c r="Q615">
        <f t="shared" si="570"/>
        <v>3.2907540500963029E-3</v>
      </c>
      <c r="R615">
        <f t="shared" si="570"/>
        <v>3.371064111569138E-3</v>
      </c>
      <c r="S615">
        <f t="shared" si="570"/>
        <v>3.6475787074485679E-3</v>
      </c>
      <c r="T615">
        <f t="shared" si="570"/>
        <v>3.7394289237613694E-3</v>
      </c>
      <c r="U615">
        <f t="shared" si="570"/>
        <v>4.0162680559145255E-3</v>
      </c>
    </row>
    <row r="616" spans="1:21">
      <c r="A616" t="str">
        <f t="shared" si="561"/>
        <v>VA</v>
      </c>
      <c r="B616" s="1" t="s">
        <v>246</v>
      </c>
      <c r="C616" s="53">
        <v>0</v>
      </c>
      <c r="D616" s="53">
        <v>0</v>
      </c>
      <c r="E616" s="53">
        <v>0</v>
      </c>
      <c r="F616" s="53">
        <v>0</v>
      </c>
      <c r="G616" s="53">
        <v>0</v>
      </c>
      <c r="H616" s="53">
        <v>0</v>
      </c>
      <c r="I616" s="53">
        <v>0</v>
      </c>
      <c r="J616" s="53">
        <v>0</v>
      </c>
      <c r="K616" s="53">
        <v>0</v>
      </c>
      <c r="M616" s="53">
        <v>0</v>
      </c>
      <c r="N616" s="53">
        <v>0</v>
      </c>
      <c r="O616" s="53">
        <v>0</v>
      </c>
      <c r="P616" s="53">
        <v>0</v>
      </c>
      <c r="Q616" s="53">
        <v>0</v>
      </c>
      <c r="R616" s="53">
        <v>0</v>
      </c>
      <c r="S616" s="53">
        <v>0</v>
      </c>
      <c r="T616" s="53">
        <v>0</v>
      </c>
      <c r="U616" s="53">
        <v>0</v>
      </c>
    </row>
    <row r="617" spans="1:21" ht="15.6" customHeight="1" thickBot="1">
      <c r="A617" t="str">
        <f t="shared" si="561"/>
        <v>VA</v>
      </c>
      <c r="B617" s="1" t="s">
        <v>240</v>
      </c>
      <c r="C617">
        <f>SUMIFS(INDEX('IRA-BIL_IRA-BIL - Mid_annual_st'!$W$3:$AR$434,MATCH(C604,'IRA-BIL_IRA-BIL - Mid_annual_st'!$A$3:$A$434,0),),'IRA-BIL_IRA-BIL - Mid_annual_st'!$W$1:$AR$1,$B617)</f>
        <v>8439250</v>
      </c>
      <c r="D617">
        <f>SUMIFS(INDEX('IRA-BIL_IRA-BIL - Mid_annual_st'!$W$3:$AR$434,MATCH(D604,'IRA-BIL_IRA-BIL - Mid_annual_st'!$A$3:$A$434,0),),'IRA-BIL_IRA-BIL - Mid_annual_st'!$W$1:$AR$1,$B617)</f>
        <v>11148803</v>
      </c>
      <c r="E617">
        <f>SUMIFS(INDEX('IRA-BIL_IRA-BIL - Mid_annual_st'!$W$3:$AR$434,MATCH(E604,'IRA-BIL_IRA-BIL - Mid_annual_st'!$A$3:$A$434,0),),'IRA-BIL_IRA-BIL - Mid_annual_st'!$W$1:$AR$1,$B617)</f>
        <v>11110721</v>
      </c>
      <c r="F617">
        <f>SUMIFS(INDEX('IRA-BIL_IRA-BIL - Mid_annual_st'!$W$3:$AR$434,MATCH(F604,'IRA-BIL_IRA-BIL - Mid_annual_st'!$A$3:$A$434,0),),'IRA-BIL_IRA-BIL - Mid_annual_st'!$W$1:$AR$1,$B617)</f>
        <v>11033606</v>
      </c>
      <c r="G617">
        <f>SUMIFS(INDEX('IRA-BIL_IRA-BIL - Mid_annual_st'!$W$3:$AR$434,MATCH(G604,'IRA-BIL_IRA-BIL - Mid_annual_st'!$A$3:$A$434,0),),'IRA-BIL_IRA-BIL - Mid_annual_st'!$W$1:$AR$1,$B617)</f>
        <v>10956619</v>
      </c>
      <c r="H617">
        <f>SUMIFS(INDEX('IRA-BIL_IRA-BIL - Mid_annual_st'!$W$3:$AR$434,MATCH(H604,'IRA-BIL_IRA-BIL - Mid_annual_st'!$A$3:$A$434,0),),'IRA-BIL_IRA-BIL - Mid_annual_st'!$W$1:$AR$1,$B617)</f>
        <v>10879853</v>
      </c>
      <c r="I617">
        <f>SUMIFS(INDEX('IRA-BIL_IRA-BIL - Mid_annual_st'!$W$3:$AR$434,MATCH(I604,'IRA-BIL_IRA-BIL - Mid_annual_st'!$A$3:$A$434,0),),'IRA-BIL_IRA-BIL - Mid_annual_st'!$W$1:$AR$1,$B617)</f>
        <v>10808762</v>
      </c>
      <c r="J617">
        <f>SUMIFS(INDEX('IRA-BIL_IRA-BIL - Mid_annual_st'!$W$3:$AR$434,MATCH(J604,'IRA-BIL_IRA-BIL - Mid_annual_st'!$A$3:$A$434,0),),'IRA-BIL_IRA-BIL - Mid_annual_st'!$W$1:$AR$1,$B617)</f>
        <v>10733215</v>
      </c>
      <c r="K617">
        <f>SUMIFS(INDEX('IRA-BIL_IRA-BIL - Mid_annual_st'!$W$3:$AR$434,MATCH(K604,'IRA-BIL_IRA-BIL - Mid_annual_st'!$A$3:$A$434,0),),'IRA-BIL_IRA-BIL - Mid_annual_st'!$W$1:$AR$1,$B617)</f>
        <v>10658383</v>
      </c>
      <c r="M617">
        <f t="shared" ref="M617:U617" si="571">C617/SUM(C606:C617)</f>
        <v>8.1039745528717205E-2</v>
      </c>
      <c r="N617">
        <f t="shared" si="571"/>
        <v>0.10533804121788158</v>
      </c>
      <c r="O617">
        <f t="shared" si="571"/>
        <v>0.10521259742411769</v>
      </c>
      <c r="P617">
        <f t="shared" si="571"/>
        <v>0.10332964368214857</v>
      </c>
      <c r="Q617">
        <f t="shared" si="571"/>
        <v>0.10447216584795507</v>
      </c>
      <c r="R617">
        <f t="shared" si="571"/>
        <v>0.10655971570110556</v>
      </c>
      <c r="S617">
        <f t="shared" si="571"/>
        <v>0.11485197035927229</v>
      </c>
      <c r="T617">
        <f t="shared" si="571"/>
        <v>0.11723907711526822</v>
      </c>
      <c r="U617">
        <f t="shared" si="571"/>
        <v>0.12537540102100703</v>
      </c>
    </row>
    <row r="618" spans="1:21" ht="15.6" customHeight="1" thickBot="1">
      <c r="A618" s="50" t="s">
        <v>141</v>
      </c>
      <c r="C618" s="49" t="str">
        <f t="shared" ref="C618:K618" si="572">$A618&amp;"_"&amp;C619</f>
        <v>WA_2022</v>
      </c>
      <c r="D618" s="49" t="str">
        <f t="shared" si="572"/>
        <v>WA_2023</v>
      </c>
      <c r="E618" s="49" t="str">
        <f t="shared" si="572"/>
        <v>WA_2024</v>
      </c>
      <c r="F618" s="49" t="str">
        <f t="shared" si="572"/>
        <v>WA_2025</v>
      </c>
      <c r="G618" s="49" t="str">
        <f t="shared" si="572"/>
        <v>WA_2026</v>
      </c>
      <c r="H618" s="49" t="str">
        <f t="shared" si="572"/>
        <v>WA_2027</v>
      </c>
      <c r="I618" s="49" t="str">
        <f t="shared" si="572"/>
        <v>WA_2028</v>
      </c>
      <c r="J618" s="49" t="str">
        <f t="shared" si="572"/>
        <v>WA_2029</v>
      </c>
      <c r="K618" s="49" t="str">
        <f t="shared" si="572"/>
        <v>WA_2030</v>
      </c>
      <c r="M618" s="56" t="str">
        <f t="shared" ref="M618:U618" si="573">$A618&amp;"_"&amp;M619</f>
        <v>WA_2022</v>
      </c>
      <c r="N618" s="56" t="str">
        <f t="shared" si="573"/>
        <v>WA_2023</v>
      </c>
      <c r="O618" s="56" t="str">
        <f t="shared" si="573"/>
        <v>WA_2024</v>
      </c>
      <c r="P618" s="56" t="str">
        <f t="shared" si="573"/>
        <v>WA_2025</v>
      </c>
      <c r="Q618" s="56" t="str">
        <f t="shared" si="573"/>
        <v>WA_2026</v>
      </c>
      <c r="R618" s="56" t="str">
        <f t="shared" si="573"/>
        <v>WA_2027</v>
      </c>
      <c r="S618" s="56" t="str">
        <f t="shared" si="573"/>
        <v>WA_2028</v>
      </c>
      <c r="T618" s="56" t="str">
        <f t="shared" si="573"/>
        <v>WA_2029</v>
      </c>
      <c r="U618" s="56" t="str">
        <f t="shared" si="573"/>
        <v>WA_2030</v>
      </c>
    </row>
    <row r="619" spans="1:21">
      <c r="C619" s="48">
        <v>2022</v>
      </c>
      <c r="D619" s="48">
        <v>2023</v>
      </c>
      <c r="E619" s="48">
        <v>2024</v>
      </c>
      <c r="F619" s="48">
        <v>2025</v>
      </c>
      <c r="G619" s="48">
        <v>2026</v>
      </c>
      <c r="H619" s="48">
        <v>2027</v>
      </c>
      <c r="I619" s="48">
        <v>2028</v>
      </c>
      <c r="J619" s="48">
        <v>2029</v>
      </c>
      <c r="K619" s="48">
        <v>2030</v>
      </c>
      <c r="M619" s="48">
        <v>2022</v>
      </c>
      <c r="N619" s="48">
        <v>2023</v>
      </c>
      <c r="O619" s="48">
        <v>2024</v>
      </c>
      <c r="P619" s="48">
        <v>2025</v>
      </c>
      <c r="Q619" s="48">
        <v>2026</v>
      </c>
      <c r="R619" s="48">
        <v>2027</v>
      </c>
      <c r="S619" s="48">
        <v>2028</v>
      </c>
      <c r="T619" s="48">
        <v>2029</v>
      </c>
      <c r="U619" s="48">
        <v>2030</v>
      </c>
    </row>
    <row r="620" spans="1:21">
      <c r="A620" t="str">
        <f>A618</f>
        <v>WA</v>
      </c>
      <c r="B620" s="1" t="s">
        <v>237</v>
      </c>
      <c r="C620" s="53">
        <v>0</v>
      </c>
      <c r="D620" s="53">
        <v>0</v>
      </c>
      <c r="E620" s="53">
        <v>0</v>
      </c>
      <c r="F620" s="53">
        <v>0</v>
      </c>
      <c r="G620" s="53">
        <v>0</v>
      </c>
      <c r="H620" s="53">
        <v>0</v>
      </c>
      <c r="I620" s="53">
        <v>0</v>
      </c>
      <c r="J620" s="53">
        <v>0</v>
      </c>
      <c r="K620" s="53">
        <v>0</v>
      </c>
      <c r="M620" s="53">
        <v>0</v>
      </c>
      <c r="N620" s="53">
        <v>0</v>
      </c>
      <c r="O620" s="53">
        <v>0</v>
      </c>
      <c r="P620" s="53">
        <v>0</v>
      </c>
      <c r="Q620" s="53">
        <v>0</v>
      </c>
      <c r="R620" s="53">
        <v>0</v>
      </c>
      <c r="S620" s="53">
        <v>0</v>
      </c>
      <c r="T620" s="53">
        <v>0</v>
      </c>
      <c r="U620" s="53">
        <v>0</v>
      </c>
    </row>
    <row r="621" spans="1:21">
      <c r="A621" t="str">
        <f t="shared" ref="A621:A631" si="574">A620</f>
        <v>WA</v>
      </c>
      <c r="B621" s="1" t="s">
        <v>238</v>
      </c>
      <c r="C621">
        <f>SUMIFS(INDEX('IRA-BIL_IRA-BIL - Mid_annual_st'!$W$3:$AR$434,MATCH(C618,'IRA-BIL_IRA-BIL - Mid_annual_st'!$A$3:$A$434,0),),'IRA-BIL_IRA-BIL - Mid_annual_st'!$W$1:$AR$1,$B621)</f>
        <v>316849</v>
      </c>
      <c r="D621">
        <f>SUMIFS(INDEX('IRA-BIL_IRA-BIL - Mid_annual_st'!$W$3:$AR$434,MATCH(D618,'IRA-BIL_IRA-BIL - Mid_annual_st'!$A$3:$A$434,0),),'IRA-BIL_IRA-BIL - Mid_annual_st'!$W$1:$AR$1,$B621)</f>
        <v>316849</v>
      </c>
      <c r="E621">
        <f>SUMIFS(INDEX('IRA-BIL_IRA-BIL - Mid_annual_st'!$W$3:$AR$434,MATCH(E618,'IRA-BIL_IRA-BIL - Mid_annual_st'!$A$3:$A$434,0),),'IRA-BIL_IRA-BIL - Mid_annual_st'!$W$1:$AR$1,$B621)</f>
        <v>316849</v>
      </c>
      <c r="F621">
        <f>SUMIFS(INDEX('IRA-BIL_IRA-BIL - Mid_annual_st'!$W$3:$AR$434,MATCH(F618,'IRA-BIL_IRA-BIL - Mid_annual_st'!$A$3:$A$434,0),),'IRA-BIL_IRA-BIL - Mid_annual_st'!$W$1:$AR$1,$B621)</f>
        <v>316849</v>
      </c>
      <c r="G621">
        <f>SUMIFS(INDEX('IRA-BIL_IRA-BIL - Mid_annual_st'!$W$3:$AR$434,MATCH(G618,'IRA-BIL_IRA-BIL - Mid_annual_st'!$A$3:$A$434,0),),'IRA-BIL_IRA-BIL - Mid_annual_st'!$W$1:$AR$1,$B621)</f>
        <v>316849</v>
      </c>
      <c r="H621">
        <f>SUMIFS(INDEX('IRA-BIL_IRA-BIL - Mid_annual_st'!$W$3:$AR$434,MATCH(H618,'IRA-BIL_IRA-BIL - Mid_annual_st'!$A$3:$A$434,0),),'IRA-BIL_IRA-BIL - Mid_annual_st'!$W$1:$AR$1,$B621)</f>
        <v>312068</v>
      </c>
      <c r="I621">
        <f>SUMIFS(INDEX('IRA-BIL_IRA-BIL - Mid_annual_st'!$W$3:$AR$434,MATCH(I618,'IRA-BIL_IRA-BIL - Mid_annual_st'!$A$3:$A$434,0),),'IRA-BIL_IRA-BIL - Mid_annual_st'!$W$1:$AR$1,$B621)</f>
        <v>307686</v>
      </c>
      <c r="J621">
        <f>SUMIFS(INDEX('IRA-BIL_IRA-BIL - Mid_annual_st'!$W$3:$AR$434,MATCH(J618,'IRA-BIL_IRA-BIL - Mid_annual_st'!$A$3:$A$434,0),),'IRA-BIL_IRA-BIL - Mid_annual_st'!$W$1:$AR$1,$B621)</f>
        <v>269475</v>
      </c>
      <c r="K621">
        <f>SUMIFS(INDEX('IRA-BIL_IRA-BIL - Mid_annual_st'!$W$3:$AR$434,MATCH(K618,'IRA-BIL_IRA-BIL - Mid_annual_st'!$A$3:$A$434,0),),'IRA-BIL_IRA-BIL - Mid_annual_st'!$W$1:$AR$1,$B621)</f>
        <v>249565</v>
      </c>
      <c r="M621">
        <f t="shared" ref="M621:U621" si="575">C621/SUM(C620:C631)</f>
        <v>2.6306550700504932E-3</v>
      </c>
      <c r="N621">
        <f t="shared" si="575"/>
        <v>2.7314965738941986E-3</v>
      </c>
      <c r="O621">
        <f t="shared" si="575"/>
        <v>2.7500976749940368E-3</v>
      </c>
      <c r="P621">
        <f t="shared" si="575"/>
        <v>2.7687122832759261E-3</v>
      </c>
      <c r="Q621">
        <f t="shared" si="575"/>
        <v>2.7160663766714116E-3</v>
      </c>
      <c r="R621">
        <f t="shared" si="575"/>
        <v>2.5927178615203789E-3</v>
      </c>
      <c r="S621">
        <f t="shared" si="575"/>
        <v>2.4740098943027869E-3</v>
      </c>
      <c r="T621">
        <f t="shared" si="575"/>
        <v>2.1660183736231103E-3</v>
      </c>
      <c r="U621">
        <f t="shared" si="575"/>
        <v>1.9807390557946727E-3</v>
      </c>
    </row>
    <row r="622" spans="1:21">
      <c r="A622" t="str">
        <f t="shared" si="574"/>
        <v>WA</v>
      </c>
      <c r="B622" s="1" t="s">
        <v>239</v>
      </c>
      <c r="C622">
        <f>SUMIFS(INDEX('IRA-BIL_IRA-BIL - Mid_annual_st'!$W$3:$AR$434,MATCH(C618,'IRA-BIL_IRA-BIL - Mid_annual_st'!$A$3:$A$434,0),),'IRA-BIL_IRA-BIL - Mid_annual_st'!$W$1:$AR$1,$B622)</f>
        <v>4751724</v>
      </c>
      <c r="D622">
        <f>SUMIFS(INDEX('IRA-BIL_IRA-BIL - Mid_annual_st'!$W$3:$AR$434,MATCH(D618,'IRA-BIL_IRA-BIL - Mid_annual_st'!$A$3:$A$434,0),),'IRA-BIL_IRA-BIL - Mid_annual_st'!$W$1:$AR$1,$B622)</f>
        <v>4751724</v>
      </c>
      <c r="E622">
        <f>SUMIFS(INDEX('IRA-BIL_IRA-BIL - Mid_annual_st'!$W$3:$AR$434,MATCH(E618,'IRA-BIL_IRA-BIL - Mid_annual_st'!$A$3:$A$434,0),),'IRA-BIL_IRA-BIL - Mid_annual_st'!$W$1:$AR$1,$B622)</f>
        <v>3841663</v>
      </c>
      <c r="F622">
        <f>SUMIFS(INDEX('IRA-BIL_IRA-BIL - Mid_annual_st'!$W$3:$AR$434,MATCH(F618,'IRA-BIL_IRA-BIL - Mid_annual_st'!$A$3:$A$434,0),),'IRA-BIL_IRA-BIL - Mid_annual_st'!$W$1:$AR$1,$B622)</f>
        <v>41007</v>
      </c>
      <c r="G622">
        <f>SUMIFS(INDEX('IRA-BIL_IRA-BIL - Mid_annual_st'!$W$3:$AR$434,MATCH(G618,'IRA-BIL_IRA-BIL - Mid_annual_st'!$A$3:$A$434,0),),'IRA-BIL_IRA-BIL - Mid_annual_st'!$W$1:$AR$1,$B622)</f>
        <v>82014</v>
      </c>
      <c r="H622">
        <f>SUMIFS(INDEX('IRA-BIL_IRA-BIL - Mid_annual_st'!$W$3:$AR$434,MATCH(H618,'IRA-BIL_IRA-BIL - Mid_annual_st'!$A$3:$A$434,0),),'IRA-BIL_IRA-BIL - Mid_annual_st'!$W$1:$AR$1,$B622)</f>
        <v>123022</v>
      </c>
      <c r="I622">
        <f>SUMIFS(INDEX('IRA-BIL_IRA-BIL - Mid_annual_st'!$W$3:$AR$434,MATCH(I618,'IRA-BIL_IRA-BIL - Mid_annual_st'!$A$3:$A$434,0),),'IRA-BIL_IRA-BIL - Mid_annual_st'!$W$1:$AR$1,$B622)</f>
        <v>0</v>
      </c>
      <c r="J622">
        <f>SUMIFS(INDEX('IRA-BIL_IRA-BIL - Mid_annual_st'!$W$3:$AR$434,MATCH(J618,'IRA-BIL_IRA-BIL - Mid_annual_st'!$A$3:$A$434,0),),'IRA-BIL_IRA-BIL - Mid_annual_st'!$W$1:$AR$1,$B622)</f>
        <v>0</v>
      </c>
      <c r="K622">
        <f>SUMIFS(INDEX('IRA-BIL_IRA-BIL - Mid_annual_st'!$W$3:$AR$434,MATCH(K618,'IRA-BIL_IRA-BIL - Mid_annual_st'!$A$3:$A$434,0),),'IRA-BIL_IRA-BIL - Mid_annual_st'!$W$1:$AR$1,$B622)</f>
        <v>0</v>
      </c>
      <c r="M622">
        <f t="shared" ref="M622:U622" si="576">C622/SUM(C620:C631)</f>
        <v>3.9451432171414808E-2</v>
      </c>
      <c r="N622">
        <f t="shared" si="576"/>
        <v>4.0963732964569358E-2</v>
      </c>
      <c r="O622">
        <f t="shared" si="576"/>
        <v>3.3343796207059566E-2</v>
      </c>
      <c r="P622">
        <f t="shared" si="576"/>
        <v>3.583302601564023E-4</v>
      </c>
      <c r="Q622">
        <f t="shared" si="576"/>
        <v>7.0303352011945482E-4</v>
      </c>
      <c r="R622">
        <f t="shared" si="576"/>
        <v>1.0220892137609754E-3</v>
      </c>
      <c r="S622">
        <f t="shared" si="576"/>
        <v>0</v>
      </c>
      <c r="T622">
        <f t="shared" si="576"/>
        <v>0</v>
      </c>
      <c r="U622">
        <f t="shared" si="576"/>
        <v>0</v>
      </c>
    </row>
    <row r="623" spans="1:21">
      <c r="A623" t="str">
        <f t="shared" si="574"/>
        <v>WA</v>
      </c>
      <c r="B623" s="1" t="s">
        <v>242</v>
      </c>
      <c r="C623">
        <f>SUMIFS(INDEX('IRA-BIL_IRA-BIL - Mid_annual_st'!$W$3:$AR$434,MATCH(C618,'IRA-BIL_IRA-BIL - Mid_annual_st'!$A$3:$A$434,0),),'IRA-BIL_IRA-BIL - Mid_annual_st'!$W$1:$AR$1,$B623)</f>
        <v>0</v>
      </c>
      <c r="D623">
        <f>SUMIFS(INDEX('IRA-BIL_IRA-BIL - Mid_annual_st'!$W$3:$AR$434,MATCH(D618,'IRA-BIL_IRA-BIL - Mid_annual_st'!$A$3:$A$434,0),),'IRA-BIL_IRA-BIL - Mid_annual_st'!$W$1:$AR$1,$B623)</f>
        <v>0</v>
      </c>
      <c r="E623">
        <f>SUMIFS(INDEX('IRA-BIL_IRA-BIL - Mid_annual_st'!$W$3:$AR$434,MATCH(E618,'IRA-BIL_IRA-BIL - Mid_annual_st'!$A$3:$A$434,0),),'IRA-BIL_IRA-BIL - Mid_annual_st'!$W$1:$AR$1,$B623)</f>
        <v>0</v>
      </c>
      <c r="F623">
        <f>SUMIFS(INDEX('IRA-BIL_IRA-BIL - Mid_annual_st'!$W$3:$AR$434,MATCH(F618,'IRA-BIL_IRA-BIL - Mid_annual_st'!$A$3:$A$434,0),),'IRA-BIL_IRA-BIL - Mid_annual_st'!$W$1:$AR$1,$B623)</f>
        <v>0</v>
      </c>
      <c r="G623">
        <f>SUMIFS(INDEX('IRA-BIL_IRA-BIL - Mid_annual_st'!$W$3:$AR$434,MATCH(G618,'IRA-BIL_IRA-BIL - Mid_annual_st'!$A$3:$A$434,0),),'IRA-BIL_IRA-BIL - Mid_annual_st'!$W$1:$AR$1,$B623)</f>
        <v>0</v>
      </c>
      <c r="H623">
        <f>SUMIFS(INDEX('IRA-BIL_IRA-BIL - Mid_annual_st'!$W$3:$AR$434,MATCH(H618,'IRA-BIL_IRA-BIL - Mid_annual_st'!$A$3:$A$434,0),),'IRA-BIL_IRA-BIL - Mid_annual_st'!$W$1:$AR$1,$B623)</f>
        <v>0</v>
      </c>
      <c r="I623">
        <f>SUMIFS(INDEX('IRA-BIL_IRA-BIL - Mid_annual_st'!$W$3:$AR$434,MATCH(I618,'IRA-BIL_IRA-BIL - Mid_annual_st'!$A$3:$A$434,0),),'IRA-BIL_IRA-BIL - Mid_annual_st'!$W$1:$AR$1,$B623)</f>
        <v>0</v>
      </c>
      <c r="J623">
        <f>SUMIFS(INDEX('IRA-BIL_IRA-BIL - Mid_annual_st'!$W$3:$AR$434,MATCH(J618,'IRA-BIL_IRA-BIL - Mid_annual_st'!$A$3:$A$434,0),),'IRA-BIL_IRA-BIL - Mid_annual_st'!$W$1:$AR$1,$B623)</f>
        <v>0</v>
      </c>
      <c r="K623">
        <f>SUMIFS(INDEX('IRA-BIL_IRA-BIL - Mid_annual_st'!$W$3:$AR$434,MATCH(K618,'IRA-BIL_IRA-BIL - Mid_annual_st'!$A$3:$A$434,0),),'IRA-BIL_IRA-BIL - Mid_annual_st'!$W$1:$AR$1,$B623)</f>
        <v>0</v>
      </c>
      <c r="M623">
        <f t="shared" ref="M623:U623" si="577">C623/SUM(C620:C631)</f>
        <v>0</v>
      </c>
      <c r="N623">
        <f t="shared" si="577"/>
        <v>0</v>
      </c>
      <c r="O623">
        <f t="shared" si="577"/>
        <v>0</v>
      </c>
      <c r="P623">
        <f t="shared" si="577"/>
        <v>0</v>
      </c>
      <c r="Q623">
        <f t="shared" si="577"/>
        <v>0</v>
      </c>
      <c r="R623">
        <f t="shared" si="577"/>
        <v>0</v>
      </c>
      <c r="S623">
        <f t="shared" si="577"/>
        <v>0</v>
      </c>
      <c r="T623">
        <f t="shared" si="577"/>
        <v>0</v>
      </c>
      <c r="U623">
        <f t="shared" si="577"/>
        <v>0</v>
      </c>
    </row>
    <row r="624" spans="1:21">
      <c r="A624" t="str">
        <f t="shared" si="574"/>
        <v>WA</v>
      </c>
      <c r="B624" s="1" t="s">
        <v>243</v>
      </c>
      <c r="C624">
        <f>SUMIFS(INDEX('IRA-BIL_IRA-BIL - Mid_annual_st'!$W$3:$AR$434,MATCH(C618,'IRA-BIL_IRA-BIL - Mid_annual_st'!$A$3:$A$434,0),),'IRA-BIL_IRA-BIL - Mid_annual_st'!$W$1:$AR$1,$B624)</f>
        <v>88488450</v>
      </c>
      <c r="D624">
        <f>SUMIFS(INDEX('IRA-BIL_IRA-BIL - Mid_annual_st'!$W$3:$AR$434,MATCH(D618,'IRA-BIL_IRA-BIL - Mid_annual_st'!$A$3:$A$434,0),),'IRA-BIL_IRA-BIL - Mid_annual_st'!$W$1:$AR$1,$B624)</f>
        <v>88488450</v>
      </c>
      <c r="E624">
        <f>SUMIFS(INDEX('IRA-BIL_IRA-BIL - Mid_annual_st'!$W$3:$AR$434,MATCH(E618,'IRA-BIL_IRA-BIL - Mid_annual_st'!$A$3:$A$434,0),),'IRA-BIL_IRA-BIL - Mid_annual_st'!$W$1:$AR$1,$B624)</f>
        <v>88541704</v>
      </c>
      <c r="F624">
        <f>SUMIFS(INDEX('IRA-BIL_IRA-BIL - Mid_annual_st'!$W$3:$AR$434,MATCH(F618,'IRA-BIL_IRA-BIL - Mid_annual_st'!$A$3:$A$434,0),),'IRA-BIL_IRA-BIL - Mid_annual_st'!$W$1:$AR$1,$B624)</f>
        <v>91037140</v>
      </c>
      <c r="G624">
        <f>SUMIFS(INDEX('IRA-BIL_IRA-BIL - Mid_annual_st'!$W$3:$AR$434,MATCH(G618,'IRA-BIL_IRA-BIL - Mid_annual_st'!$A$3:$A$434,0),),'IRA-BIL_IRA-BIL - Mid_annual_st'!$W$1:$AR$1,$B624)</f>
        <v>91090393</v>
      </c>
      <c r="H624">
        <f>SUMIFS(INDEX('IRA-BIL_IRA-BIL - Mid_annual_st'!$W$3:$AR$434,MATCH(H618,'IRA-BIL_IRA-BIL - Mid_annual_st'!$A$3:$A$434,0),),'IRA-BIL_IRA-BIL - Mid_annual_st'!$W$1:$AR$1,$B624)</f>
        <v>91492619</v>
      </c>
      <c r="I624">
        <f>SUMIFS(INDEX('IRA-BIL_IRA-BIL - Mid_annual_st'!$W$3:$AR$434,MATCH(I618,'IRA-BIL_IRA-BIL - Mid_annual_st'!$A$3:$A$434,0),),'IRA-BIL_IRA-BIL - Mid_annual_st'!$W$1:$AR$1,$B624)</f>
        <v>91545872</v>
      </c>
      <c r="J624">
        <f>SUMIFS(INDEX('IRA-BIL_IRA-BIL - Mid_annual_st'!$W$3:$AR$434,MATCH(J618,'IRA-BIL_IRA-BIL - Mid_annual_st'!$A$3:$A$434,0),),'IRA-BIL_IRA-BIL - Mid_annual_st'!$W$1:$AR$1,$B624)</f>
        <v>91589112</v>
      </c>
      <c r="K624">
        <f>SUMIFS(INDEX('IRA-BIL_IRA-BIL - Mid_annual_st'!$W$3:$AR$434,MATCH(K618,'IRA-BIL_IRA-BIL - Mid_annual_st'!$A$3:$A$434,0),),'IRA-BIL_IRA-BIL - Mid_annual_st'!$W$1:$AR$1,$B624)</f>
        <v>91223668</v>
      </c>
      <c r="M624">
        <f t="shared" ref="M624:U624" si="578">C624/SUM(C620:C631)</f>
        <v>0.73467989368250985</v>
      </c>
      <c r="N624">
        <f t="shared" si="578"/>
        <v>0.76284254646285166</v>
      </c>
      <c r="O624">
        <f t="shared" si="578"/>
        <v>0.76849961436018488</v>
      </c>
      <c r="P624">
        <f t="shared" si="578"/>
        <v>0.79550715878008182</v>
      </c>
      <c r="Q624">
        <f t="shared" si="578"/>
        <v>0.7808374136105366</v>
      </c>
      <c r="R624">
        <f t="shared" si="578"/>
        <v>0.76013736582597002</v>
      </c>
      <c r="S624">
        <f t="shared" si="578"/>
        <v>0.73609261750803234</v>
      </c>
      <c r="T624">
        <f t="shared" si="578"/>
        <v>0.73618591489312513</v>
      </c>
      <c r="U624">
        <f t="shared" si="578"/>
        <v>0.72402092449040012</v>
      </c>
    </row>
    <row r="625" spans="1:21">
      <c r="A625" t="str">
        <f t="shared" si="574"/>
        <v>WA</v>
      </c>
      <c r="B625" s="1" t="s">
        <v>241</v>
      </c>
      <c r="C625">
        <f>SUMIFS(INDEX('IRA-BIL_IRA-BIL - Mid_annual_st'!$W$3:$AR$434,MATCH(C618,'IRA-BIL_IRA-BIL - Mid_annual_st'!$A$3:$A$434,0),),'IRA-BIL_IRA-BIL - Mid_annual_st'!$W$1:$AR$1,$B625)</f>
        <v>8352169</v>
      </c>
      <c r="D625">
        <f>SUMIFS(INDEX('IRA-BIL_IRA-BIL - Mid_annual_st'!$W$3:$AR$434,MATCH(D618,'IRA-BIL_IRA-BIL - Mid_annual_st'!$A$3:$A$434,0),),'IRA-BIL_IRA-BIL - Mid_annual_st'!$W$1:$AR$1,$B625)</f>
        <v>3523020</v>
      </c>
      <c r="E625">
        <f>SUMIFS(INDEX('IRA-BIL_IRA-BIL - Mid_annual_st'!$W$3:$AR$434,MATCH(E618,'IRA-BIL_IRA-BIL - Mid_annual_st'!$A$3:$A$434,0),),'IRA-BIL_IRA-BIL - Mid_annual_st'!$W$1:$AR$1,$B625)</f>
        <v>3452616</v>
      </c>
      <c r="F625">
        <f>SUMIFS(INDEX('IRA-BIL_IRA-BIL - Mid_annual_st'!$W$3:$AR$434,MATCH(F618,'IRA-BIL_IRA-BIL - Mid_annual_st'!$A$3:$A$434,0),),'IRA-BIL_IRA-BIL - Mid_annual_st'!$W$1:$AR$1,$B625)</f>
        <v>3497997</v>
      </c>
      <c r="G625">
        <f>SUMIFS(INDEX('IRA-BIL_IRA-BIL - Mid_annual_st'!$W$3:$AR$434,MATCH(G618,'IRA-BIL_IRA-BIL - Mid_annual_st'!$A$3:$A$434,0),),'IRA-BIL_IRA-BIL - Mid_annual_st'!$W$1:$AR$1,$B625)</f>
        <v>2816663</v>
      </c>
      <c r="H625">
        <f>SUMIFS(INDEX('IRA-BIL_IRA-BIL - Mid_annual_st'!$W$3:$AR$434,MATCH(H618,'IRA-BIL_IRA-BIL - Mid_annual_st'!$A$3:$A$434,0),),'IRA-BIL_IRA-BIL - Mid_annual_st'!$W$1:$AR$1,$B625)</f>
        <v>1323241</v>
      </c>
      <c r="I625">
        <f>SUMIFS(INDEX('IRA-BIL_IRA-BIL - Mid_annual_st'!$W$3:$AR$434,MATCH(I618,'IRA-BIL_IRA-BIL - Mid_annual_st'!$A$3:$A$434,0),),'IRA-BIL_IRA-BIL - Mid_annual_st'!$W$1:$AR$1,$B625)</f>
        <v>687564</v>
      </c>
      <c r="J625">
        <f>SUMIFS(INDEX('IRA-BIL_IRA-BIL - Mid_annual_st'!$W$3:$AR$434,MATCH(J618,'IRA-BIL_IRA-BIL - Mid_annual_st'!$A$3:$A$434,0),),'IRA-BIL_IRA-BIL - Mid_annual_st'!$W$1:$AR$1,$B625)</f>
        <v>499088</v>
      </c>
      <c r="K625">
        <f>SUMIFS(INDEX('IRA-BIL_IRA-BIL - Mid_annual_st'!$W$3:$AR$434,MATCH(K618,'IRA-BIL_IRA-BIL - Mid_annual_st'!$A$3:$A$434,0),),'IRA-BIL_IRA-BIL - Mid_annual_st'!$W$1:$AR$1,$B625)</f>
        <v>240921</v>
      </c>
      <c r="M625">
        <f t="shared" ref="M625:U625" si="579">C625/SUM(C620:C631)</f>
        <v>6.9344311409436532E-2</v>
      </c>
      <c r="N625">
        <f t="shared" si="579"/>
        <v>3.0371303238327211E-2</v>
      </c>
      <c r="O625">
        <f t="shared" si="579"/>
        <v>2.9967054446273182E-2</v>
      </c>
      <c r="P625">
        <f t="shared" si="579"/>
        <v>3.0566444144568359E-2</v>
      </c>
      <c r="Q625">
        <f t="shared" si="579"/>
        <v>2.4144761917236374E-2</v>
      </c>
      <c r="R625">
        <f t="shared" si="579"/>
        <v>1.0993727571542381E-2</v>
      </c>
      <c r="S625">
        <f t="shared" si="579"/>
        <v>5.5284937857634124E-3</v>
      </c>
      <c r="T625">
        <f t="shared" si="579"/>
        <v>4.0116291977170832E-3</v>
      </c>
      <c r="U625">
        <f t="shared" si="579"/>
        <v>1.9121336487933338E-3</v>
      </c>
    </row>
    <row r="626" spans="1:21">
      <c r="A626" t="str">
        <f t="shared" si="574"/>
        <v>WA</v>
      </c>
      <c r="B626" s="1" t="s">
        <v>244</v>
      </c>
      <c r="C626">
        <f>SUMIFS(INDEX('IRA-BIL_IRA-BIL - Mid_annual_st'!$W$3:$AR$434,MATCH(C618,'IRA-BIL_IRA-BIL - Mid_annual_st'!$A$3:$A$434,0),),'IRA-BIL_IRA-BIL - Mid_annual_st'!$W$1:$AR$1,$B626)</f>
        <v>9246796</v>
      </c>
      <c r="D626">
        <f>SUMIFS(INDEX('IRA-BIL_IRA-BIL - Mid_annual_st'!$W$3:$AR$434,MATCH(D618,'IRA-BIL_IRA-BIL - Mid_annual_st'!$A$3:$A$434,0),),'IRA-BIL_IRA-BIL - Mid_annual_st'!$W$1:$AR$1,$B626)</f>
        <v>9246796</v>
      </c>
      <c r="E626">
        <f>SUMIFS(INDEX('IRA-BIL_IRA-BIL - Mid_annual_st'!$W$3:$AR$434,MATCH(E618,'IRA-BIL_IRA-BIL - Mid_annual_st'!$A$3:$A$434,0),),'IRA-BIL_IRA-BIL - Mid_annual_st'!$W$1:$AR$1,$B626)</f>
        <v>9246796</v>
      </c>
      <c r="F626">
        <f>SUMIFS(INDEX('IRA-BIL_IRA-BIL - Mid_annual_st'!$W$3:$AR$434,MATCH(F618,'IRA-BIL_IRA-BIL - Mid_annual_st'!$A$3:$A$434,0),),'IRA-BIL_IRA-BIL - Mid_annual_st'!$W$1:$AR$1,$B626)</f>
        <v>9246796</v>
      </c>
      <c r="G626">
        <f>SUMIFS(INDEX('IRA-BIL_IRA-BIL - Mid_annual_st'!$W$3:$AR$434,MATCH(G618,'IRA-BIL_IRA-BIL - Mid_annual_st'!$A$3:$A$434,0),),'IRA-BIL_IRA-BIL - Mid_annual_st'!$W$1:$AR$1,$B626)</f>
        <v>9246796</v>
      </c>
      <c r="H626">
        <f>SUMIFS(INDEX('IRA-BIL_IRA-BIL - Mid_annual_st'!$W$3:$AR$434,MATCH(H618,'IRA-BIL_IRA-BIL - Mid_annual_st'!$A$3:$A$434,0),),'IRA-BIL_IRA-BIL - Mid_annual_st'!$W$1:$AR$1,$B626)</f>
        <v>11823338</v>
      </c>
      <c r="I626">
        <f>SUMIFS(INDEX('IRA-BIL_IRA-BIL - Mid_annual_st'!$W$3:$AR$434,MATCH(I618,'IRA-BIL_IRA-BIL - Mid_annual_st'!$A$3:$A$434,0),),'IRA-BIL_IRA-BIL - Mid_annual_st'!$W$1:$AR$1,$B626)</f>
        <v>11424089</v>
      </c>
      <c r="J626">
        <f>SUMIFS(INDEX('IRA-BIL_IRA-BIL - Mid_annual_st'!$W$3:$AR$434,MATCH(J618,'IRA-BIL_IRA-BIL - Mid_annual_st'!$A$3:$A$434,0),),'IRA-BIL_IRA-BIL - Mid_annual_st'!$W$1:$AR$1,$B626)</f>
        <v>9723476</v>
      </c>
      <c r="K626">
        <f>SUMIFS(INDEX('IRA-BIL_IRA-BIL - Mid_annual_st'!$W$3:$AR$434,MATCH(K618,'IRA-BIL_IRA-BIL - Mid_annual_st'!$A$3:$A$434,0),),'IRA-BIL_IRA-BIL - Mid_annual_st'!$W$1:$AR$1,$B626)</f>
        <v>9670908</v>
      </c>
      <c r="M626">
        <f t="shared" ref="M626:U626" si="580">C626/SUM(C620:C631)</f>
        <v>7.6771997952092705E-2</v>
      </c>
      <c r="N626">
        <f t="shared" si="580"/>
        <v>7.9714916548572282E-2</v>
      </c>
      <c r="O626">
        <f t="shared" si="580"/>
        <v>8.0257763732074772E-2</v>
      </c>
      <c r="P626">
        <f t="shared" si="580"/>
        <v>8.080100510384032E-2</v>
      </c>
      <c r="Q626">
        <f t="shared" si="580"/>
        <v>7.926460777070371E-2</v>
      </c>
      <c r="R626">
        <f t="shared" si="580"/>
        <v>9.8230448541319959E-2</v>
      </c>
      <c r="S626">
        <f t="shared" si="580"/>
        <v>9.1857638044615705E-2</v>
      </c>
      <c r="T626">
        <f t="shared" si="580"/>
        <v>7.8156517938522491E-2</v>
      </c>
      <c r="U626">
        <f t="shared" si="580"/>
        <v>7.6755735702510958E-2</v>
      </c>
    </row>
    <row r="627" spans="1:21">
      <c r="A627" t="str">
        <f t="shared" si="574"/>
        <v>WA</v>
      </c>
      <c r="B627" s="1" t="s">
        <v>247</v>
      </c>
      <c r="C627">
        <f>SUMIFS(INDEX('IRA-BIL_IRA-BIL - Mid_annual_st'!$W$3:$AR$434,MATCH(C618,'IRA-BIL_IRA-BIL - Mid_annual_st'!$A$3:$A$434,0),),'IRA-BIL_IRA-BIL - Mid_annual_st'!$W$1:$AR$1,$B627)</f>
        <v>0</v>
      </c>
      <c r="D627">
        <f>SUMIFS(INDEX('IRA-BIL_IRA-BIL - Mid_annual_st'!$W$3:$AR$434,MATCH(D618,'IRA-BIL_IRA-BIL - Mid_annual_st'!$A$3:$A$434,0),),'IRA-BIL_IRA-BIL - Mid_annual_st'!$W$1:$AR$1,$B627)</f>
        <v>0</v>
      </c>
      <c r="E627">
        <f>SUMIFS(INDEX('IRA-BIL_IRA-BIL - Mid_annual_st'!$W$3:$AR$434,MATCH(E618,'IRA-BIL_IRA-BIL - Mid_annual_st'!$A$3:$A$434,0),),'IRA-BIL_IRA-BIL - Mid_annual_st'!$W$1:$AR$1,$B627)</f>
        <v>0</v>
      </c>
      <c r="F627">
        <f>SUMIFS(INDEX('IRA-BIL_IRA-BIL - Mid_annual_st'!$W$3:$AR$434,MATCH(F618,'IRA-BIL_IRA-BIL - Mid_annual_st'!$A$3:$A$434,0),),'IRA-BIL_IRA-BIL - Mid_annual_st'!$W$1:$AR$1,$B627)</f>
        <v>0</v>
      </c>
      <c r="G627">
        <f>SUMIFS(INDEX('IRA-BIL_IRA-BIL - Mid_annual_st'!$W$3:$AR$434,MATCH(G618,'IRA-BIL_IRA-BIL - Mid_annual_st'!$A$3:$A$434,0),),'IRA-BIL_IRA-BIL - Mid_annual_st'!$W$1:$AR$1,$B627)</f>
        <v>0</v>
      </c>
      <c r="H627">
        <f>SUMIFS(INDEX('IRA-BIL_IRA-BIL - Mid_annual_st'!$W$3:$AR$434,MATCH(H618,'IRA-BIL_IRA-BIL - Mid_annual_st'!$A$3:$A$434,0),),'IRA-BIL_IRA-BIL - Mid_annual_st'!$W$1:$AR$1,$B627)</f>
        <v>0</v>
      </c>
      <c r="I627">
        <f>SUMIFS(INDEX('IRA-BIL_IRA-BIL - Mid_annual_st'!$W$3:$AR$434,MATCH(I618,'IRA-BIL_IRA-BIL - Mid_annual_st'!$A$3:$A$434,0),),'IRA-BIL_IRA-BIL - Mid_annual_st'!$W$1:$AR$1,$B627)</f>
        <v>0</v>
      </c>
      <c r="J627">
        <f>SUMIFS(INDEX('IRA-BIL_IRA-BIL - Mid_annual_st'!$W$3:$AR$434,MATCH(J618,'IRA-BIL_IRA-BIL - Mid_annual_st'!$A$3:$A$434,0),),'IRA-BIL_IRA-BIL - Mid_annual_st'!$W$1:$AR$1,$B627)</f>
        <v>0</v>
      </c>
      <c r="K627">
        <f>SUMIFS(INDEX('IRA-BIL_IRA-BIL - Mid_annual_st'!$W$3:$AR$434,MATCH(K618,'IRA-BIL_IRA-BIL - Mid_annual_st'!$A$3:$A$434,0),),'IRA-BIL_IRA-BIL - Mid_annual_st'!$W$1:$AR$1,$B627)</f>
        <v>0</v>
      </c>
      <c r="M627">
        <f t="shared" ref="M627:U627" si="581">C627/SUM(C620:C631)</f>
        <v>0</v>
      </c>
      <c r="N627">
        <f t="shared" si="581"/>
        <v>0</v>
      </c>
      <c r="O627">
        <f t="shared" si="581"/>
        <v>0</v>
      </c>
      <c r="P627">
        <f t="shared" si="581"/>
        <v>0</v>
      </c>
      <c r="Q627">
        <f t="shared" si="581"/>
        <v>0</v>
      </c>
      <c r="R627">
        <f t="shared" si="581"/>
        <v>0</v>
      </c>
      <c r="S627">
        <f t="shared" si="581"/>
        <v>0</v>
      </c>
      <c r="T627">
        <f t="shared" si="581"/>
        <v>0</v>
      </c>
      <c r="U627">
        <f t="shared" si="581"/>
        <v>0</v>
      </c>
    </row>
    <row r="628" spans="1:21">
      <c r="A628" t="str">
        <f t="shared" si="574"/>
        <v>WA</v>
      </c>
      <c r="B628" s="1" t="s">
        <v>245</v>
      </c>
      <c r="C628">
        <f>SUMIFS(INDEX('IRA-BIL_IRA-BIL - Mid_annual_st'!$W$3:$AR$434,MATCH(C618,'IRA-BIL_IRA-BIL - Mid_annual_st'!$A$3:$A$434,0),),'IRA-BIL_IRA-BIL - Mid_annual_st'!$W$1:$AR$1,$B628)</f>
        <v>0</v>
      </c>
      <c r="D628">
        <f>SUMIFS(INDEX('IRA-BIL_IRA-BIL - Mid_annual_st'!$W$3:$AR$434,MATCH(D618,'IRA-BIL_IRA-BIL - Mid_annual_st'!$A$3:$A$434,0),),'IRA-BIL_IRA-BIL - Mid_annual_st'!$W$1:$AR$1,$B628)</f>
        <v>0</v>
      </c>
      <c r="E628">
        <f>SUMIFS(INDEX('IRA-BIL_IRA-BIL - Mid_annual_st'!$W$3:$AR$434,MATCH(E618,'IRA-BIL_IRA-BIL - Mid_annual_st'!$A$3:$A$434,0),),'IRA-BIL_IRA-BIL - Mid_annual_st'!$W$1:$AR$1,$B628)</f>
        <v>0</v>
      </c>
      <c r="F628">
        <f>SUMIFS(INDEX('IRA-BIL_IRA-BIL - Mid_annual_st'!$W$3:$AR$434,MATCH(F618,'IRA-BIL_IRA-BIL - Mid_annual_st'!$A$3:$A$434,0),),'IRA-BIL_IRA-BIL - Mid_annual_st'!$W$1:$AR$1,$B628)</f>
        <v>0</v>
      </c>
      <c r="G628">
        <f>SUMIFS(INDEX('IRA-BIL_IRA-BIL - Mid_annual_st'!$W$3:$AR$434,MATCH(G618,'IRA-BIL_IRA-BIL - Mid_annual_st'!$A$3:$A$434,0),),'IRA-BIL_IRA-BIL - Mid_annual_st'!$W$1:$AR$1,$B628)</f>
        <v>0</v>
      </c>
      <c r="H628">
        <f>SUMIFS(INDEX('IRA-BIL_IRA-BIL - Mid_annual_st'!$W$3:$AR$434,MATCH(H618,'IRA-BIL_IRA-BIL - Mid_annual_st'!$A$3:$A$434,0),),'IRA-BIL_IRA-BIL - Mid_annual_st'!$W$1:$AR$1,$B628)</f>
        <v>0</v>
      </c>
      <c r="I628">
        <f>SUMIFS(INDEX('IRA-BIL_IRA-BIL - Mid_annual_st'!$W$3:$AR$434,MATCH(I618,'IRA-BIL_IRA-BIL - Mid_annual_st'!$A$3:$A$434,0),),'IRA-BIL_IRA-BIL - Mid_annual_st'!$W$1:$AR$1,$B628)</f>
        <v>0</v>
      </c>
      <c r="J628">
        <f>SUMIFS(INDEX('IRA-BIL_IRA-BIL - Mid_annual_st'!$W$3:$AR$434,MATCH(J618,'IRA-BIL_IRA-BIL - Mid_annual_st'!$A$3:$A$434,0),),'IRA-BIL_IRA-BIL - Mid_annual_st'!$W$1:$AR$1,$B628)</f>
        <v>0</v>
      </c>
      <c r="K628">
        <f>SUMIFS(INDEX('IRA-BIL_IRA-BIL - Mid_annual_st'!$W$3:$AR$434,MATCH(K618,'IRA-BIL_IRA-BIL - Mid_annual_st'!$A$3:$A$434,0),),'IRA-BIL_IRA-BIL - Mid_annual_st'!$W$1:$AR$1,$B628)</f>
        <v>0</v>
      </c>
      <c r="M628">
        <f t="shared" ref="M628:U628" si="582">C628/SUM(C620:C631)</f>
        <v>0</v>
      </c>
      <c r="N628">
        <f t="shared" si="582"/>
        <v>0</v>
      </c>
      <c r="O628">
        <f t="shared" si="582"/>
        <v>0</v>
      </c>
      <c r="P628">
        <f t="shared" si="582"/>
        <v>0</v>
      </c>
      <c r="Q628">
        <f t="shared" si="582"/>
        <v>0</v>
      </c>
      <c r="R628">
        <f t="shared" si="582"/>
        <v>0</v>
      </c>
      <c r="S628">
        <f t="shared" si="582"/>
        <v>0</v>
      </c>
      <c r="T628">
        <f t="shared" si="582"/>
        <v>0</v>
      </c>
      <c r="U628">
        <f t="shared" si="582"/>
        <v>0</v>
      </c>
    </row>
    <row r="629" spans="1:21">
      <c r="A629" t="str">
        <f t="shared" si="574"/>
        <v>WA</v>
      </c>
      <c r="B629" s="1" t="s">
        <v>248</v>
      </c>
      <c r="C629">
        <f>SUMIFS(INDEX('IRA-BIL_IRA-BIL - Mid_annual_st'!$W$3:$AR$434,MATCH(C618,'IRA-BIL_IRA-BIL - Mid_annual_st'!$A$3:$A$434,0),),'IRA-BIL_IRA-BIL - Mid_annual_st'!$W$1:$AR$1,$B629)</f>
        <v>8927570</v>
      </c>
      <c r="D629">
        <f>SUMIFS(INDEX('IRA-BIL_IRA-BIL - Mid_annual_st'!$W$3:$AR$434,MATCH(D618,'IRA-BIL_IRA-BIL - Mid_annual_st'!$A$3:$A$434,0),),'IRA-BIL_IRA-BIL - Mid_annual_st'!$W$1:$AR$1,$B629)</f>
        <v>9302409</v>
      </c>
      <c r="E629">
        <f>SUMIFS(INDEX('IRA-BIL_IRA-BIL - Mid_annual_st'!$W$3:$AR$434,MATCH(E618,'IRA-BIL_IRA-BIL - Mid_annual_st'!$A$3:$A$434,0),),'IRA-BIL_IRA-BIL - Mid_annual_st'!$W$1:$AR$1,$B629)</f>
        <v>9447631</v>
      </c>
      <c r="F629">
        <f>SUMIFS(INDEX('IRA-BIL_IRA-BIL - Mid_annual_st'!$W$3:$AR$434,MATCH(F618,'IRA-BIL_IRA-BIL - Mid_annual_st'!$A$3:$A$434,0),),'IRA-BIL_IRA-BIL - Mid_annual_st'!$W$1:$AR$1,$B629)</f>
        <v>9935427</v>
      </c>
      <c r="G629">
        <f>SUMIFS(INDEX('IRA-BIL_IRA-BIL - Mid_annual_st'!$W$3:$AR$434,MATCH(G618,'IRA-BIL_IRA-BIL - Mid_annual_st'!$A$3:$A$434,0),),'IRA-BIL_IRA-BIL - Mid_annual_st'!$W$1:$AR$1,$B629)</f>
        <v>12744849</v>
      </c>
      <c r="H629">
        <f>SUMIFS(INDEX('IRA-BIL_IRA-BIL - Mid_annual_st'!$W$3:$AR$434,MATCH(H618,'IRA-BIL_IRA-BIL - Mid_annual_st'!$A$3:$A$434,0),),'IRA-BIL_IRA-BIL - Mid_annual_st'!$W$1:$AR$1,$B629)</f>
        <v>14930157</v>
      </c>
      <c r="I629">
        <f>SUMIFS(INDEX('IRA-BIL_IRA-BIL - Mid_annual_st'!$W$3:$AR$434,MATCH(I618,'IRA-BIL_IRA-BIL - Mid_annual_st'!$A$3:$A$434,0),),'IRA-BIL_IRA-BIL - Mid_annual_st'!$W$1:$AR$1,$B629)</f>
        <v>20045795</v>
      </c>
      <c r="J629">
        <f>SUMIFS(INDEX('IRA-BIL_IRA-BIL - Mid_annual_st'!$W$3:$AR$434,MATCH(J618,'IRA-BIL_IRA-BIL - Mid_annual_st'!$A$3:$A$434,0),),'IRA-BIL_IRA-BIL - Mid_annual_st'!$W$1:$AR$1,$B629)</f>
        <v>21975320</v>
      </c>
      <c r="K629">
        <f>SUMIFS(INDEX('IRA-BIL_IRA-BIL - Mid_annual_st'!$W$3:$AR$434,MATCH(K618,'IRA-BIL_IRA-BIL - Mid_annual_st'!$A$3:$A$434,0),),'IRA-BIL_IRA-BIL - Mid_annual_st'!$W$1:$AR$1,$B629)</f>
        <v>24286039</v>
      </c>
      <c r="M629">
        <f t="shared" ref="M629:U629" si="583">C629/SUM(C620:C631)</f>
        <v>7.4121607717653151E-2</v>
      </c>
      <c r="N629">
        <f t="shared" si="583"/>
        <v>8.0194345926490399E-2</v>
      </c>
      <c r="O629">
        <f t="shared" si="583"/>
        <v>8.2000915411762659E-2</v>
      </c>
      <c r="P629">
        <f t="shared" si="583"/>
        <v>8.6818449086130262E-2</v>
      </c>
      <c r="Q629">
        <f t="shared" si="583"/>
        <v>0.10925032379668001</v>
      </c>
      <c r="R629">
        <f t="shared" si="583"/>
        <v>0.12404246744044092</v>
      </c>
      <c r="S629">
        <f t="shared" si="583"/>
        <v>0.16118216353413978</v>
      </c>
      <c r="T629">
        <f t="shared" si="583"/>
        <v>0.17663585448092553</v>
      </c>
      <c r="U629">
        <f t="shared" si="583"/>
        <v>0.19275261337868932</v>
      </c>
    </row>
    <row r="630" spans="1:21">
      <c r="A630" t="str">
        <f t="shared" si="574"/>
        <v>WA</v>
      </c>
      <c r="B630" s="1" t="s">
        <v>246</v>
      </c>
      <c r="C630" s="53">
        <v>0</v>
      </c>
      <c r="D630" s="53">
        <v>0</v>
      </c>
      <c r="E630" s="53">
        <v>0</v>
      </c>
      <c r="F630" s="53">
        <v>0</v>
      </c>
      <c r="G630" s="53">
        <v>0</v>
      </c>
      <c r="H630" s="53">
        <v>0</v>
      </c>
      <c r="I630" s="53">
        <v>0</v>
      </c>
      <c r="J630" s="53">
        <v>0</v>
      </c>
      <c r="K630" s="53">
        <v>0</v>
      </c>
      <c r="M630" s="53">
        <v>0</v>
      </c>
      <c r="N630" s="53">
        <v>0</v>
      </c>
      <c r="O630" s="53">
        <v>0</v>
      </c>
      <c r="P630" s="53">
        <v>0</v>
      </c>
      <c r="Q630" s="53">
        <v>0</v>
      </c>
      <c r="R630" s="53">
        <v>0</v>
      </c>
      <c r="S630" s="53">
        <v>0</v>
      </c>
      <c r="T630" s="53">
        <v>0</v>
      </c>
      <c r="U630" s="53">
        <v>0</v>
      </c>
    </row>
    <row r="631" spans="1:21" ht="15.6" customHeight="1" thickBot="1">
      <c r="A631" t="str">
        <f t="shared" si="574"/>
        <v>WA</v>
      </c>
      <c r="B631" s="1" t="s">
        <v>240</v>
      </c>
      <c r="C631">
        <f>SUMIFS(INDEX('IRA-BIL_IRA-BIL - Mid_annual_st'!$W$3:$AR$434,MATCH(C618,'IRA-BIL_IRA-BIL - Mid_annual_st'!$A$3:$A$434,0),),'IRA-BIL_IRA-BIL - Mid_annual_st'!$W$1:$AR$1,$B631)</f>
        <v>361347</v>
      </c>
      <c r="D631">
        <f>SUMIFS(INDEX('IRA-BIL_IRA-BIL - Mid_annual_st'!$W$3:$AR$434,MATCH(D618,'IRA-BIL_IRA-BIL - Mid_annual_st'!$A$3:$A$434,0),),'IRA-BIL_IRA-BIL - Mid_annual_st'!$W$1:$AR$1,$B631)</f>
        <v>369067</v>
      </c>
      <c r="E631">
        <f>SUMIFS(INDEX('IRA-BIL_IRA-BIL - Mid_annual_st'!$W$3:$AR$434,MATCH(E618,'IRA-BIL_IRA-BIL - Mid_annual_st'!$A$3:$A$434,0),),'IRA-BIL_IRA-BIL - Mid_annual_st'!$W$1:$AR$1,$B631)</f>
        <v>366467</v>
      </c>
      <c r="F631">
        <f>SUMIFS(INDEX('IRA-BIL_IRA-BIL - Mid_annual_st'!$W$3:$AR$434,MATCH(F618,'IRA-BIL_IRA-BIL - Mid_annual_st'!$A$3:$A$434,0),),'IRA-BIL_IRA-BIL - Mid_annual_st'!$W$1:$AR$1,$B631)</f>
        <v>363905</v>
      </c>
      <c r="G631">
        <f>SUMIFS(INDEX('IRA-BIL_IRA-BIL - Mid_annual_st'!$W$3:$AR$434,MATCH(G618,'IRA-BIL_IRA-BIL - Mid_annual_st'!$A$3:$A$434,0),),'IRA-BIL_IRA-BIL - Mid_annual_st'!$W$1:$AR$1,$B631)</f>
        <v>359747</v>
      </c>
      <c r="H631">
        <f>SUMIFS(INDEX('IRA-BIL_IRA-BIL - Mid_annual_st'!$W$3:$AR$434,MATCH(H618,'IRA-BIL_IRA-BIL - Mid_annual_st'!$A$3:$A$434,0),),'IRA-BIL_IRA-BIL - Mid_annual_st'!$W$1:$AR$1,$B631)</f>
        <v>358825</v>
      </c>
      <c r="I631">
        <f>SUMIFS(INDEX('IRA-BIL_IRA-BIL - Mid_annual_st'!$W$3:$AR$434,MATCH(I618,'IRA-BIL_IRA-BIL - Mid_annual_st'!$A$3:$A$434,0),),'IRA-BIL_IRA-BIL - Mid_annual_st'!$W$1:$AR$1,$B631)</f>
        <v>356322</v>
      </c>
      <c r="J631">
        <f>SUMIFS(INDEX('IRA-BIL_IRA-BIL - Mid_annual_st'!$W$3:$AR$434,MATCH(J618,'IRA-BIL_IRA-BIL - Mid_annual_st'!$A$3:$A$434,0),),'IRA-BIL_IRA-BIL - Mid_annual_st'!$W$1:$AR$1,$B631)</f>
        <v>353831</v>
      </c>
      <c r="K631">
        <f>SUMIFS(INDEX('IRA-BIL_IRA-BIL - Mid_annual_st'!$W$3:$AR$434,MATCH(K618,'IRA-BIL_IRA-BIL - Mid_annual_st'!$A$3:$A$434,0),),'IRA-BIL_IRA-BIL - Mid_annual_st'!$W$1:$AR$1,$B631)</f>
        <v>324799</v>
      </c>
      <c r="M631">
        <f t="shared" ref="M631:U631" si="584">C631/SUM(C620:C631)</f>
        <v>3.0001019968424569E-3</v>
      </c>
      <c r="N631">
        <f t="shared" si="584"/>
        <v>3.18165828529492E-3</v>
      </c>
      <c r="O631">
        <f t="shared" si="584"/>
        <v>3.1807581676509618E-3</v>
      </c>
      <c r="P631">
        <f t="shared" si="584"/>
        <v>3.1799003419468769E-3</v>
      </c>
      <c r="Q631">
        <f t="shared" si="584"/>
        <v>3.0837930080524485E-3</v>
      </c>
      <c r="R631">
        <f t="shared" si="584"/>
        <v>2.9811835454453838E-3</v>
      </c>
      <c r="S631">
        <f t="shared" si="584"/>
        <v>2.8650772331459914E-3</v>
      </c>
      <c r="T631">
        <f t="shared" si="584"/>
        <v>2.8440651160866084E-3</v>
      </c>
      <c r="U631">
        <f t="shared" si="584"/>
        <v>2.5778537238116479E-3</v>
      </c>
    </row>
    <row r="632" spans="1:21" ht="15.6" customHeight="1" thickBot="1">
      <c r="A632" s="50" t="s">
        <v>143</v>
      </c>
      <c r="C632" s="49" t="str">
        <f t="shared" ref="C632:K632" si="585">$A632&amp;"_"&amp;C633</f>
        <v>WV_2022</v>
      </c>
      <c r="D632" s="49" t="str">
        <f t="shared" si="585"/>
        <v>WV_2023</v>
      </c>
      <c r="E632" s="49" t="str">
        <f t="shared" si="585"/>
        <v>WV_2024</v>
      </c>
      <c r="F632" s="49" t="str">
        <f t="shared" si="585"/>
        <v>WV_2025</v>
      </c>
      <c r="G632" s="49" t="str">
        <f t="shared" si="585"/>
        <v>WV_2026</v>
      </c>
      <c r="H632" s="49" t="str">
        <f t="shared" si="585"/>
        <v>WV_2027</v>
      </c>
      <c r="I632" s="49" t="str">
        <f t="shared" si="585"/>
        <v>WV_2028</v>
      </c>
      <c r="J632" s="49" t="str">
        <f t="shared" si="585"/>
        <v>WV_2029</v>
      </c>
      <c r="K632" s="49" t="str">
        <f t="shared" si="585"/>
        <v>WV_2030</v>
      </c>
      <c r="M632" s="56" t="str">
        <f t="shared" ref="M632:U632" si="586">$A632&amp;"_"&amp;M633</f>
        <v>WV_2022</v>
      </c>
      <c r="N632" s="56" t="str">
        <f t="shared" si="586"/>
        <v>WV_2023</v>
      </c>
      <c r="O632" s="56" t="str">
        <f t="shared" si="586"/>
        <v>WV_2024</v>
      </c>
      <c r="P632" s="56" t="str">
        <f t="shared" si="586"/>
        <v>WV_2025</v>
      </c>
      <c r="Q632" s="56" t="str">
        <f t="shared" si="586"/>
        <v>WV_2026</v>
      </c>
      <c r="R632" s="56" t="str">
        <f t="shared" si="586"/>
        <v>WV_2027</v>
      </c>
      <c r="S632" s="56" t="str">
        <f t="shared" si="586"/>
        <v>WV_2028</v>
      </c>
      <c r="T632" s="56" t="str">
        <f t="shared" si="586"/>
        <v>WV_2029</v>
      </c>
      <c r="U632" s="56" t="str">
        <f t="shared" si="586"/>
        <v>WV_2030</v>
      </c>
    </row>
    <row r="633" spans="1:21">
      <c r="C633" s="48">
        <v>2022</v>
      </c>
      <c r="D633" s="48">
        <v>2023</v>
      </c>
      <c r="E633" s="48">
        <v>2024</v>
      </c>
      <c r="F633" s="48">
        <v>2025</v>
      </c>
      <c r="G633" s="48">
        <v>2026</v>
      </c>
      <c r="H633" s="48">
        <v>2027</v>
      </c>
      <c r="I633" s="48">
        <v>2028</v>
      </c>
      <c r="J633" s="48">
        <v>2029</v>
      </c>
      <c r="K633" s="48">
        <v>2030</v>
      </c>
      <c r="M633" s="48">
        <v>2022</v>
      </c>
      <c r="N633" s="48">
        <v>2023</v>
      </c>
      <c r="O633" s="48">
        <v>2024</v>
      </c>
      <c r="P633" s="48">
        <v>2025</v>
      </c>
      <c r="Q633" s="48">
        <v>2026</v>
      </c>
      <c r="R633" s="48">
        <v>2027</v>
      </c>
      <c r="S633" s="48">
        <v>2028</v>
      </c>
      <c r="T633" s="48">
        <v>2029</v>
      </c>
      <c r="U633" s="48">
        <v>2030</v>
      </c>
    </row>
    <row r="634" spans="1:21">
      <c r="A634" t="str">
        <f>A632</f>
        <v>WV</v>
      </c>
      <c r="B634" s="1" t="s">
        <v>237</v>
      </c>
      <c r="C634" s="53">
        <v>0</v>
      </c>
      <c r="D634" s="53">
        <v>0</v>
      </c>
      <c r="E634" s="53">
        <v>0</v>
      </c>
      <c r="F634" s="53">
        <v>0</v>
      </c>
      <c r="G634" s="53">
        <v>0</v>
      </c>
      <c r="H634" s="53">
        <v>0</v>
      </c>
      <c r="I634" s="53">
        <v>0</v>
      </c>
      <c r="J634" s="53">
        <v>0</v>
      </c>
      <c r="K634" s="53">
        <v>0</v>
      </c>
      <c r="M634" s="53">
        <v>0</v>
      </c>
      <c r="N634" s="53">
        <v>0</v>
      </c>
      <c r="O634" s="53">
        <v>0</v>
      </c>
      <c r="P634" s="53">
        <v>0</v>
      </c>
      <c r="Q634" s="53">
        <v>0</v>
      </c>
      <c r="R634" s="53">
        <v>0</v>
      </c>
      <c r="S634" s="53">
        <v>0</v>
      </c>
      <c r="T634" s="53">
        <v>0</v>
      </c>
      <c r="U634" s="53">
        <v>0</v>
      </c>
    </row>
    <row r="635" spans="1:21">
      <c r="A635" t="str">
        <f t="shared" ref="A635:A645" si="587">A634</f>
        <v>WV</v>
      </c>
      <c r="B635" s="1" t="s">
        <v>238</v>
      </c>
      <c r="C635">
        <f>SUMIFS(INDEX('IRA-BIL_IRA-BIL - Mid_annual_st'!$W$3:$AR$434,MATCH(C632,'IRA-BIL_IRA-BIL - Mid_annual_st'!$A$3:$A$434,0),),'IRA-BIL_IRA-BIL - Mid_annual_st'!$W$1:$AR$1,$B635)</f>
        <v>24819</v>
      </c>
      <c r="D635">
        <f>SUMIFS(INDEX('IRA-BIL_IRA-BIL - Mid_annual_st'!$W$3:$AR$434,MATCH(D632,'IRA-BIL_IRA-BIL - Mid_annual_st'!$A$3:$A$434,0),),'IRA-BIL_IRA-BIL - Mid_annual_st'!$W$1:$AR$1,$B635)</f>
        <v>24819</v>
      </c>
      <c r="E635">
        <f>SUMIFS(INDEX('IRA-BIL_IRA-BIL - Mid_annual_st'!$W$3:$AR$434,MATCH(E632,'IRA-BIL_IRA-BIL - Mid_annual_st'!$A$3:$A$434,0),),'IRA-BIL_IRA-BIL - Mid_annual_st'!$W$1:$AR$1,$B635)</f>
        <v>24819</v>
      </c>
      <c r="F635">
        <f>SUMIFS(INDEX('IRA-BIL_IRA-BIL - Mid_annual_st'!$W$3:$AR$434,MATCH(F632,'IRA-BIL_IRA-BIL - Mid_annual_st'!$A$3:$A$434,0),),'IRA-BIL_IRA-BIL - Mid_annual_st'!$W$1:$AR$1,$B635)</f>
        <v>24819</v>
      </c>
      <c r="G635">
        <f>SUMIFS(INDEX('IRA-BIL_IRA-BIL - Mid_annual_st'!$W$3:$AR$434,MATCH(G632,'IRA-BIL_IRA-BIL - Mid_annual_st'!$A$3:$A$434,0),),'IRA-BIL_IRA-BIL - Mid_annual_st'!$W$1:$AR$1,$B635)</f>
        <v>24819</v>
      </c>
      <c r="H635">
        <f>SUMIFS(INDEX('IRA-BIL_IRA-BIL - Mid_annual_st'!$W$3:$AR$434,MATCH(H632,'IRA-BIL_IRA-BIL - Mid_annual_st'!$A$3:$A$434,0),),'IRA-BIL_IRA-BIL - Mid_annual_st'!$W$1:$AR$1,$B635)</f>
        <v>24819</v>
      </c>
      <c r="I635">
        <f>SUMIFS(INDEX('IRA-BIL_IRA-BIL - Mid_annual_st'!$W$3:$AR$434,MATCH(I632,'IRA-BIL_IRA-BIL - Mid_annual_st'!$A$3:$A$434,0),),'IRA-BIL_IRA-BIL - Mid_annual_st'!$W$1:$AR$1,$B635)</f>
        <v>24819</v>
      </c>
      <c r="J635">
        <f>SUMIFS(INDEX('IRA-BIL_IRA-BIL - Mid_annual_st'!$W$3:$AR$434,MATCH(J632,'IRA-BIL_IRA-BIL - Mid_annual_st'!$A$3:$A$434,0),),'IRA-BIL_IRA-BIL - Mid_annual_st'!$W$1:$AR$1,$B635)</f>
        <v>24819</v>
      </c>
      <c r="K635">
        <f>SUMIFS(INDEX('IRA-BIL_IRA-BIL - Mid_annual_st'!$W$3:$AR$434,MATCH(K632,'IRA-BIL_IRA-BIL - Mid_annual_st'!$A$3:$A$434,0),),'IRA-BIL_IRA-BIL - Mid_annual_st'!$W$1:$AR$1,$B635)</f>
        <v>24819</v>
      </c>
      <c r="M635">
        <f t="shared" ref="M635:U635" si="588">C635/SUM(C634:C645)</f>
        <v>6.3195239297065447E-4</v>
      </c>
      <c r="N635">
        <f t="shared" si="588"/>
        <v>7.4666058243135533E-4</v>
      </c>
      <c r="O635">
        <f t="shared" si="588"/>
        <v>9.0154116353260722E-4</v>
      </c>
      <c r="P635">
        <f t="shared" si="588"/>
        <v>9.0362149826189665E-4</v>
      </c>
      <c r="Q635">
        <f t="shared" si="588"/>
        <v>1.0074599284122575E-3</v>
      </c>
      <c r="R635">
        <f t="shared" si="588"/>
        <v>1.2590909190064996E-3</v>
      </c>
      <c r="S635">
        <f t="shared" si="588"/>
        <v>2.2772202553415443E-3</v>
      </c>
      <c r="T635">
        <f t="shared" si="588"/>
        <v>2.6571106750457171E-3</v>
      </c>
      <c r="U635">
        <f t="shared" si="588"/>
        <v>2.9708022530648553E-3</v>
      </c>
    </row>
    <row r="636" spans="1:21">
      <c r="A636" t="str">
        <f t="shared" si="587"/>
        <v>WV</v>
      </c>
      <c r="B636" s="1" t="s">
        <v>239</v>
      </c>
      <c r="C636">
        <f>SUMIFS(INDEX('IRA-BIL_IRA-BIL - Mid_annual_st'!$W$3:$AR$434,MATCH(C632,'IRA-BIL_IRA-BIL - Mid_annual_st'!$A$3:$A$434,0),),'IRA-BIL_IRA-BIL - Mid_annual_st'!$W$1:$AR$1,$B636)</f>
        <v>34861219</v>
      </c>
      <c r="D636">
        <f>SUMIFS(INDEX('IRA-BIL_IRA-BIL - Mid_annual_st'!$W$3:$AR$434,MATCH(D632,'IRA-BIL_IRA-BIL - Mid_annual_st'!$A$3:$A$434,0),),'IRA-BIL_IRA-BIL - Mid_annual_st'!$W$1:$AR$1,$B636)</f>
        <v>24099540</v>
      </c>
      <c r="E636">
        <f>SUMIFS(INDEX('IRA-BIL_IRA-BIL - Mid_annual_st'!$W$3:$AR$434,MATCH(E632,'IRA-BIL_IRA-BIL - Mid_annual_st'!$A$3:$A$434,0),),'IRA-BIL_IRA-BIL - Mid_annual_st'!$W$1:$AR$1,$B636)</f>
        <v>18255334</v>
      </c>
      <c r="F636">
        <f>SUMIFS(INDEX('IRA-BIL_IRA-BIL - Mid_annual_st'!$W$3:$AR$434,MATCH(F632,'IRA-BIL_IRA-BIL - Mid_annual_st'!$A$3:$A$434,0),),'IRA-BIL_IRA-BIL - Mid_annual_st'!$W$1:$AR$1,$B636)</f>
        <v>18243672</v>
      </c>
      <c r="G636">
        <f>SUMIFS(INDEX('IRA-BIL_IRA-BIL - Mid_annual_st'!$W$3:$AR$434,MATCH(G632,'IRA-BIL_IRA-BIL - Mid_annual_st'!$A$3:$A$434,0),),'IRA-BIL_IRA-BIL - Mid_annual_st'!$W$1:$AR$1,$B636)</f>
        <v>15404647</v>
      </c>
      <c r="H636">
        <f>SUMIFS(INDEX('IRA-BIL_IRA-BIL - Mid_annual_st'!$W$3:$AR$434,MATCH(H632,'IRA-BIL_IRA-BIL - Mid_annual_st'!$A$3:$A$434,0),),'IRA-BIL_IRA-BIL - Mid_annual_st'!$W$1:$AR$1,$B636)</f>
        <v>10702889</v>
      </c>
      <c r="I636">
        <f>SUMIFS(INDEX('IRA-BIL_IRA-BIL - Mid_annual_st'!$W$3:$AR$434,MATCH(I632,'IRA-BIL_IRA-BIL - Mid_annual_st'!$A$3:$A$434,0),),'IRA-BIL_IRA-BIL - Mid_annual_st'!$W$1:$AR$1,$B636)</f>
        <v>2294492</v>
      </c>
      <c r="J636">
        <f>SUMIFS(INDEX('IRA-BIL_IRA-BIL - Mid_annual_st'!$W$3:$AR$434,MATCH(J632,'IRA-BIL_IRA-BIL - Mid_annual_st'!$A$3:$A$434,0),),'IRA-BIL_IRA-BIL - Mid_annual_st'!$W$1:$AR$1,$B636)</f>
        <v>785736</v>
      </c>
      <c r="K636">
        <f>SUMIFS(INDEX('IRA-BIL_IRA-BIL - Mid_annual_st'!$W$3:$AR$434,MATCH(K632,'IRA-BIL_IRA-BIL - Mid_annual_st'!$A$3:$A$434,0),),'IRA-BIL_IRA-BIL - Mid_annual_st'!$W$1:$AR$1,$B636)</f>
        <v>0</v>
      </c>
      <c r="M636">
        <f t="shared" ref="M636:U636" si="589">C636/SUM(C634:C645)</f>
        <v>0.88765183000620673</v>
      </c>
      <c r="N636">
        <f t="shared" si="589"/>
        <v>0.72501618005269131</v>
      </c>
      <c r="O636">
        <f t="shared" si="589"/>
        <v>0.66311837926735029</v>
      </c>
      <c r="P636">
        <f t="shared" si="589"/>
        <v>0.66422395045886673</v>
      </c>
      <c r="Q636">
        <f t="shared" si="589"/>
        <v>0.62530982569144999</v>
      </c>
      <c r="R636">
        <f t="shared" si="589"/>
        <v>0.54296749857103654</v>
      </c>
      <c r="S636">
        <f t="shared" si="589"/>
        <v>0.21052676006765506</v>
      </c>
      <c r="T636">
        <f t="shared" si="589"/>
        <v>8.4120533195040953E-2</v>
      </c>
      <c r="U636">
        <f t="shared" si="589"/>
        <v>0</v>
      </c>
    </row>
    <row r="637" spans="1:21">
      <c r="A637" t="str">
        <f t="shared" si="587"/>
        <v>WV</v>
      </c>
      <c r="B637" s="1" t="s">
        <v>242</v>
      </c>
      <c r="C637">
        <f>SUMIFS(INDEX('IRA-BIL_IRA-BIL - Mid_annual_st'!$W$3:$AR$434,MATCH(C632,'IRA-BIL_IRA-BIL - Mid_annual_st'!$A$3:$A$434,0),),'IRA-BIL_IRA-BIL - Mid_annual_st'!$W$1:$AR$1,$B637)</f>
        <v>0</v>
      </c>
      <c r="D637">
        <f>SUMIFS(INDEX('IRA-BIL_IRA-BIL - Mid_annual_st'!$W$3:$AR$434,MATCH(D632,'IRA-BIL_IRA-BIL - Mid_annual_st'!$A$3:$A$434,0),),'IRA-BIL_IRA-BIL - Mid_annual_st'!$W$1:$AR$1,$B637)</f>
        <v>0</v>
      </c>
      <c r="E637">
        <f>SUMIFS(INDEX('IRA-BIL_IRA-BIL - Mid_annual_st'!$W$3:$AR$434,MATCH(E632,'IRA-BIL_IRA-BIL - Mid_annual_st'!$A$3:$A$434,0),),'IRA-BIL_IRA-BIL - Mid_annual_st'!$W$1:$AR$1,$B637)</f>
        <v>0</v>
      </c>
      <c r="F637">
        <f>SUMIFS(INDEX('IRA-BIL_IRA-BIL - Mid_annual_st'!$W$3:$AR$434,MATCH(F632,'IRA-BIL_IRA-BIL - Mid_annual_st'!$A$3:$A$434,0),),'IRA-BIL_IRA-BIL - Mid_annual_st'!$W$1:$AR$1,$B637)</f>
        <v>0</v>
      </c>
      <c r="G637">
        <f>SUMIFS(INDEX('IRA-BIL_IRA-BIL - Mid_annual_st'!$W$3:$AR$434,MATCH(G632,'IRA-BIL_IRA-BIL - Mid_annual_st'!$A$3:$A$434,0),),'IRA-BIL_IRA-BIL - Mid_annual_st'!$W$1:$AR$1,$B637)</f>
        <v>0</v>
      </c>
      <c r="H637">
        <f>SUMIFS(INDEX('IRA-BIL_IRA-BIL - Mid_annual_st'!$W$3:$AR$434,MATCH(H632,'IRA-BIL_IRA-BIL - Mid_annual_st'!$A$3:$A$434,0),),'IRA-BIL_IRA-BIL - Mid_annual_st'!$W$1:$AR$1,$B637)</f>
        <v>0</v>
      </c>
      <c r="I637">
        <f>SUMIFS(INDEX('IRA-BIL_IRA-BIL - Mid_annual_st'!$W$3:$AR$434,MATCH(I632,'IRA-BIL_IRA-BIL - Mid_annual_st'!$A$3:$A$434,0),),'IRA-BIL_IRA-BIL - Mid_annual_st'!$W$1:$AR$1,$B637)</f>
        <v>0</v>
      </c>
      <c r="J637">
        <f>SUMIFS(INDEX('IRA-BIL_IRA-BIL - Mid_annual_st'!$W$3:$AR$434,MATCH(J632,'IRA-BIL_IRA-BIL - Mid_annual_st'!$A$3:$A$434,0),),'IRA-BIL_IRA-BIL - Mid_annual_st'!$W$1:$AR$1,$B637)</f>
        <v>0</v>
      </c>
      <c r="K637">
        <f>SUMIFS(INDEX('IRA-BIL_IRA-BIL - Mid_annual_st'!$W$3:$AR$434,MATCH(K632,'IRA-BIL_IRA-BIL - Mid_annual_st'!$A$3:$A$434,0),),'IRA-BIL_IRA-BIL - Mid_annual_st'!$W$1:$AR$1,$B637)</f>
        <v>0</v>
      </c>
      <c r="M637">
        <f t="shared" ref="M637:U637" si="590">C637/SUM(C634:C645)</f>
        <v>0</v>
      </c>
      <c r="N637">
        <f t="shared" si="590"/>
        <v>0</v>
      </c>
      <c r="O637">
        <f t="shared" si="590"/>
        <v>0</v>
      </c>
      <c r="P637">
        <f t="shared" si="590"/>
        <v>0</v>
      </c>
      <c r="Q637">
        <f t="shared" si="590"/>
        <v>0</v>
      </c>
      <c r="R637">
        <f t="shared" si="590"/>
        <v>0</v>
      </c>
      <c r="S637">
        <f t="shared" si="590"/>
        <v>0</v>
      </c>
      <c r="T637">
        <f t="shared" si="590"/>
        <v>0</v>
      </c>
      <c r="U637">
        <f t="shared" si="590"/>
        <v>0</v>
      </c>
    </row>
    <row r="638" spans="1:21">
      <c r="A638" t="str">
        <f t="shared" si="587"/>
        <v>WV</v>
      </c>
      <c r="B638" s="1" t="s">
        <v>243</v>
      </c>
      <c r="C638">
        <f>SUMIFS(INDEX('IRA-BIL_IRA-BIL - Mid_annual_st'!$W$3:$AR$434,MATCH(C632,'IRA-BIL_IRA-BIL - Mid_annual_st'!$A$3:$A$434,0),),'IRA-BIL_IRA-BIL - Mid_annual_st'!$W$1:$AR$1,$B638)</f>
        <v>979596</v>
      </c>
      <c r="D638">
        <f>SUMIFS(INDEX('IRA-BIL_IRA-BIL - Mid_annual_st'!$W$3:$AR$434,MATCH(D632,'IRA-BIL_IRA-BIL - Mid_annual_st'!$A$3:$A$434,0),),'IRA-BIL_IRA-BIL - Mid_annual_st'!$W$1:$AR$1,$B638)</f>
        <v>979596</v>
      </c>
      <c r="E638">
        <f>SUMIFS(INDEX('IRA-BIL_IRA-BIL - Mid_annual_st'!$W$3:$AR$434,MATCH(E632,'IRA-BIL_IRA-BIL - Mid_annual_st'!$A$3:$A$434,0),),'IRA-BIL_IRA-BIL - Mid_annual_st'!$W$1:$AR$1,$B638)</f>
        <v>981041</v>
      </c>
      <c r="F638">
        <f>SUMIFS(INDEX('IRA-BIL_IRA-BIL - Mid_annual_st'!$W$3:$AR$434,MATCH(F632,'IRA-BIL_IRA-BIL - Mid_annual_st'!$A$3:$A$434,0),),'IRA-BIL_IRA-BIL - Mid_annual_st'!$W$1:$AR$1,$B638)</f>
        <v>982487</v>
      </c>
      <c r="G638">
        <f>SUMIFS(INDEX('IRA-BIL_IRA-BIL - Mid_annual_st'!$W$3:$AR$434,MATCH(G632,'IRA-BIL_IRA-BIL - Mid_annual_st'!$A$3:$A$434,0),),'IRA-BIL_IRA-BIL - Mid_annual_st'!$W$1:$AR$1,$B638)</f>
        <v>983932</v>
      </c>
      <c r="H638">
        <f>SUMIFS(INDEX('IRA-BIL_IRA-BIL - Mid_annual_st'!$W$3:$AR$434,MATCH(H632,'IRA-BIL_IRA-BIL - Mid_annual_st'!$A$3:$A$434,0),),'IRA-BIL_IRA-BIL - Mid_annual_st'!$W$1:$AR$1,$B638)</f>
        <v>1027570</v>
      </c>
      <c r="I638">
        <f>SUMIFS(INDEX('IRA-BIL_IRA-BIL - Mid_annual_st'!$W$3:$AR$434,MATCH(I632,'IRA-BIL_IRA-BIL - Mid_annual_st'!$A$3:$A$434,0),),'IRA-BIL_IRA-BIL - Mid_annual_st'!$W$1:$AR$1,$B638)</f>
        <v>1029016</v>
      </c>
      <c r="J638">
        <f>SUMIFS(INDEX('IRA-BIL_IRA-BIL - Mid_annual_st'!$W$3:$AR$434,MATCH(J632,'IRA-BIL_IRA-BIL - Mid_annual_st'!$A$3:$A$434,0),),'IRA-BIL_IRA-BIL - Mid_annual_st'!$W$1:$AR$1,$B638)</f>
        <v>1030461</v>
      </c>
      <c r="K638">
        <f>SUMIFS(INDEX('IRA-BIL_IRA-BIL - Mid_annual_st'!$W$3:$AR$434,MATCH(K632,'IRA-BIL_IRA-BIL - Mid_annual_st'!$A$3:$A$434,0),),'IRA-BIL_IRA-BIL - Mid_annual_st'!$W$1:$AR$1,$B638)</f>
        <v>1031907</v>
      </c>
      <c r="M638">
        <f t="shared" ref="M638:U638" si="591">C638/SUM(C634:C645)</f>
        <v>2.4942908108484676E-2</v>
      </c>
      <c r="N638">
        <f t="shared" si="591"/>
        <v>2.9470394452130465E-2</v>
      </c>
      <c r="O638">
        <f t="shared" si="591"/>
        <v>3.5635958121326104E-2</v>
      </c>
      <c r="P638">
        <f t="shared" si="591"/>
        <v>3.5770835850067934E-2</v>
      </c>
      <c r="Q638">
        <f t="shared" si="591"/>
        <v>3.9940048442021411E-2</v>
      </c>
      <c r="R638">
        <f t="shared" si="591"/>
        <v>5.2129580387747648E-2</v>
      </c>
      <c r="S638">
        <f t="shared" si="591"/>
        <v>9.4415410704320676E-2</v>
      </c>
      <c r="T638">
        <f t="shared" si="591"/>
        <v>0.11032067864612936</v>
      </c>
      <c r="U638">
        <f t="shared" si="591"/>
        <v>0.12351793547497465</v>
      </c>
    </row>
    <row r="639" spans="1:21">
      <c r="A639" t="str">
        <f t="shared" si="587"/>
        <v>WV</v>
      </c>
      <c r="B639" s="1" t="s">
        <v>241</v>
      </c>
      <c r="C639">
        <f>SUMIFS(INDEX('IRA-BIL_IRA-BIL - Mid_annual_st'!$W$3:$AR$434,MATCH(C632,'IRA-BIL_IRA-BIL - Mid_annual_st'!$A$3:$A$434,0),),'IRA-BIL_IRA-BIL - Mid_annual_st'!$W$1:$AR$1,$B639)</f>
        <v>983944</v>
      </c>
      <c r="D639">
        <f>SUMIFS(INDEX('IRA-BIL_IRA-BIL - Mid_annual_st'!$W$3:$AR$434,MATCH(D632,'IRA-BIL_IRA-BIL - Mid_annual_st'!$A$3:$A$434,0),),'IRA-BIL_IRA-BIL - Mid_annual_st'!$W$1:$AR$1,$B639)</f>
        <v>4825998</v>
      </c>
      <c r="E639">
        <f>SUMIFS(INDEX('IRA-BIL_IRA-BIL - Mid_annual_st'!$W$3:$AR$434,MATCH(E632,'IRA-BIL_IRA-BIL - Mid_annual_st'!$A$3:$A$434,0),),'IRA-BIL_IRA-BIL - Mid_annual_st'!$W$1:$AR$1,$B639)</f>
        <v>4869651</v>
      </c>
      <c r="F639">
        <f>SUMIFS(INDEX('IRA-BIL_IRA-BIL - Mid_annual_st'!$W$3:$AR$434,MATCH(F632,'IRA-BIL_IRA-BIL - Mid_annual_st'!$A$3:$A$434,0),),'IRA-BIL_IRA-BIL - Mid_annual_st'!$W$1:$AR$1,$B639)</f>
        <v>4815752</v>
      </c>
      <c r="G639">
        <f>SUMIFS(INDEX('IRA-BIL_IRA-BIL - Mid_annual_st'!$W$3:$AR$434,MATCH(G632,'IRA-BIL_IRA-BIL - Mid_annual_st'!$A$3:$A$434,0),),'IRA-BIL_IRA-BIL - Mid_annual_st'!$W$1:$AR$1,$B639)</f>
        <v>4821188</v>
      </c>
      <c r="H639">
        <f>SUMIFS(INDEX('IRA-BIL_IRA-BIL - Mid_annual_st'!$W$3:$AR$434,MATCH(H632,'IRA-BIL_IRA-BIL - Mid_annual_st'!$A$3:$A$434,0),),'IRA-BIL_IRA-BIL - Mid_annual_st'!$W$1:$AR$1,$B639)</f>
        <v>4561426</v>
      </c>
      <c r="I639">
        <f>SUMIFS(INDEX('IRA-BIL_IRA-BIL - Mid_annual_st'!$W$3:$AR$434,MATCH(I632,'IRA-BIL_IRA-BIL - Mid_annual_st'!$A$3:$A$434,0),),'IRA-BIL_IRA-BIL - Mid_annual_st'!$W$1:$AR$1,$B639)</f>
        <v>4158774</v>
      </c>
      <c r="J639">
        <f>SUMIFS(INDEX('IRA-BIL_IRA-BIL - Mid_annual_st'!$W$3:$AR$434,MATCH(J632,'IRA-BIL_IRA-BIL - Mid_annual_st'!$A$3:$A$434,0),),'IRA-BIL_IRA-BIL - Mid_annual_st'!$W$1:$AR$1,$B639)</f>
        <v>4101173</v>
      </c>
      <c r="K639">
        <f>SUMIFS(INDEX('IRA-BIL_IRA-BIL - Mid_annual_st'!$W$3:$AR$434,MATCH(K632,'IRA-BIL_IRA-BIL - Mid_annual_st'!$A$3:$A$434,0),),'IRA-BIL_IRA-BIL - Mid_annual_st'!$W$1:$AR$1,$B639)</f>
        <v>3581184</v>
      </c>
      <c r="M639">
        <f t="shared" ref="M639:U639" si="592">C639/SUM(C634:C645)</f>
        <v>2.5053618814179363E-2</v>
      </c>
      <c r="N639">
        <f t="shared" si="592"/>
        <v>0.14518644899039268</v>
      </c>
      <c r="O639">
        <f t="shared" si="592"/>
        <v>0.17688830446584167</v>
      </c>
      <c r="P639">
        <f t="shared" si="592"/>
        <v>0.1753341003867088</v>
      </c>
      <c r="Q639">
        <f t="shared" si="592"/>
        <v>0.19570303869382469</v>
      </c>
      <c r="R639">
        <f t="shared" si="592"/>
        <v>0.23140537710303163</v>
      </c>
      <c r="S639">
        <f t="shared" si="592"/>
        <v>0.3815804178326192</v>
      </c>
      <c r="T639">
        <f t="shared" si="592"/>
        <v>0.4390696868733337</v>
      </c>
      <c r="U639">
        <f t="shared" si="592"/>
        <v>0.42866310068253399</v>
      </c>
    </row>
    <row r="640" spans="1:21">
      <c r="A640" t="str">
        <f t="shared" si="587"/>
        <v>WV</v>
      </c>
      <c r="B640" s="1" t="s">
        <v>244</v>
      </c>
      <c r="C640">
        <f>SUMIFS(INDEX('IRA-BIL_IRA-BIL - Mid_annual_st'!$W$3:$AR$434,MATCH(C632,'IRA-BIL_IRA-BIL - Mid_annual_st'!$A$3:$A$434,0),),'IRA-BIL_IRA-BIL - Mid_annual_st'!$W$1:$AR$1,$B640)</f>
        <v>0</v>
      </c>
      <c r="D640">
        <f>SUMIFS(INDEX('IRA-BIL_IRA-BIL - Mid_annual_st'!$W$3:$AR$434,MATCH(D632,'IRA-BIL_IRA-BIL - Mid_annual_st'!$A$3:$A$434,0),),'IRA-BIL_IRA-BIL - Mid_annual_st'!$W$1:$AR$1,$B640)</f>
        <v>0</v>
      </c>
      <c r="E640">
        <f>SUMIFS(INDEX('IRA-BIL_IRA-BIL - Mid_annual_st'!$W$3:$AR$434,MATCH(E632,'IRA-BIL_IRA-BIL - Mid_annual_st'!$A$3:$A$434,0),),'IRA-BIL_IRA-BIL - Mid_annual_st'!$W$1:$AR$1,$B640)</f>
        <v>0</v>
      </c>
      <c r="F640">
        <f>SUMIFS(INDEX('IRA-BIL_IRA-BIL - Mid_annual_st'!$W$3:$AR$434,MATCH(F632,'IRA-BIL_IRA-BIL - Mid_annual_st'!$A$3:$A$434,0),),'IRA-BIL_IRA-BIL - Mid_annual_st'!$W$1:$AR$1,$B640)</f>
        <v>0</v>
      </c>
      <c r="G640">
        <f>SUMIFS(INDEX('IRA-BIL_IRA-BIL - Mid_annual_st'!$W$3:$AR$434,MATCH(G632,'IRA-BIL_IRA-BIL - Mid_annual_st'!$A$3:$A$434,0),),'IRA-BIL_IRA-BIL - Mid_annual_st'!$W$1:$AR$1,$B640)</f>
        <v>0</v>
      </c>
      <c r="H640">
        <f>SUMIFS(INDEX('IRA-BIL_IRA-BIL - Mid_annual_st'!$W$3:$AR$434,MATCH(H632,'IRA-BIL_IRA-BIL - Mid_annual_st'!$A$3:$A$434,0),),'IRA-BIL_IRA-BIL - Mid_annual_st'!$W$1:$AR$1,$B640)</f>
        <v>0</v>
      </c>
      <c r="I640">
        <f>SUMIFS(INDEX('IRA-BIL_IRA-BIL - Mid_annual_st'!$W$3:$AR$434,MATCH(I632,'IRA-BIL_IRA-BIL - Mid_annual_st'!$A$3:$A$434,0),),'IRA-BIL_IRA-BIL - Mid_annual_st'!$W$1:$AR$1,$B640)</f>
        <v>0</v>
      </c>
      <c r="J640">
        <f>SUMIFS(INDEX('IRA-BIL_IRA-BIL - Mid_annual_st'!$W$3:$AR$434,MATCH(J632,'IRA-BIL_IRA-BIL - Mid_annual_st'!$A$3:$A$434,0),),'IRA-BIL_IRA-BIL - Mid_annual_st'!$W$1:$AR$1,$B640)</f>
        <v>0</v>
      </c>
      <c r="K640">
        <f>SUMIFS(INDEX('IRA-BIL_IRA-BIL - Mid_annual_st'!$W$3:$AR$434,MATCH(K632,'IRA-BIL_IRA-BIL - Mid_annual_st'!$A$3:$A$434,0),),'IRA-BIL_IRA-BIL - Mid_annual_st'!$W$1:$AR$1,$B640)</f>
        <v>0</v>
      </c>
      <c r="M640">
        <f t="shared" ref="M640:U640" si="593">C640/SUM(C634:C645)</f>
        <v>0</v>
      </c>
      <c r="N640">
        <f t="shared" si="593"/>
        <v>0</v>
      </c>
      <c r="O640">
        <f t="shared" si="593"/>
        <v>0</v>
      </c>
      <c r="P640">
        <f t="shared" si="593"/>
        <v>0</v>
      </c>
      <c r="Q640">
        <f t="shared" si="593"/>
        <v>0</v>
      </c>
      <c r="R640">
        <f t="shared" si="593"/>
        <v>0</v>
      </c>
      <c r="S640">
        <f t="shared" si="593"/>
        <v>0</v>
      </c>
      <c r="T640">
        <f t="shared" si="593"/>
        <v>0</v>
      </c>
      <c r="U640">
        <f t="shared" si="593"/>
        <v>0</v>
      </c>
    </row>
    <row r="641" spans="1:21">
      <c r="A641" t="str">
        <f t="shared" si="587"/>
        <v>WV</v>
      </c>
      <c r="B641" s="1" t="s">
        <v>247</v>
      </c>
      <c r="C641">
        <f>SUMIFS(INDEX('IRA-BIL_IRA-BIL - Mid_annual_st'!$W$3:$AR$434,MATCH(C632,'IRA-BIL_IRA-BIL - Mid_annual_st'!$A$3:$A$434,0),),'IRA-BIL_IRA-BIL - Mid_annual_st'!$W$1:$AR$1,$B641)</f>
        <v>0</v>
      </c>
      <c r="D641">
        <f>SUMIFS(INDEX('IRA-BIL_IRA-BIL - Mid_annual_st'!$W$3:$AR$434,MATCH(D632,'IRA-BIL_IRA-BIL - Mid_annual_st'!$A$3:$A$434,0),),'IRA-BIL_IRA-BIL - Mid_annual_st'!$W$1:$AR$1,$B641)</f>
        <v>0</v>
      </c>
      <c r="E641">
        <f>SUMIFS(INDEX('IRA-BIL_IRA-BIL - Mid_annual_st'!$W$3:$AR$434,MATCH(E632,'IRA-BIL_IRA-BIL - Mid_annual_st'!$A$3:$A$434,0),),'IRA-BIL_IRA-BIL - Mid_annual_st'!$W$1:$AR$1,$B641)</f>
        <v>0</v>
      </c>
      <c r="F641">
        <f>SUMIFS(INDEX('IRA-BIL_IRA-BIL - Mid_annual_st'!$W$3:$AR$434,MATCH(F632,'IRA-BIL_IRA-BIL - Mid_annual_st'!$A$3:$A$434,0),),'IRA-BIL_IRA-BIL - Mid_annual_st'!$W$1:$AR$1,$B641)</f>
        <v>0</v>
      </c>
      <c r="G641">
        <f>SUMIFS(INDEX('IRA-BIL_IRA-BIL - Mid_annual_st'!$W$3:$AR$434,MATCH(G632,'IRA-BIL_IRA-BIL - Mid_annual_st'!$A$3:$A$434,0),),'IRA-BIL_IRA-BIL - Mid_annual_st'!$W$1:$AR$1,$B641)</f>
        <v>0</v>
      </c>
      <c r="H641">
        <f>SUMIFS(INDEX('IRA-BIL_IRA-BIL - Mid_annual_st'!$W$3:$AR$434,MATCH(H632,'IRA-BIL_IRA-BIL - Mid_annual_st'!$A$3:$A$434,0),),'IRA-BIL_IRA-BIL - Mid_annual_st'!$W$1:$AR$1,$B641)</f>
        <v>0</v>
      </c>
      <c r="I641">
        <f>SUMIFS(INDEX('IRA-BIL_IRA-BIL - Mid_annual_st'!$W$3:$AR$434,MATCH(I632,'IRA-BIL_IRA-BIL - Mid_annual_st'!$A$3:$A$434,0),),'IRA-BIL_IRA-BIL - Mid_annual_st'!$W$1:$AR$1,$B641)</f>
        <v>0</v>
      </c>
      <c r="J641">
        <f>SUMIFS(INDEX('IRA-BIL_IRA-BIL - Mid_annual_st'!$W$3:$AR$434,MATCH(J632,'IRA-BIL_IRA-BIL - Mid_annual_st'!$A$3:$A$434,0),),'IRA-BIL_IRA-BIL - Mid_annual_st'!$W$1:$AR$1,$B641)</f>
        <v>0</v>
      </c>
      <c r="K641">
        <f>SUMIFS(INDEX('IRA-BIL_IRA-BIL - Mid_annual_st'!$W$3:$AR$434,MATCH(K632,'IRA-BIL_IRA-BIL - Mid_annual_st'!$A$3:$A$434,0),),'IRA-BIL_IRA-BIL - Mid_annual_st'!$W$1:$AR$1,$B641)</f>
        <v>0</v>
      </c>
      <c r="M641">
        <f t="shared" ref="M641:U641" si="594">C641/SUM(C634:C645)</f>
        <v>0</v>
      </c>
      <c r="N641">
        <f t="shared" si="594"/>
        <v>0</v>
      </c>
      <c r="O641">
        <f t="shared" si="594"/>
        <v>0</v>
      </c>
      <c r="P641">
        <f t="shared" si="594"/>
        <v>0</v>
      </c>
      <c r="Q641">
        <f t="shared" si="594"/>
        <v>0</v>
      </c>
      <c r="R641">
        <f t="shared" si="594"/>
        <v>0</v>
      </c>
      <c r="S641">
        <f t="shared" si="594"/>
        <v>0</v>
      </c>
      <c r="T641">
        <f t="shared" si="594"/>
        <v>0</v>
      </c>
      <c r="U641">
        <f t="shared" si="594"/>
        <v>0</v>
      </c>
    </row>
    <row r="642" spans="1:21">
      <c r="A642" t="str">
        <f t="shared" si="587"/>
        <v>WV</v>
      </c>
      <c r="B642" s="1" t="s">
        <v>245</v>
      </c>
      <c r="C642">
        <f>SUMIFS(INDEX('IRA-BIL_IRA-BIL - Mid_annual_st'!$W$3:$AR$434,MATCH(C632,'IRA-BIL_IRA-BIL - Mid_annual_st'!$A$3:$A$434,0),),'IRA-BIL_IRA-BIL - Mid_annual_st'!$W$1:$AR$1,$B642)</f>
        <v>0</v>
      </c>
      <c r="D642">
        <f>SUMIFS(INDEX('IRA-BIL_IRA-BIL - Mid_annual_st'!$W$3:$AR$434,MATCH(D632,'IRA-BIL_IRA-BIL - Mid_annual_st'!$A$3:$A$434,0),),'IRA-BIL_IRA-BIL - Mid_annual_st'!$W$1:$AR$1,$B642)</f>
        <v>0</v>
      </c>
      <c r="E642">
        <f>SUMIFS(INDEX('IRA-BIL_IRA-BIL - Mid_annual_st'!$W$3:$AR$434,MATCH(E632,'IRA-BIL_IRA-BIL - Mid_annual_st'!$A$3:$A$434,0),),'IRA-BIL_IRA-BIL - Mid_annual_st'!$W$1:$AR$1,$B642)</f>
        <v>0</v>
      </c>
      <c r="F642">
        <f>SUMIFS(INDEX('IRA-BIL_IRA-BIL - Mid_annual_st'!$W$3:$AR$434,MATCH(F632,'IRA-BIL_IRA-BIL - Mid_annual_st'!$A$3:$A$434,0),),'IRA-BIL_IRA-BIL - Mid_annual_st'!$W$1:$AR$1,$B642)</f>
        <v>0</v>
      </c>
      <c r="G642">
        <f>SUMIFS(INDEX('IRA-BIL_IRA-BIL - Mid_annual_st'!$W$3:$AR$434,MATCH(G632,'IRA-BIL_IRA-BIL - Mid_annual_st'!$A$3:$A$434,0),),'IRA-BIL_IRA-BIL - Mid_annual_st'!$W$1:$AR$1,$B642)</f>
        <v>0</v>
      </c>
      <c r="H642">
        <f>SUMIFS(INDEX('IRA-BIL_IRA-BIL - Mid_annual_st'!$W$3:$AR$434,MATCH(H632,'IRA-BIL_IRA-BIL - Mid_annual_st'!$A$3:$A$434,0),),'IRA-BIL_IRA-BIL - Mid_annual_st'!$W$1:$AR$1,$B642)</f>
        <v>0</v>
      </c>
      <c r="I642">
        <f>SUMIFS(INDEX('IRA-BIL_IRA-BIL - Mid_annual_st'!$W$3:$AR$434,MATCH(I632,'IRA-BIL_IRA-BIL - Mid_annual_st'!$A$3:$A$434,0),),'IRA-BIL_IRA-BIL - Mid_annual_st'!$W$1:$AR$1,$B642)</f>
        <v>0</v>
      </c>
      <c r="J642">
        <f>SUMIFS(INDEX('IRA-BIL_IRA-BIL - Mid_annual_st'!$W$3:$AR$434,MATCH(J632,'IRA-BIL_IRA-BIL - Mid_annual_st'!$A$3:$A$434,0),),'IRA-BIL_IRA-BIL - Mid_annual_st'!$W$1:$AR$1,$B642)</f>
        <v>0</v>
      </c>
      <c r="K642">
        <f>SUMIFS(INDEX('IRA-BIL_IRA-BIL - Mid_annual_st'!$W$3:$AR$434,MATCH(K632,'IRA-BIL_IRA-BIL - Mid_annual_st'!$A$3:$A$434,0),),'IRA-BIL_IRA-BIL - Mid_annual_st'!$W$1:$AR$1,$B642)</f>
        <v>0</v>
      </c>
      <c r="M642">
        <f t="shared" ref="M642:U642" si="595">C642/SUM(C634:C645)</f>
        <v>0</v>
      </c>
      <c r="N642">
        <f t="shared" si="595"/>
        <v>0</v>
      </c>
      <c r="O642">
        <f t="shared" si="595"/>
        <v>0</v>
      </c>
      <c r="P642">
        <f t="shared" si="595"/>
        <v>0</v>
      </c>
      <c r="Q642">
        <f t="shared" si="595"/>
        <v>0</v>
      </c>
      <c r="R642">
        <f t="shared" si="595"/>
        <v>0</v>
      </c>
      <c r="S642">
        <f t="shared" si="595"/>
        <v>0</v>
      </c>
      <c r="T642">
        <f t="shared" si="595"/>
        <v>0</v>
      </c>
      <c r="U642">
        <f t="shared" si="595"/>
        <v>0</v>
      </c>
    </row>
    <row r="643" spans="1:21">
      <c r="A643" t="str">
        <f t="shared" si="587"/>
        <v>WV</v>
      </c>
      <c r="B643" s="1" t="s">
        <v>248</v>
      </c>
      <c r="C643">
        <f>SUMIFS(INDEX('IRA-BIL_IRA-BIL - Mid_annual_st'!$W$3:$AR$434,MATCH(C632,'IRA-BIL_IRA-BIL - Mid_annual_st'!$A$3:$A$434,0),),'IRA-BIL_IRA-BIL - Mid_annual_st'!$W$1:$AR$1,$B643)</f>
        <v>2411858</v>
      </c>
      <c r="D643">
        <f>SUMIFS(INDEX('IRA-BIL_IRA-BIL - Mid_annual_st'!$W$3:$AR$434,MATCH(D632,'IRA-BIL_IRA-BIL - Mid_annual_st'!$A$3:$A$434,0),),'IRA-BIL_IRA-BIL - Mid_annual_st'!$W$1:$AR$1,$B643)</f>
        <v>2990333</v>
      </c>
      <c r="E643">
        <f>SUMIFS(INDEX('IRA-BIL_IRA-BIL - Mid_annual_st'!$W$3:$AR$434,MATCH(E632,'IRA-BIL_IRA-BIL - Mid_annual_st'!$A$3:$A$434,0),),'IRA-BIL_IRA-BIL - Mid_annual_st'!$W$1:$AR$1,$B643)</f>
        <v>3081202</v>
      </c>
      <c r="F643">
        <f>SUMIFS(INDEX('IRA-BIL_IRA-BIL - Mid_annual_st'!$W$3:$AR$434,MATCH(F632,'IRA-BIL_IRA-BIL - Mid_annual_st'!$A$3:$A$434,0),),'IRA-BIL_IRA-BIL - Mid_annual_st'!$W$1:$AR$1,$B643)</f>
        <v>3084175</v>
      </c>
      <c r="G643">
        <f>SUMIFS(INDEX('IRA-BIL_IRA-BIL - Mid_annual_st'!$W$3:$AR$434,MATCH(G632,'IRA-BIL_IRA-BIL - Mid_annual_st'!$A$3:$A$434,0),),'IRA-BIL_IRA-BIL - Mid_annual_st'!$W$1:$AR$1,$B643)</f>
        <v>3087601</v>
      </c>
      <c r="H643">
        <f>SUMIFS(INDEX('IRA-BIL_IRA-BIL - Mid_annual_st'!$W$3:$AR$434,MATCH(H632,'IRA-BIL_IRA-BIL - Mid_annual_st'!$A$3:$A$434,0),),'IRA-BIL_IRA-BIL - Mid_annual_st'!$W$1:$AR$1,$B643)</f>
        <v>3084276</v>
      </c>
      <c r="I643">
        <f>SUMIFS(INDEX('IRA-BIL_IRA-BIL - Mid_annual_st'!$W$3:$AR$434,MATCH(I632,'IRA-BIL_IRA-BIL - Mid_annual_st'!$A$3:$A$434,0),),'IRA-BIL_IRA-BIL - Mid_annual_st'!$W$1:$AR$1,$B643)</f>
        <v>3083027</v>
      </c>
      <c r="J643">
        <f>SUMIFS(INDEX('IRA-BIL_IRA-BIL - Mid_annual_st'!$W$3:$AR$434,MATCH(J632,'IRA-BIL_IRA-BIL - Mid_annual_st'!$A$3:$A$434,0),),'IRA-BIL_IRA-BIL - Mid_annual_st'!$W$1:$AR$1,$B643)</f>
        <v>3080838</v>
      </c>
      <c r="K643">
        <f>SUMIFS(INDEX('IRA-BIL_IRA-BIL - Mid_annual_st'!$W$3:$AR$434,MATCH(K632,'IRA-BIL_IRA-BIL - Mid_annual_st'!$A$3:$A$434,0),),'IRA-BIL_IRA-BIL - Mid_annual_st'!$W$1:$AR$1,$B643)</f>
        <v>3209847</v>
      </c>
      <c r="M643">
        <f t="shared" ref="M643:U643" si="596">C643/SUM(C634:C645)</f>
        <v>6.1411798807583573E-2</v>
      </c>
      <c r="N643">
        <f t="shared" si="596"/>
        <v>8.9961875153862045E-2</v>
      </c>
      <c r="O643">
        <f t="shared" si="596"/>
        <v>0.11192354390422646</v>
      </c>
      <c r="P643">
        <f t="shared" si="596"/>
        <v>0.11229005336241932</v>
      </c>
      <c r="Q643">
        <f t="shared" si="596"/>
        <v>0.12533278062877692</v>
      </c>
      <c r="R643">
        <f t="shared" si="596"/>
        <v>0.15646818579756197</v>
      </c>
      <c r="S643">
        <f t="shared" si="596"/>
        <v>0.28287729288709762</v>
      </c>
      <c r="T643">
        <f t="shared" si="596"/>
        <v>0.32983309310957321</v>
      </c>
      <c r="U643">
        <f t="shared" si="596"/>
        <v>0.38421454126247906</v>
      </c>
    </row>
    <row r="644" spans="1:21">
      <c r="A644" t="str">
        <f t="shared" si="587"/>
        <v>WV</v>
      </c>
      <c r="B644" s="1" t="s">
        <v>246</v>
      </c>
      <c r="C644" s="53">
        <v>0</v>
      </c>
      <c r="D644" s="53">
        <v>0</v>
      </c>
      <c r="E644" s="53">
        <v>0</v>
      </c>
      <c r="F644" s="53">
        <v>0</v>
      </c>
      <c r="G644" s="53">
        <v>0</v>
      </c>
      <c r="H644" s="53">
        <v>0</v>
      </c>
      <c r="I644" s="53">
        <v>0</v>
      </c>
      <c r="J644" s="53">
        <v>0</v>
      </c>
      <c r="K644" s="53">
        <v>0</v>
      </c>
      <c r="M644" s="53">
        <v>0</v>
      </c>
      <c r="N644" s="53">
        <v>0</v>
      </c>
      <c r="O644" s="53">
        <v>0</v>
      </c>
      <c r="P644" s="53">
        <v>0</v>
      </c>
      <c r="Q644" s="53">
        <v>0</v>
      </c>
      <c r="R644" s="53">
        <v>0</v>
      </c>
      <c r="S644" s="53">
        <v>0</v>
      </c>
      <c r="T644" s="53">
        <v>0</v>
      </c>
      <c r="U644" s="53">
        <v>0</v>
      </c>
    </row>
    <row r="645" spans="1:21" ht="15.6" customHeight="1" thickBot="1">
      <c r="A645" t="str">
        <f t="shared" si="587"/>
        <v>WV</v>
      </c>
      <c r="B645" s="1" t="s">
        <v>240</v>
      </c>
      <c r="C645">
        <f>SUMIFS(INDEX('IRA-BIL_IRA-BIL - Mid_annual_st'!$W$3:$AR$434,MATCH(C632,'IRA-BIL_IRA-BIL - Mid_annual_st'!$A$3:$A$434,0),),'IRA-BIL_IRA-BIL - Mid_annual_st'!$W$1:$AR$1,$B645)</f>
        <v>12092</v>
      </c>
      <c r="D645">
        <f>SUMIFS(INDEX('IRA-BIL_IRA-BIL - Mid_annual_st'!$W$3:$AR$434,MATCH(D632,'IRA-BIL_IRA-BIL - Mid_annual_st'!$A$3:$A$434,0),),'IRA-BIL_IRA-BIL - Mid_annual_st'!$W$1:$AR$1,$B645)</f>
        <v>319717</v>
      </c>
      <c r="E645">
        <f>SUMIFS(INDEX('IRA-BIL_IRA-BIL - Mid_annual_st'!$W$3:$AR$434,MATCH(E632,'IRA-BIL_IRA-BIL - Mid_annual_st'!$A$3:$A$434,0),),'IRA-BIL_IRA-BIL - Mid_annual_st'!$W$1:$AR$1,$B645)</f>
        <v>317478</v>
      </c>
      <c r="F645">
        <f>SUMIFS(INDEX('IRA-BIL_IRA-BIL - Mid_annual_st'!$W$3:$AR$434,MATCH(F632,'IRA-BIL_IRA-BIL - Mid_annual_st'!$A$3:$A$434,0),),'IRA-BIL_IRA-BIL - Mid_annual_st'!$W$1:$AR$1,$B645)</f>
        <v>315241</v>
      </c>
      <c r="G645">
        <f>SUMIFS(INDEX('IRA-BIL_IRA-BIL - Mid_annual_st'!$W$3:$AR$434,MATCH(G632,'IRA-BIL_IRA-BIL - Mid_annual_st'!$A$3:$A$434,0),),'IRA-BIL_IRA-BIL - Mid_annual_st'!$W$1:$AR$1,$B645)</f>
        <v>313036</v>
      </c>
      <c r="H645">
        <f>SUMIFS(INDEX('IRA-BIL_IRA-BIL - Mid_annual_st'!$W$3:$AR$434,MATCH(H632,'IRA-BIL_IRA-BIL - Mid_annual_st'!$A$3:$A$434,0),),'IRA-BIL_IRA-BIL - Mid_annual_st'!$W$1:$AR$1,$B645)</f>
        <v>310861</v>
      </c>
      <c r="I645">
        <f>SUMIFS(INDEX('IRA-BIL_IRA-BIL - Mid_annual_st'!$W$3:$AR$434,MATCH(I632,'IRA-BIL_IRA-BIL - Mid_annual_st'!$A$3:$A$434,0),),'IRA-BIL_IRA-BIL - Mid_annual_st'!$W$1:$AR$1,$B645)</f>
        <v>308686</v>
      </c>
      <c r="J645">
        <f>SUMIFS(INDEX('IRA-BIL_IRA-BIL - Mid_annual_st'!$W$3:$AR$434,MATCH(J632,'IRA-BIL_IRA-BIL - Mid_annual_st'!$A$3:$A$434,0),),'IRA-BIL_IRA-BIL - Mid_annual_st'!$W$1:$AR$1,$B645)</f>
        <v>317570</v>
      </c>
      <c r="K645">
        <f>SUMIFS(INDEX('IRA-BIL_IRA-BIL - Mid_annual_st'!$W$3:$AR$434,MATCH(K632,'IRA-BIL_IRA-BIL - Mid_annual_st'!$A$3:$A$434,0),),'IRA-BIL_IRA-BIL - Mid_annual_st'!$W$1:$AR$1,$B645)</f>
        <v>506552</v>
      </c>
      <c r="M645">
        <f t="shared" ref="M645:U645" si="597">C645/SUM(C634:C645)</f>
        <v>3.0789187057500919E-4</v>
      </c>
      <c r="N645">
        <f t="shared" si="597"/>
        <v>9.6184407684921092E-3</v>
      </c>
      <c r="O645">
        <f t="shared" si="597"/>
        <v>1.1532273077722918E-2</v>
      </c>
      <c r="P645">
        <f t="shared" si="597"/>
        <v>1.1477438443675353E-2</v>
      </c>
      <c r="Q645">
        <f t="shared" si="597"/>
        <v>1.2706846615514704E-2</v>
      </c>
      <c r="R645">
        <f t="shared" si="597"/>
        <v>1.5770267221615678E-2</v>
      </c>
      <c r="S645">
        <f t="shared" si="597"/>
        <v>2.8322898252965873E-2</v>
      </c>
      <c r="T645">
        <f t="shared" si="597"/>
        <v>3.3998897500877083E-2</v>
      </c>
      <c r="U645">
        <f t="shared" si="597"/>
        <v>6.0633620326947447E-2</v>
      </c>
    </row>
    <row r="646" spans="1:21" ht="15.6" customHeight="1" thickBot="1">
      <c r="A646" s="50" t="s">
        <v>146</v>
      </c>
      <c r="C646" s="49" t="str">
        <f t="shared" ref="C646:K646" si="598">$A646&amp;"_"&amp;C647</f>
        <v>WI_2022</v>
      </c>
      <c r="D646" s="49" t="str">
        <f t="shared" si="598"/>
        <v>WI_2023</v>
      </c>
      <c r="E646" s="49" t="str">
        <f t="shared" si="598"/>
        <v>WI_2024</v>
      </c>
      <c r="F646" s="49" t="str">
        <f t="shared" si="598"/>
        <v>WI_2025</v>
      </c>
      <c r="G646" s="49" t="str">
        <f t="shared" si="598"/>
        <v>WI_2026</v>
      </c>
      <c r="H646" s="49" t="str">
        <f t="shared" si="598"/>
        <v>WI_2027</v>
      </c>
      <c r="I646" s="49" t="str">
        <f t="shared" si="598"/>
        <v>WI_2028</v>
      </c>
      <c r="J646" s="49" t="str">
        <f t="shared" si="598"/>
        <v>WI_2029</v>
      </c>
      <c r="K646" s="49" t="str">
        <f t="shared" si="598"/>
        <v>WI_2030</v>
      </c>
      <c r="M646" s="56" t="str">
        <f t="shared" ref="M646:U646" si="599">$A646&amp;"_"&amp;M647</f>
        <v>WI_2022</v>
      </c>
      <c r="N646" s="56" t="str">
        <f t="shared" si="599"/>
        <v>WI_2023</v>
      </c>
      <c r="O646" s="56" t="str">
        <f t="shared" si="599"/>
        <v>WI_2024</v>
      </c>
      <c r="P646" s="56" t="str">
        <f t="shared" si="599"/>
        <v>WI_2025</v>
      </c>
      <c r="Q646" s="56" t="str">
        <f t="shared" si="599"/>
        <v>WI_2026</v>
      </c>
      <c r="R646" s="56" t="str">
        <f t="shared" si="599"/>
        <v>WI_2027</v>
      </c>
      <c r="S646" s="56" t="str">
        <f t="shared" si="599"/>
        <v>WI_2028</v>
      </c>
      <c r="T646" s="56" t="str">
        <f t="shared" si="599"/>
        <v>WI_2029</v>
      </c>
      <c r="U646" s="56" t="str">
        <f t="shared" si="599"/>
        <v>WI_2030</v>
      </c>
    </row>
    <row r="647" spans="1:21">
      <c r="C647" s="48">
        <v>2022</v>
      </c>
      <c r="D647" s="48">
        <v>2023</v>
      </c>
      <c r="E647" s="48">
        <v>2024</v>
      </c>
      <c r="F647" s="48">
        <v>2025</v>
      </c>
      <c r="G647" s="48">
        <v>2026</v>
      </c>
      <c r="H647" s="48">
        <v>2027</v>
      </c>
      <c r="I647" s="48">
        <v>2028</v>
      </c>
      <c r="J647" s="48">
        <v>2029</v>
      </c>
      <c r="K647" s="48">
        <v>2030</v>
      </c>
      <c r="M647" s="48">
        <v>2022</v>
      </c>
      <c r="N647" s="48">
        <v>2023</v>
      </c>
      <c r="O647" s="48">
        <v>2024</v>
      </c>
      <c r="P647" s="48">
        <v>2025</v>
      </c>
      <c r="Q647" s="48">
        <v>2026</v>
      </c>
      <c r="R647" s="48">
        <v>2027</v>
      </c>
      <c r="S647" s="48">
        <v>2028</v>
      </c>
      <c r="T647" s="48">
        <v>2029</v>
      </c>
      <c r="U647" s="48">
        <v>2030</v>
      </c>
    </row>
    <row r="648" spans="1:21">
      <c r="A648" t="str">
        <f>A646</f>
        <v>WI</v>
      </c>
      <c r="B648" s="1" t="s">
        <v>237</v>
      </c>
      <c r="C648" s="53">
        <v>0</v>
      </c>
      <c r="D648" s="53">
        <v>0</v>
      </c>
      <c r="E648" s="53">
        <v>0</v>
      </c>
      <c r="F648" s="53">
        <v>0</v>
      </c>
      <c r="G648" s="53">
        <v>0</v>
      </c>
      <c r="H648" s="53">
        <v>0</v>
      </c>
      <c r="I648" s="53">
        <v>0</v>
      </c>
      <c r="J648" s="53">
        <v>0</v>
      </c>
      <c r="K648" s="53">
        <v>0</v>
      </c>
      <c r="M648" s="53">
        <v>0</v>
      </c>
      <c r="N648" s="53">
        <v>0</v>
      </c>
      <c r="O648" s="53">
        <v>0</v>
      </c>
      <c r="P648" s="53">
        <v>0</v>
      </c>
      <c r="Q648" s="53">
        <v>0</v>
      </c>
      <c r="R648" s="53">
        <v>0</v>
      </c>
      <c r="S648" s="53">
        <v>0</v>
      </c>
      <c r="T648" s="53">
        <v>0</v>
      </c>
      <c r="U648" s="53">
        <v>0</v>
      </c>
    </row>
    <row r="649" spans="1:21">
      <c r="A649" t="str">
        <f t="shared" ref="A649:A659" si="600">A648</f>
        <v>WI</v>
      </c>
      <c r="B649" s="1" t="s">
        <v>238</v>
      </c>
      <c r="C649">
        <f>SUMIFS(INDEX('IRA-BIL_IRA-BIL - Mid_annual_st'!$W$3:$AR$434,MATCH(C646,'IRA-BIL_IRA-BIL - Mid_annual_st'!$A$3:$A$434,0),),'IRA-BIL_IRA-BIL - Mid_annual_st'!$W$1:$AR$1,$B649)</f>
        <v>751250</v>
      </c>
      <c r="D649">
        <f>SUMIFS(INDEX('IRA-BIL_IRA-BIL - Mid_annual_st'!$W$3:$AR$434,MATCH(D646,'IRA-BIL_IRA-BIL - Mid_annual_st'!$A$3:$A$434,0),),'IRA-BIL_IRA-BIL - Mid_annual_st'!$W$1:$AR$1,$B649)</f>
        <v>365768</v>
      </c>
      <c r="E649">
        <f>SUMIFS(INDEX('IRA-BIL_IRA-BIL - Mid_annual_st'!$W$3:$AR$434,MATCH(E646,'IRA-BIL_IRA-BIL - Mid_annual_st'!$A$3:$A$434,0),),'IRA-BIL_IRA-BIL - Mid_annual_st'!$W$1:$AR$1,$B649)</f>
        <v>364986</v>
      </c>
      <c r="F649">
        <f>SUMIFS(INDEX('IRA-BIL_IRA-BIL - Mid_annual_st'!$W$3:$AR$434,MATCH(F646,'IRA-BIL_IRA-BIL - Mid_annual_st'!$A$3:$A$434,0),),'IRA-BIL_IRA-BIL - Mid_annual_st'!$W$1:$AR$1,$B649)</f>
        <v>362285</v>
      </c>
      <c r="G649">
        <f>SUMIFS(INDEX('IRA-BIL_IRA-BIL - Mid_annual_st'!$W$3:$AR$434,MATCH(G646,'IRA-BIL_IRA-BIL - Mid_annual_st'!$A$3:$A$434,0),),'IRA-BIL_IRA-BIL - Mid_annual_st'!$W$1:$AR$1,$B649)</f>
        <v>365484</v>
      </c>
      <c r="H649">
        <f>SUMIFS(INDEX('IRA-BIL_IRA-BIL - Mid_annual_st'!$W$3:$AR$434,MATCH(H646,'IRA-BIL_IRA-BIL - Mid_annual_st'!$A$3:$A$434,0),),'IRA-BIL_IRA-BIL - Mid_annual_st'!$W$1:$AR$1,$B649)</f>
        <v>332245</v>
      </c>
      <c r="I649">
        <f>SUMIFS(INDEX('IRA-BIL_IRA-BIL - Mid_annual_st'!$W$3:$AR$434,MATCH(I646,'IRA-BIL_IRA-BIL - Mid_annual_st'!$A$3:$A$434,0),),'IRA-BIL_IRA-BIL - Mid_annual_st'!$W$1:$AR$1,$B649)</f>
        <v>287110</v>
      </c>
      <c r="J649">
        <f>SUMIFS(INDEX('IRA-BIL_IRA-BIL - Mid_annual_st'!$W$3:$AR$434,MATCH(J646,'IRA-BIL_IRA-BIL - Mid_annual_st'!$A$3:$A$434,0),),'IRA-BIL_IRA-BIL - Mid_annual_st'!$W$1:$AR$1,$B649)</f>
        <v>278990</v>
      </c>
      <c r="K649">
        <f>SUMIFS(INDEX('IRA-BIL_IRA-BIL - Mid_annual_st'!$W$3:$AR$434,MATCH(K646,'IRA-BIL_IRA-BIL - Mid_annual_st'!$A$3:$A$434,0),),'IRA-BIL_IRA-BIL - Mid_annual_st'!$W$1:$AR$1,$B649)</f>
        <v>267494</v>
      </c>
      <c r="M649">
        <f t="shared" ref="M649:U649" si="601">C649/SUM(C648:C659)</f>
        <v>1.1757374307330237E-2</v>
      </c>
      <c r="N649">
        <f t="shared" si="601"/>
        <v>5.8712133159724124E-3</v>
      </c>
      <c r="O649">
        <f t="shared" si="601"/>
        <v>5.7069959367913913E-3</v>
      </c>
      <c r="P649">
        <f t="shared" si="601"/>
        <v>5.5068438021456086E-3</v>
      </c>
      <c r="Q649">
        <f t="shared" si="601"/>
        <v>4.8887745078106106E-3</v>
      </c>
      <c r="R649">
        <f t="shared" si="601"/>
        <v>4.8429461053104529E-3</v>
      </c>
      <c r="S649">
        <f t="shared" si="601"/>
        <v>4.7765187794165326E-3</v>
      </c>
      <c r="T649">
        <f t="shared" si="601"/>
        <v>5.1102210704091532E-3</v>
      </c>
      <c r="U649">
        <f t="shared" si="601"/>
        <v>5.1683183211410771E-3</v>
      </c>
    </row>
    <row r="650" spans="1:21">
      <c r="A650" t="str">
        <f t="shared" si="600"/>
        <v>WI</v>
      </c>
      <c r="B650" s="1" t="s">
        <v>239</v>
      </c>
      <c r="C650">
        <f>SUMIFS(INDEX('IRA-BIL_IRA-BIL - Mid_annual_st'!$W$3:$AR$434,MATCH(C646,'IRA-BIL_IRA-BIL - Mid_annual_st'!$A$3:$A$434,0),),'IRA-BIL_IRA-BIL - Mid_annual_st'!$W$1:$AR$1,$B650)</f>
        <v>27223504</v>
      </c>
      <c r="D650">
        <f>SUMIFS(INDEX('IRA-BIL_IRA-BIL - Mid_annual_st'!$W$3:$AR$434,MATCH(D646,'IRA-BIL_IRA-BIL - Mid_annual_st'!$A$3:$A$434,0),),'IRA-BIL_IRA-BIL - Mid_annual_st'!$W$1:$AR$1,$B650)</f>
        <v>22593983</v>
      </c>
      <c r="E650">
        <f>SUMIFS(INDEX('IRA-BIL_IRA-BIL - Mid_annual_st'!$W$3:$AR$434,MATCH(E646,'IRA-BIL_IRA-BIL - Mid_annual_st'!$A$3:$A$434,0),),'IRA-BIL_IRA-BIL - Mid_annual_st'!$W$1:$AR$1,$B650)</f>
        <v>17864679</v>
      </c>
      <c r="F650">
        <f>SUMIFS(INDEX('IRA-BIL_IRA-BIL - Mid_annual_st'!$W$3:$AR$434,MATCH(F646,'IRA-BIL_IRA-BIL - Mid_annual_st'!$A$3:$A$434,0),),'IRA-BIL_IRA-BIL - Mid_annual_st'!$W$1:$AR$1,$B650)</f>
        <v>16338740</v>
      </c>
      <c r="G650">
        <f>SUMIFS(INDEX('IRA-BIL_IRA-BIL - Mid_annual_st'!$W$3:$AR$434,MATCH(G646,'IRA-BIL_IRA-BIL - Mid_annual_st'!$A$3:$A$434,0),),'IRA-BIL_IRA-BIL - Mid_annual_st'!$W$1:$AR$1,$B650)</f>
        <v>12390403</v>
      </c>
      <c r="H650">
        <f>SUMIFS(INDEX('IRA-BIL_IRA-BIL - Mid_annual_st'!$W$3:$AR$434,MATCH(H646,'IRA-BIL_IRA-BIL - Mid_annual_st'!$A$3:$A$434,0),),'IRA-BIL_IRA-BIL - Mid_annual_st'!$W$1:$AR$1,$B650)</f>
        <v>8110758</v>
      </c>
      <c r="I650">
        <f>SUMIFS(INDEX('IRA-BIL_IRA-BIL - Mid_annual_st'!$W$3:$AR$434,MATCH(I646,'IRA-BIL_IRA-BIL - Mid_annual_st'!$A$3:$A$434,0),),'IRA-BIL_IRA-BIL - Mid_annual_st'!$W$1:$AR$1,$B650)</f>
        <v>1367715</v>
      </c>
      <c r="J650">
        <f>SUMIFS(INDEX('IRA-BIL_IRA-BIL - Mid_annual_st'!$W$3:$AR$434,MATCH(J646,'IRA-BIL_IRA-BIL - Mid_annual_st'!$A$3:$A$434,0),),'IRA-BIL_IRA-BIL - Mid_annual_st'!$W$1:$AR$1,$B650)</f>
        <v>857073</v>
      </c>
      <c r="K650">
        <f>SUMIFS(INDEX('IRA-BIL_IRA-BIL - Mid_annual_st'!$W$3:$AR$434,MATCH(K646,'IRA-BIL_IRA-BIL - Mid_annual_st'!$A$3:$A$434,0),),'IRA-BIL_IRA-BIL - Mid_annual_st'!$W$1:$AR$1,$B650)</f>
        <v>973090</v>
      </c>
      <c r="M650">
        <f t="shared" ref="M650:U650" si="602">C650/SUM(C648:C659)</f>
        <v>0.42605913675221552</v>
      </c>
      <c r="N650">
        <f t="shared" si="602"/>
        <v>0.36267277030919681</v>
      </c>
      <c r="O650">
        <f t="shared" si="602"/>
        <v>0.27933578401659925</v>
      </c>
      <c r="P650">
        <f t="shared" si="602"/>
        <v>0.24835389018001999</v>
      </c>
      <c r="Q650">
        <f t="shared" si="602"/>
        <v>0.16573608236721749</v>
      </c>
      <c r="R650">
        <f t="shared" si="602"/>
        <v>0.11822589916241208</v>
      </c>
      <c r="S650">
        <f t="shared" si="602"/>
        <v>2.2754053785621134E-2</v>
      </c>
      <c r="T650">
        <f t="shared" si="602"/>
        <v>1.5698887069352966E-2</v>
      </c>
      <c r="U650">
        <f t="shared" si="602"/>
        <v>1.8801314702831359E-2</v>
      </c>
    </row>
    <row r="651" spans="1:21">
      <c r="A651" t="str">
        <f t="shared" si="600"/>
        <v>WI</v>
      </c>
      <c r="B651" s="1" t="s">
        <v>242</v>
      </c>
      <c r="C651">
        <f>SUMIFS(INDEX('IRA-BIL_IRA-BIL - Mid_annual_st'!$W$3:$AR$434,MATCH(C646,'IRA-BIL_IRA-BIL - Mid_annual_st'!$A$3:$A$434,0),),'IRA-BIL_IRA-BIL - Mid_annual_st'!$W$1:$AR$1,$B651)</f>
        <v>0</v>
      </c>
      <c r="D651">
        <f>SUMIFS(INDEX('IRA-BIL_IRA-BIL - Mid_annual_st'!$W$3:$AR$434,MATCH(D646,'IRA-BIL_IRA-BIL - Mid_annual_st'!$A$3:$A$434,0),),'IRA-BIL_IRA-BIL - Mid_annual_st'!$W$1:$AR$1,$B651)</f>
        <v>0</v>
      </c>
      <c r="E651">
        <f>SUMIFS(INDEX('IRA-BIL_IRA-BIL - Mid_annual_st'!$W$3:$AR$434,MATCH(E646,'IRA-BIL_IRA-BIL - Mid_annual_st'!$A$3:$A$434,0),),'IRA-BIL_IRA-BIL - Mid_annual_st'!$W$1:$AR$1,$B651)</f>
        <v>0</v>
      </c>
      <c r="F651">
        <f>SUMIFS(INDEX('IRA-BIL_IRA-BIL - Mid_annual_st'!$W$3:$AR$434,MATCH(F646,'IRA-BIL_IRA-BIL - Mid_annual_st'!$A$3:$A$434,0),),'IRA-BIL_IRA-BIL - Mid_annual_st'!$W$1:$AR$1,$B651)</f>
        <v>0</v>
      </c>
      <c r="G651">
        <f>SUMIFS(INDEX('IRA-BIL_IRA-BIL - Mid_annual_st'!$W$3:$AR$434,MATCH(G646,'IRA-BIL_IRA-BIL - Mid_annual_st'!$A$3:$A$434,0),),'IRA-BIL_IRA-BIL - Mid_annual_st'!$W$1:$AR$1,$B651)</f>
        <v>0</v>
      </c>
      <c r="H651">
        <f>SUMIFS(INDEX('IRA-BIL_IRA-BIL - Mid_annual_st'!$W$3:$AR$434,MATCH(H646,'IRA-BIL_IRA-BIL - Mid_annual_st'!$A$3:$A$434,0),),'IRA-BIL_IRA-BIL - Mid_annual_st'!$W$1:$AR$1,$B651)</f>
        <v>0</v>
      </c>
      <c r="I651">
        <f>SUMIFS(INDEX('IRA-BIL_IRA-BIL - Mid_annual_st'!$W$3:$AR$434,MATCH(I646,'IRA-BIL_IRA-BIL - Mid_annual_st'!$A$3:$A$434,0),),'IRA-BIL_IRA-BIL - Mid_annual_st'!$W$1:$AR$1,$B651)</f>
        <v>0</v>
      </c>
      <c r="J651">
        <f>SUMIFS(INDEX('IRA-BIL_IRA-BIL - Mid_annual_st'!$W$3:$AR$434,MATCH(J646,'IRA-BIL_IRA-BIL - Mid_annual_st'!$A$3:$A$434,0),),'IRA-BIL_IRA-BIL - Mid_annual_st'!$W$1:$AR$1,$B651)</f>
        <v>0</v>
      </c>
      <c r="K651">
        <f>SUMIFS(INDEX('IRA-BIL_IRA-BIL - Mid_annual_st'!$W$3:$AR$434,MATCH(K646,'IRA-BIL_IRA-BIL - Mid_annual_st'!$A$3:$A$434,0),),'IRA-BIL_IRA-BIL - Mid_annual_st'!$W$1:$AR$1,$B651)</f>
        <v>0</v>
      </c>
      <c r="M651">
        <f t="shared" ref="M651:U651" si="603">C651/SUM(C648:C659)</f>
        <v>0</v>
      </c>
      <c r="N651">
        <f t="shared" si="603"/>
        <v>0</v>
      </c>
      <c r="O651">
        <f t="shared" si="603"/>
        <v>0</v>
      </c>
      <c r="P651">
        <f t="shared" si="603"/>
        <v>0</v>
      </c>
      <c r="Q651">
        <f t="shared" si="603"/>
        <v>0</v>
      </c>
      <c r="R651">
        <f t="shared" si="603"/>
        <v>0</v>
      </c>
      <c r="S651">
        <f t="shared" si="603"/>
        <v>0</v>
      </c>
      <c r="T651">
        <f t="shared" si="603"/>
        <v>0</v>
      </c>
      <c r="U651">
        <f t="shared" si="603"/>
        <v>0</v>
      </c>
    </row>
    <row r="652" spans="1:21">
      <c r="A652" t="str">
        <f t="shared" si="600"/>
        <v>WI</v>
      </c>
      <c r="B652" s="1" t="s">
        <v>243</v>
      </c>
      <c r="C652">
        <f>SUMIFS(INDEX('IRA-BIL_IRA-BIL - Mid_annual_st'!$W$3:$AR$434,MATCH(C646,'IRA-BIL_IRA-BIL - Mid_annual_st'!$A$3:$A$434,0),),'IRA-BIL_IRA-BIL - Mid_annual_st'!$W$1:$AR$1,$B652)</f>
        <v>1776267</v>
      </c>
      <c r="D652">
        <f>SUMIFS(INDEX('IRA-BIL_IRA-BIL - Mid_annual_st'!$W$3:$AR$434,MATCH(D646,'IRA-BIL_IRA-BIL - Mid_annual_st'!$A$3:$A$434,0),),'IRA-BIL_IRA-BIL - Mid_annual_st'!$W$1:$AR$1,$B652)</f>
        <v>1776267</v>
      </c>
      <c r="E652">
        <f>SUMIFS(INDEX('IRA-BIL_IRA-BIL - Mid_annual_st'!$W$3:$AR$434,MATCH(E646,'IRA-BIL_IRA-BIL - Mid_annual_st'!$A$3:$A$434,0),),'IRA-BIL_IRA-BIL - Mid_annual_st'!$W$1:$AR$1,$B652)</f>
        <v>1778127</v>
      </c>
      <c r="F652">
        <f>SUMIFS(INDEX('IRA-BIL_IRA-BIL - Mid_annual_st'!$W$3:$AR$434,MATCH(F646,'IRA-BIL_IRA-BIL - Mid_annual_st'!$A$3:$A$434,0),),'IRA-BIL_IRA-BIL - Mid_annual_st'!$W$1:$AR$1,$B652)</f>
        <v>1779986</v>
      </c>
      <c r="G652">
        <f>SUMIFS(INDEX('IRA-BIL_IRA-BIL - Mid_annual_st'!$W$3:$AR$434,MATCH(G646,'IRA-BIL_IRA-BIL - Mid_annual_st'!$A$3:$A$434,0),),'IRA-BIL_IRA-BIL - Mid_annual_st'!$W$1:$AR$1,$B652)</f>
        <v>1781846</v>
      </c>
      <c r="H652">
        <f>SUMIFS(INDEX('IRA-BIL_IRA-BIL - Mid_annual_st'!$W$3:$AR$434,MATCH(H646,'IRA-BIL_IRA-BIL - Mid_annual_st'!$A$3:$A$434,0),),'IRA-BIL_IRA-BIL - Mid_annual_st'!$W$1:$AR$1,$B652)</f>
        <v>1795460</v>
      </c>
      <c r="I652">
        <f>SUMIFS(INDEX('IRA-BIL_IRA-BIL - Mid_annual_st'!$W$3:$AR$434,MATCH(I646,'IRA-BIL_IRA-BIL - Mid_annual_st'!$A$3:$A$434,0),),'IRA-BIL_IRA-BIL - Mid_annual_st'!$W$1:$AR$1,$B652)</f>
        <v>1795020</v>
      </c>
      <c r="J652">
        <f>SUMIFS(INDEX('IRA-BIL_IRA-BIL - Mid_annual_st'!$W$3:$AR$434,MATCH(J646,'IRA-BIL_IRA-BIL - Mid_annual_st'!$A$3:$A$434,0),),'IRA-BIL_IRA-BIL - Mid_annual_st'!$W$1:$AR$1,$B652)</f>
        <v>1799179</v>
      </c>
      <c r="K652">
        <f>SUMIFS(INDEX('IRA-BIL_IRA-BIL - Mid_annual_st'!$W$3:$AR$434,MATCH(K646,'IRA-BIL_IRA-BIL - Mid_annual_st'!$A$3:$A$434,0),),'IRA-BIL_IRA-BIL - Mid_annual_st'!$W$1:$AR$1,$B652)</f>
        <v>1794910</v>
      </c>
      <c r="M652">
        <f t="shared" ref="M652:U652" si="604">C652/SUM(C648:C659)</f>
        <v>2.7799315792024701E-2</v>
      </c>
      <c r="N652">
        <f t="shared" si="604"/>
        <v>2.8512178383900091E-2</v>
      </c>
      <c r="O652">
        <f t="shared" si="604"/>
        <v>2.7803158378948964E-2</v>
      </c>
      <c r="P652">
        <f t="shared" si="604"/>
        <v>2.7056336508566332E-2</v>
      </c>
      <c r="Q652">
        <f t="shared" si="604"/>
        <v>2.3834267168041025E-2</v>
      </c>
      <c r="R652">
        <f t="shared" si="604"/>
        <v>2.6171397656069184E-2</v>
      </c>
      <c r="S652">
        <f t="shared" si="604"/>
        <v>2.9862933159514698E-2</v>
      </c>
      <c r="T652">
        <f t="shared" si="604"/>
        <v>3.2955311786220541E-2</v>
      </c>
      <c r="U652">
        <f t="shared" si="604"/>
        <v>3.4679903989619697E-2</v>
      </c>
    </row>
    <row r="653" spans="1:21">
      <c r="A653" t="str">
        <f t="shared" si="600"/>
        <v>WI</v>
      </c>
      <c r="B653" s="1" t="s">
        <v>241</v>
      </c>
      <c r="C653">
        <f>SUMIFS(INDEX('IRA-BIL_IRA-BIL - Mid_annual_st'!$W$3:$AR$434,MATCH(C646,'IRA-BIL_IRA-BIL - Mid_annual_st'!$A$3:$A$434,0),),'IRA-BIL_IRA-BIL - Mid_annual_st'!$W$1:$AR$1,$B653)</f>
        <v>20837593</v>
      </c>
      <c r="D653">
        <f>SUMIFS(INDEX('IRA-BIL_IRA-BIL - Mid_annual_st'!$W$3:$AR$434,MATCH(D646,'IRA-BIL_IRA-BIL - Mid_annual_st'!$A$3:$A$434,0),),'IRA-BIL_IRA-BIL - Mid_annual_st'!$W$1:$AR$1,$B653)</f>
        <v>23383659</v>
      </c>
      <c r="E653">
        <f>SUMIFS(INDEX('IRA-BIL_IRA-BIL - Mid_annual_st'!$W$3:$AR$434,MATCH(E646,'IRA-BIL_IRA-BIL - Mid_annual_st'!$A$3:$A$434,0),),'IRA-BIL_IRA-BIL - Mid_annual_st'!$W$1:$AR$1,$B653)</f>
        <v>24213595</v>
      </c>
      <c r="F653">
        <f>SUMIFS(INDEX('IRA-BIL_IRA-BIL - Mid_annual_st'!$W$3:$AR$434,MATCH(F646,'IRA-BIL_IRA-BIL - Mid_annual_st'!$A$3:$A$434,0),),'IRA-BIL_IRA-BIL - Mid_annual_st'!$W$1:$AR$1,$B653)</f>
        <v>23481089</v>
      </c>
      <c r="G653">
        <f>SUMIFS(INDEX('IRA-BIL_IRA-BIL - Mid_annual_st'!$W$3:$AR$434,MATCH(G646,'IRA-BIL_IRA-BIL - Mid_annual_st'!$A$3:$A$434,0),),'IRA-BIL_IRA-BIL - Mid_annual_st'!$W$1:$AR$1,$B653)</f>
        <v>21474628</v>
      </c>
      <c r="H653">
        <f>SUMIFS(INDEX('IRA-BIL_IRA-BIL - Mid_annual_st'!$W$3:$AR$434,MATCH(H646,'IRA-BIL_IRA-BIL - Mid_annual_st'!$A$3:$A$434,0),),'IRA-BIL_IRA-BIL - Mid_annual_st'!$W$1:$AR$1,$B653)</f>
        <v>19374515</v>
      </c>
      <c r="I653">
        <f>SUMIFS(INDEX('IRA-BIL_IRA-BIL - Mid_annual_st'!$W$3:$AR$434,MATCH(I646,'IRA-BIL_IRA-BIL - Mid_annual_st'!$A$3:$A$434,0),),'IRA-BIL_IRA-BIL - Mid_annual_st'!$W$1:$AR$1,$B653)</f>
        <v>13891979</v>
      </c>
      <c r="J653">
        <f>SUMIFS(INDEX('IRA-BIL_IRA-BIL - Mid_annual_st'!$W$3:$AR$434,MATCH(J646,'IRA-BIL_IRA-BIL - Mid_annual_st'!$A$3:$A$434,0),),'IRA-BIL_IRA-BIL - Mid_annual_st'!$W$1:$AR$1,$B653)</f>
        <v>10444932</v>
      </c>
      <c r="K653">
        <f>SUMIFS(INDEX('IRA-BIL_IRA-BIL - Mid_annual_st'!$W$3:$AR$434,MATCH(K646,'IRA-BIL_IRA-BIL - Mid_annual_st'!$A$3:$A$434,0),),'IRA-BIL_IRA-BIL - Mid_annual_st'!$W$1:$AR$1,$B653)</f>
        <v>7621923</v>
      </c>
      <c r="M653">
        <f t="shared" ref="M653:U653" si="605">C653/SUM(C648:C659)</f>
        <v>0.32611697912120385</v>
      </c>
      <c r="N653">
        <f t="shared" si="605"/>
        <v>0.37534844518098393</v>
      </c>
      <c r="O653">
        <f t="shared" si="605"/>
        <v>0.37860873644499338</v>
      </c>
      <c r="P653">
        <f t="shared" si="605"/>
        <v>0.35691979912852984</v>
      </c>
      <c r="Q653">
        <f t="shared" si="605"/>
        <v>0.2872481803064319</v>
      </c>
      <c r="R653">
        <f t="shared" si="605"/>
        <v>0.28241126867681665</v>
      </c>
      <c r="S653">
        <f t="shared" si="605"/>
        <v>0.23111455043976215</v>
      </c>
      <c r="T653">
        <f t="shared" si="605"/>
        <v>0.19131836834793653</v>
      </c>
      <c r="U653">
        <f t="shared" si="605"/>
        <v>0.14726507616330298</v>
      </c>
    </row>
    <row r="654" spans="1:21">
      <c r="A654" t="str">
        <f t="shared" si="600"/>
        <v>WI</v>
      </c>
      <c r="B654" s="1" t="s">
        <v>244</v>
      </c>
      <c r="C654">
        <f>SUMIFS(INDEX('IRA-BIL_IRA-BIL - Mid_annual_st'!$W$3:$AR$434,MATCH(C646,'IRA-BIL_IRA-BIL - Mid_annual_st'!$A$3:$A$434,0),),'IRA-BIL_IRA-BIL - Mid_annual_st'!$W$1:$AR$1,$B654)</f>
        <v>9589466</v>
      </c>
      <c r="D654">
        <f>SUMIFS(INDEX('IRA-BIL_IRA-BIL - Mid_annual_st'!$W$3:$AR$434,MATCH(D646,'IRA-BIL_IRA-BIL - Mid_annual_st'!$A$3:$A$434,0),),'IRA-BIL_IRA-BIL - Mid_annual_st'!$W$1:$AR$1,$B654)</f>
        <v>9589466</v>
      </c>
      <c r="E654">
        <f>SUMIFS(INDEX('IRA-BIL_IRA-BIL - Mid_annual_st'!$W$3:$AR$434,MATCH(E646,'IRA-BIL_IRA-BIL - Mid_annual_st'!$A$3:$A$434,0),),'IRA-BIL_IRA-BIL - Mid_annual_st'!$W$1:$AR$1,$B654)</f>
        <v>9589466</v>
      </c>
      <c r="F654">
        <f>SUMIFS(INDEX('IRA-BIL_IRA-BIL - Mid_annual_st'!$W$3:$AR$434,MATCH(F646,'IRA-BIL_IRA-BIL - Mid_annual_st'!$A$3:$A$434,0),),'IRA-BIL_IRA-BIL - Mid_annual_st'!$W$1:$AR$1,$B654)</f>
        <v>9589466</v>
      </c>
      <c r="G654">
        <f>SUMIFS(INDEX('IRA-BIL_IRA-BIL - Mid_annual_st'!$W$3:$AR$434,MATCH(G646,'IRA-BIL_IRA-BIL - Mid_annual_st'!$A$3:$A$434,0),),'IRA-BIL_IRA-BIL - Mid_annual_st'!$W$1:$AR$1,$B654)</f>
        <v>9589466</v>
      </c>
      <c r="H654">
        <f>SUMIFS(INDEX('IRA-BIL_IRA-BIL - Mid_annual_st'!$W$3:$AR$434,MATCH(H646,'IRA-BIL_IRA-BIL - Mid_annual_st'!$A$3:$A$434,0),),'IRA-BIL_IRA-BIL - Mid_annual_st'!$W$1:$AR$1,$B654)</f>
        <v>9589466</v>
      </c>
      <c r="I654">
        <f>SUMIFS(INDEX('IRA-BIL_IRA-BIL - Mid_annual_st'!$W$3:$AR$434,MATCH(I646,'IRA-BIL_IRA-BIL - Mid_annual_st'!$A$3:$A$434,0),),'IRA-BIL_IRA-BIL - Mid_annual_st'!$W$1:$AR$1,$B654)</f>
        <v>9580925</v>
      </c>
      <c r="J654">
        <f>SUMIFS(INDEX('IRA-BIL_IRA-BIL - Mid_annual_st'!$W$3:$AR$434,MATCH(J646,'IRA-BIL_IRA-BIL - Mid_annual_st'!$A$3:$A$434,0),),'IRA-BIL_IRA-BIL - Mid_annual_st'!$W$1:$AR$1,$B654)</f>
        <v>8189249</v>
      </c>
      <c r="K654">
        <f>SUMIFS(INDEX('IRA-BIL_IRA-BIL - Mid_annual_st'!$W$3:$AR$434,MATCH(K646,'IRA-BIL_IRA-BIL - Mid_annual_st'!$A$3:$A$434,0),),'IRA-BIL_IRA-BIL - Mid_annual_st'!$W$1:$AR$1,$B654)</f>
        <v>8102711</v>
      </c>
      <c r="M654">
        <f t="shared" ref="M654:U654" si="606">C654/SUM(C648:C659)</f>
        <v>0.15007912302085438</v>
      </c>
      <c r="N654">
        <f t="shared" si="606"/>
        <v>0.15392762754605296</v>
      </c>
      <c r="O654">
        <f t="shared" si="606"/>
        <v>0.14994285670683039</v>
      </c>
      <c r="P654">
        <f t="shared" si="606"/>
        <v>0.14576284253553429</v>
      </c>
      <c r="Q654">
        <f t="shared" si="606"/>
        <v>0.1282702852226543</v>
      </c>
      <c r="R654">
        <f t="shared" si="606"/>
        <v>0.13978018334875472</v>
      </c>
      <c r="S654">
        <f t="shared" si="606"/>
        <v>0.15939350139905034</v>
      </c>
      <c r="T654">
        <f t="shared" si="606"/>
        <v>0.15000133621501519</v>
      </c>
      <c r="U654">
        <f t="shared" si="606"/>
        <v>0.15655450108118815</v>
      </c>
    </row>
    <row r="655" spans="1:21">
      <c r="A655" t="str">
        <f t="shared" si="600"/>
        <v>WI</v>
      </c>
      <c r="B655" s="1" t="s">
        <v>247</v>
      </c>
      <c r="C655">
        <f>SUMIFS(INDEX('IRA-BIL_IRA-BIL - Mid_annual_st'!$W$3:$AR$434,MATCH(C646,'IRA-BIL_IRA-BIL - Mid_annual_st'!$A$3:$A$434,0),),'IRA-BIL_IRA-BIL - Mid_annual_st'!$W$1:$AR$1,$B655)</f>
        <v>0</v>
      </c>
      <c r="D655">
        <f>SUMIFS(INDEX('IRA-BIL_IRA-BIL - Mid_annual_st'!$W$3:$AR$434,MATCH(D646,'IRA-BIL_IRA-BIL - Mid_annual_st'!$A$3:$A$434,0),),'IRA-BIL_IRA-BIL - Mid_annual_st'!$W$1:$AR$1,$B655)</f>
        <v>0</v>
      </c>
      <c r="E655">
        <f>SUMIFS(INDEX('IRA-BIL_IRA-BIL - Mid_annual_st'!$W$3:$AR$434,MATCH(E646,'IRA-BIL_IRA-BIL - Mid_annual_st'!$A$3:$A$434,0),),'IRA-BIL_IRA-BIL - Mid_annual_st'!$W$1:$AR$1,$B655)</f>
        <v>0</v>
      </c>
      <c r="F655">
        <f>SUMIFS(INDEX('IRA-BIL_IRA-BIL - Mid_annual_st'!$W$3:$AR$434,MATCH(F646,'IRA-BIL_IRA-BIL - Mid_annual_st'!$A$3:$A$434,0),),'IRA-BIL_IRA-BIL - Mid_annual_st'!$W$1:$AR$1,$B655)</f>
        <v>0</v>
      </c>
      <c r="G655">
        <f>SUMIFS(INDEX('IRA-BIL_IRA-BIL - Mid_annual_st'!$W$3:$AR$434,MATCH(G646,'IRA-BIL_IRA-BIL - Mid_annual_st'!$A$3:$A$434,0),),'IRA-BIL_IRA-BIL - Mid_annual_st'!$W$1:$AR$1,$B655)</f>
        <v>0</v>
      </c>
      <c r="H655">
        <f>SUMIFS(INDEX('IRA-BIL_IRA-BIL - Mid_annual_st'!$W$3:$AR$434,MATCH(H646,'IRA-BIL_IRA-BIL - Mid_annual_st'!$A$3:$A$434,0),),'IRA-BIL_IRA-BIL - Mid_annual_st'!$W$1:$AR$1,$B655)</f>
        <v>0</v>
      </c>
      <c r="I655">
        <f>SUMIFS(INDEX('IRA-BIL_IRA-BIL - Mid_annual_st'!$W$3:$AR$434,MATCH(I646,'IRA-BIL_IRA-BIL - Mid_annual_st'!$A$3:$A$434,0),),'IRA-BIL_IRA-BIL - Mid_annual_st'!$W$1:$AR$1,$B655)</f>
        <v>0</v>
      </c>
      <c r="J655">
        <f>SUMIFS(INDEX('IRA-BIL_IRA-BIL - Mid_annual_st'!$W$3:$AR$434,MATCH(J646,'IRA-BIL_IRA-BIL - Mid_annual_st'!$A$3:$A$434,0),),'IRA-BIL_IRA-BIL - Mid_annual_st'!$W$1:$AR$1,$B655)</f>
        <v>0</v>
      </c>
      <c r="K655">
        <f>SUMIFS(INDEX('IRA-BIL_IRA-BIL - Mid_annual_st'!$W$3:$AR$434,MATCH(K646,'IRA-BIL_IRA-BIL - Mid_annual_st'!$A$3:$A$434,0),),'IRA-BIL_IRA-BIL - Mid_annual_st'!$W$1:$AR$1,$B655)</f>
        <v>0</v>
      </c>
      <c r="M655">
        <f t="shared" ref="M655:U655" si="607">C655/SUM(C648:C659)</f>
        <v>0</v>
      </c>
      <c r="N655">
        <f t="shared" si="607"/>
        <v>0</v>
      </c>
      <c r="O655">
        <f t="shared" si="607"/>
        <v>0</v>
      </c>
      <c r="P655">
        <f t="shared" si="607"/>
        <v>0</v>
      </c>
      <c r="Q655">
        <f t="shared" si="607"/>
        <v>0</v>
      </c>
      <c r="R655">
        <f t="shared" si="607"/>
        <v>0</v>
      </c>
      <c r="S655">
        <f t="shared" si="607"/>
        <v>0</v>
      </c>
      <c r="T655">
        <f t="shared" si="607"/>
        <v>0</v>
      </c>
      <c r="U655">
        <f t="shared" si="607"/>
        <v>0</v>
      </c>
    </row>
    <row r="656" spans="1:21">
      <c r="A656" t="str">
        <f t="shared" si="600"/>
        <v>WI</v>
      </c>
      <c r="B656" s="1" t="s">
        <v>245</v>
      </c>
      <c r="C656">
        <f>SUMIFS(INDEX('IRA-BIL_IRA-BIL - Mid_annual_st'!$W$3:$AR$434,MATCH(C646,'IRA-BIL_IRA-BIL - Mid_annual_st'!$A$3:$A$434,0),),'IRA-BIL_IRA-BIL - Mid_annual_st'!$W$1:$AR$1,$B656)</f>
        <v>383294</v>
      </c>
      <c r="D656">
        <f>SUMIFS(INDEX('IRA-BIL_IRA-BIL - Mid_annual_st'!$W$3:$AR$434,MATCH(D646,'IRA-BIL_IRA-BIL - Mid_annual_st'!$A$3:$A$434,0),),'IRA-BIL_IRA-BIL - Mid_annual_st'!$W$1:$AR$1,$B656)</f>
        <v>456496</v>
      </c>
      <c r="E656">
        <f>SUMIFS(INDEX('IRA-BIL_IRA-BIL - Mid_annual_st'!$W$3:$AR$434,MATCH(E646,'IRA-BIL_IRA-BIL - Mid_annual_st'!$A$3:$A$434,0),),'IRA-BIL_IRA-BIL - Mid_annual_st'!$W$1:$AR$1,$B656)</f>
        <v>522693</v>
      </c>
      <c r="F656">
        <f>SUMIFS(INDEX('IRA-BIL_IRA-BIL - Mid_annual_st'!$W$3:$AR$434,MATCH(F646,'IRA-BIL_IRA-BIL - Mid_annual_st'!$A$3:$A$434,0),),'IRA-BIL_IRA-BIL - Mid_annual_st'!$W$1:$AR$1,$B656)</f>
        <v>472971</v>
      </c>
      <c r="G656">
        <f>SUMIFS(INDEX('IRA-BIL_IRA-BIL - Mid_annual_st'!$W$3:$AR$434,MATCH(G646,'IRA-BIL_IRA-BIL - Mid_annual_st'!$A$3:$A$434,0),),'IRA-BIL_IRA-BIL - Mid_annual_st'!$W$1:$AR$1,$B656)</f>
        <v>442156</v>
      </c>
      <c r="H656">
        <f>SUMIFS(INDEX('IRA-BIL_IRA-BIL - Mid_annual_st'!$W$3:$AR$434,MATCH(H646,'IRA-BIL_IRA-BIL - Mid_annual_st'!$A$3:$A$434,0),),'IRA-BIL_IRA-BIL - Mid_annual_st'!$W$1:$AR$1,$B656)</f>
        <v>447751</v>
      </c>
      <c r="I656">
        <f>SUMIFS(INDEX('IRA-BIL_IRA-BIL - Mid_annual_st'!$W$3:$AR$434,MATCH(I646,'IRA-BIL_IRA-BIL - Mid_annual_st'!$A$3:$A$434,0),),'IRA-BIL_IRA-BIL - Mid_annual_st'!$W$1:$AR$1,$B656)</f>
        <v>389473</v>
      </c>
      <c r="J656">
        <f>SUMIFS(INDEX('IRA-BIL_IRA-BIL - Mid_annual_st'!$W$3:$AR$434,MATCH(J646,'IRA-BIL_IRA-BIL - Mid_annual_st'!$A$3:$A$434,0),),'IRA-BIL_IRA-BIL - Mid_annual_st'!$W$1:$AR$1,$B656)</f>
        <v>289785</v>
      </c>
      <c r="K656">
        <f>SUMIFS(INDEX('IRA-BIL_IRA-BIL - Mid_annual_st'!$W$3:$AR$434,MATCH(K646,'IRA-BIL_IRA-BIL - Mid_annual_st'!$A$3:$A$434,0),),'IRA-BIL_IRA-BIL - Mid_annual_st'!$W$1:$AR$1,$B656)</f>
        <v>0</v>
      </c>
      <c r="M656">
        <f t="shared" ref="M656:U656" si="608">C656/SUM(C648:C659)</f>
        <v>5.998710186693958E-3</v>
      </c>
      <c r="N656">
        <f t="shared" si="608"/>
        <v>7.3275557016692057E-3</v>
      </c>
      <c r="O656">
        <f t="shared" si="608"/>
        <v>8.1729349267898026E-3</v>
      </c>
      <c r="P656">
        <f t="shared" si="608"/>
        <v>7.1893051601490832E-3</v>
      </c>
      <c r="Q656">
        <f t="shared" si="608"/>
        <v>5.9143518766225289E-3</v>
      </c>
      <c r="R656">
        <f t="shared" si="608"/>
        <v>6.5266112705950749E-3</v>
      </c>
      <c r="S656">
        <f t="shared" si="608"/>
        <v>6.4794855580637923E-3</v>
      </c>
      <c r="T656">
        <f t="shared" si="608"/>
        <v>5.3079515856787572E-3</v>
      </c>
      <c r="U656">
        <f t="shared" si="608"/>
        <v>0</v>
      </c>
    </row>
    <row r="657" spans="1:21">
      <c r="A657" t="str">
        <f t="shared" si="600"/>
        <v>WI</v>
      </c>
      <c r="B657" s="1" t="s">
        <v>248</v>
      </c>
      <c r="C657">
        <f>SUMIFS(INDEX('IRA-BIL_IRA-BIL - Mid_annual_st'!$W$3:$AR$434,MATCH(C646,'IRA-BIL_IRA-BIL - Mid_annual_st'!$A$3:$A$434,0),),'IRA-BIL_IRA-BIL - Mid_annual_st'!$W$1:$AR$1,$B657)</f>
        <v>2124399</v>
      </c>
      <c r="D657">
        <f>SUMIFS(INDEX('IRA-BIL_IRA-BIL - Mid_annual_st'!$W$3:$AR$434,MATCH(D646,'IRA-BIL_IRA-BIL - Mid_annual_st'!$A$3:$A$434,0),),'IRA-BIL_IRA-BIL - Mid_annual_st'!$W$1:$AR$1,$B657)</f>
        <v>2157988</v>
      </c>
      <c r="E657">
        <f>SUMIFS(INDEX('IRA-BIL_IRA-BIL - Mid_annual_st'!$W$3:$AR$434,MATCH(E646,'IRA-BIL_IRA-BIL - Mid_annual_st'!$A$3:$A$434,0),),'IRA-BIL_IRA-BIL - Mid_annual_st'!$W$1:$AR$1,$B657)</f>
        <v>3498420</v>
      </c>
      <c r="F657">
        <f>SUMIFS(INDEX('IRA-BIL_IRA-BIL - Mid_annual_st'!$W$3:$AR$434,MATCH(F646,'IRA-BIL_IRA-BIL - Mid_annual_st'!$A$3:$A$434,0),),'IRA-BIL_IRA-BIL - Mid_annual_st'!$W$1:$AR$1,$B657)</f>
        <v>3542548</v>
      </c>
      <c r="G657">
        <f>SUMIFS(INDEX('IRA-BIL_IRA-BIL - Mid_annual_st'!$W$3:$AR$434,MATCH(G646,'IRA-BIL_IRA-BIL - Mid_annual_st'!$A$3:$A$434,0),),'IRA-BIL_IRA-BIL - Mid_annual_st'!$W$1:$AR$1,$B657)</f>
        <v>5577047</v>
      </c>
      <c r="H657">
        <f>SUMIFS(INDEX('IRA-BIL_IRA-BIL - Mid_annual_st'!$W$3:$AR$434,MATCH(H646,'IRA-BIL_IRA-BIL - Mid_annual_st'!$A$3:$A$434,0),),'IRA-BIL_IRA-BIL - Mid_annual_st'!$W$1:$AR$1,$B657)</f>
        <v>6154364</v>
      </c>
      <c r="I657">
        <f>SUMIFS(INDEX('IRA-BIL_IRA-BIL - Mid_annual_st'!$W$3:$AR$434,MATCH(I646,'IRA-BIL_IRA-BIL - Mid_annual_st'!$A$3:$A$434,0),),'IRA-BIL_IRA-BIL - Mid_annual_st'!$W$1:$AR$1,$B657)</f>
        <v>9972713</v>
      </c>
      <c r="J657">
        <f>SUMIFS(INDEX('IRA-BIL_IRA-BIL - Mid_annual_st'!$W$3:$AR$434,MATCH(J646,'IRA-BIL_IRA-BIL - Mid_annual_st'!$A$3:$A$434,0),),'IRA-BIL_IRA-BIL - Mid_annual_st'!$W$1:$AR$1,$B657)</f>
        <v>10021326</v>
      </c>
      <c r="K657">
        <f>SUMIFS(INDEX('IRA-BIL_IRA-BIL - Mid_annual_st'!$W$3:$AR$434,MATCH(K646,'IRA-BIL_IRA-BIL - Mid_annual_st'!$A$3:$A$434,0),),'IRA-BIL_IRA-BIL - Mid_annual_st'!$W$1:$AR$1,$B657)</f>
        <v>10122900</v>
      </c>
      <c r="M657">
        <f t="shared" ref="M657:U657" si="609">C657/SUM(C648:C659)</f>
        <v>3.3247726084682926E-2</v>
      </c>
      <c r="N657">
        <f t="shared" si="609"/>
        <v>3.463946512901258E-2</v>
      </c>
      <c r="O657">
        <f t="shared" si="609"/>
        <v>5.4702012474970932E-2</v>
      </c>
      <c r="P657">
        <f t="shared" si="609"/>
        <v>5.3847822840038424E-2</v>
      </c>
      <c r="Q657">
        <f t="shared" si="609"/>
        <v>7.4599504225798238E-2</v>
      </c>
      <c r="R657">
        <f t="shared" si="609"/>
        <v>8.9708658262616023E-2</v>
      </c>
      <c r="S657">
        <f t="shared" si="609"/>
        <v>0.16591150056156662</v>
      </c>
      <c r="T657">
        <f t="shared" si="609"/>
        <v>0.18355923609677435</v>
      </c>
      <c r="U657">
        <f t="shared" si="609"/>
        <v>0.19558707684314044</v>
      </c>
    </row>
    <row r="658" spans="1:21">
      <c r="A658" t="str">
        <f t="shared" si="600"/>
        <v>WI</v>
      </c>
      <c r="B658" s="1" t="s">
        <v>246</v>
      </c>
      <c r="C658" s="53">
        <v>0</v>
      </c>
      <c r="D658" s="53">
        <v>0</v>
      </c>
      <c r="E658" s="53">
        <v>0</v>
      </c>
      <c r="F658" s="53">
        <v>0</v>
      </c>
      <c r="G658" s="53">
        <v>0</v>
      </c>
      <c r="H658" s="53">
        <v>0</v>
      </c>
      <c r="I658" s="53">
        <v>0</v>
      </c>
      <c r="J658" s="53">
        <v>0</v>
      </c>
      <c r="K658" s="53">
        <v>0</v>
      </c>
      <c r="M658" s="53">
        <v>0</v>
      </c>
      <c r="N658" s="53">
        <v>0</v>
      </c>
      <c r="O658" s="53">
        <v>0</v>
      </c>
      <c r="P658" s="53">
        <v>0</v>
      </c>
      <c r="Q658" s="53">
        <v>0</v>
      </c>
      <c r="R658" s="53">
        <v>0</v>
      </c>
      <c r="S658" s="53">
        <v>0</v>
      </c>
      <c r="T658" s="53">
        <v>0</v>
      </c>
      <c r="U658" s="53">
        <v>0</v>
      </c>
    </row>
    <row r="659" spans="1:21" ht="15.6" customHeight="1" thickBot="1">
      <c r="A659" t="str">
        <f t="shared" si="600"/>
        <v>WI</v>
      </c>
      <c r="B659" s="1" t="s">
        <v>240</v>
      </c>
      <c r="C659">
        <f>SUMIFS(INDEX('IRA-BIL_IRA-BIL - Mid_annual_st'!$W$3:$AR$434,MATCH(C646,'IRA-BIL_IRA-BIL - Mid_annual_st'!$A$3:$A$434,0),),'IRA-BIL_IRA-BIL - Mid_annual_st'!$W$1:$AR$1,$B659)</f>
        <v>1210296</v>
      </c>
      <c r="D659">
        <f>SUMIFS(INDEX('IRA-BIL_IRA-BIL - Mid_annual_st'!$W$3:$AR$434,MATCH(D646,'IRA-BIL_IRA-BIL - Mid_annual_st'!$A$3:$A$434,0),),'IRA-BIL_IRA-BIL - Mid_annual_st'!$W$1:$AR$1,$B659)</f>
        <v>1974910</v>
      </c>
      <c r="E659">
        <f>SUMIFS(INDEX('IRA-BIL_IRA-BIL - Mid_annual_st'!$W$3:$AR$434,MATCH(E646,'IRA-BIL_IRA-BIL - Mid_annual_st'!$A$3:$A$434,0),),'IRA-BIL_IRA-BIL - Mid_annual_st'!$W$1:$AR$1,$B659)</f>
        <v>6122171</v>
      </c>
      <c r="F659">
        <f>SUMIFS(INDEX('IRA-BIL_IRA-BIL - Mid_annual_st'!$W$3:$AR$434,MATCH(F646,'IRA-BIL_IRA-BIL - Mid_annual_st'!$A$3:$A$434,0),),'IRA-BIL_IRA-BIL - Mid_annual_st'!$W$1:$AR$1,$B659)</f>
        <v>10221053</v>
      </c>
      <c r="G659">
        <f>SUMIFS(INDEX('IRA-BIL_IRA-BIL - Mid_annual_st'!$W$3:$AR$434,MATCH(G646,'IRA-BIL_IRA-BIL - Mid_annual_st'!$A$3:$A$434,0),),'IRA-BIL_IRA-BIL - Mid_annual_st'!$W$1:$AR$1,$B659)</f>
        <v>23138810</v>
      </c>
      <c r="H659">
        <f>SUMIFS(INDEX('IRA-BIL_IRA-BIL - Mid_annual_st'!$W$3:$AR$434,MATCH(H646,'IRA-BIL_IRA-BIL - Mid_annual_st'!$A$3:$A$434,0),),'IRA-BIL_IRA-BIL - Mid_annual_st'!$W$1:$AR$1,$B659)</f>
        <v>22799343</v>
      </c>
      <c r="I659">
        <f>SUMIFS(INDEX('IRA-BIL_IRA-BIL - Mid_annual_st'!$W$3:$AR$434,MATCH(I646,'IRA-BIL_IRA-BIL - Mid_annual_st'!$A$3:$A$434,0),),'IRA-BIL_IRA-BIL - Mid_annual_st'!$W$1:$AR$1,$B659)</f>
        <v>22823695</v>
      </c>
      <c r="J659">
        <f>SUMIFS(INDEX('IRA-BIL_IRA-BIL - Mid_annual_st'!$W$3:$AR$434,MATCH(J646,'IRA-BIL_IRA-BIL - Mid_annual_st'!$A$3:$A$434,0),),'IRA-BIL_IRA-BIL - Mid_annual_st'!$W$1:$AR$1,$B659)</f>
        <v>22713973</v>
      </c>
      <c r="K659">
        <f>SUMIFS(INDEX('IRA-BIL_IRA-BIL - Mid_annual_st'!$W$3:$AR$434,MATCH(K646,'IRA-BIL_IRA-BIL - Mid_annual_st'!$A$3:$A$434,0),),'IRA-BIL_IRA-BIL - Mid_annual_st'!$W$1:$AR$1,$B659)</f>
        <v>22873459</v>
      </c>
      <c r="M659">
        <f t="shared" ref="M659:U659" si="610">C659/SUM(C648:C659)</f>
        <v>1.8941634734994418E-2</v>
      </c>
      <c r="N659">
        <f t="shared" si="610"/>
        <v>3.1700744433211969E-2</v>
      </c>
      <c r="O659">
        <f t="shared" si="610"/>
        <v>9.5727521114075856E-2</v>
      </c>
      <c r="P659">
        <f t="shared" si="610"/>
        <v>0.15536315984501645</v>
      </c>
      <c r="Q659">
        <f t="shared" si="610"/>
        <v>0.3095085543254239</v>
      </c>
      <c r="R659">
        <f t="shared" si="610"/>
        <v>0.33233303551742582</v>
      </c>
      <c r="S659">
        <f t="shared" si="610"/>
        <v>0.37970745631700475</v>
      </c>
      <c r="T659">
        <f t="shared" si="610"/>
        <v>0.41604868782861248</v>
      </c>
      <c r="U659">
        <f t="shared" si="610"/>
        <v>0.44194380889877632</v>
      </c>
    </row>
    <row r="660" spans="1:21" ht="15.6" customHeight="1" thickBot="1">
      <c r="A660" s="50" t="s">
        <v>148</v>
      </c>
      <c r="C660" s="49" t="str">
        <f t="shared" ref="C660:K660" si="611">$A660&amp;"_"&amp;C661</f>
        <v>WY_2022</v>
      </c>
      <c r="D660" s="49" t="str">
        <f t="shared" si="611"/>
        <v>WY_2023</v>
      </c>
      <c r="E660" s="49" t="str">
        <f t="shared" si="611"/>
        <v>WY_2024</v>
      </c>
      <c r="F660" s="49" t="str">
        <f t="shared" si="611"/>
        <v>WY_2025</v>
      </c>
      <c r="G660" s="49" t="str">
        <f t="shared" si="611"/>
        <v>WY_2026</v>
      </c>
      <c r="H660" s="49" t="str">
        <f t="shared" si="611"/>
        <v>WY_2027</v>
      </c>
      <c r="I660" s="49" t="str">
        <f t="shared" si="611"/>
        <v>WY_2028</v>
      </c>
      <c r="J660" s="49" t="str">
        <f t="shared" si="611"/>
        <v>WY_2029</v>
      </c>
      <c r="K660" s="49" t="str">
        <f t="shared" si="611"/>
        <v>WY_2030</v>
      </c>
      <c r="M660" s="56" t="str">
        <f t="shared" ref="M660:U660" si="612">$A660&amp;"_"&amp;M661</f>
        <v>WY_2022</v>
      </c>
      <c r="N660" s="56" t="str">
        <f t="shared" si="612"/>
        <v>WY_2023</v>
      </c>
      <c r="O660" s="56" t="str">
        <f t="shared" si="612"/>
        <v>WY_2024</v>
      </c>
      <c r="P660" s="56" t="str">
        <f t="shared" si="612"/>
        <v>WY_2025</v>
      </c>
      <c r="Q660" s="56" t="str">
        <f t="shared" si="612"/>
        <v>WY_2026</v>
      </c>
      <c r="R660" s="56" t="str">
        <f t="shared" si="612"/>
        <v>WY_2027</v>
      </c>
      <c r="S660" s="56" t="str">
        <f t="shared" si="612"/>
        <v>WY_2028</v>
      </c>
      <c r="T660" s="56" t="str">
        <f t="shared" si="612"/>
        <v>WY_2029</v>
      </c>
      <c r="U660" s="56" t="str">
        <f t="shared" si="612"/>
        <v>WY_2030</v>
      </c>
    </row>
    <row r="661" spans="1:21">
      <c r="C661" s="48">
        <v>2022</v>
      </c>
      <c r="D661" s="48">
        <v>2023</v>
      </c>
      <c r="E661" s="48">
        <v>2024</v>
      </c>
      <c r="F661" s="48">
        <v>2025</v>
      </c>
      <c r="G661" s="48">
        <v>2026</v>
      </c>
      <c r="H661" s="48">
        <v>2027</v>
      </c>
      <c r="I661" s="48">
        <v>2028</v>
      </c>
      <c r="J661" s="48">
        <v>2029</v>
      </c>
      <c r="K661" s="48">
        <v>2030</v>
      </c>
      <c r="M661" s="48">
        <v>2022</v>
      </c>
      <c r="N661" s="48">
        <v>2023</v>
      </c>
      <c r="O661" s="48">
        <v>2024</v>
      </c>
      <c r="P661" s="48">
        <v>2025</v>
      </c>
      <c r="Q661" s="48">
        <v>2026</v>
      </c>
      <c r="R661" s="48">
        <v>2027</v>
      </c>
      <c r="S661" s="48">
        <v>2028</v>
      </c>
      <c r="T661" s="48">
        <v>2029</v>
      </c>
      <c r="U661" s="48">
        <v>2030</v>
      </c>
    </row>
    <row r="662" spans="1:21">
      <c r="A662" t="str">
        <f>A660</f>
        <v>WY</v>
      </c>
      <c r="B662" s="1" t="s">
        <v>237</v>
      </c>
      <c r="C662" s="53">
        <v>0</v>
      </c>
      <c r="D662" s="53">
        <v>0</v>
      </c>
      <c r="E662" s="53">
        <v>0</v>
      </c>
      <c r="F662" s="53">
        <v>0</v>
      </c>
      <c r="G662" s="53">
        <v>0</v>
      </c>
      <c r="H662" s="53">
        <v>0</v>
      </c>
      <c r="I662" s="53">
        <v>0</v>
      </c>
      <c r="J662" s="53">
        <v>0</v>
      </c>
      <c r="K662" s="53">
        <v>0</v>
      </c>
      <c r="M662" s="53">
        <v>0</v>
      </c>
      <c r="N662" s="53">
        <v>0</v>
      </c>
      <c r="O662" s="53">
        <v>0</v>
      </c>
      <c r="P662" s="53">
        <v>0</v>
      </c>
      <c r="Q662" s="53">
        <v>0</v>
      </c>
      <c r="R662" s="53">
        <v>0</v>
      </c>
      <c r="S662" s="53">
        <v>0</v>
      </c>
      <c r="T662" s="53">
        <v>0</v>
      </c>
      <c r="U662" s="53">
        <v>0</v>
      </c>
    </row>
    <row r="663" spans="1:21">
      <c r="A663" t="str">
        <f t="shared" ref="A663:A673" si="613">A662</f>
        <v>WY</v>
      </c>
      <c r="B663" s="1" t="s">
        <v>238</v>
      </c>
      <c r="C663">
        <f>SUMIFS(INDEX('IRA-BIL_IRA-BIL - Mid_annual_st'!$W$3:$AR$434,MATCH(C660,'IRA-BIL_IRA-BIL - Mid_annual_st'!$A$3:$A$434,0),),'IRA-BIL_IRA-BIL - Mid_annual_st'!$W$1:$AR$1,$B663)</f>
        <v>0</v>
      </c>
      <c r="D663">
        <f>SUMIFS(INDEX('IRA-BIL_IRA-BIL - Mid_annual_st'!$W$3:$AR$434,MATCH(D660,'IRA-BIL_IRA-BIL - Mid_annual_st'!$A$3:$A$434,0),),'IRA-BIL_IRA-BIL - Mid_annual_st'!$W$1:$AR$1,$B663)</f>
        <v>0</v>
      </c>
      <c r="E663">
        <f>SUMIFS(INDEX('IRA-BIL_IRA-BIL - Mid_annual_st'!$W$3:$AR$434,MATCH(E660,'IRA-BIL_IRA-BIL - Mid_annual_st'!$A$3:$A$434,0),),'IRA-BIL_IRA-BIL - Mid_annual_st'!$W$1:$AR$1,$B663)</f>
        <v>0</v>
      </c>
      <c r="F663">
        <f>SUMIFS(INDEX('IRA-BIL_IRA-BIL - Mid_annual_st'!$W$3:$AR$434,MATCH(F660,'IRA-BIL_IRA-BIL - Mid_annual_st'!$A$3:$A$434,0),),'IRA-BIL_IRA-BIL - Mid_annual_st'!$W$1:$AR$1,$B663)</f>
        <v>0</v>
      </c>
      <c r="G663">
        <f>SUMIFS(INDEX('IRA-BIL_IRA-BIL - Mid_annual_st'!$W$3:$AR$434,MATCH(G660,'IRA-BIL_IRA-BIL - Mid_annual_st'!$A$3:$A$434,0),),'IRA-BIL_IRA-BIL - Mid_annual_st'!$W$1:$AR$1,$B663)</f>
        <v>0</v>
      </c>
      <c r="H663">
        <f>SUMIFS(INDEX('IRA-BIL_IRA-BIL - Mid_annual_st'!$W$3:$AR$434,MATCH(H660,'IRA-BIL_IRA-BIL - Mid_annual_st'!$A$3:$A$434,0),),'IRA-BIL_IRA-BIL - Mid_annual_st'!$W$1:$AR$1,$B663)</f>
        <v>0</v>
      </c>
      <c r="I663">
        <f>SUMIFS(INDEX('IRA-BIL_IRA-BIL - Mid_annual_st'!$W$3:$AR$434,MATCH(I660,'IRA-BIL_IRA-BIL - Mid_annual_st'!$A$3:$A$434,0),),'IRA-BIL_IRA-BIL - Mid_annual_st'!$W$1:$AR$1,$B663)</f>
        <v>0</v>
      </c>
      <c r="J663">
        <f>SUMIFS(INDEX('IRA-BIL_IRA-BIL - Mid_annual_st'!$W$3:$AR$434,MATCH(J660,'IRA-BIL_IRA-BIL - Mid_annual_st'!$A$3:$A$434,0),),'IRA-BIL_IRA-BIL - Mid_annual_st'!$W$1:$AR$1,$B663)</f>
        <v>0</v>
      </c>
      <c r="K663">
        <f>SUMIFS(INDEX('IRA-BIL_IRA-BIL - Mid_annual_st'!$W$3:$AR$434,MATCH(K660,'IRA-BIL_IRA-BIL - Mid_annual_st'!$A$3:$A$434,0),),'IRA-BIL_IRA-BIL - Mid_annual_st'!$W$1:$AR$1,$B663)</f>
        <v>0</v>
      </c>
      <c r="M663">
        <f t="shared" ref="M663:U663" si="614">C663/SUM(C662:C673)</f>
        <v>0</v>
      </c>
      <c r="N663">
        <f t="shared" si="614"/>
        <v>0</v>
      </c>
      <c r="O663">
        <f t="shared" si="614"/>
        <v>0</v>
      </c>
      <c r="P663">
        <f t="shared" si="614"/>
        <v>0</v>
      </c>
      <c r="Q663">
        <f t="shared" si="614"/>
        <v>0</v>
      </c>
      <c r="R663">
        <f t="shared" si="614"/>
        <v>0</v>
      </c>
      <c r="S663">
        <f t="shared" si="614"/>
        <v>0</v>
      </c>
      <c r="T663">
        <f t="shared" si="614"/>
        <v>0</v>
      </c>
      <c r="U663">
        <f t="shared" si="614"/>
        <v>0</v>
      </c>
    </row>
    <row r="664" spans="1:21">
      <c r="A664" t="str">
        <f t="shared" si="613"/>
        <v>WY</v>
      </c>
      <c r="B664" s="1" t="s">
        <v>239</v>
      </c>
      <c r="C664">
        <f>SUMIFS(INDEX('IRA-BIL_IRA-BIL - Mid_annual_st'!$W$3:$AR$434,MATCH(C660,'IRA-BIL_IRA-BIL - Mid_annual_st'!$A$3:$A$434,0),),'IRA-BIL_IRA-BIL - Mid_annual_st'!$W$1:$AR$1,$B664)</f>
        <v>41873608</v>
      </c>
      <c r="D664">
        <f>SUMIFS(INDEX('IRA-BIL_IRA-BIL - Mid_annual_st'!$W$3:$AR$434,MATCH(D660,'IRA-BIL_IRA-BIL - Mid_annual_st'!$A$3:$A$434,0),),'IRA-BIL_IRA-BIL - Mid_annual_st'!$W$1:$AR$1,$B664)</f>
        <v>34331725</v>
      </c>
      <c r="E664">
        <f>SUMIFS(INDEX('IRA-BIL_IRA-BIL - Mid_annual_st'!$W$3:$AR$434,MATCH(E660,'IRA-BIL_IRA-BIL - Mid_annual_st'!$A$3:$A$434,0),),'IRA-BIL_IRA-BIL - Mid_annual_st'!$W$1:$AR$1,$B664)</f>
        <v>34733137</v>
      </c>
      <c r="F664">
        <f>SUMIFS(INDEX('IRA-BIL_IRA-BIL - Mid_annual_st'!$W$3:$AR$434,MATCH(F660,'IRA-BIL_IRA-BIL - Mid_annual_st'!$A$3:$A$434,0),),'IRA-BIL_IRA-BIL - Mid_annual_st'!$W$1:$AR$1,$B664)</f>
        <v>31450566</v>
      </c>
      <c r="G664">
        <f>SUMIFS(INDEX('IRA-BIL_IRA-BIL - Mid_annual_st'!$W$3:$AR$434,MATCH(G660,'IRA-BIL_IRA-BIL - Mid_annual_st'!$A$3:$A$434,0),),'IRA-BIL_IRA-BIL - Mid_annual_st'!$W$1:$AR$1,$B664)</f>
        <v>26618723</v>
      </c>
      <c r="H664">
        <f>SUMIFS(INDEX('IRA-BIL_IRA-BIL - Mid_annual_st'!$W$3:$AR$434,MATCH(H660,'IRA-BIL_IRA-BIL - Mid_annual_st'!$A$3:$A$434,0),),'IRA-BIL_IRA-BIL - Mid_annual_st'!$W$1:$AR$1,$B664)</f>
        <v>24438646</v>
      </c>
      <c r="I664">
        <f>SUMIFS(INDEX('IRA-BIL_IRA-BIL - Mid_annual_st'!$W$3:$AR$434,MATCH(I660,'IRA-BIL_IRA-BIL - Mid_annual_st'!$A$3:$A$434,0),),'IRA-BIL_IRA-BIL - Mid_annual_st'!$W$1:$AR$1,$B664)</f>
        <v>15796495</v>
      </c>
      <c r="J664">
        <f>SUMIFS(INDEX('IRA-BIL_IRA-BIL - Mid_annual_st'!$W$3:$AR$434,MATCH(J660,'IRA-BIL_IRA-BIL - Mid_annual_st'!$A$3:$A$434,0),),'IRA-BIL_IRA-BIL - Mid_annual_st'!$W$1:$AR$1,$B664)</f>
        <v>14223072</v>
      </c>
      <c r="K664">
        <f>SUMIFS(INDEX('IRA-BIL_IRA-BIL - Mid_annual_st'!$W$3:$AR$434,MATCH(K660,'IRA-BIL_IRA-BIL - Mid_annual_st'!$A$3:$A$434,0),),'IRA-BIL_IRA-BIL - Mid_annual_st'!$W$1:$AR$1,$B664)</f>
        <v>12392481</v>
      </c>
      <c r="M664">
        <f t="shared" ref="M664:U664" si="615">C664/SUM(C662:C673)</f>
        <v>0.780241653205071</v>
      </c>
      <c r="N664">
        <f t="shared" si="615"/>
        <v>0.74496870854651642</v>
      </c>
      <c r="O664">
        <f t="shared" si="615"/>
        <v>0.72206137324916708</v>
      </c>
      <c r="P664">
        <f t="shared" si="615"/>
        <v>0.63269579867575632</v>
      </c>
      <c r="Q664">
        <f t="shared" si="615"/>
        <v>0.53492323011144116</v>
      </c>
      <c r="R664">
        <f t="shared" si="615"/>
        <v>0.47166878540160584</v>
      </c>
      <c r="S664">
        <f t="shared" si="615"/>
        <v>0.21545195475808945</v>
      </c>
      <c r="T664">
        <f t="shared" si="615"/>
        <v>0.18669574500853278</v>
      </c>
      <c r="U664">
        <f t="shared" si="615"/>
        <v>0.14580771497364167</v>
      </c>
    </row>
    <row r="665" spans="1:21">
      <c r="A665" t="str">
        <f t="shared" si="613"/>
        <v>WY</v>
      </c>
      <c r="B665" s="1" t="s">
        <v>242</v>
      </c>
      <c r="C665">
        <f>SUMIFS(INDEX('IRA-BIL_IRA-BIL - Mid_annual_st'!$W$3:$AR$434,MATCH(C660,'IRA-BIL_IRA-BIL - Mid_annual_st'!$A$3:$A$434,0),),'IRA-BIL_IRA-BIL - Mid_annual_st'!$W$1:$AR$1,$B665)</f>
        <v>0</v>
      </c>
      <c r="D665">
        <f>SUMIFS(INDEX('IRA-BIL_IRA-BIL - Mid_annual_st'!$W$3:$AR$434,MATCH(D660,'IRA-BIL_IRA-BIL - Mid_annual_st'!$A$3:$A$434,0),),'IRA-BIL_IRA-BIL - Mid_annual_st'!$W$1:$AR$1,$B665)</f>
        <v>0</v>
      </c>
      <c r="E665">
        <f>SUMIFS(INDEX('IRA-BIL_IRA-BIL - Mid_annual_st'!$W$3:$AR$434,MATCH(E660,'IRA-BIL_IRA-BIL - Mid_annual_st'!$A$3:$A$434,0),),'IRA-BIL_IRA-BIL - Mid_annual_st'!$W$1:$AR$1,$B665)</f>
        <v>0</v>
      </c>
      <c r="F665">
        <f>SUMIFS(INDEX('IRA-BIL_IRA-BIL - Mid_annual_st'!$W$3:$AR$434,MATCH(F660,'IRA-BIL_IRA-BIL - Mid_annual_st'!$A$3:$A$434,0),),'IRA-BIL_IRA-BIL - Mid_annual_st'!$W$1:$AR$1,$B665)</f>
        <v>0</v>
      </c>
      <c r="G665">
        <f>SUMIFS(INDEX('IRA-BIL_IRA-BIL - Mid_annual_st'!$W$3:$AR$434,MATCH(G660,'IRA-BIL_IRA-BIL - Mid_annual_st'!$A$3:$A$434,0),),'IRA-BIL_IRA-BIL - Mid_annual_st'!$W$1:$AR$1,$B665)</f>
        <v>0</v>
      </c>
      <c r="H665">
        <f>SUMIFS(INDEX('IRA-BIL_IRA-BIL - Mid_annual_st'!$W$3:$AR$434,MATCH(H660,'IRA-BIL_IRA-BIL - Mid_annual_st'!$A$3:$A$434,0),),'IRA-BIL_IRA-BIL - Mid_annual_st'!$W$1:$AR$1,$B665)</f>
        <v>0</v>
      </c>
      <c r="I665">
        <f>SUMIFS(INDEX('IRA-BIL_IRA-BIL - Mid_annual_st'!$W$3:$AR$434,MATCH(I660,'IRA-BIL_IRA-BIL - Mid_annual_st'!$A$3:$A$434,0),),'IRA-BIL_IRA-BIL - Mid_annual_st'!$W$1:$AR$1,$B665)</f>
        <v>0</v>
      </c>
      <c r="J665">
        <f>SUMIFS(INDEX('IRA-BIL_IRA-BIL - Mid_annual_st'!$W$3:$AR$434,MATCH(J660,'IRA-BIL_IRA-BIL - Mid_annual_st'!$A$3:$A$434,0),),'IRA-BIL_IRA-BIL - Mid_annual_st'!$W$1:$AR$1,$B665)</f>
        <v>0</v>
      </c>
      <c r="K665">
        <f>SUMIFS(INDEX('IRA-BIL_IRA-BIL - Mid_annual_st'!$W$3:$AR$434,MATCH(K660,'IRA-BIL_IRA-BIL - Mid_annual_st'!$A$3:$A$434,0),),'IRA-BIL_IRA-BIL - Mid_annual_st'!$W$1:$AR$1,$B665)</f>
        <v>0</v>
      </c>
      <c r="M665">
        <f t="shared" ref="M665:U665" si="616">C665/SUM(C662:C673)</f>
        <v>0</v>
      </c>
      <c r="N665">
        <f t="shared" si="616"/>
        <v>0</v>
      </c>
      <c r="O665">
        <f t="shared" si="616"/>
        <v>0</v>
      </c>
      <c r="P665">
        <f t="shared" si="616"/>
        <v>0</v>
      </c>
      <c r="Q665">
        <f t="shared" si="616"/>
        <v>0</v>
      </c>
      <c r="R665">
        <f t="shared" si="616"/>
        <v>0</v>
      </c>
      <c r="S665">
        <f t="shared" si="616"/>
        <v>0</v>
      </c>
      <c r="T665">
        <f t="shared" si="616"/>
        <v>0</v>
      </c>
      <c r="U665">
        <f t="shared" si="616"/>
        <v>0</v>
      </c>
    </row>
    <row r="666" spans="1:21">
      <c r="A666" t="str">
        <f t="shared" si="613"/>
        <v>WY</v>
      </c>
      <c r="B666" s="1" t="s">
        <v>243</v>
      </c>
      <c r="C666">
        <f>SUMIFS(INDEX('IRA-BIL_IRA-BIL - Mid_annual_st'!$W$3:$AR$434,MATCH(C660,'IRA-BIL_IRA-BIL - Mid_annual_st'!$A$3:$A$434,0),),'IRA-BIL_IRA-BIL - Mid_annual_st'!$W$1:$AR$1,$B666)</f>
        <v>1043728</v>
      </c>
      <c r="D666">
        <f>SUMIFS(INDEX('IRA-BIL_IRA-BIL - Mid_annual_st'!$W$3:$AR$434,MATCH(D660,'IRA-BIL_IRA-BIL - Mid_annual_st'!$A$3:$A$434,0),),'IRA-BIL_IRA-BIL - Mid_annual_st'!$W$1:$AR$1,$B666)</f>
        <v>1042598</v>
      </c>
      <c r="E666">
        <f>SUMIFS(INDEX('IRA-BIL_IRA-BIL - Mid_annual_st'!$W$3:$AR$434,MATCH(E660,'IRA-BIL_IRA-BIL - Mid_annual_st'!$A$3:$A$434,0),),'IRA-BIL_IRA-BIL - Mid_annual_st'!$W$1:$AR$1,$B666)</f>
        <v>1043925</v>
      </c>
      <c r="F666">
        <f>SUMIFS(INDEX('IRA-BIL_IRA-BIL - Mid_annual_st'!$W$3:$AR$434,MATCH(F660,'IRA-BIL_IRA-BIL - Mid_annual_st'!$A$3:$A$434,0),),'IRA-BIL_IRA-BIL - Mid_annual_st'!$W$1:$AR$1,$B666)</f>
        <v>1044122</v>
      </c>
      <c r="G666">
        <f>SUMIFS(INDEX('IRA-BIL_IRA-BIL - Mid_annual_st'!$W$3:$AR$434,MATCH(G660,'IRA-BIL_IRA-BIL - Mid_annual_st'!$A$3:$A$434,0),),'IRA-BIL_IRA-BIL - Mid_annual_st'!$W$1:$AR$1,$B666)</f>
        <v>1040165</v>
      </c>
      <c r="H666">
        <f>SUMIFS(INDEX('IRA-BIL_IRA-BIL - Mid_annual_st'!$W$3:$AR$434,MATCH(H660,'IRA-BIL_IRA-BIL - Mid_annual_st'!$A$3:$A$434,0),),'IRA-BIL_IRA-BIL - Mid_annual_st'!$W$1:$AR$1,$B666)</f>
        <v>1044516</v>
      </c>
      <c r="I666">
        <f>SUMIFS(INDEX('IRA-BIL_IRA-BIL - Mid_annual_st'!$W$3:$AR$434,MATCH(I660,'IRA-BIL_IRA-BIL - Mid_annual_st'!$A$3:$A$434,0),),'IRA-BIL_IRA-BIL - Mid_annual_st'!$W$1:$AR$1,$B666)</f>
        <v>1039909</v>
      </c>
      <c r="J666">
        <f>SUMIFS(INDEX('IRA-BIL_IRA-BIL - Mid_annual_st'!$W$3:$AR$434,MATCH(J660,'IRA-BIL_IRA-BIL - Mid_annual_st'!$A$3:$A$434,0),),'IRA-BIL_IRA-BIL - Mid_annual_st'!$W$1:$AR$1,$B666)</f>
        <v>1044910</v>
      </c>
      <c r="K666">
        <f>SUMIFS(INDEX('IRA-BIL_IRA-BIL - Mid_annual_st'!$W$3:$AR$434,MATCH(K660,'IRA-BIL_IRA-BIL - Mid_annual_st'!$A$3:$A$434,0),),'IRA-BIL_IRA-BIL - Mid_annual_st'!$W$1:$AR$1,$B666)</f>
        <v>1037875</v>
      </c>
      <c r="M666">
        <f t="shared" ref="M666:U666" si="617">C666/SUM(C662:C673)</f>
        <v>1.9448050911123355E-2</v>
      </c>
      <c r="N666">
        <f t="shared" si="617"/>
        <v>2.2623473932439485E-2</v>
      </c>
      <c r="O666">
        <f t="shared" si="617"/>
        <v>2.170198214659208E-2</v>
      </c>
      <c r="P666">
        <f t="shared" si="617"/>
        <v>2.1004760381893542E-2</v>
      </c>
      <c r="Q666">
        <f t="shared" si="617"/>
        <v>2.0902896868826775E-2</v>
      </c>
      <c r="R666">
        <f t="shared" si="617"/>
        <v>2.015928349927994E-2</v>
      </c>
      <c r="S666">
        <f t="shared" si="617"/>
        <v>1.4183553175595602E-2</v>
      </c>
      <c r="T666">
        <f t="shared" si="617"/>
        <v>1.3715760625894743E-2</v>
      </c>
      <c r="U666">
        <f t="shared" si="617"/>
        <v>1.2211451619596459E-2</v>
      </c>
    </row>
    <row r="667" spans="1:21">
      <c r="A667" t="str">
        <f t="shared" si="613"/>
        <v>WY</v>
      </c>
      <c r="B667" s="1" t="s">
        <v>241</v>
      </c>
      <c r="C667">
        <f>SUMIFS(INDEX('IRA-BIL_IRA-BIL - Mid_annual_st'!$W$3:$AR$434,MATCH(C660,'IRA-BIL_IRA-BIL - Mid_annual_st'!$A$3:$A$434,0),),'IRA-BIL_IRA-BIL - Mid_annual_st'!$W$1:$AR$1,$B667)</f>
        <v>721429</v>
      </c>
      <c r="D667">
        <f>SUMIFS(INDEX('IRA-BIL_IRA-BIL - Mid_annual_st'!$W$3:$AR$434,MATCH(D660,'IRA-BIL_IRA-BIL - Mid_annual_st'!$A$3:$A$434,0),),'IRA-BIL_IRA-BIL - Mid_annual_st'!$W$1:$AR$1,$B667)</f>
        <v>696518</v>
      </c>
      <c r="E667">
        <f>SUMIFS(INDEX('IRA-BIL_IRA-BIL - Mid_annual_st'!$W$3:$AR$434,MATCH(E660,'IRA-BIL_IRA-BIL - Mid_annual_st'!$A$3:$A$434,0),),'IRA-BIL_IRA-BIL - Mid_annual_st'!$W$1:$AR$1,$B667)</f>
        <v>679136</v>
      </c>
      <c r="F667">
        <f>SUMIFS(INDEX('IRA-BIL_IRA-BIL - Mid_annual_st'!$W$3:$AR$434,MATCH(F660,'IRA-BIL_IRA-BIL - Mid_annual_st'!$A$3:$A$434,0),),'IRA-BIL_IRA-BIL - Mid_annual_st'!$W$1:$AR$1,$B667)</f>
        <v>555538</v>
      </c>
      <c r="G667">
        <f>SUMIFS(INDEX('IRA-BIL_IRA-BIL - Mid_annual_st'!$W$3:$AR$434,MATCH(G660,'IRA-BIL_IRA-BIL - Mid_annual_st'!$A$3:$A$434,0),),'IRA-BIL_IRA-BIL - Mid_annual_st'!$W$1:$AR$1,$B667)</f>
        <v>461591</v>
      </c>
      <c r="H667">
        <f>SUMIFS(INDEX('IRA-BIL_IRA-BIL - Mid_annual_st'!$W$3:$AR$434,MATCH(H660,'IRA-BIL_IRA-BIL - Mid_annual_st'!$A$3:$A$434,0),),'IRA-BIL_IRA-BIL - Mid_annual_st'!$W$1:$AR$1,$B667)</f>
        <v>272999</v>
      </c>
      <c r="I667">
        <f>SUMIFS(INDEX('IRA-BIL_IRA-BIL - Mid_annual_st'!$W$3:$AR$434,MATCH(I660,'IRA-BIL_IRA-BIL - Mid_annual_st'!$A$3:$A$434,0),),'IRA-BIL_IRA-BIL - Mid_annual_st'!$W$1:$AR$1,$B667)</f>
        <v>336532</v>
      </c>
      <c r="J667">
        <f>SUMIFS(INDEX('IRA-BIL_IRA-BIL - Mid_annual_st'!$W$3:$AR$434,MATCH(J660,'IRA-BIL_IRA-BIL - Mid_annual_st'!$A$3:$A$434,0),),'IRA-BIL_IRA-BIL - Mid_annual_st'!$W$1:$AR$1,$B667)</f>
        <v>279261</v>
      </c>
      <c r="K667">
        <f>SUMIFS(INDEX('IRA-BIL_IRA-BIL - Mid_annual_st'!$W$3:$AR$434,MATCH(K660,'IRA-BIL_IRA-BIL - Mid_annual_st'!$A$3:$A$434,0),),'IRA-BIL_IRA-BIL - Mid_annual_st'!$W$1:$AR$1,$B667)</f>
        <v>297335</v>
      </c>
      <c r="M667">
        <f t="shared" ref="M667:U667" si="618">C667/SUM(C662:C673)</f>
        <v>1.344257116869607E-2</v>
      </c>
      <c r="N667">
        <f t="shared" si="618"/>
        <v>1.5113837563926735E-2</v>
      </c>
      <c r="O667">
        <f t="shared" si="618"/>
        <v>1.4118444665189508E-2</v>
      </c>
      <c r="P667">
        <f t="shared" si="618"/>
        <v>1.1175842069256633E-2</v>
      </c>
      <c r="Q667">
        <f t="shared" si="618"/>
        <v>9.2760178131148611E-3</v>
      </c>
      <c r="R667">
        <f t="shared" si="618"/>
        <v>5.2689132919169499E-3</v>
      </c>
      <c r="S667">
        <f t="shared" si="618"/>
        <v>4.5900357793706359E-3</v>
      </c>
      <c r="T667">
        <f t="shared" si="618"/>
        <v>3.6656525711764574E-3</v>
      </c>
      <c r="U667">
        <f t="shared" si="618"/>
        <v>3.4983904297846207E-3</v>
      </c>
    </row>
    <row r="668" spans="1:21">
      <c r="A668" t="str">
        <f t="shared" si="613"/>
        <v>WY</v>
      </c>
      <c r="B668" s="1" t="s">
        <v>244</v>
      </c>
      <c r="C668">
        <f>SUMIFS(INDEX('IRA-BIL_IRA-BIL - Mid_annual_st'!$W$3:$AR$434,MATCH(C660,'IRA-BIL_IRA-BIL - Mid_annual_st'!$A$3:$A$434,0),),'IRA-BIL_IRA-BIL - Mid_annual_st'!$W$1:$AR$1,$B668)</f>
        <v>0</v>
      </c>
      <c r="D668">
        <f>SUMIFS(INDEX('IRA-BIL_IRA-BIL - Mid_annual_st'!$W$3:$AR$434,MATCH(D660,'IRA-BIL_IRA-BIL - Mid_annual_st'!$A$3:$A$434,0),),'IRA-BIL_IRA-BIL - Mid_annual_st'!$W$1:$AR$1,$B668)</f>
        <v>0</v>
      </c>
      <c r="E668">
        <f>SUMIFS(INDEX('IRA-BIL_IRA-BIL - Mid_annual_st'!$W$3:$AR$434,MATCH(E660,'IRA-BIL_IRA-BIL - Mid_annual_st'!$A$3:$A$434,0),),'IRA-BIL_IRA-BIL - Mid_annual_st'!$W$1:$AR$1,$B668)</f>
        <v>0</v>
      </c>
      <c r="F668">
        <f>SUMIFS(INDEX('IRA-BIL_IRA-BIL - Mid_annual_st'!$W$3:$AR$434,MATCH(F660,'IRA-BIL_IRA-BIL - Mid_annual_st'!$A$3:$A$434,0),),'IRA-BIL_IRA-BIL - Mid_annual_st'!$W$1:$AR$1,$B668)</f>
        <v>0</v>
      </c>
      <c r="G668">
        <f>SUMIFS(INDEX('IRA-BIL_IRA-BIL - Mid_annual_st'!$W$3:$AR$434,MATCH(G660,'IRA-BIL_IRA-BIL - Mid_annual_st'!$A$3:$A$434,0),),'IRA-BIL_IRA-BIL - Mid_annual_st'!$W$1:$AR$1,$B668)</f>
        <v>0</v>
      </c>
      <c r="H668">
        <f>SUMIFS(INDEX('IRA-BIL_IRA-BIL - Mid_annual_st'!$W$3:$AR$434,MATCH(H660,'IRA-BIL_IRA-BIL - Mid_annual_st'!$A$3:$A$434,0),),'IRA-BIL_IRA-BIL - Mid_annual_st'!$W$1:$AR$1,$B668)</f>
        <v>0</v>
      </c>
      <c r="I668">
        <f>SUMIFS(INDEX('IRA-BIL_IRA-BIL - Mid_annual_st'!$W$3:$AR$434,MATCH(I660,'IRA-BIL_IRA-BIL - Mid_annual_st'!$A$3:$A$434,0),),'IRA-BIL_IRA-BIL - Mid_annual_st'!$W$1:$AR$1,$B668)</f>
        <v>2211465</v>
      </c>
      <c r="J668">
        <f>SUMIFS(INDEX('IRA-BIL_IRA-BIL - Mid_annual_st'!$W$3:$AR$434,MATCH(J660,'IRA-BIL_IRA-BIL - Mid_annual_st'!$A$3:$A$434,0),),'IRA-BIL_IRA-BIL - Mid_annual_st'!$W$1:$AR$1,$B668)</f>
        <v>1969158</v>
      </c>
      <c r="K668">
        <f>SUMIFS(INDEX('IRA-BIL_IRA-BIL - Mid_annual_st'!$W$3:$AR$434,MATCH(K660,'IRA-BIL_IRA-BIL - Mid_annual_st'!$A$3:$A$434,0),),'IRA-BIL_IRA-BIL - Mid_annual_st'!$W$1:$AR$1,$B668)</f>
        <v>1969158</v>
      </c>
      <c r="M668">
        <f t="shared" ref="M668:U668" si="619">C668/SUM(C662:C673)</f>
        <v>0</v>
      </c>
      <c r="N668">
        <f t="shared" si="619"/>
        <v>0</v>
      </c>
      <c r="O668">
        <f t="shared" si="619"/>
        <v>0</v>
      </c>
      <c r="P668">
        <f t="shared" si="619"/>
        <v>0</v>
      </c>
      <c r="Q668">
        <f t="shared" si="619"/>
        <v>0</v>
      </c>
      <c r="R668">
        <f t="shared" si="619"/>
        <v>0</v>
      </c>
      <c r="S668">
        <f t="shared" si="619"/>
        <v>3.0162669448450322E-2</v>
      </c>
      <c r="T668">
        <f t="shared" si="619"/>
        <v>2.5847680434262894E-2</v>
      </c>
      <c r="U668">
        <f t="shared" si="619"/>
        <v>2.3168760831835555E-2</v>
      </c>
    </row>
    <row r="669" spans="1:21">
      <c r="A669" t="str">
        <f t="shared" si="613"/>
        <v>WY</v>
      </c>
      <c r="B669" s="1" t="s">
        <v>247</v>
      </c>
      <c r="C669">
        <f>SUMIFS(INDEX('IRA-BIL_IRA-BIL - Mid_annual_st'!$W$3:$AR$434,MATCH(C660,'IRA-BIL_IRA-BIL - Mid_annual_st'!$A$3:$A$434,0),),'IRA-BIL_IRA-BIL - Mid_annual_st'!$W$1:$AR$1,$B669)</f>
        <v>0</v>
      </c>
      <c r="D669">
        <f>SUMIFS(INDEX('IRA-BIL_IRA-BIL - Mid_annual_st'!$W$3:$AR$434,MATCH(D660,'IRA-BIL_IRA-BIL - Mid_annual_st'!$A$3:$A$434,0),),'IRA-BIL_IRA-BIL - Mid_annual_st'!$W$1:$AR$1,$B669)</f>
        <v>0</v>
      </c>
      <c r="E669">
        <f>SUMIFS(INDEX('IRA-BIL_IRA-BIL - Mid_annual_st'!$W$3:$AR$434,MATCH(E660,'IRA-BIL_IRA-BIL - Mid_annual_st'!$A$3:$A$434,0),),'IRA-BIL_IRA-BIL - Mid_annual_st'!$W$1:$AR$1,$B669)</f>
        <v>0</v>
      </c>
      <c r="F669">
        <f>SUMIFS(INDEX('IRA-BIL_IRA-BIL - Mid_annual_st'!$W$3:$AR$434,MATCH(F660,'IRA-BIL_IRA-BIL - Mid_annual_st'!$A$3:$A$434,0),),'IRA-BIL_IRA-BIL - Mid_annual_st'!$W$1:$AR$1,$B669)</f>
        <v>0</v>
      </c>
      <c r="G669">
        <f>SUMIFS(INDEX('IRA-BIL_IRA-BIL - Mid_annual_st'!$W$3:$AR$434,MATCH(G660,'IRA-BIL_IRA-BIL - Mid_annual_st'!$A$3:$A$434,0),),'IRA-BIL_IRA-BIL - Mid_annual_st'!$W$1:$AR$1,$B669)</f>
        <v>0</v>
      </c>
      <c r="H669">
        <f>SUMIFS(INDEX('IRA-BIL_IRA-BIL - Mid_annual_st'!$W$3:$AR$434,MATCH(H660,'IRA-BIL_IRA-BIL - Mid_annual_st'!$A$3:$A$434,0),),'IRA-BIL_IRA-BIL - Mid_annual_st'!$W$1:$AR$1,$B669)</f>
        <v>0</v>
      </c>
      <c r="I669">
        <f>SUMIFS(INDEX('IRA-BIL_IRA-BIL - Mid_annual_st'!$W$3:$AR$434,MATCH(I660,'IRA-BIL_IRA-BIL - Mid_annual_st'!$A$3:$A$434,0),),'IRA-BIL_IRA-BIL - Mid_annual_st'!$W$1:$AR$1,$B669)</f>
        <v>0</v>
      </c>
      <c r="J669">
        <f>SUMIFS(INDEX('IRA-BIL_IRA-BIL - Mid_annual_st'!$W$3:$AR$434,MATCH(J660,'IRA-BIL_IRA-BIL - Mid_annual_st'!$A$3:$A$434,0),),'IRA-BIL_IRA-BIL - Mid_annual_st'!$W$1:$AR$1,$B669)</f>
        <v>0</v>
      </c>
      <c r="K669">
        <f>SUMIFS(INDEX('IRA-BIL_IRA-BIL - Mid_annual_st'!$W$3:$AR$434,MATCH(K660,'IRA-BIL_IRA-BIL - Mid_annual_st'!$A$3:$A$434,0),),'IRA-BIL_IRA-BIL - Mid_annual_st'!$W$1:$AR$1,$B669)</f>
        <v>0</v>
      </c>
      <c r="M669">
        <f t="shared" ref="M669:U669" si="620">C669/SUM(C662:C673)</f>
        <v>0</v>
      </c>
      <c r="N669">
        <f t="shared" si="620"/>
        <v>0</v>
      </c>
      <c r="O669">
        <f t="shared" si="620"/>
        <v>0</v>
      </c>
      <c r="P669">
        <f t="shared" si="620"/>
        <v>0</v>
      </c>
      <c r="Q669">
        <f t="shared" si="620"/>
        <v>0</v>
      </c>
      <c r="R669">
        <f t="shared" si="620"/>
        <v>0</v>
      </c>
      <c r="S669">
        <f t="shared" si="620"/>
        <v>0</v>
      </c>
      <c r="T669">
        <f t="shared" si="620"/>
        <v>0</v>
      </c>
      <c r="U669">
        <f t="shared" si="620"/>
        <v>0</v>
      </c>
    </row>
    <row r="670" spans="1:21">
      <c r="A670" t="str">
        <f t="shared" si="613"/>
        <v>WY</v>
      </c>
      <c r="B670" s="1" t="s">
        <v>245</v>
      </c>
      <c r="C670">
        <f>SUMIFS(INDEX('IRA-BIL_IRA-BIL - Mid_annual_st'!$W$3:$AR$434,MATCH(C660,'IRA-BIL_IRA-BIL - Mid_annual_st'!$A$3:$A$434,0),),'IRA-BIL_IRA-BIL - Mid_annual_st'!$W$1:$AR$1,$B670)</f>
        <v>0</v>
      </c>
      <c r="D670">
        <f>SUMIFS(INDEX('IRA-BIL_IRA-BIL - Mid_annual_st'!$W$3:$AR$434,MATCH(D660,'IRA-BIL_IRA-BIL - Mid_annual_st'!$A$3:$A$434,0),),'IRA-BIL_IRA-BIL - Mid_annual_st'!$W$1:$AR$1,$B670)</f>
        <v>0</v>
      </c>
      <c r="E670">
        <f>SUMIFS(INDEX('IRA-BIL_IRA-BIL - Mid_annual_st'!$W$3:$AR$434,MATCH(E660,'IRA-BIL_IRA-BIL - Mid_annual_st'!$A$3:$A$434,0),),'IRA-BIL_IRA-BIL - Mid_annual_st'!$W$1:$AR$1,$B670)</f>
        <v>0</v>
      </c>
      <c r="F670">
        <f>SUMIFS(INDEX('IRA-BIL_IRA-BIL - Mid_annual_st'!$W$3:$AR$434,MATCH(F660,'IRA-BIL_IRA-BIL - Mid_annual_st'!$A$3:$A$434,0),),'IRA-BIL_IRA-BIL - Mid_annual_st'!$W$1:$AR$1,$B670)</f>
        <v>0</v>
      </c>
      <c r="G670">
        <f>SUMIFS(INDEX('IRA-BIL_IRA-BIL - Mid_annual_st'!$W$3:$AR$434,MATCH(G660,'IRA-BIL_IRA-BIL - Mid_annual_st'!$A$3:$A$434,0),),'IRA-BIL_IRA-BIL - Mid_annual_st'!$W$1:$AR$1,$B670)</f>
        <v>0</v>
      </c>
      <c r="H670">
        <f>SUMIFS(INDEX('IRA-BIL_IRA-BIL - Mid_annual_st'!$W$3:$AR$434,MATCH(H660,'IRA-BIL_IRA-BIL - Mid_annual_st'!$A$3:$A$434,0),),'IRA-BIL_IRA-BIL - Mid_annual_st'!$W$1:$AR$1,$B670)</f>
        <v>0</v>
      </c>
      <c r="I670">
        <f>SUMIFS(INDEX('IRA-BIL_IRA-BIL - Mid_annual_st'!$W$3:$AR$434,MATCH(I660,'IRA-BIL_IRA-BIL - Mid_annual_st'!$A$3:$A$434,0),),'IRA-BIL_IRA-BIL - Mid_annual_st'!$W$1:$AR$1,$B670)</f>
        <v>0</v>
      </c>
      <c r="J670">
        <f>SUMIFS(INDEX('IRA-BIL_IRA-BIL - Mid_annual_st'!$W$3:$AR$434,MATCH(J660,'IRA-BIL_IRA-BIL - Mid_annual_st'!$A$3:$A$434,0),),'IRA-BIL_IRA-BIL - Mid_annual_st'!$W$1:$AR$1,$B670)</f>
        <v>0</v>
      </c>
      <c r="K670">
        <f>SUMIFS(INDEX('IRA-BIL_IRA-BIL - Mid_annual_st'!$W$3:$AR$434,MATCH(K660,'IRA-BIL_IRA-BIL - Mid_annual_st'!$A$3:$A$434,0),),'IRA-BIL_IRA-BIL - Mid_annual_st'!$W$1:$AR$1,$B670)</f>
        <v>0</v>
      </c>
      <c r="M670">
        <f t="shared" ref="M670:U670" si="621">C670/SUM(C662:C673)</f>
        <v>0</v>
      </c>
      <c r="N670">
        <f t="shared" si="621"/>
        <v>0</v>
      </c>
      <c r="O670">
        <f t="shared" si="621"/>
        <v>0</v>
      </c>
      <c r="P670">
        <f t="shared" si="621"/>
        <v>0</v>
      </c>
      <c r="Q670">
        <f t="shared" si="621"/>
        <v>0</v>
      </c>
      <c r="R670">
        <f t="shared" si="621"/>
        <v>0</v>
      </c>
      <c r="S670">
        <f t="shared" si="621"/>
        <v>0</v>
      </c>
      <c r="T670">
        <f t="shared" si="621"/>
        <v>0</v>
      </c>
      <c r="U670">
        <f t="shared" si="621"/>
        <v>0</v>
      </c>
    </row>
    <row r="671" spans="1:21">
      <c r="A671" t="str">
        <f t="shared" si="613"/>
        <v>WY</v>
      </c>
      <c r="B671" s="1" t="s">
        <v>248</v>
      </c>
      <c r="C671">
        <f>SUMIFS(INDEX('IRA-BIL_IRA-BIL - Mid_annual_st'!$W$3:$AR$434,MATCH(C660,'IRA-BIL_IRA-BIL - Mid_annual_st'!$A$3:$A$434,0),),'IRA-BIL_IRA-BIL - Mid_annual_st'!$W$1:$AR$1,$B671)</f>
        <v>9820004</v>
      </c>
      <c r="D671">
        <f>SUMIFS(INDEX('IRA-BIL_IRA-BIL - Mid_annual_st'!$W$3:$AR$434,MATCH(D660,'IRA-BIL_IRA-BIL - Mid_annual_st'!$A$3:$A$434,0),),'IRA-BIL_IRA-BIL - Mid_annual_st'!$W$1:$AR$1,$B671)</f>
        <v>9806690</v>
      </c>
      <c r="E671">
        <f>SUMIFS(INDEX('IRA-BIL_IRA-BIL - Mid_annual_st'!$W$3:$AR$434,MATCH(E660,'IRA-BIL_IRA-BIL - Mid_annual_st'!$A$3:$A$434,0),),'IRA-BIL_IRA-BIL - Mid_annual_st'!$W$1:$AR$1,$B671)</f>
        <v>11440753</v>
      </c>
      <c r="F671">
        <f>SUMIFS(INDEX('IRA-BIL_IRA-BIL - Mid_annual_st'!$W$3:$AR$434,MATCH(F660,'IRA-BIL_IRA-BIL - Mid_annual_st'!$A$3:$A$434,0),),'IRA-BIL_IRA-BIL - Mid_annual_st'!$W$1:$AR$1,$B671)</f>
        <v>16454242</v>
      </c>
      <c r="G671">
        <f>SUMIFS(INDEX('IRA-BIL_IRA-BIL - Mid_annual_st'!$W$3:$AR$434,MATCH(G660,'IRA-BIL_IRA-BIL - Mid_annual_st'!$A$3:$A$434,0),),'IRA-BIL_IRA-BIL - Mid_annual_st'!$W$1:$AR$1,$B671)</f>
        <v>21438341</v>
      </c>
      <c r="H671">
        <f>SUMIFS(INDEX('IRA-BIL_IRA-BIL - Mid_annual_st'!$W$3:$AR$434,MATCH(H660,'IRA-BIL_IRA-BIL - Mid_annual_st'!$A$3:$A$434,0),),'IRA-BIL_IRA-BIL - Mid_annual_st'!$W$1:$AR$1,$B671)</f>
        <v>25855486</v>
      </c>
      <c r="I671">
        <f>SUMIFS(INDEX('IRA-BIL_IRA-BIL - Mid_annual_st'!$W$3:$AR$434,MATCH(I660,'IRA-BIL_IRA-BIL - Mid_annual_st'!$A$3:$A$434,0),),'IRA-BIL_IRA-BIL - Mid_annual_st'!$W$1:$AR$1,$B671)</f>
        <v>53746717</v>
      </c>
      <c r="J671">
        <f>SUMIFS(INDEX('IRA-BIL_IRA-BIL - Mid_annual_st'!$W$3:$AR$434,MATCH(J660,'IRA-BIL_IRA-BIL - Mid_annual_st'!$A$3:$A$434,0),),'IRA-BIL_IRA-BIL - Mid_annual_st'!$W$1:$AR$1,$B671)</f>
        <v>58478137</v>
      </c>
      <c r="K671">
        <f>SUMIFS(INDEX('IRA-BIL_IRA-BIL - Mid_annual_st'!$W$3:$AR$434,MATCH(K660,'IRA-BIL_IRA-BIL - Mid_annual_st'!$A$3:$A$434,0),),'IRA-BIL_IRA-BIL - Mid_annual_st'!$W$1:$AR$1,$B671)</f>
        <v>69156087</v>
      </c>
      <c r="M671">
        <f t="shared" ref="M671:U671" si="622">C671/SUM(C662:C673)</f>
        <v>0.18297864744400361</v>
      </c>
      <c r="N671">
        <f t="shared" si="622"/>
        <v>0.21279668249748701</v>
      </c>
      <c r="O671">
        <f t="shared" si="622"/>
        <v>0.23783989975292263</v>
      </c>
      <c r="P671">
        <f t="shared" si="622"/>
        <v>0.33101247792469535</v>
      </c>
      <c r="Q671">
        <f t="shared" si="622"/>
        <v>0.43081956320558817</v>
      </c>
      <c r="R671">
        <f t="shared" si="622"/>
        <v>0.49901396655069291</v>
      </c>
      <c r="S671">
        <f t="shared" si="622"/>
        <v>0.73306358400897398</v>
      </c>
      <c r="T671">
        <f t="shared" si="622"/>
        <v>0.76759924676793079</v>
      </c>
      <c r="U671">
        <f t="shared" si="622"/>
        <v>0.81367815064540883</v>
      </c>
    </row>
    <row r="672" spans="1:21">
      <c r="A672" t="str">
        <f t="shared" si="613"/>
        <v>WY</v>
      </c>
      <c r="B672" s="1" t="s">
        <v>246</v>
      </c>
      <c r="C672" s="53">
        <v>0</v>
      </c>
      <c r="D672" s="53">
        <v>0</v>
      </c>
      <c r="E672" s="53">
        <v>0</v>
      </c>
      <c r="F672" s="53">
        <v>0</v>
      </c>
      <c r="G672" s="53">
        <v>0</v>
      </c>
      <c r="H672" s="53">
        <v>0</v>
      </c>
      <c r="I672" s="53">
        <v>0</v>
      </c>
      <c r="J672" s="53">
        <v>0</v>
      </c>
      <c r="K672" s="53">
        <v>0</v>
      </c>
      <c r="M672" s="53">
        <v>0</v>
      </c>
      <c r="N672" s="53">
        <v>0</v>
      </c>
      <c r="O672" s="53">
        <v>0</v>
      </c>
      <c r="P672" s="53">
        <v>0</v>
      </c>
      <c r="Q672" s="53">
        <v>0</v>
      </c>
      <c r="R672" s="53">
        <v>0</v>
      </c>
      <c r="S672" s="53">
        <v>0</v>
      </c>
      <c r="T672" s="53">
        <v>0</v>
      </c>
      <c r="U672" s="53">
        <v>0</v>
      </c>
    </row>
    <row r="673" spans="1:21">
      <c r="A673" t="str">
        <f t="shared" si="613"/>
        <v>WY</v>
      </c>
      <c r="B673" s="1" t="s">
        <v>240</v>
      </c>
      <c r="C673">
        <f>SUMIFS(INDEX('IRA-BIL_IRA-BIL - Mid_annual_st'!$W$3:$AR$434,MATCH(C660,'IRA-BIL_IRA-BIL - Mid_annual_st'!$A$3:$A$434,0),),'IRA-BIL_IRA-BIL - Mid_annual_st'!$W$1:$AR$1,$B673)</f>
        <v>208717</v>
      </c>
      <c r="D673">
        <f>SUMIFS(INDEX('IRA-BIL_IRA-BIL - Mid_annual_st'!$W$3:$AR$434,MATCH(D660,'IRA-BIL_IRA-BIL - Mid_annual_st'!$A$3:$A$434,0),),'IRA-BIL_IRA-BIL - Mid_annual_st'!$W$1:$AR$1,$B673)</f>
        <v>207257</v>
      </c>
      <c r="E673">
        <f>SUMIFS(INDEX('IRA-BIL_IRA-BIL - Mid_annual_st'!$W$3:$AR$434,MATCH(E660,'IRA-BIL_IRA-BIL - Mid_annual_st'!$A$3:$A$434,0),),'IRA-BIL_IRA-BIL - Mid_annual_st'!$W$1:$AR$1,$B673)</f>
        <v>205798</v>
      </c>
      <c r="F673">
        <f>SUMIFS(INDEX('IRA-BIL_IRA-BIL - Mid_annual_st'!$W$3:$AR$434,MATCH(F660,'IRA-BIL_IRA-BIL - Mid_annual_st'!$A$3:$A$434,0),),'IRA-BIL_IRA-BIL - Mid_annual_st'!$W$1:$AR$1,$B673)</f>
        <v>204359</v>
      </c>
      <c r="G673">
        <f>SUMIFS(INDEX('IRA-BIL_IRA-BIL - Mid_annual_st'!$W$3:$AR$434,MATCH(G660,'IRA-BIL_IRA-BIL - Mid_annual_st'!$A$3:$A$434,0),),'IRA-BIL_IRA-BIL - Mid_annual_st'!$W$1:$AR$1,$B673)</f>
        <v>202943</v>
      </c>
      <c r="H673">
        <f>SUMIFS(INDEX('IRA-BIL_IRA-BIL - Mid_annual_st'!$W$3:$AR$434,MATCH(H660,'IRA-BIL_IRA-BIL - Mid_annual_st'!$A$3:$A$434,0),),'IRA-BIL_IRA-BIL - Mid_annual_st'!$W$1:$AR$1,$B673)</f>
        <v>201504</v>
      </c>
      <c r="I673">
        <f>SUMIFS(INDEX('IRA-BIL_IRA-BIL - Mid_annual_st'!$W$3:$AR$434,MATCH(I660,'IRA-BIL_IRA-BIL - Mid_annual_st'!$A$3:$A$434,0),),'IRA-BIL_IRA-BIL - Mid_annual_st'!$W$1:$AR$1,$B673)</f>
        <v>186829</v>
      </c>
      <c r="J673">
        <f>SUMIFS(INDEX('IRA-BIL_IRA-BIL - Mid_annual_st'!$W$3:$AR$434,MATCH(J660,'IRA-BIL_IRA-BIL - Mid_annual_st'!$A$3:$A$434,0),),'IRA-BIL_IRA-BIL - Mid_annual_st'!$W$1:$AR$1,$B673)</f>
        <v>188623</v>
      </c>
      <c r="K673">
        <f>SUMIFS(INDEX('IRA-BIL_IRA-BIL - Mid_annual_st'!$W$3:$AR$434,MATCH(K660,'IRA-BIL_IRA-BIL - Mid_annual_st'!$A$3:$A$434,0),),'IRA-BIL_IRA-BIL - Mid_annual_st'!$W$1:$AR$1,$B673)</f>
        <v>139007</v>
      </c>
      <c r="M673">
        <f t="shared" ref="M673:U673" si="623">C673/SUM(C662:C673)</f>
        <v>3.8890772711060099E-3</v>
      </c>
      <c r="N673">
        <f t="shared" si="623"/>
        <v>4.4972974596302799E-3</v>
      </c>
      <c r="O673">
        <f t="shared" si="623"/>
        <v>4.2783001861286555E-3</v>
      </c>
      <c r="P673">
        <f t="shared" si="623"/>
        <v>4.1111209483981588E-3</v>
      </c>
      <c r="Q673">
        <f t="shared" si="623"/>
        <v>4.0782920010289832E-3</v>
      </c>
      <c r="R673">
        <f t="shared" si="623"/>
        <v>3.8890512565043574E-3</v>
      </c>
      <c r="S673">
        <f t="shared" si="623"/>
        <v>2.5482028295200354E-3</v>
      </c>
      <c r="T673">
        <f t="shared" si="623"/>
        <v>2.4759145922023371E-3</v>
      </c>
      <c r="U673">
        <f t="shared" si="623"/>
        <v>1.6355314997328629E-3</v>
      </c>
    </row>
    <row r="675" spans="1:21">
      <c r="M675" s="57"/>
      <c r="N675" s="57"/>
      <c r="O675" s="57"/>
      <c r="P675" s="57"/>
      <c r="Q675" s="57"/>
      <c r="R675" s="57"/>
      <c r="S675" s="57"/>
      <c r="T675" s="57"/>
      <c r="U675" s="5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1000"/>
  <sheetViews>
    <sheetView topLeftCell="I1" workbookViewId="0">
      <selection activeCell="P1" sqref="P1"/>
    </sheetView>
  </sheetViews>
  <sheetFormatPr defaultColWidth="14.42578125" defaultRowHeight="15" customHeight="1"/>
  <cols>
    <col min="1" max="10" width="8.7109375" style="20" customWidth="1"/>
    <col min="11" max="11" width="17.5703125" style="20" customWidth="1"/>
    <col min="12" max="16" width="8.7109375" style="20" customWidth="1"/>
    <col min="17" max="17" width="34.140625" style="20" customWidth="1"/>
    <col min="18" max="18" width="14.85546875" style="20" customWidth="1"/>
    <col min="19" max="33" width="8.7109375" style="20" customWidth="1"/>
    <col min="34" max="34" width="14.42578125" style="20" customWidth="1"/>
    <col min="35" max="16384" width="14.42578125" style="20"/>
  </cols>
  <sheetData>
    <row r="1" spans="1:18" ht="15.95" customHeight="1" thickBot="1">
      <c r="A1" s="39" t="s">
        <v>251</v>
      </c>
      <c r="B1" s="39" t="s">
        <v>252</v>
      </c>
      <c r="C1" s="39" t="s">
        <v>253</v>
      </c>
      <c r="D1" s="39" t="s">
        <v>254</v>
      </c>
      <c r="E1" s="39" t="s">
        <v>255</v>
      </c>
      <c r="F1" s="39" t="s">
        <v>125</v>
      </c>
      <c r="G1" s="39" t="s">
        <v>256</v>
      </c>
      <c r="H1" s="39" t="s">
        <v>257</v>
      </c>
      <c r="I1" s="40" t="s">
        <v>258</v>
      </c>
      <c r="J1" s="40" t="s">
        <v>259</v>
      </c>
      <c r="K1" s="40" t="s">
        <v>260</v>
      </c>
      <c r="L1" s="19"/>
      <c r="M1" s="19"/>
      <c r="N1" s="41" t="s">
        <v>261</v>
      </c>
      <c r="O1" s="19" t="str">
        <f>About!B2</f>
        <v>ND</v>
      </c>
      <c r="P1" s="19"/>
      <c r="Q1" s="19"/>
      <c r="R1" s="19"/>
    </row>
    <row r="2" spans="1:18" ht="15.95" customHeight="1" thickBot="1">
      <c r="A2" s="39" t="s">
        <v>262</v>
      </c>
      <c r="B2" s="39" t="s">
        <v>263</v>
      </c>
      <c r="C2" s="42">
        <v>9000</v>
      </c>
      <c r="D2" s="42">
        <v>0</v>
      </c>
      <c r="E2" s="42">
        <v>9000</v>
      </c>
      <c r="F2" s="39"/>
      <c r="G2" s="42">
        <v>1</v>
      </c>
      <c r="H2" s="42">
        <v>2</v>
      </c>
      <c r="I2" s="43" t="s">
        <v>141</v>
      </c>
      <c r="J2" s="43" t="s">
        <v>141</v>
      </c>
      <c r="K2" s="43" t="s">
        <v>264</v>
      </c>
      <c r="L2" s="19" t="str">
        <f t="shared" ref="L2:L65" si="0">IF(AND(K2="Different",OR(I2 = $O$1,J2=$O$1)),E2,"")</f>
        <v/>
      </c>
      <c r="M2" s="19" t="str">
        <f t="shared" ref="M2:M65" si="1">IF(L2&lt;&gt;"",IF(I2=$O$1,J2,I2),"")</f>
        <v/>
      </c>
      <c r="N2" s="44"/>
      <c r="O2" s="19"/>
      <c r="P2" s="19"/>
      <c r="Q2" s="19"/>
      <c r="R2" s="19"/>
    </row>
    <row r="3" spans="1:18" ht="37.5" customHeight="1" thickBot="1">
      <c r="A3" s="39" t="s">
        <v>262</v>
      </c>
      <c r="B3" s="39" t="s">
        <v>265</v>
      </c>
      <c r="C3" s="42">
        <v>9804</v>
      </c>
      <c r="D3" s="42">
        <v>0</v>
      </c>
      <c r="E3" s="42">
        <v>9804</v>
      </c>
      <c r="F3" s="39"/>
      <c r="G3" s="42">
        <v>1</v>
      </c>
      <c r="H3" s="42">
        <v>4</v>
      </c>
      <c r="I3" s="43" t="s">
        <v>141</v>
      </c>
      <c r="J3" s="43" t="s">
        <v>141</v>
      </c>
      <c r="K3" s="43" t="s">
        <v>264</v>
      </c>
      <c r="L3" s="19" t="str">
        <f t="shared" si="0"/>
        <v/>
      </c>
      <c r="M3" s="19" t="str">
        <f t="shared" si="1"/>
        <v/>
      </c>
      <c r="N3" s="19"/>
      <c r="O3" s="19"/>
      <c r="P3" s="19"/>
      <c r="Q3" s="45" t="s">
        <v>266</v>
      </c>
      <c r="R3" s="19" t="s">
        <v>267</v>
      </c>
    </row>
    <row r="4" spans="1:18" ht="15.95" customHeight="1" thickBot="1">
      <c r="A4" s="39" t="s">
        <v>263</v>
      </c>
      <c r="B4" s="39" t="s">
        <v>268</v>
      </c>
      <c r="C4" s="42">
        <v>1942</v>
      </c>
      <c r="D4" s="42">
        <v>0</v>
      </c>
      <c r="E4" s="42">
        <v>1942</v>
      </c>
      <c r="F4" s="39"/>
      <c r="G4" s="42">
        <v>2</v>
      </c>
      <c r="H4" s="42">
        <v>3</v>
      </c>
      <c r="I4" s="43" t="s">
        <v>141</v>
      </c>
      <c r="J4" s="43" t="s">
        <v>141</v>
      </c>
      <c r="K4" s="43" t="s">
        <v>264</v>
      </c>
      <c r="L4" s="19" t="str">
        <f t="shared" si="0"/>
        <v/>
      </c>
      <c r="M4" s="19" t="str">
        <f t="shared" si="1"/>
        <v/>
      </c>
      <c r="N4" s="19"/>
      <c r="O4" s="19"/>
      <c r="P4" s="19" t="s">
        <v>3</v>
      </c>
      <c r="Q4" s="19">
        <f t="shared" ref="Q4:Q35" si="2">SUMIFS($L$2:$L$312,$M$2:$M$312,P4)</f>
        <v>0</v>
      </c>
      <c r="R4" s="19">
        <f t="shared" ref="R4:R35" si="3">Q4/$Q$54</f>
        <v>0</v>
      </c>
    </row>
    <row r="5" spans="1:18" ht="15.95" customHeight="1" thickBot="1">
      <c r="A5" s="39" t="s">
        <v>263</v>
      </c>
      <c r="B5" s="39" t="s">
        <v>265</v>
      </c>
      <c r="C5" s="42">
        <v>4252</v>
      </c>
      <c r="D5" s="42">
        <v>0</v>
      </c>
      <c r="E5" s="42">
        <v>4252</v>
      </c>
      <c r="F5" s="39"/>
      <c r="G5" s="42">
        <v>2</v>
      </c>
      <c r="H5" s="42">
        <v>4</v>
      </c>
      <c r="I5" s="43" t="s">
        <v>141</v>
      </c>
      <c r="J5" s="43" t="s">
        <v>141</v>
      </c>
      <c r="K5" s="43" t="s">
        <v>264</v>
      </c>
      <c r="L5" s="19" t="str">
        <f t="shared" si="0"/>
        <v/>
      </c>
      <c r="M5" s="19" t="str">
        <f t="shared" si="1"/>
        <v/>
      </c>
      <c r="N5" s="19"/>
      <c r="O5" s="19"/>
      <c r="P5" s="19" t="s">
        <v>7</v>
      </c>
      <c r="Q5" s="19">
        <f t="shared" si="2"/>
        <v>0</v>
      </c>
      <c r="R5" s="19">
        <f t="shared" si="3"/>
        <v>0</v>
      </c>
    </row>
    <row r="6" spans="1:18" ht="15.95" customHeight="1" thickBot="1">
      <c r="A6" s="39" t="s">
        <v>263</v>
      </c>
      <c r="B6" s="39" t="s">
        <v>269</v>
      </c>
      <c r="C6" s="42">
        <v>15397</v>
      </c>
      <c r="D6" s="42">
        <v>0</v>
      </c>
      <c r="E6" s="42">
        <v>15397</v>
      </c>
      <c r="F6" s="39"/>
      <c r="G6" s="42">
        <v>2</v>
      </c>
      <c r="H6" s="42">
        <v>5</v>
      </c>
      <c r="I6" s="43" t="s">
        <v>141</v>
      </c>
      <c r="J6" s="43" t="s">
        <v>115</v>
      </c>
      <c r="K6" s="43" t="s">
        <v>270</v>
      </c>
      <c r="L6" s="19" t="str">
        <f t="shared" si="0"/>
        <v/>
      </c>
      <c r="M6" s="19" t="str">
        <f t="shared" si="1"/>
        <v/>
      </c>
      <c r="N6" s="19"/>
      <c r="O6" s="19"/>
      <c r="P6" s="19" t="s">
        <v>10</v>
      </c>
      <c r="Q6" s="19">
        <f t="shared" si="2"/>
        <v>0</v>
      </c>
      <c r="R6" s="19">
        <f t="shared" si="3"/>
        <v>0</v>
      </c>
    </row>
    <row r="7" spans="1:18" ht="15.95" customHeight="1" thickBot="1">
      <c r="A7" s="39" t="s">
        <v>263</v>
      </c>
      <c r="B7" s="39" t="s">
        <v>271</v>
      </c>
      <c r="C7" s="42">
        <v>5207</v>
      </c>
      <c r="D7" s="42">
        <v>0</v>
      </c>
      <c r="E7" s="42">
        <v>5207</v>
      </c>
      <c r="F7" s="39"/>
      <c r="G7" s="42">
        <v>2</v>
      </c>
      <c r="H7" s="42">
        <v>14</v>
      </c>
      <c r="I7" s="43" t="s">
        <v>141</v>
      </c>
      <c r="J7" s="43" t="s">
        <v>39</v>
      </c>
      <c r="K7" s="43" t="s">
        <v>270</v>
      </c>
      <c r="L7" s="19" t="str">
        <f t="shared" si="0"/>
        <v/>
      </c>
      <c r="M7" s="19" t="str">
        <f t="shared" si="1"/>
        <v/>
      </c>
      <c r="N7" s="19"/>
      <c r="O7" s="19"/>
      <c r="P7" s="19" t="s">
        <v>13</v>
      </c>
      <c r="Q7" s="19">
        <f t="shared" si="2"/>
        <v>0</v>
      </c>
      <c r="R7" s="19">
        <f t="shared" si="3"/>
        <v>0</v>
      </c>
    </row>
    <row r="8" spans="1:18" ht="15.95" customHeight="1" thickBot="1">
      <c r="A8" s="39" t="s">
        <v>268</v>
      </c>
      <c r="B8" s="39" t="s">
        <v>265</v>
      </c>
      <c r="C8" s="42">
        <v>9721</v>
      </c>
      <c r="D8" s="42">
        <v>0</v>
      </c>
      <c r="E8" s="42">
        <v>9721</v>
      </c>
      <c r="F8" s="39"/>
      <c r="G8" s="42">
        <v>3</v>
      </c>
      <c r="H8" s="42">
        <v>4</v>
      </c>
      <c r="I8" s="43" t="s">
        <v>141</v>
      </c>
      <c r="J8" s="43" t="s">
        <v>141</v>
      </c>
      <c r="K8" s="43" t="s">
        <v>264</v>
      </c>
      <c r="L8" s="19" t="str">
        <f t="shared" si="0"/>
        <v/>
      </c>
      <c r="M8" s="19" t="str">
        <f t="shared" si="1"/>
        <v/>
      </c>
      <c r="N8" s="19"/>
      <c r="O8" s="19"/>
      <c r="P8" s="19" t="s">
        <v>15</v>
      </c>
      <c r="Q8" s="19">
        <f t="shared" si="2"/>
        <v>0</v>
      </c>
      <c r="R8" s="19">
        <f t="shared" si="3"/>
        <v>0</v>
      </c>
    </row>
    <row r="9" spans="1:18" ht="15.95" customHeight="1" thickBot="1">
      <c r="A9" s="39" t="s">
        <v>268</v>
      </c>
      <c r="B9" s="39" t="s">
        <v>269</v>
      </c>
      <c r="C9" s="42">
        <v>762</v>
      </c>
      <c r="D9" s="42">
        <v>0</v>
      </c>
      <c r="E9" s="42">
        <v>762</v>
      </c>
      <c r="F9" s="39"/>
      <c r="G9" s="42">
        <v>3</v>
      </c>
      <c r="H9" s="42">
        <v>5</v>
      </c>
      <c r="I9" s="43" t="s">
        <v>141</v>
      </c>
      <c r="J9" s="43" t="s">
        <v>115</v>
      </c>
      <c r="K9" s="43" t="s">
        <v>270</v>
      </c>
      <c r="L9" s="19" t="str">
        <f t="shared" si="0"/>
        <v/>
      </c>
      <c r="M9" s="19" t="str">
        <f t="shared" si="1"/>
        <v/>
      </c>
      <c r="N9" s="19"/>
      <c r="O9" s="19"/>
      <c r="P9" s="19" t="s">
        <v>19</v>
      </c>
      <c r="Q9" s="19">
        <f t="shared" si="2"/>
        <v>0</v>
      </c>
      <c r="R9" s="19">
        <f t="shared" si="3"/>
        <v>0</v>
      </c>
    </row>
    <row r="10" spans="1:18" ht="15.95" customHeight="1" thickBot="1">
      <c r="A10" s="39" t="s">
        <v>268</v>
      </c>
      <c r="B10" s="39" t="s">
        <v>271</v>
      </c>
      <c r="C10" s="42">
        <v>8360</v>
      </c>
      <c r="D10" s="42">
        <v>0</v>
      </c>
      <c r="E10" s="42">
        <v>8360</v>
      </c>
      <c r="F10" s="39"/>
      <c r="G10" s="42">
        <v>3</v>
      </c>
      <c r="H10" s="42">
        <v>14</v>
      </c>
      <c r="I10" s="43" t="s">
        <v>141</v>
      </c>
      <c r="J10" s="43" t="s">
        <v>39</v>
      </c>
      <c r="K10" s="43" t="s">
        <v>270</v>
      </c>
      <c r="L10" s="19" t="str">
        <f t="shared" si="0"/>
        <v/>
      </c>
      <c r="M10" s="19" t="str">
        <f t="shared" si="1"/>
        <v/>
      </c>
      <c r="N10" s="19"/>
      <c r="O10" s="19"/>
      <c r="P10" s="19" t="s">
        <v>23</v>
      </c>
      <c r="Q10" s="19">
        <f t="shared" si="2"/>
        <v>0</v>
      </c>
      <c r="R10" s="19">
        <f t="shared" si="3"/>
        <v>0</v>
      </c>
    </row>
    <row r="11" spans="1:18" ht="15.95" customHeight="1" thickBot="1">
      <c r="A11" s="39" t="s">
        <v>268</v>
      </c>
      <c r="B11" s="39" t="s">
        <v>272</v>
      </c>
      <c r="C11" s="42">
        <v>2843</v>
      </c>
      <c r="D11" s="42">
        <v>0</v>
      </c>
      <c r="E11" s="42">
        <v>2843</v>
      </c>
      <c r="F11" s="39"/>
      <c r="G11" s="42">
        <v>3</v>
      </c>
      <c r="H11" s="42">
        <v>17</v>
      </c>
      <c r="I11" s="43" t="s">
        <v>141</v>
      </c>
      <c r="J11" s="43" t="s">
        <v>85</v>
      </c>
      <c r="K11" s="43" t="s">
        <v>270</v>
      </c>
      <c r="L11" s="19" t="str">
        <f t="shared" si="0"/>
        <v/>
      </c>
      <c r="M11" s="19" t="str">
        <f t="shared" si="1"/>
        <v/>
      </c>
      <c r="N11" s="19"/>
      <c r="O11" s="19"/>
      <c r="P11" s="19" t="s">
        <v>27</v>
      </c>
      <c r="Q11" s="19">
        <f t="shared" si="2"/>
        <v>0</v>
      </c>
      <c r="R11" s="19">
        <f t="shared" si="3"/>
        <v>0</v>
      </c>
    </row>
    <row r="12" spans="1:18" ht="15.95" customHeight="1" thickBot="1">
      <c r="A12" s="39" t="s">
        <v>269</v>
      </c>
      <c r="B12" s="39" t="s">
        <v>273</v>
      </c>
      <c r="C12" s="42">
        <v>3809</v>
      </c>
      <c r="D12" s="42">
        <v>0</v>
      </c>
      <c r="E12" s="42">
        <v>3809</v>
      </c>
      <c r="F12" s="39"/>
      <c r="G12" s="42">
        <v>5</v>
      </c>
      <c r="H12" s="42">
        <v>6</v>
      </c>
      <c r="I12" s="43" t="s">
        <v>115</v>
      </c>
      <c r="J12" s="43" t="s">
        <v>115</v>
      </c>
      <c r="K12" s="43" t="s">
        <v>264</v>
      </c>
      <c r="L12" s="19" t="str">
        <f t="shared" si="0"/>
        <v/>
      </c>
      <c r="M12" s="19" t="str">
        <f t="shared" si="1"/>
        <v/>
      </c>
      <c r="N12" s="19"/>
      <c r="O12" s="19"/>
      <c r="P12" s="19" t="s">
        <v>31</v>
      </c>
      <c r="Q12" s="19">
        <f t="shared" si="2"/>
        <v>0</v>
      </c>
      <c r="R12" s="19">
        <f t="shared" si="3"/>
        <v>0</v>
      </c>
    </row>
    <row r="13" spans="1:18" ht="15.95" customHeight="1" thickBot="1">
      <c r="A13" s="39" t="s">
        <v>269</v>
      </c>
      <c r="B13" s="39" t="s">
        <v>274</v>
      </c>
      <c r="C13" s="42">
        <v>1778</v>
      </c>
      <c r="D13" s="42">
        <v>0</v>
      </c>
      <c r="E13" s="42">
        <v>1778</v>
      </c>
      <c r="F13" s="39"/>
      <c r="G13" s="42">
        <v>5</v>
      </c>
      <c r="H13" s="42">
        <v>7</v>
      </c>
      <c r="I13" s="43" t="s">
        <v>115</v>
      </c>
      <c r="J13" s="43" t="s">
        <v>115</v>
      </c>
      <c r="K13" s="43" t="s">
        <v>264</v>
      </c>
      <c r="L13" s="19" t="str">
        <f t="shared" si="0"/>
        <v/>
      </c>
      <c r="M13" s="19" t="str">
        <f t="shared" si="1"/>
        <v/>
      </c>
      <c r="N13" s="19"/>
      <c r="O13" s="19"/>
      <c r="P13" s="19" t="s">
        <v>34</v>
      </c>
      <c r="Q13" s="19">
        <f t="shared" si="2"/>
        <v>0</v>
      </c>
      <c r="R13" s="19">
        <f t="shared" si="3"/>
        <v>0</v>
      </c>
    </row>
    <row r="14" spans="1:18" ht="15.95" customHeight="1" thickBot="1">
      <c r="A14" s="39" t="s">
        <v>269</v>
      </c>
      <c r="B14" s="39" t="s">
        <v>275</v>
      </c>
      <c r="C14" s="42">
        <v>0</v>
      </c>
      <c r="D14" s="42">
        <v>2780</v>
      </c>
      <c r="E14" s="42">
        <v>4370.9939999999997</v>
      </c>
      <c r="F14" s="39"/>
      <c r="G14" s="42">
        <v>5</v>
      </c>
      <c r="H14" s="42">
        <v>10</v>
      </c>
      <c r="I14" s="43" t="s">
        <v>115</v>
      </c>
      <c r="J14" s="43" t="s">
        <v>15</v>
      </c>
      <c r="K14" s="43" t="s">
        <v>270</v>
      </c>
      <c r="L14" s="19" t="str">
        <f t="shared" si="0"/>
        <v/>
      </c>
      <c r="M14" s="19" t="str">
        <f t="shared" si="1"/>
        <v/>
      </c>
      <c r="N14" s="19"/>
      <c r="O14" s="19"/>
      <c r="P14" s="19" t="s">
        <v>37</v>
      </c>
      <c r="Q14" s="19">
        <f t="shared" si="2"/>
        <v>0</v>
      </c>
      <c r="R14" s="19">
        <f t="shared" si="3"/>
        <v>0</v>
      </c>
    </row>
    <row r="15" spans="1:18" ht="15.95" customHeight="1" thickBot="1">
      <c r="A15" s="39" t="s">
        <v>269</v>
      </c>
      <c r="B15" s="39" t="s">
        <v>271</v>
      </c>
      <c r="C15" s="42">
        <v>352</v>
      </c>
      <c r="D15" s="42">
        <v>0</v>
      </c>
      <c r="E15" s="42">
        <v>352</v>
      </c>
      <c r="F15" s="39"/>
      <c r="G15" s="42">
        <v>5</v>
      </c>
      <c r="H15" s="42">
        <v>14</v>
      </c>
      <c r="I15" s="43" t="s">
        <v>115</v>
      </c>
      <c r="J15" s="43" t="s">
        <v>39</v>
      </c>
      <c r="K15" s="43" t="s">
        <v>270</v>
      </c>
      <c r="L15" s="19" t="str">
        <f t="shared" si="0"/>
        <v/>
      </c>
      <c r="M15" s="19" t="str">
        <f t="shared" si="1"/>
        <v/>
      </c>
      <c r="N15" s="19"/>
      <c r="O15" s="19"/>
      <c r="P15" s="19" t="s">
        <v>39</v>
      </c>
      <c r="Q15" s="19">
        <f t="shared" si="2"/>
        <v>0</v>
      </c>
      <c r="R15" s="19">
        <f t="shared" si="3"/>
        <v>0</v>
      </c>
    </row>
    <row r="16" spans="1:18" ht="15.95" customHeight="1" thickBot="1">
      <c r="A16" s="39" t="s">
        <v>269</v>
      </c>
      <c r="B16" s="39" t="s">
        <v>276</v>
      </c>
      <c r="C16" s="42">
        <v>478</v>
      </c>
      <c r="D16" s="42">
        <v>0</v>
      </c>
      <c r="E16" s="42">
        <v>478</v>
      </c>
      <c r="F16" s="39"/>
      <c r="G16" s="42">
        <v>5</v>
      </c>
      <c r="H16" s="42">
        <v>15</v>
      </c>
      <c r="I16" s="43" t="s">
        <v>115</v>
      </c>
      <c r="J16" s="43" t="s">
        <v>39</v>
      </c>
      <c r="K16" s="43" t="s">
        <v>270</v>
      </c>
      <c r="L16" s="19" t="str">
        <f t="shared" si="0"/>
        <v/>
      </c>
      <c r="M16" s="19" t="str">
        <f t="shared" si="1"/>
        <v/>
      </c>
      <c r="N16" s="19"/>
      <c r="O16" s="19"/>
      <c r="P16" s="19" t="s">
        <v>42</v>
      </c>
      <c r="Q16" s="19">
        <f t="shared" si="2"/>
        <v>0</v>
      </c>
      <c r="R16" s="19">
        <f t="shared" si="3"/>
        <v>0</v>
      </c>
    </row>
    <row r="17" spans="1:18" ht="15.95" customHeight="1" thickBot="1">
      <c r="A17" s="39" t="s">
        <v>273</v>
      </c>
      <c r="B17" s="39" t="s">
        <v>274</v>
      </c>
      <c r="C17" s="42">
        <v>797</v>
      </c>
      <c r="D17" s="42">
        <v>0</v>
      </c>
      <c r="E17" s="42">
        <v>797</v>
      </c>
      <c r="F17" s="39"/>
      <c r="G17" s="42">
        <v>6</v>
      </c>
      <c r="H17" s="42">
        <v>7</v>
      </c>
      <c r="I17" s="43" t="s">
        <v>115</v>
      </c>
      <c r="J17" s="43" t="s">
        <v>115</v>
      </c>
      <c r="K17" s="43" t="s">
        <v>264</v>
      </c>
      <c r="L17" s="19" t="str">
        <f t="shared" si="0"/>
        <v/>
      </c>
      <c r="M17" s="19" t="str">
        <f t="shared" si="1"/>
        <v/>
      </c>
      <c r="N17" s="19"/>
      <c r="O17" s="19"/>
      <c r="P17" s="19" t="s">
        <v>46</v>
      </c>
      <c r="Q17" s="19">
        <f t="shared" si="2"/>
        <v>0</v>
      </c>
      <c r="R17" s="19">
        <f t="shared" si="3"/>
        <v>0</v>
      </c>
    </row>
    <row r="18" spans="1:18" ht="15.95" customHeight="1" thickBot="1">
      <c r="A18" s="39" t="s">
        <v>273</v>
      </c>
      <c r="B18" s="39" t="s">
        <v>277</v>
      </c>
      <c r="C18" s="42">
        <v>1939</v>
      </c>
      <c r="D18" s="42">
        <v>0</v>
      </c>
      <c r="E18" s="42">
        <v>1939</v>
      </c>
      <c r="F18" s="39"/>
      <c r="G18" s="42">
        <v>6</v>
      </c>
      <c r="H18" s="42">
        <v>8</v>
      </c>
      <c r="I18" s="43" t="s">
        <v>115</v>
      </c>
      <c r="J18" s="43" t="s">
        <v>15</v>
      </c>
      <c r="K18" s="43" t="s">
        <v>270</v>
      </c>
      <c r="L18" s="19" t="str">
        <f t="shared" si="0"/>
        <v/>
      </c>
      <c r="M18" s="19" t="str">
        <f t="shared" si="1"/>
        <v/>
      </c>
      <c r="N18" s="19"/>
      <c r="O18" s="19"/>
      <c r="P18" s="19" t="s">
        <v>48</v>
      </c>
      <c r="Q18" s="19">
        <f t="shared" si="2"/>
        <v>0</v>
      </c>
      <c r="R18" s="19">
        <f t="shared" si="3"/>
        <v>0</v>
      </c>
    </row>
    <row r="19" spans="1:18" ht="15.95" customHeight="1" thickBot="1">
      <c r="A19" s="39" t="s">
        <v>273</v>
      </c>
      <c r="B19" s="39" t="s">
        <v>278</v>
      </c>
      <c r="C19" s="42">
        <v>2366.8812429999998</v>
      </c>
      <c r="D19" s="42">
        <v>0</v>
      </c>
      <c r="E19" s="42">
        <v>2366.8812429999998</v>
      </c>
      <c r="F19" s="39"/>
      <c r="G19" s="42">
        <v>6</v>
      </c>
      <c r="H19" s="42">
        <v>9</v>
      </c>
      <c r="I19" s="43" t="s">
        <v>115</v>
      </c>
      <c r="J19" s="43" t="s">
        <v>15</v>
      </c>
      <c r="K19" s="43" t="s">
        <v>270</v>
      </c>
      <c r="L19" s="19" t="str">
        <f t="shared" si="0"/>
        <v/>
      </c>
      <c r="M19" s="19" t="str">
        <f t="shared" si="1"/>
        <v/>
      </c>
      <c r="N19" s="19"/>
      <c r="O19" s="19"/>
      <c r="P19" s="19" t="s">
        <v>51</v>
      </c>
      <c r="Q19" s="19">
        <f t="shared" si="2"/>
        <v>0</v>
      </c>
      <c r="R19" s="19">
        <f t="shared" si="3"/>
        <v>0</v>
      </c>
    </row>
    <row r="20" spans="1:18" ht="15.95" customHeight="1" thickBot="1">
      <c r="A20" s="39" t="s">
        <v>274</v>
      </c>
      <c r="B20" s="39" t="s">
        <v>277</v>
      </c>
      <c r="C20" s="42">
        <v>50</v>
      </c>
      <c r="D20" s="42">
        <v>0</v>
      </c>
      <c r="E20" s="42">
        <v>50</v>
      </c>
      <c r="F20" s="39"/>
      <c r="G20" s="42">
        <v>7</v>
      </c>
      <c r="H20" s="42">
        <v>8</v>
      </c>
      <c r="I20" s="43" t="s">
        <v>115</v>
      </c>
      <c r="J20" s="43" t="s">
        <v>15</v>
      </c>
      <c r="K20" s="43" t="s">
        <v>270</v>
      </c>
      <c r="L20" s="19" t="str">
        <f t="shared" si="0"/>
        <v/>
      </c>
      <c r="M20" s="19" t="str">
        <f t="shared" si="1"/>
        <v/>
      </c>
      <c r="N20" s="19"/>
      <c r="O20" s="19"/>
      <c r="P20" s="19" t="s">
        <v>55</v>
      </c>
      <c r="Q20" s="19">
        <f t="shared" si="2"/>
        <v>0</v>
      </c>
      <c r="R20" s="19">
        <f t="shared" si="3"/>
        <v>0</v>
      </c>
    </row>
    <row r="21" spans="1:18" ht="15.75" customHeight="1" thickBot="1">
      <c r="A21" s="39" t="s">
        <v>274</v>
      </c>
      <c r="B21" s="39" t="s">
        <v>279</v>
      </c>
      <c r="C21" s="42">
        <v>1</v>
      </c>
      <c r="D21" s="42">
        <v>0</v>
      </c>
      <c r="E21" s="42">
        <v>1</v>
      </c>
      <c r="F21" s="39"/>
      <c r="G21" s="42">
        <v>7</v>
      </c>
      <c r="H21" s="42">
        <v>12</v>
      </c>
      <c r="I21" s="43" t="s">
        <v>115</v>
      </c>
      <c r="J21" s="43" t="s">
        <v>91</v>
      </c>
      <c r="K21" s="43" t="s">
        <v>270</v>
      </c>
      <c r="L21" s="19" t="str">
        <f t="shared" si="0"/>
        <v/>
      </c>
      <c r="M21" s="19" t="str">
        <f t="shared" si="1"/>
        <v/>
      </c>
      <c r="N21" s="19"/>
      <c r="O21" s="19"/>
      <c r="P21" s="19" t="s">
        <v>59</v>
      </c>
      <c r="Q21" s="19">
        <f t="shared" si="2"/>
        <v>0</v>
      </c>
      <c r="R21" s="19">
        <f t="shared" si="3"/>
        <v>0</v>
      </c>
    </row>
    <row r="22" spans="1:18" ht="15.75" customHeight="1" thickBot="1">
      <c r="A22" s="39" t="s">
        <v>274</v>
      </c>
      <c r="B22" s="39" t="s">
        <v>276</v>
      </c>
      <c r="C22" s="42">
        <v>1303</v>
      </c>
      <c r="D22" s="42">
        <v>0</v>
      </c>
      <c r="E22" s="42">
        <v>1303</v>
      </c>
      <c r="F22" s="39"/>
      <c r="G22" s="42">
        <v>7</v>
      </c>
      <c r="H22" s="42">
        <v>15</v>
      </c>
      <c r="I22" s="43" t="s">
        <v>115</v>
      </c>
      <c r="J22" s="43" t="s">
        <v>39</v>
      </c>
      <c r="K22" s="43" t="s">
        <v>270</v>
      </c>
      <c r="L22" s="19" t="str">
        <f t="shared" si="0"/>
        <v/>
      </c>
      <c r="M22" s="19" t="str">
        <f t="shared" si="1"/>
        <v/>
      </c>
      <c r="N22" s="19"/>
      <c r="O22" s="19"/>
      <c r="P22" s="19" t="s">
        <v>61</v>
      </c>
      <c r="Q22" s="19">
        <f t="shared" si="2"/>
        <v>0</v>
      </c>
      <c r="R22" s="19">
        <f t="shared" si="3"/>
        <v>0</v>
      </c>
    </row>
    <row r="23" spans="1:18" ht="15.75" customHeight="1" thickBot="1">
      <c r="A23" s="39" t="s">
        <v>277</v>
      </c>
      <c r="B23" s="39" t="s">
        <v>278</v>
      </c>
      <c r="C23" s="42">
        <v>85.182120879999999</v>
      </c>
      <c r="D23" s="42">
        <v>0</v>
      </c>
      <c r="E23" s="42">
        <v>85.182120879999999</v>
      </c>
      <c r="F23" s="39"/>
      <c r="G23" s="42">
        <v>8</v>
      </c>
      <c r="H23" s="42">
        <v>9</v>
      </c>
      <c r="I23" s="43" t="s">
        <v>15</v>
      </c>
      <c r="J23" s="43" t="s">
        <v>15</v>
      </c>
      <c r="K23" s="43" t="s">
        <v>264</v>
      </c>
      <c r="L23" s="19" t="str">
        <f t="shared" si="0"/>
        <v/>
      </c>
      <c r="M23" s="19" t="str">
        <f t="shared" si="1"/>
        <v/>
      </c>
      <c r="N23" s="19"/>
      <c r="O23" s="19"/>
      <c r="P23" s="19" t="s">
        <v>64</v>
      </c>
      <c r="Q23" s="19">
        <f t="shared" si="2"/>
        <v>0</v>
      </c>
      <c r="R23" s="19">
        <f t="shared" si="3"/>
        <v>0</v>
      </c>
    </row>
    <row r="24" spans="1:18" ht="15.75" customHeight="1" thickBot="1">
      <c r="A24" s="39" t="s">
        <v>277</v>
      </c>
      <c r="B24" s="39" t="s">
        <v>279</v>
      </c>
      <c r="C24" s="42">
        <v>300</v>
      </c>
      <c r="D24" s="42">
        <v>0</v>
      </c>
      <c r="E24" s="42">
        <v>300</v>
      </c>
      <c r="F24" s="39"/>
      <c r="G24" s="42">
        <v>8</v>
      </c>
      <c r="H24" s="42">
        <v>12</v>
      </c>
      <c r="I24" s="43" t="s">
        <v>15</v>
      </c>
      <c r="J24" s="43" t="s">
        <v>91</v>
      </c>
      <c r="K24" s="43" t="s">
        <v>270</v>
      </c>
      <c r="L24" s="19" t="str">
        <f t="shared" si="0"/>
        <v/>
      </c>
      <c r="M24" s="19" t="str">
        <f t="shared" si="1"/>
        <v/>
      </c>
      <c r="N24" s="19"/>
      <c r="O24" s="19"/>
      <c r="P24" s="19" t="s">
        <v>67</v>
      </c>
      <c r="Q24" s="19">
        <f t="shared" si="2"/>
        <v>0</v>
      </c>
      <c r="R24" s="19">
        <f t="shared" si="3"/>
        <v>0</v>
      </c>
    </row>
    <row r="25" spans="1:18" ht="15.75" customHeight="1" thickBot="1">
      <c r="A25" s="39" t="s">
        <v>278</v>
      </c>
      <c r="B25" s="39" t="s">
        <v>275</v>
      </c>
      <c r="C25" s="42">
        <v>8242</v>
      </c>
      <c r="D25" s="42">
        <v>0</v>
      </c>
      <c r="E25" s="42">
        <v>8242</v>
      </c>
      <c r="F25" s="39"/>
      <c r="G25" s="42">
        <v>9</v>
      </c>
      <c r="H25" s="42">
        <v>10</v>
      </c>
      <c r="I25" s="43" t="s">
        <v>15</v>
      </c>
      <c r="J25" s="43" t="s">
        <v>15</v>
      </c>
      <c r="K25" s="43" t="s">
        <v>264</v>
      </c>
      <c r="L25" s="19" t="str">
        <f t="shared" si="0"/>
        <v/>
      </c>
      <c r="M25" s="19" t="str">
        <f t="shared" si="1"/>
        <v/>
      </c>
      <c r="N25" s="19"/>
      <c r="O25" s="19"/>
      <c r="P25" s="19" t="s">
        <v>71</v>
      </c>
      <c r="Q25" s="19">
        <f t="shared" si="2"/>
        <v>0</v>
      </c>
      <c r="R25" s="19">
        <f t="shared" si="3"/>
        <v>0</v>
      </c>
    </row>
    <row r="26" spans="1:18" ht="15.75" customHeight="1" thickBot="1">
      <c r="A26" s="39" t="s">
        <v>278</v>
      </c>
      <c r="B26" s="39" t="s">
        <v>279</v>
      </c>
      <c r="C26" s="42">
        <v>105.86217329999999</v>
      </c>
      <c r="D26" s="42">
        <v>0</v>
      </c>
      <c r="E26" s="42">
        <v>105.86217329999999</v>
      </c>
      <c r="F26" s="39"/>
      <c r="G26" s="42">
        <v>9</v>
      </c>
      <c r="H26" s="42">
        <v>12</v>
      </c>
      <c r="I26" s="43" t="s">
        <v>15</v>
      </c>
      <c r="J26" s="43" t="s">
        <v>91</v>
      </c>
      <c r="K26" s="43" t="s">
        <v>270</v>
      </c>
      <c r="L26" s="19" t="str">
        <f t="shared" si="0"/>
        <v/>
      </c>
      <c r="M26" s="19" t="str">
        <f t="shared" si="1"/>
        <v/>
      </c>
      <c r="N26" s="19"/>
      <c r="O26" s="19"/>
      <c r="P26" s="19" t="s">
        <v>74</v>
      </c>
      <c r="Q26" s="19">
        <f t="shared" si="2"/>
        <v>3005.6944999999996</v>
      </c>
      <c r="R26" s="19">
        <f t="shared" si="3"/>
        <v>0.51155502579437162</v>
      </c>
    </row>
    <row r="27" spans="1:18" ht="15.75" customHeight="1" thickBot="1">
      <c r="A27" s="39" t="s">
        <v>275</v>
      </c>
      <c r="B27" s="39" t="s">
        <v>280</v>
      </c>
      <c r="C27" s="42">
        <v>7240</v>
      </c>
      <c r="D27" s="42">
        <v>0</v>
      </c>
      <c r="E27" s="42">
        <v>7240</v>
      </c>
      <c r="F27" s="39"/>
      <c r="G27" s="42">
        <v>10</v>
      </c>
      <c r="H27" s="42">
        <v>11</v>
      </c>
      <c r="I27" s="43" t="s">
        <v>15</v>
      </c>
      <c r="J27" s="43" t="s">
        <v>15</v>
      </c>
      <c r="K27" s="43" t="s">
        <v>264</v>
      </c>
      <c r="L27" s="19" t="str">
        <f t="shared" si="0"/>
        <v/>
      </c>
      <c r="M27" s="19" t="str">
        <f t="shared" si="1"/>
        <v/>
      </c>
      <c r="N27" s="19"/>
      <c r="O27" s="19"/>
      <c r="P27" s="19" t="s">
        <v>78</v>
      </c>
      <c r="Q27" s="19">
        <f t="shared" si="2"/>
        <v>0</v>
      </c>
      <c r="R27" s="19">
        <f t="shared" si="3"/>
        <v>0</v>
      </c>
    </row>
    <row r="28" spans="1:18" ht="15.75" customHeight="1" thickBot="1">
      <c r="A28" s="39" t="s">
        <v>275</v>
      </c>
      <c r="B28" s="39" t="s">
        <v>279</v>
      </c>
      <c r="C28" s="42">
        <v>7.8781152260000002</v>
      </c>
      <c r="D28" s="42">
        <v>0</v>
      </c>
      <c r="E28" s="42">
        <v>7.8781152260000002</v>
      </c>
      <c r="F28" s="39"/>
      <c r="G28" s="42">
        <v>10</v>
      </c>
      <c r="H28" s="42">
        <v>12</v>
      </c>
      <c r="I28" s="43" t="s">
        <v>15</v>
      </c>
      <c r="J28" s="43" t="s">
        <v>91</v>
      </c>
      <c r="K28" s="43" t="s">
        <v>270</v>
      </c>
      <c r="L28" s="19" t="str">
        <f t="shared" si="0"/>
        <v/>
      </c>
      <c r="M28" s="19" t="str">
        <f t="shared" si="1"/>
        <v/>
      </c>
      <c r="N28" s="19"/>
      <c r="O28" s="19"/>
      <c r="P28" s="19" t="s">
        <v>82</v>
      </c>
      <c r="Q28" s="19">
        <f t="shared" si="2"/>
        <v>0</v>
      </c>
      <c r="R28" s="19">
        <f t="shared" si="3"/>
        <v>0</v>
      </c>
    </row>
    <row r="29" spans="1:18" ht="15.75" customHeight="1" thickBot="1">
      <c r="A29" s="39" t="s">
        <v>275</v>
      </c>
      <c r="B29" s="39" t="s">
        <v>281</v>
      </c>
      <c r="C29" s="42">
        <v>2283</v>
      </c>
      <c r="D29" s="42">
        <v>0</v>
      </c>
      <c r="E29" s="42">
        <v>2283</v>
      </c>
      <c r="F29" s="39"/>
      <c r="G29" s="42">
        <v>10</v>
      </c>
      <c r="H29" s="42">
        <v>13</v>
      </c>
      <c r="I29" s="43" t="s">
        <v>15</v>
      </c>
      <c r="J29" s="43" t="s">
        <v>91</v>
      </c>
      <c r="K29" s="43" t="s">
        <v>270</v>
      </c>
      <c r="L29" s="19" t="str">
        <f t="shared" si="0"/>
        <v/>
      </c>
      <c r="M29" s="19" t="str">
        <f t="shared" si="1"/>
        <v/>
      </c>
      <c r="N29" s="19"/>
      <c r="O29" s="19"/>
      <c r="P29" s="19" t="s">
        <v>85</v>
      </c>
      <c r="Q29" s="19">
        <f t="shared" si="2"/>
        <v>609.54989999999998</v>
      </c>
      <c r="R29" s="19">
        <f t="shared" si="3"/>
        <v>0.10374251768350265</v>
      </c>
    </row>
    <row r="30" spans="1:18" ht="15.75" customHeight="1" thickBot="1">
      <c r="A30" s="39" t="s">
        <v>275</v>
      </c>
      <c r="B30" s="39" t="s">
        <v>282</v>
      </c>
      <c r="C30" s="42">
        <v>0</v>
      </c>
      <c r="D30" s="42">
        <v>1920</v>
      </c>
      <c r="E30" s="42">
        <v>3018.8159999999998</v>
      </c>
      <c r="F30" s="39"/>
      <c r="G30" s="42">
        <v>10</v>
      </c>
      <c r="H30" s="42">
        <v>25</v>
      </c>
      <c r="I30" s="43" t="s">
        <v>15</v>
      </c>
      <c r="J30" s="43" t="s">
        <v>132</v>
      </c>
      <c r="K30" s="43" t="s">
        <v>270</v>
      </c>
      <c r="L30" s="19" t="str">
        <f t="shared" si="0"/>
        <v/>
      </c>
      <c r="M30" s="19" t="str">
        <f t="shared" si="1"/>
        <v/>
      </c>
      <c r="N30" s="19"/>
      <c r="O30" s="19"/>
      <c r="P30" s="19" t="s">
        <v>88</v>
      </c>
      <c r="Q30" s="19">
        <f t="shared" si="2"/>
        <v>0</v>
      </c>
      <c r="R30" s="19">
        <f t="shared" si="3"/>
        <v>0</v>
      </c>
    </row>
    <row r="31" spans="1:18" ht="15.75" customHeight="1" thickBot="1">
      <c r="A31" s="39" t="s">
        <v>275</v>
      </c>
      <c r="B31" s="39" t="s">
        <v>283</v>
      </c>
      <c r="C31" s="42">
        <v>1746</v>
      </c>
      <c r="D31" s="42">
        <v>0</v>
      </c>
      <c r="E31" s="42">
        <v>1746</v>
      </c>
      <c r="F31" s="39"/>
      <c r="G31" s="42">
        <v>10</v>
      </c>
      <c r="H31" s="42">
        <v>27</v>
      </c>
      <c r="I31" s="43" t="s">
        <v>15</v>
      </c>
      <c r="J31" s="43" t="s">
        <v>10</v>
      </c>
      <c r="K31" s="43" t="s">
        <v>270</v>
      </c>
      <c r="L31" s="19" t="str">
        <f t="shared" si="0"/>
        <v/>
      </c>
      <c r="M31" s="19" t="str">
        <f t="shared" si="1"/>
        <v/>
      </c>
      <c r="N31" s="19"/>
      <c r="O31" s="19"/>
      <c r="P31" s="19" t="s">
        <v>91</v>
      </c>
      <c r="Q31" s="19">
        <f t="shared" si="2"/>
        <v>0</v>
      </c>
      <c r="R31" s="19">
        <f t="shared" si="3"/>
        <v>0</v>
      </c>
    </row>
    <row r="32" spans="1:18" ht="15.75" customHeight="1" thickBot="1">
      <c r="A32" s="39" t="s">
        <v>275</v>
      </c>
      <c r="B32" s="39" t="s">
        <v>284</v>
      </c>
      <c r="C32" s="42">
        <v>1204.407438</v>
      </c>
      <c r="D32" s="42">
        <v>0</v>
      </c>
      <c r="E32" s="42">
        <v>1204.407438</v>
      </c>
      <c r="F32" s="39"/>
      <c r="G32" s="42">
        <v>10</v>
      </c>
      <c r="H32" s="42">
        <v>28</v>
      </c>
      <c r="I32" s="43" t="s">
        <v>15</v>
      </c>
      <c r="J32" s="43" t="s">
        <v>10</v>
      </c>
      <c r="K32" s="43" t="s">
        <v>270</v>
      </c>
      <c r="L32" s="19" t="str">
        <f t="shared" si="0"/>
        <v/>
      </c>
      <c r="M32" s="19" t="str">
        <f t="shared" si="1"/>
        <v/>
      </c>
      <c r="N32" s="19"/>
      <c r="O32" s="19"/>
      <c r="P32" s="19" t="s">
        <v>93</v>
      </c>
      <c r="Q32" s="19">
        <f t="shared" si="2"/>
        <v>0</v>
      </c>
      <c r="R32" s="19">
        <f t="shared" si="3"/>
        <v>0</v>
      </c>
    </row>
    <row r="33" spans="1:18" ht="15.75" customHeight="1" thickBot="1">
      <c r="A33" s="39" t="s">
        <v>275</v>
      </c>
      <c r="B33" s="39" t="s">
        <v>285</v>
      </c>
      <c r="C33" s="42">
        <v>947</v>
      </c>
      <c r="D33" s="42">
        <v>0</v>
      </c>
      <c r="E33" s="42">
        <v>947</v>
      </c>
      <c r="F33" s="39"/>
      <c r="G33" s="42">
        <v>10</v>
      </c>
      <c r="H33" s="42">
        <v>136</v>
      </c>
      <c r="I33" s="43" t="s">
        <v>15</v>
      </c>
      <c r="J33" s="43" t="s">
        <v>286</v>
      </c>
      <c r="K33" s="43" t="s">
        <v>270</v>
      </c>
      <c r="L33" s="19" t="str">
        <f t="shared" si="0"/>
        <v/>
      </c>
      <c r="M33" s="19" t="str">
        <f t="shared" si="1"/>
        <v/>
      </c>
      <c r="N33" s="19"/>
      <c r="O33" s="19"/>
      <c r="P33" s="19" t="s">
        <v>96</v>
      </c>
      <c r="Q33" s="19">
        <f t="shared" si="2"/>
        <v>0</v>
      </c>
      <c r="R33" s="19">
        <f t="shared" si="3"/>
        <v>0</v>
      </c>
    </row>
    <row r="34" spans="1:18" ht="15.75" customHeight="1" thickBot="1">
      <c r="A34" s="39" t="s">
        <v>280</v>
      </c>
      <c r="B34" s="39" t="s">
        <v>287</v>
      </c>
      <c r="C34" s="42">
        <v>500</v>
      </c>
      <c r="D34" s="42">
        <v>0</v>
      </c>
      <c r="E34" s="42">
        <v>500</v>
      </c>
      <c r="F34" s="39"/>
      <c r="G34" s="42">
        <v>11</v>
      </c>
      <c r="H34" s="42">
        <v>135</v>
      </c>
      <c r="I34" s="43" t="s">
        <v>15</v>
      </c>
      <c r="J34" s="43" t="s">
        <v>286</v>
      </c>
      <c r="K34" s="43" t="s">
        <v>270</v>
      </c>
      <c r="L34" s="19" t="str">
        <f t="shared" si="0"/>
        <v/>
      </c>
      <c r="M34" s="19" t="str">
        <f t="shared" si="1"/>
        <v/>
      </c>
      <c r="N34" s="19"/>
      <c r="O34" s="19"/>
      <c r="P34" s="19" t="s">
        <v>99</v>
      </c>
      <c r="Q34" s="19">
        <f t="shared" si="2"/>
        <v>0</v>
      </c>
      <c r="R34" s="19">
        <f t="shared" si="3"/>
        <v>0</v>
      </c>
    </row>
    <row r="35" spans="1:18" ht="15.75" customHeight="1" thickBot="1">
      <c r="A35" s="39" t="s">
        <v>279</v>
      </c>
      <c r="B35" s="39" t="s">
        <v>281</v>
      </c>
      <c r="C35" s="42">
        <v>252.87110569999999</v>
      </c>
      <c r="D35" s="42">
        <v>0</v>
      </c>
      <c r="E35" s="42">
        <v>252.87110569999999</v>
      </c>
      <c r="F35" s="39"/>
      <c r="G35" s="42">
        <v>12</v>
      </c>
      <c r="H35" s="42">
        <v>13</v>
      </c>
      <c r="I35" s="43" t="s">
        <v>91</v>
      </c>
      <c r="J35" s="43" t="s">
        <v>91</v>
      </c>
      <c r="K35" s="43" t="s">
        <v>264</v>
      </c>
      <c r="L35" s="19" t="str">
        <f t="shared" si="0"/>
        <v/>
      </c>
      <c r="M35" s="19" t="str">
        <f t="shared" si="1"/>
        <v/>
      </c>
      <c r="N35" s="19"/>
      <c r="O35" s="19"/>
      <c r="P35" s="19" t="s">
        <v>102</v>
      </c>
      <c r="Q35" s="19">
        <f t="shared" si="2"/>
        <v>0</v>
      </c>
      <c r="R35" s="19">
        <f t="shared" si="3"/>
        <v>0</v>
      </c>
    </row>
    <row r="36" spans="1:18" ht="15.75" customHeight="1" thickBot="1">
      <c r="A36" s="39" t="s">
        <v>279</v>
      </c>
      <c r="B36" s="39" t="s">
        <v>276</v>
      </c>
      <c r="C36" s="42">
        <v>863</v>
      </c>
      <c r="D36" s="42">
        <v>0</v>
      </c>
      <c r="E36" s="42">
        <v>863</v>
      </c>
      <c r="F36" s="39"/>
      <c r="G36" s="42">
        <v>12</v>
      </c>
      <c r="H36" s="42">
        <v>15</v>
      </c>
      <c r="I36" s="43" t="s">
        <v>91</v>
      </c>
      <c r="J36" s="43" t="s">
        <v>39</v>
      </c>
      <c r="K36" s="43" t="s">
        <v>270</v>
      </c>
      <c r="L36" s="19" t="str">
        <f t="shared" si="0"/>
        <v/>
      </c>
      <c r="M36" s="19" t="str">
        <f t="shared" si="1"/>
        <v/>
      </c>
      <c r="N36" s="19"/>
      <c r="O36" s="19"/>
      <c r="P36" s="19" t="s">
        <v>104</v>
      </c>
      <c r="Q36" s="19">
        <f t="shared" ref="Q36:Q53" si="4">SUMIFS($L$2:$L$312,$M$2:$M$312,P36)</f>
        <v>0</v>
      </c>
      <c r="R36" s="19">
        <f t="shared" ref="R36:R53" si="5">Q36/$Q$54</f>
        <v>0</v>
      </c>
    </row>
    <row r="37" spans="1:18" ht="15.75" customHeight="1" thickBot="1">
      <c r="A37" s="39" t="s">
        <v>279</v>
      </c>
      <c r="B37" s="39" t="s">
        <v>282</v>
      </c>
      <c r="C37" s="42">
        <v>319</v>
      </c>
      <c r="D37" s="42">
        <v>0</v>
      </c>
      <c r="E37" s="42">
        <v>319</v>
      </c>
      <c r="F37" s="39"/>
      <c r="G37" s="42">
        <v>12</v>
      </c>
      <c r="H37" s="42">
        <v>25</v>
      </c>
      <c r="I37" s="43" t="s">
        <v>91</v>
      </c>
      <c r="J37" s="43" t="s">
        <v>132</v>
      </c>
      <c r="K37" s="43" t="s">
        <v>270</v>
      </c>
      <c r="L37" s="19" t="str">
        <f t="shared" si="0"/>
        <v/>
      </c>
      <c r="M37" s="19" t="str">
        <f t="shared" si="1"/>
        <v/>
      </c>
      <c r="N37" s="19"/>
      <c r="O37" s="19"/>
      <c r="P37" s="19" t="s">
        <v>107</v>
      </c>
      <c r="Q37" s="19">
        <f t="shared" si="4"/>
        <v>0</v>
      </c>
      <c r="R37" s="19">
        <f t="shared" si="5"/>
        <v>0</v>
      </c>
    </row>
    <row r="38" spans="1:18" ht="15.75" customHeight="1" thickBot="1">
      <c r="A38" s="39" t="s">
        <v>281</v>
      </c>
      <c r="B38" s="39" t="s">
        <v>282</v>
      </c>
      <c r="C38" s="42">
        <v>155.77275499999999</v>
      </c>
      <c r="D38" s="42">
        <v>0</v>
      </c>
      <c r="E38" s="42">
        <v>155.77275499999999</v>
      </c>
      <c r="F38" s="39"/>
      <c r="G38" s="42">
        <v>13</v>
      </c>
      <c r="H38" s="42">
        <v>25</v>
      </c>
      <c r="I38" s="43" t="s">
        <v>91</v>
      </c>
      <c r="J38" s="43" t="s">
        <v>132</v>
      </c>
      <c r="K38" s="43" t="s">
        <v>270</v>
      </c>
      <c r="L38" s="19" t="str">
        <f t="shared" si="0"/>
        <v/>
      </c>
      <c r="M38" s="19" t="str">
        <f t="shared" si="1"/>
        <v/>
      </c>
      <c r="N38" s="19"/>
      <c r="O38" s="19"/>
      <c r="P38" s="19" t="s">
        <v>110</v>
      </c>
      <c r="Q38" s="19">
        <f t="shared" si="4"/>
        <v>0</v>
      </c>
      <c r="R38" s="19">
        <f t="shared" si="5"/>
        <v>0</v>
      </c>
    </row>
    <row r="39" spans="1:18" ht="15.75" customHeight="1" thickBot="1">
      <c r="A39" s="39" t="s">
        <v>281</v>
      </c>
      <c r="B39" s="39" t="s">
        <v>283</v>
      </c>
      <c r="C39" s="42">
        <v>1955</v>
      </c>
      <c r="D39" s="42">
        <v>0</v>
      </c>
      <c r="E39" s="42">
        <v>1955</v>
      </c>
      <c r="F39" s="39"/>
      <c r="G39" s="42">
        <v>13</v>
      </c>
      <c r="H39" s="42">
        <v>27</v>
      </c>
      <c r="I39" s="43" t="s">
        <v>91</v>
      </c>
      <c r="J39" s="43" t="s">
        <v>10</v>
      </c>
      <c r="K39" s="43" t="s">
        <v>270</v>
      </c>
      <c r="L39" s="19" t="str">
        <f t="shared" si="0"/>
        <v/>
      </c>
      <c r="M39" s="19" t="str">
        <f t="shared" si="1"/>
        <v/>
      </c>
      <c r="N39" s="19"/>
      <c r="O39" s="19"/>
      <c r="P39" s="19" t="s">
        <v>112</v>
      </c>
      <c r="Q39" s="19">
        <f t="shared" si="4"/>
        <v>0</v>
      </c>
      <c r="R39" s="19">
        <f t="shared" si="5"/>
        <v>0</v>
      </c>
    </row>
    <row r="40" spans="1:18" ht="15.75" customHeight="1" thickBot="1">
      <c r="A40" s="39" t="s">
        <v>281</v>
      </c>
      <c r="B40" s="39" t="s">
        <v>284</v>
      </c>
      <c r="C40" s="42">
        <v>2492</v>
      </c>
      <c r="D40" s="42">
        <v>0</v>
      </c>
      <c r="E40" s="42">
        <v>2492</v>
      </c>
      <c r="F40" s="39"/>
      <c r="G40" s="42">
        <v>13</v>
      </c>
      <c r="H40" s="42">
        <v>28</v>
      </c>
      <c r="I40" s="43" t="s">
        <v>91</v>
      </c>
      <c r="J40" s="43" t="s">
        <v>10</v>
      </c>
      <c r="K40" s="43" t="s">
        <v>270</v>
      </c>
      <c r="L40" s="19" t="str">
        <f t="shared" si="0"/>
        <v/>
      </c>
      <c r="M40" s="19" t="str">
        <f t="shared" si="1"/>
        <v/>
      </c>
      <c r="N40" s="19"/>
      <c r="O40" s="19"/>
      <c r="P40" s="19" t="s">
        <v>115</v>
      </c>
      <c r="Q40" s="19">
        <f t="shared" si="4"/>
        <v>0</v>
      </c>
      <c r="R40" s="19">
        <f t="shared" si="5"/>
        <v>0</v>
      </c>
    </row>
    <row r="41" spans="1:18" ht="15.75" customHeight="1" thickBot="1">
      <c r="A41" s="39" t="s">
        <v>271</v>
      </c>
      <c r="B41" s="39" t="s">
        <v>276</v>
      </c>
      <c r="C41" s="42">
        <v>1204</v>
      </c>
      <c r="D41" s="42">
        <v>0</v>
      </c>
      <c r="E41" s="42">
        <v>1204</v>
      </c>
      <c r="F41" s="39"/>
      <c r="G41" s="42">
        <v>14</v>
      </c>
      <c r="H41" s="42">
        <v>15</v>
      </c>
      <c r="I41" s="43" t="s">
        <v>39</v>
      </c>
      <c r="J41" s="43" t="s">
        <v>39</v>
      </c>
      <c r="K41" s="43" t="s">
        <v>264</v>
      </c>
      <c r="L41" s="19" t="str">
        <f t="shared" si="0"/>
        <v/>
      </c>
      <c r="M41" s="19" t="str">
        <f t="shared" si="1"/>
        <v/>
      </c>
      <c r="N41" s="19"/>
      <c r="O41" s="19"/>
      <c r="P41" s="19" t="s">
        <v>118</v>
      </c>
      <c r="Q41" s="19">
        <f t="shared" si="4"/>
        <v>0</v>
      </c>
      <c r="R41" s="19">
        <f t="shared" si="5"/>
        <v>0</v>
      </c>
    </row>
    <row r="42" spans="1:18" ht="15.75" customHeight="1" thickBot="1">
      <c r="A42" s="39" t="s">
        <v>271</v>
      </c>
      <c r="B42" s="39" t="s">
        <v>272</v>
      </c>
      <c r="C42" s="42">
        <v>1593</v>
      </c>
      <c r="D42" s="42">
        <v>0</v>
      </c>
      <c r="E42" s="42">
        <v>1593</v>
      </c>
      <c r="F42" s="39"/>
      <c r="G42" s="42">
        <v>14</v>
      </c>
      <c r="H42" s="42">
        <v>17</v>
      </c>
      <c r="I42" s="43" t="s">
        <v>39</v>
      </c>
      <c r="J42" s="43" t="s">
        <v>85</v>
      </c>
      <c r="K42" s="43" t="s">
        <v>270</v>
      </c>
      <c r="L42" s="19" t="str">
        <f t="shared" si="0"/>
        <v/>
      </c>
      <c r="M42" s="19" t="str">
        <f t="shared" si="1"/>
        <v/>
      </c>
      <c r="N42" s="19"/>
      <c r="O42" s="19"/>
      <c r="P42" s="19" t="s">
        <v>120</v>
      </c>
      <c r="Q42" s="19">
        <f t="shared" si="4"/>
        <v>0</v>
      </c>
      <c r="R42" s="19">
        <f t="shared" si="5"/>
        <v>0</v>
      </c>
    </row>
    <row r="43" spans="1:18" ht="15.75" customHeight="1" thickBot="1">
      <c r="A43" s="39" t="s">
        <v>276</v>
      </c>
      <c r="B43" s="39" t="s">
        <v>288</v>
      </c>
      <c r="C43" s="42">
        <v>4469</v>
      </c>
      <c r="D43" s="42">
        <v>0</v>
      </c>
      <c r="E43" s="42">
        <v>4469</v>
      </c>
      <c r="F43" s="39"/>
      <c r="G43" s="42">
        <v>15</v>
      </c>
      <c r="H43" s="42">
        <v>16</v>
      </c>
      <c r="I43" s="43" t="s">
        <v>39</v>
      </c>
      <c r="J43" s="43" t="s">
        <v>39</v>
      </c>
      <c r="K43" s="43" t="s">
        <v>264</v>
      </c>
      <c r="L43" s="19" t="str">
        <f t="shared" si="0"/>
        <v/>
      </c>
      <c r="M43" s="19" t="str">
        <f t="shared" si="1"/>
        <v/>
      </c>
      <c r="N43" s="19"/>
      <c r="O43" s="19"/>
      <c r="P43" s="19" t="s">
        <v>122</v>
      </c>
      <c r="Q43" s="19">
        <f t="shared" si="4"/>
        <v>0</v>
      </c>
      <c r="R43" s="19">
        <f t="shared" si="5"/>
        <v>0</v>
      </c>
    </row>
    <row r="44" spans="1:18" ht="15.75" customHeight="1" thickBot="1">
      <c r="A44" s="39" t="s">
        <v>276</v>
      </c>
      <c r="B44" s="39" t="s">
        <v>272</v>
      </c>
      <c r="C44" s="42">
        <v>2537</v>
      </c>
      <c r="D44" s="42">
        <v>0</v>
      </c>
      <c r="E44" s="42">
        <v>2537</v>
      </c>
      <c r="F44" s="39"/>
      <c r="G44" s="42">
        <v>15</v>
      </c>
      <c r="H44" s="42">
        <v>17</v>
      </c>
      <c r="I44" s="43" t="s">
        <v>39</v>
      </c>
      <c r="J44" s="43" t="s">
        <v>85</v>
      </c>
      <c r="K44" s="43" t="s">
        <v>270</v>
      </c>
      <c r="L44" s="19" t="str">
        <f t="shared" si="0"/>
        <v/>
      </c>
      <c r="M44" s="19" t="str">
        <f t="shared" si="1"/>
        <v/>
      </c>
      <c r="N44" s="19"/>
      <c r="O44" s="19"/>
      <c r="P44" s="19" t="s">
        <v>124</v>
      </c>
      <c r="Q44" s="19">
        <f t="shared" si="4"/>
        <v>2260.3591000000001</v>
      </c>
      <c r="R44" s="19">
        <f t="shared" si="5"/>
        <v>0.38470245652212581</v>
      </c>
    </row>
    <row r="45" spans="1:18" ht="15.75" customHeight="1" thickBot="1">
      <c r="A45" s="39" t="s">
        <v>276</v>
      </c>
      <c r="B45" s="39" t="s">
        <v>289</v>
      </c>
      <c r="C45" s="42">
        <v>847</v>
      </c>
      <c r="D45" s="42">
        <v>0</v>
      </c>
      <c r="E45" s="42">
        <v>847</v>
      </c>
      <c r="F45" s="39"/>
      <c r="G45" s="42">
        <v>15</v>
      </c>
      <c r="H45" s="42">
        <v>21</v>
      </c>
      <c r="I45" s="43" t="s">
        <v>39</v>
      </c>
      <c r="J45" s="43" t="s">
        <v>148</v>
      </c>
      <c r="K45" s="43" t="s">
        <v>270</v>
      </c>
      <c r="L45" s="19" t="str">
        <f t="shared" si="0"/>
        <v/>
      </c>
      <c r="M45" s="19" t="str">
        <f t="shared" si="1"/>
        <v/>
      </c>
      <c r="N45" s="19"/>
      <c r="O45" s="19"/>
      <c r="P45" s="19" t="s">
        <v>127</v>
      </c>
      <c r="Q45" s="19">
        <f t="shared" si="4"/>
        <v>0</v>
      </c>
      <c r="R45" s="19">
        <f t="shared" si="5"/>
        <v>0</v>
      </c>
    </row>
    <row r="46" spans="1:18" ht="15.75" customHeight="1" thickBot="1">
      <c r="A46" s="39" t="s">
        <v>276</v>
      </c>
      <c r="B46" s="39" t="s">
        <v>282</v>
      </c>
      <c r="C46" s="42">
        <v>680</v>
      </c>
      <c r="D46" s="42">
        <v>0</v>
      </c>
      <c r="E46" s="42">
        <v>680</v>
      </c>
      <c r="F46" s="39"/>
      <c r="G46" s="42">
        <v>15</v>
      </c>
      <c r="H46" s="42">
        <v>25</v>
      </c>
      <c r="I46" s="43" t="s">
        <v>39</v>
      </c>
      <c r="J46" s="43" t="s">
        <v>132</v>
      </c>
      <c r="K46" s="43" t="s">
        <v>270</v>
      </c>
      <c r="L46" s="19" t="str">
        <f t="shared" si="0"/>
        <v/>
      </c>
      <c r="M46" s="19" t="str">
        <f t="shared" si="1"/>
        <v/>
      </c>
      <c r="N46" s="19"/>
      <c r="O46" s="19"/>
      <c r="P46" s="19" t="s">
        <v>130</v>
      </c>
      <c r="Q46" s="19">
        <f t="shared" si="4"/>
        <v>0</v>
      </c>
      <c r="R46" s="19">
        <f t="shared" si="5"/>
        <v>0</v>
      </c>
    </row>
    <row r="47" spans="1:18" ht="15.75" customHeight="1" thickBot="1">
      <c r="A47" s="39" t="s">
        <v>288</v>
      </c>
      <c r="B47" s="39" t="s">
        <v>272</v>
      </c>
      <c r="C47" s="42">
        <v>179</v>
      </c>
      <c r="D47" s="42">
        <v>0</v>
      </c>
      <c r="E47" s="42">
        <v>179</v>
      </c>
      <c r="F47" s="39"/>
      <c r="G47" s="42">
        <v>16</v>
      </c>
      <c r="H47" s="42">
        <v>17</v>
      </c>
      <c r="I47" s="43" t="s">
        <v>39</v>
      </c>
      <c r="J47" s="43" t="s">
        <v>85</v>
      </c>
      <c r="K47" s="43" t="s">
        <v>270</v>
      </c>
      <c r="L47" s="19" t="str">
        <f t="shared" si="0"/>
        <v/>
      </c>
      <c r="M47" s="19" t="str">
        <f t="shared" si="1"/>
        <v/>
      </c>
      <c r="N47" s="19"/>
      <c r="O47" s="19"/>
      <c r="P47" s="19" t="s">
        <v>132</v>
      </c>
      <c r="Q47" s="19">
        <f t="shared" si="4"/>
        <v>0</v>
      </c>
      <c r="R47" s="19">
        <f t="shared" si="5"/>
        <v>0</v>
      </c>
    </row>
    <row r="48" spans="1:18" ht="15.75" customHeight="1" thickBot="1">
      <c r="A48" s="39" t="s">
        <v>288</v>
      </c>
      <c r="B48" s="39" t="s">
        <v>290</v>
      </c>
      <c r="C48" s="42">
        <v>48</v>
      </c>
      <c r="D48" s="42">
        <v>0</v>
      </c>
      <c r="E48" s="42">
        <v>48</v>
      </c>
      <c r="F48" s="39"/>
      <c r="G48" s="42">
        <v>16</v>
      </c>
      <c r="H48" s="42">
        <v>18</v>
      </c>
      <c r="I48" s="43" t="s">
        <v>39</v>
      </c>
      <c r="J48" s="43" t="s">
        <v>85</v>
      </c>
      <c r="K48" s="43" t="s">
        <v>270</v>
      </c>
      <c r="L48" s="19" t="str">
        <f t="shared" si="0"/>
        <v/>
      </c>
      <c r="M48" s="19" t="str">
        <f t="shared" si="1"/>
        <v/>
      </c>
      <c r="N48" s="19"/>
      <c r="O48" s="19"/>
      <c r="P48" s="19" t="s">
        <v>135</v>
      </c>
      <c r="Q48" s="19">
        <f t="shared" si="4"/>
        <v>0</v>
      </c>
      <c r="R48" s="19">
        <f t="shared" si="5"/>
        <v>0</v>
      </c>
    </row>
    <row r="49" spans="1:18" ht="15.75" customHeight="1" thickBot="1">
      <c r="A49" s="39" t="s">
        <v>288</v>
      </c>
      <c r="B49" s="39" t="s">
        <v>289</v>
      </c>
      <c r="C49" s="42">
        <v>2853</v>
      </c>
      <c r="D49" s="42">
        <v>0</v>
      </c>
      <c r="E49" s="42">
        <v>2853</v>
      </c>
      <c r="F49" s="39"/>
      <c r="G49" s="42">
        <v>16</v>
      </c>
      <c r="H49" s="42">
        <v>21</v>
      </c>
      <c r="I49" s="43" t="s">
        <v>39</v>
      </c>
      <c r="J49" s="43" t="s">
        <v>148</v>
      </c>
      <c r="K49" s="43" t="s">
        <v>270</v>
      </c>
      <c r="L49" s="19" t="str">
        <f t="shared" si="0"/>
        <v/>
      </c>
      <c r="M49" s="19" t="str">
        <f t="shared" si="1"/>
        <v/>
      </c>
      <c r="N49" s="19"/>
      <c r="O49" s="19"/>
      <c r="P49" s="19" t="s">
        <v>138</v>
      </c>
      <c r="Q49" s="19">
        <f t="shared" si="4"/>
        <v>0</v>
      </c>
      <c r="R49" s="19">
        <f t="shared" si="5"/>
        <v>0</v>
      </c>
    </row>
    <row r="50" spans="1:18" ht="15.75" customHeight="1" thickBot="1">
      <c r="A50" s="39" t="s">
        <v>288</v>
      </c>
      <c r="B50" s="39" t="s">
        <v>282</v>
      </c>
      <c r="C50" s="42">
        <v>785</v>
      </c>
      <c r="D50" s="42">
        <v>0</v>
      </c>
      <c r="E50" s="42">
        <v>785</v>
      </c>
      <c r="F50" s="39"/>
      <c r="G50" s="42">
        <v>16</v>
      </c>
      <c r="H50" s="42">
        <v>25</v>
      </c>
      <c r="I50" s="43" t="s">
        <v>39</v>
      </c>
      <c r="J50" s="43" t="s">
        <v>132</v>
      </c>
      <c r="K50" s="43" t="s">
        <v>270</v>
      </c>
      <c r="L50" s="19" t="str">
        <f t="shared" si="0"/>
        <v/>
      </c>
      <c r="M50" s="19" t="str">
        <f t="shared" si="1"/>
        <v/>
      </c>
      <c r="N50" s="19"/>
      <c r="O50" s="19"/>
      <c r="P50" s="19" t="s">
        <v>141</v>
      </c>
      <c r="Q50" s="19">
        <f t="shared" si="4"/>
        <v>0</v>
      </c>
      <c r="R50" s="19">
        <f t="shared" si="5"/>
        <v>0</v>
      </c>
    </row>
    <row r="51" spans="1:18" ht="15.75" customHeight="1" thickBot="1">
      <c r="A51" s="39" t="s">
        <v>272</v>
      </c>
      <c r="B51" s="39" t="s">
        <v>290</v>
      </c>
      <c r="C51" s="42">
        <v>2077</v>
      </c>
      <c r="D51" s="42">
        <v>0</v>
      </c>
      <c r="E51" s="42">
        <v>2077</v>
      </c>
      <c r="F51" s="39"/>
      <c r="G51" s="42">
        <v>17</v>
      </c>
      <c r="H51" s="42">
        <v>18</v>
      </c>
      <c r="I51" s="43" t="s">
        <v>85</v>
      </c>
      <c r="J51" s="43" t="s">
        <v>85</v>
      </c>
      <c r="K51" s="43" t="s">
        <v>264</v>
      </c>
      <c r="L51" s="19" t="str">
        <f t="shared" si="0"/>
        <v/>
      </c>
      <c r="M51" s="19" t="str">
        <f t="shared" si="1"/>
        <v/>
      </c>
      <c r="N51" s="19"/>
      <c r="O51" s="19"/>
      <c r="P51" s="19" t="s">
        <v>143</v>
      </c>
      <c r="Q51" s="19">
        <f t="shared" si="4"/>
        <v>0</v>
      </c>
      <c r="R51" s="19">
        <f t="shared" si="5"/>
        <v>0</v>
      </c>
    </row>
    <row r="52" spans="1:18" ht="15.75" customHeight="1" thickBot="1">
      <c r="A52" s="39" t="s">
        <v>272</v>
      </c>
      <c r="B52" s="39" t="s">
        <v>291</v>
      </c>
      <c r="C52" s="42">
        <v>1789</v>
      </c>
      <c r="D52" s="42">
        <v>0</v>
      </c>
      <c r="E52" s="42">
        <v>1789</v>
      </c>
      <c r="F52" s="39"/>
      <c r="G52" s="42">
        <v>17</v>
      </c>
      <c r="H52" s="42">
        <v>20</v>
      </c>
      <c r="I52" s="43" t="s">
        <v>85</v>
      </c>
      <c r="J52" s="43" t="s">
        <v>85</v>
      </c>
      <c r="K52" s="43" t="s">
        <v>264</v>
      </c>
      <c r="L52" s="19" t="str">
        <f t="shared" si="0"/>
        <v/>
      </c>
      <c r="M52" s="19" t="str">
        <f t="shared" si="1"/>
        <v/>
      </c>
      <c r="N52" s="19"/>
      <c r="O52" s="19"/>
      <c r="P52" s="19" t="s">
        <v>146</v>
      </c>
      <c r="Q52" s="19">
        <f t="shared" si="4"/>
        <v>0</v>
      </c>
      <c r="R52" s="19">
        <f t="shared" si="5"/>
        <v>0</v>
      </c>
    </row>
    <row r="53" spans="1:18" ht="15.75" customHeight="1" thickBot="1">
      <c r="A53" s="39" t="s">
        <v>290</v>
      </c>
      <c r="B53" s="39" t="s">
        <v>292</v>
      </c>
      <c r="C53" s="42">
        <v>262</v>
      </c>
      <c r="D53" s="42">
        <v>0</v>
      </c>
      <c r="E53" s="42">
        <v>262</v>
      </c>
      <c r="F53" s="39"/>
      <c r="G53" s="42">
        <v>18</v>
      </c>
      <c r="H53" s="42">
        <v>19</v>
      </c>
      <c r="I53" s="43" t="s">
        <v>85</v>
      </c>
      <c r="J53" s="43" t="s">
        <v>85</v>
      </c>
      <c r="K53" s="43" t="s">
        <v>264</v>
      </c>
      <c r="L53" s="19" t="str">
        <f t="shared" si="0"/>
        <v/>
      </c>
      <c r="M53" s="19" t="str">
        <f t="shared" si="1"/>
        <v/>
      </c>
      <c r="N53" s="19"/>
      <c r="O53" s="19"/>
      <c r="P53" s="19" t="s">
        <v>148</v>
      </c>
      <c r="Q53" s="19">
        <f t="shared" si="4"/>
        <v>0</v>
      </c>
      <c r="R53" s="19">
        <f t="shared" si="5"/>
        <v>0</v>
      </c>
    </row>
    <row r="54" spans="1:18" ht="15.75" customHeight="1" thickBot="1">
      <c r="A54" s="39" t="s">
        <v>290</v>
      </c>
      <c r="B54" s="39" t="s">
        <v>291</v>
      </c>
      <c r="C54" s="42">
        <v>2321</v>
      </c>
      <c r="D54" s="42">
        <v>0</v>
      </c>
      <c r="E54" s="42">
        <v>2321</v>
      </c>
      <c r="F54" s="39"/>
      <c r="G54" s="42">
        <v>18</v>
      </c>
      <c r="H54" s="42">
        <v>20</v>
      </c>
      <c r="I54" s="43" t="s">
        <v>85</v>
      </c>
      <c r="J54" s="43" t="s">
        <v>85</v>
      </c>
      <c r="K54" s="43" t="s">
        <v>264</v>
      </c>
      <c r="L54" s="19" t="str">
        <f t="shared" si="0"/>
        <v/>
      </c>
      <c r="M54" s="19" t="str">
        <f t="shared" si="1"/>
        <v/>
      </c>
      <c r="N54" s="19"/>
      <c r="O54" s="19"/>
      <c r="P54" s="19"/>
      <c r="Q54" s="19">
        <f>SUM(Q4:Q53)</f>
        <v>5875.6034999999993</v>
      </c>
      <c r="R54" s="46">
        <f>SUM(R3:R53)</f>
        <v>1</v>
      </c>
    </row>
    <row r="55" spans="1:18" ht="15.75" customHeight="1" thickBot="1">
      <c r="A55" s="39" t="s">
        <v>290</v>
      </c>
      <c r="B55" s="39" t="s">
        <v>289</v>
      </c>
      <c r="C55" s="42">
        <v>1361</v>
      </c>
      <c r="D55" s="42">
        <v>0</v>
      </c>
      <c r="E55" s="42">
        <v>1361</v>
      </c>
      <c r="F55" s="39"/>
      <c r="G55" s="42">
        <v>18</v>
      </c>
      <c r="H55" s="42">
        <v>21</v>
      </c>
      <c r="I55" s="43" t="s">
        <v>85</v>
      </c>
      <c r="J55" s="43" t="s">
        <v>148</v>
      </c>
      <c r="K55" s="43" t="s">
        <v>270</v>
      </c>
      <c r="L55" s="19" t="str">
        <f t="shared" si="0"/>
        <v/>
      </c>
      <c r="M55" s="19" t="str">
        <f t="shared" si="1"/>
        <v/>
      </c>
      <c r="N55" s="19"/>
      <c r="O55" s="19"/>
      <c r="P55" s="19"/>
      <c r="Q55" s="19"/>
      <c r="R55" s="19"/>
    </row>
    <row r="56" spans="1:18" ht="15.75" customHeight="1" thickBot="1">
      <c r="A56" s="39" t="s">
        <v>290</v>
      </c>
      <c r="B56" s="39" t="s">
        <v>293</v>
      </c>
      <c r="C56" s="42">
        <v>94.559270519999998</v>
      </c>
      <c r="D56" s="42">
        <v>0</v>
      </c>
      <c r="E56" s="42">
        <v>94.559270519999998</v>
      </c>
      <c r="F56" s="39"/>
      <c r="G56" s="42">
        <v>18</v>
      </c>
      <c r="H56" s="42">
        <v>22</v>
      </c>
      <c r="I56" s="43" t="s">
        <v>85</v>
      </c>
      <c r="J56" s="43" t="s">
        <v>148</v>
      </c>
      <c r="K56" s="43" t="s">
        <v>270</v>
      </c>
      <c r="L56" s="19" t="str">
        <f t="shared" si="0"/>
        <v/>
      </c>
      <c r="M56" s="19" t="str">
        <f t="shared" si="1"/>
        <v/>
      </c>
      <c r="N56" s="19"/>
      <c r="O56" s="19"/>
      <c r="P56" s="19"/>
      <c r="Q56" s="19"/>
      <c r="R56" s="19"/>
    </row>
    <row r="57" spans="1:18" ht="15.75" customHeight="1" thickBot="1">
      <c r="A57" s="39" t="s">
        <v>291</v>
      </c>
      <c r="B57" s="39" t="s">
        <v>294</v>
      </c>
      <c r="C57" s="42">
        <v>0</v>
      </c>
      <c r="D57" s="42">
        <v>200</v>
      </c>
      <c r="E57" s="42">
        <v>314.45999999999998</v>
      </c>
      <c r="F57" s="39"/>
      <c r="G57" s="42">
        <v>20</v>
      </c>
      <c r="H57" s="42">
        <v>35</v>
      </c>
      <c r="I57" s="43" t="s">
        <v>85</v>
      </c>
      <c r="J57" s="43" t="s">
        <v>85</v>
      </c>
      <c r="K57" s="43" t="s">
        <v>264</v>
      </c>
      <c r="L57" s="19" t="str">
        <f t="shared" si="0"/>
        <v/>
      </c>
      <c r="M57" s="19" t="str">
        <f t="shared" si="1"/>
        <v/>
      </c>
      <c r="N57" s="19"/>
      <c r="O57" s="19"/>
      <c r="P57" s="19"/>
      <c r="Q57" s="19"/>
      <c r="R57" s="19"/>
    </row>
    <row r="58" spans="1:18" ht="15.75" customHeight="1" thickBot="1">
      <c r="A58" s="39" t="s">
        <v>289</v>
      </c>
      <c r="B58" s="39" t="s">
        <v>295</v>
      </c>
      <c r="C58" s="42">
        <v>295.8206687</v>
      </c>
      <c r="D58" s="42">
        <v>0</v>
      </c>
      <c r="E58" s="42">
        <v>295.8206687</v>
      </c>
      <c r="F58" s="39"/>
      <c r="G58" s="42">
        <v>21</v>
      </c>
      <c r="H58" s="42">
        <v>24</v>
      </c>
      <c r="I58" s="43" t="s">
        <v>148</v>
      </c>
      <c r="J58" s="43" t="s">
        <v>148</v>
      </c>
      <c r="K58" s="43" t="s">
        <v>264</v>
      </c>
      <c r="L58" s="19" t="str">
        <f t="shared" si="0"/>
        <v/>
      </c>
      <c r="M58" s="19" t="str">
        <f t="shared" si="1"/>
        <v/>
      </c>
      <c r="N58" s="19"/>
      <c r="O58" s="19"/>
      <c r="P58" s="19"/>
      <c r="Q58" s="19"/>
      <c r="R58" s="19"/>
    </row>
    <row r="59" spans="1:18" ht="15.75" customHeight="1" thickBot="1">
      <c r="A59" s="39" t="s">
        <v>289</v>
      </c>
      <c r="B59" s="39" t="s">
        <v>282</v>
      </c>
      <c r="C59" s="42">
        <v>1282</v>
      </c>
      <c r="D59" s="42">
        <v>0</v>
      </c>
      <c r="E59" s="42">
        <v>1282</v>
      </c>
      <c r="F59" s="39"/>
      <c r="G59" s="42">
        <v>21</v>
      </c>
      <c r="H59" s="42">
        <v>25</v>
      </c>
      <c r="I59" s="43" t="s">
        <v>148</v>
      </c>
      <c r="J59" s="43" t="s">
        <v>132</v>
      </c>
      <c r="K59" s="43" t="s">
        <v>270</v>
      </c>
      <c r="L59" s="19" t="str">
        <f t="shared" si="0"/>
        <v/>
      </c>
      <c r="M59" s="19" t="str">
        <f t="shared" si="1"/>
        <v/>
      </c>
      <c r="N59" s="19"/>
      <c r="O59" s="19"/>
      <c r="P59" s="19"/>
      <c r="Q59" s="19"/>
      <c r="R59" s="19"/>
    </row>
    <row r="60" spans="1:18" ht="15.75" customHeight="1" thickBot="1">
      <c r="A60" s="39" t="s">
        <v>289</v>
      </c>
      <c r="B60" s="39" t="s">
        <v>296</v>
      </c>
      <c r="C60" s="42">
        <v>628</v>
      </c>
      <c r="D60" s="42">
        <v>0</v>
      </c>
      <c r="E60" s="42">
        <v>628</v>
      </c>
      <c r="F60" s="39"/>
      <c r="G60" s="42">
        <v>21</v>
      </c>
      <c r="H60" s="42">
        <v>26</v>
      </c>
      <c r="I60" s="43" t="s">
        <v>148</v>
      </c>
      <c r="J60" s="43" t="s">
        <v>132</v>
      </c>
      <c r="K60" s="43" t="s">
        <v>270</v>
      </c>
      <c r="L60" s="19" t="str">
        <f t="shared" si="0"/>
        <v/>
      </c>
      <c r="M60" s="19" t="str">
        <f t="shared" si="1"/>
        <v/>
      </c>
      <c r="N60" s="19"/>
      <c r="O60" s="19"/>
      <c r="P60" s="19"/>
      <c r="Q60" s="19"/>
      <c r="R60" s="19"/>
    </row>
    <row r="61" spans="1:18" ht="15.75" customHeight="1" thickBot="1">
      <c r="A61" s="39" t="s">
        <v>293</v>
      </c>
      <c r="B61" s="39" t="s">
        <v>297</v>
      </c>
      <c r="C61" s="42">
        <v>1010</v>
      </c>
      <c r="D61" s="42">
        <v>0</v>
      </c>
      <c r="E61" s="42">
        <v>1010</v>
      </c>
      <c r="F61" s="39"/>
      <c r="G61" s="42">
        <v>22</v>
      </c>
      <c r="H61" s="42">
        <v>23</v>
      </c>
      <c r="I61" s="43" t="s">
        <v>148</v>
      </c>
      <c r="J61" s="43" t="s">
        <v>148</v>
      </c>
      <c r="K61" s="43" t="s">
        <v>264</v>
      </c>
      <c r="L61" s="19" t="str">
        <f t="shared" si="0"/>
        <v/>
      </c>
      <c r="M61" s="19" t="str">
        <f t="shared" si="1"/>
        <v/>
      </c>
      <c r="N61" s="19"/>
      <c r="O61" s="19"/>
      <c r="P61" s="19"/>
      <c r="Q61" s="19"/>
      <c r="R61" s="19"/>
    </row>
    <row r="62" spans="1:18" ht="15.75" customHeight="1" thickBot="1">
      <c r="A62" s="39" t="s">
        <v>293</v>
      </c>
      <c r="B62" s="39" t="s">
        <v>295</v>
      </c>
      <c r="C62" s="42">
        <v>518</v>
      </c>
      <c r="D62" s="42">
        <v>0</v>
      </c>
      <c r="E62" s="42">
        <v>518</v>
      </c>
      <c r="F62" s="39"/>
      <c r="G62" s="42">
        <v>22</v>
      </c>
      <c r="H62" s="42">
        <v>24</v>
      </c>
      <c r="I62" s="43" t="s">
        <v>148</v>
      </c>
      <c r="J62" s="43" t="s">
        <v>148</v>
      </c>
      <c r="K62" s="43" t="s">
        <v>264</v>
      </c>
      <c r="L62" s="19" t="str">
        <f t="shared" si="0"/>
        <v/>
      </c>
      <c r="M62" s="19" t="str">
        <f t="shared" si="1"/>
        <v/>
      </c>
      <c r="N62" s="19"/>
      <c r="O62" s="19"/>
      <c r="P62" s="19"/>
      <c r="Q62" s="19"/>
      <c r="R62" s="19"/>
    </row>
    <row r="63" spans="1:18" ht="15.75" customHeight="1" thickBot="1">
      <c r="A63" s="39" t="s">
        <v>297</v>
      </c>
      <c r="B63" s="39" t="s">
        <v>295</v>
      </c>
      <c r="C63" s="42">
        <v>868</v>
      </c>
      <c r="D63" s="42">
        <v>0</v>
      </c>
      <c r="E63" s="42">
        <v>868</v>
      </c>
      <c r="F63" s="39"/>
      <c r="G63" s="42">
        <v>23</v>
      </c>
      <c r="H63" s="42">
        <v>24</v>
      </c>
      <c r="I63" s="43" t="s">
        <v>148</v>
      </c>
      <c r="J63" s="43" t="s">
        <v>148</v>
      </c>
      <c r="K63" s="43" t="s">
        <v>264</v>
      </c>
      <c r="L63" s="19" t="str">
        <f t="shared" si="0"/>
        <v/>
      </c>
      <c r="M63" s="19" t="str">
        <f t="shared" si="1"/>
        <v/>
      </c>
      <c r="N63" s="19"/>
      <c r="O63" s="19"/>
      <c r="P63" s="19"/>
      <c r="Q63" s="19"/>
      <c r="R63" s="19"/>
    </row>
    <row r="64" spans="1:18" ht="15.75" customHeight="1" thickBot="1">
      <c r="A64" s="39" t="s">
        <v>297</v>
      </c>
      <c r="B64" s="39" t="s">
        <v>298</v>
      </c>
      <c r="C64" s="42">
        <v>2063</v>
      </c>
      <c r="D64" s="42">
        <v>0</v>
      </c>
      <c r="E64" s="42">
        <v>2063</v>
      </c>
      <c r="F64" s="39"/>
      <c r="G64" s="42">
        <v>23</v>
      </c>
      <c r="H64" s="42">
        <v>32</v>
      </c>
      <c r="I64" s="43" t="s">
        <v>148</v>
      </c>
      <c r="J64" s="43" t="s">
        <v>124</v>
      </c>
      <c r="K64" s="43" t="s">
        <v>270</v>
      </c>
      <c r="L64" s="19" t="str">
        <f t="shared" si="0"/>
        <v/>
      </c>
      <c r="M64" s="19" t="str">
        <f t="shared" si="1"/>
        <v/>
      </c>
      <c r="N64" s="19"/>
      <c r="O64" s="19"/>
      <c r="P64" s="19"/>
      <c r="Q64" s="19"/>
      <c r="R64" s="19"/>
    </row>
    <row r="65" spans="1:33" ht="15.75" customHeight="1" thickBot="1">
      <c r="A65" s="39" t="s">
        <v>295</v>
      </c>
      <c r="B65" s="39" t="s">
        <v>298</v>
      </c>
      <c r="C65" s="42">
        <v>422</v>
      </c>
      <c r="D65" s="42">
        <v>0</v>
      </c>
      <c r="E65" s="42">
        <v>422</v>
      </c>
      <c r="F65" s="39"/>
      <c r="G65" s="42">
        <v>24</v>
      </c>
      <c r="H65" s="42">
        <v>32</v>
      </c>
      <c r="I65" s="43" t="s">
        <v>148</v>
      </c>
      <c r="J65" s="43" t="s">
        <v>124</v>
      </c>
      <c r="K65" s="43" t="s">
        <v>270</v>
      </c>
      <c r="L65" s="19" t="str">
        <f t="shared" si="0"/>
        <v/>
      </c>
      <c r="M65" s="19" t="str">
        <f t="shared" si="1"/>
        <v/>
      </c>
      <c r="N65" s="19"/>
      <c r="O65" s="19"/>
      <c r="P65" s="19"/>
      <c r="Q65" s="19"/>
      <c r="R65" s="19"/>
    </row>
    <row r="66" spans="1:33" ht="15.75" customHeight="1" thickBot="1">
      <c r="A66" s="39" t="s">
        <v>295</v>
      </c>
      <c r="B66" s="39" t="s">
        <v>299</v>
      </c>
      <c r="C66" s="42">
        <v>3320</v>
      </c>
      <c r="D66" s="42">
        <v>0</v>
      </c>
      <c r="E66" s="42">
        <v>3320</v>
      </c>
      <c r="F66" s="39"/>
      <c r="G66" s="42">
        <v>24</v>
      </c>
      <c r="H66" s="42">
        <v>33</v>
      </c>
      <c r="I66" s="43" t="s">
        <v>148</v>
      </c>
      <c r="J66" s="43" t="s">
        <v>19</v>
      </c>
      <c r="K66" s="43" t="s">
        <v>270</v>
      </c>
      <c r="L66" s="19" t="str">
        <f t="shared" ref="L66:L129" si="6">IF(AND(K66="Different",OR(I66 = $O$1,J66=$O$1)),E66,"")</f>
        <v/>
      </c>
      <c r="M66" s="19" t="str">
        <f t="shared" ref="M66:M129" si="7">IF(L66&lt;&gt;"",IF(I66=$O$1,J66,I66),"")</f>
        <v/>
      </c>
      <c r="N66" s="19"/>
      <c r="O66" s="19"/>
      <c r="P66" s="19"/>
      <c r="Q66" s="19"/>
      <c r="R66" s="19"/>
    </row>
    <row r="67" spans="1:33" ht="15.75" customHeight="1" thickBot="1">
      <c r="A67" s="39" t="s">
        <v>295</v>
      </c>
      <c r="B67" s="39" t="s">
        <v>300</v>
      </c>
      <c r="C67" s="42">
        <v>0</v>
      </c>
      <c r="D67" s="42">
        <v>310</v>
      </c>
      <c r="E67" s="42">
        <v>487.41300000000001</v>
      </c>
      <c r="F67" s="39" t="s">
        <v>301</v>
      </c>
      <c r="G67" s="42">
        <v>24</v>
      </c>
      <c r="H67" s="42">
        <v>39</v>
      </c>
      <c r="I67" s="43" t="s">
        <v>148</v>
      </c>
      <c r="J67" s="43" t="s">
        <v>88</v>
      </c>
      <c r="K67" s="43" t="s">
        <v>270</v>
      </c>
      <c r="L67" s="19" t="str">
        <f t="shared" si="6"/>
        <v/>
      </c>
      <c r="M67" s="19" t="str">
        <f t="shared" si="7"/>
        <v/>
      </c>
      <c r="N67" s="19"/>
      <c r="O67" s="19"/>
      <c r="P67" s="19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</row>
    <row r="68" spans="1:33" ht="15.75" customHeight="1" thickBot="1">
      <c r="A68" s="39" t="s">
        <v>282</v>
      </c>
      <c r="B68" s="39" t="s">
        <v>296</v>
      </c>
      <c r="C68" s="42">
        <v>1237</v>
      </c>
      <c r="D68" s="42">
        <v>0</v>
      </c>
      <c r="E68" s="42">
        <v>1237</v>
      </c>
      <c r="F68" s="39"/>
      <c r="G68" s="42">
        <v>25</v>
      </c>
      <c r="H68" s="42">
        <v>26</v>
      </c>
      <c r="I68" s="43" t="s">
        <v>132</v>
      </c>
      <c r="J68" s="43" t="s">
        <v>132</v>
      </c>
      <c r="K68" s="43" t="s">
        <v>264</v>
      </c>
      <c r="L68" s="19" t="str">
        <f t="shared" si="6"/>
        <v/>
      </c>
      <c r="M68" s="19" t="str">
        <f t="shared" si="7"/>
        <v/>
      </c>
      <c r="N68" s="19"/>
      <c r="O68" s="19"/>
      <c r="P68" s="19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</row>
    <row r="69" spans="1:33" ht="15.75" customHeight="1" thickBot="1">
      <c r="A69" s="39" t="s">
        <v>282</v>
      </c>
      <c r="B69" s="39" t="s">
        <v>284</v>
      </c>
      <c r="C69" s="42">
        <v>142.27244959999999</v>
      </c>
      <c r="D69" s="42">
        <v>0</v>
      </c>
      <c r="E69" s="42">
        <v>142.27244959999999</v>
      </c>
      <c r="F69" s="39"/>
      <c r="G69" s="42">
        <v>25</v>
      </c>
      <c r="H69" s="42">
        <v>28</v>
      </c>
      <c r="I69" s="43" t="s">
        <v>132</v>
      </c>
      <c r="J69" s="43" t="s">
        <v>10</v>
      </c>
      <c r="K69" s="43" t="s">
        <v>270</v>
      </c>
      <c r="L69" s="19" t="str">
        <f t="shared" si="6"/>
        <v/>
      </c>
      <c r="M69" s="19" t="str">
        <f t="shared" si="7"/>
        <v/>
      </c>
      <c r="N69" s="19"/>
      <c r="O69" s="19"/>
      <c r="P69" s="19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</row>
    <row r="70" spans="1:33" ht="15.75" customHeight="1" thickBot="1">
      <c r="A70" s="39" t="s">
        <v>282</v>
      </c>
      <c r="B70" s="39" t="s">
        <v>302</v>
      </c>
      <c r="C70" s="42">
        <v>299.08368969999998</v>
      </c>
      <c r="D70" s="42">
        <v>0</v>
      </c>
      <c r="E70" s="42">
        <v>299.08368969999998</v>
      </c>
      <c r="F70" s="39"/>
      <c r="G70" s="42">
        <v>25</v>
      </c>
      <c r="H70" s="42">
        <v>31</v>
      </c>
      <c r="I70" s="43" t="s">
        <v>132</v>
      </c>
      <c r="J70" s="43" t="s">
        <v>99</v>
      </c>
      <c r="K70" s="43" t="s">
        <v>270</v>
      </c>
      <c r="L70" s="19" t="str">
        <f t="shared" si="6"/>
        <v/>
      </c>
      <c r="M70" s="19" t="str">
        <f t="shared" si="7"/>
        <v/>
      </c>
      <c r="N70" s="19"/>
      <c r="O70" s="19"/>
      <c r="P70" s="19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</row>
    <row r="71" spans="1:33" ht="15.75" customHeight="1" thickBot="1">
      <c r="A71" s="39" t="s">
        <v>296</v>
      </c>
      <c r="B71" s="39" t="s">
        <v>299</v>
      </c>
      <c r="C71" s="42">
        <v>239.24012160000001</v>
      </c>
      <c r="D71" s="42">
        <v>0</v>
      </c>
      <c r="E71" s="42">
        <v>239.24012160000001</v>
      </c>
      <c r="F71" s="39"/>
      <c r="G71" s="42">
        <v>26</v>
      </c>
      <c r="H71" s="42">
        <v>33</v>
      </c>
      <c r="I71" s="43" t="s">
        <v>132</v>
      </c>
      <c r="J71" s="43" t="s">
        <v>19</v>
      </c>
      <c r="K71" s="43" t="s">
        <v>270</v>
      </c>
      <c r="L71" s="19" t="str">
        <f t="shared" si="6"/>
        <v/>
      </c>
      <c r="M71" s="19" t="str">
        <f t="shared" si="7"/>
        <v/>
      </c>
      <c r="N71" s="19"/>
      <c r="O71" s="19"/>
      <c r="P71" s="19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</row>
    <row r="72" spans="1:33" ht="15.75" customHeight="1" thickBot="1">
      <c r="A72" s="39" t="s">
        <v>283</v>
      </c>
      <c r="B72" s="39" t="s">
        <v>284</v>
      </c>
      <c r="C72" s="42">
        <v>799</v>
      </c>
      <c r="D72" s="42">
        <v>0</v>
      </c>
      <c r="E72" s="42">
        <v>799</v>
      </c>
      <c r="F72" s="39"/>
      <c r="G72" s="42">
        <v>27</v>
      </c>
      <c r="H72" s="42">
        <v>28</v>
      </c>
      <c r="I72" s="43" t="s">
        <v>10</v>
      </c>
      <c r="J72" s="43" t="s">
        <v>10</v>
      </c>
      <c r="K72" s="43" t="s">
        <v>264</v>
      </c>
      <c r="L72" s="19" t="str">
        <f t="shared" si="6"/>
        <v/>
      </c>
      <c r="M72" s="19" t="str">
        <f t="shared" si="7"/>
        <v/>
      </c>
      <c r="N72" s="19"/>
      <c r="O72" s="19"/>
      <c r="P72" s="19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</row>
    <row r="73" spans="1:33" ht="15.75" customHeight="1" thickBot="1">
      <c r="A73" s="39" t="s">
        <v>284</v>
      </c>
      <c r="B73" s="39" t="s">
        <v>303</v>
      </c>
      <c r="C73" s="42">
        <v>5047</v>
      </c>
      <c r="D73" s="42">
        <v>0</v>
      </c>
      <c r="E73" s="42">
        <v>5047</v>
      </c>
      <c r="F73" s="39"/>
      <c r="G73" s="42">
        <v>28</v>
      </c>
      <c r="H73" s="42">
        <v>29</v>
      </c>
      <c r="I73" s="43" t="s">
        <v>10</v>
      </c>
      <c r="J73" s="43" t="s">
        <v>10</v>
      </c>
      <c r="K73" s="43" t="s">
        <v>264</v>
      </c>
      <c r="L73" s="19" t="str">
        <f t="shared" si="6"/>
        <v/>
      </c>
      <c r="M73" s="19" t="str">
        <f t="shared" si="7"/>
        <v/>
      </c>
      <c r="N73" s="19"/>
      <c r="O73" s="19"/>
      <c r="P73" s="19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</row>
    <row r="74" spans="1:33" ht="15.75" customHeight="1" thickBot="1">
      <c r="A74" s="39" t="s">
        <v>284</v>
      </c>
      <c r="B74" s="39" t="s">
        <v>304</v>
      </c>
      <c r="C74" s="42">
        <v>4209</v>
      </c>
      <c r="D74" s="42">
        <v>0</v>
      </c>
      <c r="E74" s="42">
        <v>4209</v>
      </c>
      <c r="F74" s="39"/>
      <c r="G74" s="42">
        <v>28</v>
      </c>
      <c r="H74" s="42">
        <v>30</v>
      </c>
      <c r="I74" s="43" t="s">
        <v>10</v>
      </c>
      <c r="J74" s="43" t="s">
        <v>10</v>
      </c>
      <c r="K74" s="43" t="s">
        <v>264</v>
      </c>
      <c r="L74" s="19" t="str">
        <f t="shared" si="6"/>
        <v/>
      </c>
      <c r="M74" s="19" t="str">
        <f t="shared" si="7"/>
        <v/>
      </c>
      <c r="N74" s="19"/>
      <c r="O74" s="19"/>
      <c r="P74" s="19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</row>
    <row r="75" spans="1:33" ht="15.75" customHeight="1" thickBot="1">
      <c r="A75" s="39" t="s">
        <v>284</v>
      </c>
      <c r="B75" s="39" t="s">
        <v>302</v>
      </c>
      <c r="C75" s="42">
        <v>3357</v>
      </c>
      <c r="D75" s="42">
        <v>0</v>
      </c>
      <c r="E75" s="42">
        <v>3357</v>
      </c>
      <c r="F75" s="39"/>
      <c r="G75" s="42">
        <v>28</v>
      </c>
      <c r="H75" s="42">
        <v>31</v>
      </c>
      <c r="I75" s="43" t="s">
        <v>10</v>
      </c>
      <c r="J75" s="43" t="s">
        <v>99</v>
      </c>
      <c r="K75" s="43" t="s">
        <v>270</v>
      </c>
      <c r="L75" s="19" t="str">
        <f t="shared" si="6"/>
        <v/>
      </c>
      <c r="M75" s="19" t="str">
        <f t="shared" si="7"/>
        <v/>
      </c>
      <c r="N75" s="19"/>
      <c r="O75" s="19"/>
      <c r="P75" s="19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</row>
    <row r="76" spans="1:33" ht="15.75" customHeight="1" thickBot="1">
      <c r="A76" s="39" t="s">
        <v>303</v>
      </c>
      <c r="B76" s="39" t="s">
        <v>304</v>
      </c>
      <c r="C76" s="42">
        <v>639</v>
      </c>
      <c r="D76" s="42">
        <v>0</v>
      </c>
      <c r="E76" s="42">
        <v>639</v>
      </c>
      <c r="F76" s="39"/>
      <c r="G76" s="42">
        <v>29</v>
      </c>
      <c r="H76" s="42">
        <v>30</v>
      </c>
      <c r="I76" s="43" t="s">
        <v>10</v>
      </c>
      <c r="J76" s="43" t="s">
        <v>10</v>
      </c>
      <c r="K76" s="43" t="s">
        <v>264</v>
      </c>
      <c r="L76" s="19" t="str">
        <f t="shared" si="6"/>
        <v/>
      </c>
      <c r="M76" s="19" t="str">
        <f t="shared" si="7"/>
        <v/>
      </c>
      <c r="N76" s="19"/>
      <c r="O76" s="19"/>
      <c r="P76" s="19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</row>
    <row r="77" spans="1:33" ht="15.75" customHeight="1" thickBot="1">
      <c r="A77" s="39" t="s">
        <v>303</v>
      </c>
      <c r="B77" s="39" t="s">
        <v>302</v>
      </c>
      <c r="C77" s="42">
        <v>3602</v>
      </c>
      <c r="D77" s="42">
        <v>0</v>
      </c>
      <c r="E77" s="42">
        <v>3602</v>
      </c>
      <c r="F77" s="39"/>
      <c r="G77" s="42">
        <v>29</v>
      </c>
      <c r="H77" s="42">
        <v>31</v>
      </c>
      <c r="I77" s="43" t="s">
        <v>10</v>
      </c>
      <c r="J77" s="43" t="s">
        <v>99</v>
      </c>
      <c r="K77" s="43" t="s">
        <v>270</v>
      </c>
      <c r="L77" s="19" t="str">
        <f t="shared" si="6"/>
        <v/>
      </c>
      <c r="M77" s="19" t="str">
        <f t="shared" si="7"/>
        <v/>
      </c>
      <c r="N77" s="19"/>
      <c r="O77" s="19"/>
      <c r="P77" s="19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</row>
    <row r="78" spans="1:33" ht="15.75" customHeight="1" thickBot="1">
      <c r="A78" s="39" t="s">
        <v>302</v>
      </c>
      <c r="B78" s="39" t="s">
        <v>305</v>
      </c>
      <c r="C78" s="42">
        <v>690</v>
      </c>
      <c r="D78" s="42">
        <v>0</v>
      </c>
      <c r="E78" s="42">
        <v>690</v>
      </c>
      <c r="F78" s="39"/>
      <c r="G78" s="42">
        <v>31</v>
      </c>
      <c r="H78" s="42">
        <v>34</v>
      </c>
      <c r="I78" s="43" t="s">
        <v>99</v>
      </c>
      <c r="J78" s="43" t="s">
        <v>19</v>
      </c>
      <c r="K78" s="43" t="s">
        <v>270</v>
      </c>
      <c r="L78" s="19" t="str">
        <f t="shared" si="6"/>
        <v/>
      </c>
      <c r="M78" s="19" t="str">
        <f t="shared" si="7"/>
        <v/>
      </c>
      <c r="N78" s="19"/>
      <c r="O78" s="19"/>
      <c r="P78" s="19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</row>
    <row r="79" spans="1:33" ht="15.75" customHeight="1" thickBot="1">
      <c r="A79" s="39" t="s">
        <v>302</v>
      </c>
      <c r="B79" s="39" t="s">
        <v>306</v>
      </c>
      <c r="C79" s="42">
        <v>0</v>
      </c>
      <c r="D79" s="42">
        <v>200</v>
      </c>
      <c r="E79" s="42">
        <v>314.45999999999998</v>
      </c>
      <c r="F79" s="39" t="s">
        <v>307</v>
      </c>
      <c r="G79" s="42">
        <v>31</v>
      </c>
      <c r="H79" s="42">
        <v>47</v>
      </c>
      <c r="I79" s="43" t="s">
        <v>99</v>
      </c>
      <c r="J79" s="43" t="s">
        <v>99</v>
      </c>
      <c r="K79" s="43" t="s">
        <v>264</v>
      </c>
      <c r="L79" s="19" t="str">
        <f t="shared" si="6"/>
        <v/>
      </c>
      <c r="M79" s="19" t="str">
        <f t="shared" si="7"/>
        <v/>
      </c>
      <c r="N79" s="19"/>
      <c r="O79" s="19"/>
      <c r="P79" s="19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</row>
    <row r="80" spans="1:33" ht="15.75" customHeight="1" thickBot="1">
      <c r="A80" s="39" t="s">
        <v>302</v>
      </c>
      <c r="B80" s="39" t="s">
        <v>308</v>
      </c>
      <c r="C80" s="42">
        <v>0</v>
      </c>
      <c r="D80" s="42">
        <v>200</v>
      </c>
      <c r="E80" s="42">
        <v>314.45999999999998</v>
      </c>
      <c r="F80" s="39" t="s">
        <v>307</v>
      </c>
      <c r="G80" s="42">
        <v>31</v>
      </c>
      <c r="H80" s="42">
        <v>48</v>
      </c>
      <c r="I80" s="43" t="s">
        <v>99</v>
      </c>
      <c r="J80" s="43" t="s">
        <v>130</v>
      </c>
      <c r="K80" s="43" t="s">
        <v>270</v>
      </c>
      <c r="L80" s="19" t="str">
        <f t="shared" si="6"/>
        <v/>
      </c>
      <c r="M80" s="19" t="str">
        <f t="shared" si="7"/>
        <v/>
      </c>
      <c r="N80" s="19"/>
      <c r="O80" s="19"/>
      <c r="P80" s="19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</row>
    <row r="81" spans="1:33" ht="15.75" customHeight="1" thickBot="1">
      <c r="A81" s="39" t="s">
        <v>302</v>
      </c>
      <c r="B81" s="39" t="s">
        <v>309</v>
      </c>
      <c r="C81" s="42">
        <v>2859</v>
      </c>
      <c r="D81" s="42">
        <v>0</v>
      </c>
      <c r="E81" s="42">
        <v>2859</v>
      </c>
      <c r="F81" s="39"/>
      <c r="G81" s="42">
        <v>31</v>
      </c>
      <c r="H81" s="42">
        <v>59</v>
      </c>
      <c r="I81" s="43" t="s">
        <v>99</v>
      </c>
      <c r="J81" s="43" t="s">
        <v>130</v>
      </c>
      <c r="K81" s="43" t="s">
        <v>270</v>
      </c>
      <c r="L81" s="19" t="str">
        <f t="shared" si="6"/>
        <v/>
      </c>
      <c r="M81" s="19" t="str">
        <f t="shared" si="7"/>
        <v/>
      </c>
      <c r="N81" s="19"/>
      <c r="O81" s="19"/>
      <c r="P81" s="19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</row>
    <row r="82" spans="1:33" ht="15.75" customHeight="1" thickBot="1">
      <c r="A82" s="39" t="s">
        <v>298</v>
      </c>
      <c r="B82" s="39" t="s">
        <v>310</v>
      </c>
      <c r="C82" s="42">
        <v>0</v>
      </c>
      <c r="D82" s="42">
        <v>200</v>
      </c>
      <c r="E82" s="42">
        <v>314.45999999999998</v>
      </c>
      <c r="F82" s="39"/>
      <c r="G82" s="42">
        <v>32</v>
      </c>
      <c r="H82" s="42">
        <v>38</v>
      </c>
      <c r="I82" s="43" t="s">
        <v>124</v>
      </c>
      <c r="J82" s="43" t="s">
        <v>124</v>
      </c>
      <c r="K82" s="43" t="s">
        <v>264</v>
      </c>
      <c r="L82" s="19" t="str">
        <f t="shared" si="6"/>
        <v/>
      </c>
      <c r="M82" s="19" t="str">
        <f t="shared" si="7"/>
        <v/>
      </c>
      <c r="N82" s="19"/>
      <c r="O82" s="19"/>
      <c r="P82" s="19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</row>
    <row r="83" spans="1:33" ht="15.75" customHeight="1" thickBot="1">
      <c r="A83" s="39" t="s">
        <v>299</v>
      </c>
      <c r="B83" s="39" t="s">
        <v>305</v>
      </c>
      <c r="C83" s="42">
        <v>2735</v>
      </c>
      <c r="D83" s="42">
        <v>0</v>
      </c>
      <c r="E83" s="42">
        <v>2735</v>
      </c>
      <c r="F83" s="39"/>
      <c r="G83" s="42">
        <v>33</v>
      </c>
      <c r="H83" s="42">
        <v>34</v>
      </c>
      <c r="I83" s="43" t="s">
        <v>19</v>
      </c>
      <c r="J83" s="43" t="s">
        <v>19</v>
      </c>
      <c r="K83" s="43" t="s">
        <v>264</v>
      </c>
      <c r="L83" s="19" t="str">
        <f t="shared" si="6"/>
        <v/>
      </c>
      <c r="M83" s="19" t="str">
        <f t="shared" si="7"/>
        <v/>
      </c>
      <c r="N83" s="19"/>
      <c r="O83" s="19"/>
      <c r="P83" s="19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</row>
    <row r="84" spans="1:33" ht="15.75" customHeight="1" thickBot="1">
      <c r="A84" s="39" t="s">
        <v>305</v>
      </c>
      <c r="B84" s="39" t="s">
        <v>311</v>
      </c>
      <c r="C84" s="42">
        <v>0</v>
      </c>
      <c r="D84" s="42">
        <v>210</v>
      </c>
      <c r="E84" s="42">
        <v>330.18299999999999</v>
      </c>
      <c r="F84" s="39"/>
      <c r="G84" s="42">
        <v>34</v>
      </c>
      <c r="H84" s="42">
        <v>52</v>
      </c>
      <c r="I84" s="43" t="s">
        <v>19</v>
      </c>
      <c r="J84" s="43" t="s">
        <v>51</v>
      </c>
      <c r="K84" s="43" t="s">
        <v>270</v>
      </c>
      <c r="L84" s="19" t="str">
        <f t="shared" si="6"/>
        <v/>
      </c>
      <c r="M84" s="19" t="str">
        <f t="shared" si="7"/>
        <v/>
      </c>
      <c r="N84" s="19"/>
      <c r="O84" s="19"/>
      <c r="P84" s="19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</row>
    <row r="85" spans="1:33" ht="15.75" customHeight="1" thickBot="1">
      <c r="A85" s="39" t="s">
        <v>294</v>
      </c>
      <c r="B85" s="39" t="s">
        <v>312</v>
      </c>
      <c r="C85" s="42">
        <v>609.54989999999998</v>
      </c>
      <c r="D85" s="42">
        <v>0</v>
      </c>
      <c r="E85" s="42">
        <v>609.54989999999998</v>
      </c>
      <c r="F85" s="39"/>
      <c r="G85" s="42">
        <v>35</v>
      </c>
      <c r="H85" s="42">
        <v>36</v>
      </c>
      <c r="I85" s="43" t="s">
        <v>85</v>
      </c>
      <c r="J85" s="43" t="s">
        <v>107</v>
      </c>
      <c r="K85" s="43" t="s">
        <v>270</v>
      </c>
      <c r="L85" s="19">
        <f t="shared" si="6"/>
        <v>609.54989999999998</v>
      </c>
      <c r="M85" s="19" t="str">
        <f t="shared" si="7"/>
        <v>MT</v>
      </c>
      <c r="N85" s="19"/>
      <c r="O85" s="19"/>
      <c r="P85" s="19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</row>
    <row r="86" spans="1:33" ht="15.75" customHeight="1" thickBot="1">
      <c r="A86" s="39" t="s">
        <v>312</v>
      </c>
      <c r="B86" s="39" t="s">
        <v>313</v>
      </c>
      <c r="C86" s="42">
        <v>1127.729</v>
      </c>
      <c r="D86" s="42">
        <v>0</v>
      </c>
      <c r="E86" s="42">
        <v>1127.729</v>
      </c>
      <c r="F86" s="39"/>
      <c r="G86" s="42">
        <v>36</v>
      </c>
      <c r="H86" s="42">
        <v>37</v>
      </c>
      <c r="I86" s="43" t="s">
        <v>107</v>
      </c>
      <c r="J86" s="43" t="s">
        <v>107</v>
      </c>
      <c r="K86" s="43" t="s">
        <v>264</v>
      </c>
      <c r="L86" s="19" t="str">
        <f t="shared" si="6"/>
        <v/>
      </c>
      <c r="M86" s="19" t="str">
        <f t="shared" si="7"/>
        <v/>
      </c>
      <c r="N86" s="19"/>
      <c r="O86" s="19"/>
      <c r="P86" s="19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</row>
    <row r="87" spans="1:33" ht="15.75" customHeight="1" thickBot="1">
      <c r="A87" s="39" t="s">
        <v>312</v>
      </c>
      <c r="B87" s="39" t="s">
        <v>310</v>
      </c>
      <c r="C87" s="42">
        <v>2054.0320000000002</v>
      </c>
      <c r="D87" s="42">
        <v>0</v>
      </c>
      <c r="E87" s="42">
        <v>2054.0320000000002</v>
      </c>
      <c r="F87" s="39"/>
      <c r="G87" s="42">
        <v>36</v>
      </c>
      <c r="H87" s="42">
        <v>38</v>
      </c>
      <c r="I87" s="43" t="s">
        <v>107</v>
      </c>
      <c r="J87" s="43" t="s">
        <v>124</v>
      </c>
      <c r="K87" s="43" t="s">
        <v>270</v>
      </c>
      <c r="L87" s="19">
        <f t="shared" si="6"/>
        <v>2054.0320000000002</v>
      </c>
      <c r="M87" s="19" t="str">
        <f t="shared" si="7"/>
        <v>SD</v>
      </c>
      <c r="N87" s="19"/>
      <c r="O87" s="19"/>
      <c r="P87" s="19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</row>
    <row r="88" spans="1:33" ht="15.75" customHeight="1" thickBot="1">
      <c r="A88" s="39" t="s">
        <v>313</v>
      </c>
      <c r="B88" s="39" t="s">
        <v>310</v>
      </c>
      <c r="C88" s="42">
        <v>206.3271</v>
      </c>
      <c r="D88" s="42">
        <v>0</v>
      </c>
      <c r="E88" s="42">
        <v>206.3271</v>
      </c>
      <c r="F88" s="39"/>
      <c r="G88" s="42">
        <v>37</v>
      </c>
      <c r="H88" s="42">
        <v>38</v>
      </c>
      <c r="I88" s="43" t="s">
        <v>107</v>
      </c>
      <c r="J88" s="43" t="s">
        <v>124</v>
      </c>
      <c r="K88" s="43" t="s">
        <v>270</v>
      </c>
      <c r="L88" s="19">
        <f t="shared" si="6"/>
        <v>206.3271</v>
      </c>
      <c r="M88" s="19" t="str">
        <f t="shared" si="7"/>
        <v>SD</v>
      </c>
      <c r="N88" s="19"/>
      <c r="O88" s="19"/>
      <c r="P88" s="19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</row>
    <row r="89" spans="1:33" ht="15.75" customHeight="1" thickBot="1">
      <c r="A89" s="39" t="s">
        <v>313</v>
      </c>
      <c r="B89" s="39" t="s">
        <v>314</v>
      </c>
      <c r="C89" s="42">
        <v>647.24450000000002</v>
      </c>
      <c r="D89" s="42">
        <v>0</v>
      </c>
      <c r="E89" s="42">
        <v>647.24450000000002</v>
      </c>
      <c r="F89" s="39"/>
      <c r="G89" s="42">
        <v>37</v>
      </c>
      <c r="H89" s="42">
        <v>42</v>
      </c>
      <c r="I89" s="43" t="s">
        <v>107</v>
      </c>
      <c r="J89" s="43" t="s">
        <v>74</v>
      </c>
      <c r="K89" s="43" t="s">
        <v>270</v>
      </c>
      <c r="L89" s="19">
        <f t="shared" si="6"/>
        <v>647.24450000000002</v>
      </c>
      <c r="M89" s="19" t="str">
        <f t="shared" si="7"/>
        <v>MN</v>
      </c>
      <c r="N89" s="19"/>
      <c r="O89" s="19"/>
      <c r="P89" s="19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</row>
    <row r="90" spans="1:33" ht="15.75" customHeight="1" thickBot="1">
      <c r="A90" s="39" t="s">
        <v>313</v>
      </c>
      <c r="B90" s="39" t="s">
        <v>315</v>
      </c>
      <c r="C90" s="42">
        <v>1678.682</v>
      </c>
      <c r="D90" s="42">
        <v>1500</v>
      </c>
      <c r="E90" s="42">
        <v>2358.4499999999998</v>
      </c>
      <c r="F90" s="39" t="s">
        <v>316</v>
      </c>
      <c r="G90" s="42">
        <v>37</v>
      </c>
      <c r="H90" s="42">
        <v>43</v>
      </c>
      <c r="I90" s="43" t="s">
        <v>107</v>
      </c>
      <c r="J90" s="43" t="s">
        <v>74</v>
      </c>
      <c r="K90" s="43" t="s">
        <v>270</v>
      </c>
      <c r="L90" s="19">
        <f t="shared" si="6"/>
        <v>2358.4499999999998</v>
      </c>
      <c r="M90" s="19" t="str">
        <f t="shared" si="7"/>
        <v>MN</v>
      </c>
      <c r="N90" s="19"/>
      <c r="O90" s="19"/>
      <c r="P90" s="19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</row>
    <row r="91" spans="1:33" ht="15.75" customHeight="1" thickBot="1">
      <c r="A91" s="39" t="s">
        <v>310</v>
      </c>
      <c r="B91" s="39" t="s">
        <v>300</v>
      </c>
      <c r="C91" s="42">
        <v>314.58679999999998</v>
      </c>
      <c r="D91" s="42">
        <v>0</v>
      </c>
      <c r="E91" s="42">
        <v>314.58679999999998</v>
      </c>
      <c r="F91" s="39"/>
      <c r="G91" s="42">
        <v>38</v>
      </c>
      <c r="H91" s="42">
        <v>39</v>
      </c>
      <c r="I91" s="43" t="s">
        <v>124</v>
      </c>
      <c r="J91" s="43" t="s">
        <v>88</v>
      </c>
      <c r="K91" s="43" t="s">
        <v>270</v>
      </c>
      <c r="L91" s="19" t="str">
        <f t="shared" si="6"/>
        <v/>
      </c>
      <c r="M91" s="19" t="str">
        <f t="shared" si="7"/>
        <v/>
      </c>
      <c r="N91" s="19"/>
      <c r="O91" s="19"/>
      <c r="P91" s="19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</row>
    <row r="92" spans="1:33" ht="15.75" customHeight="1" thickBot="1">
      <c r="A92" s="39" t="s">
        <v>310</v>
      </c>
      <c r="B92" s="39" t="s">
        <v>317</v>
      </c>
      <c r="C92" s="42">
        <v>733.82240000000002</v>
      </c>
      <c r="D92" s="42">
        <v>0</v>
      </c>
      <c r="E92" s="42">
        <v>733.82240000000002</v>
      </c>
      <c r="F92" s="39"/>
      <c r="G92" s="42">
        <v>38</v>
      </c>
      <c r="H92" s="42">
        <v>40</v>
      </c>
      <c r="I92" s="43" t="s">
        <v>124</v>
      </c>
      <c r="J92" s="43" t="s">
        <v>88</v>
      </c>
      <c r="K92" s="43" t="s">
        <v>270</v>
      </c>
      <c r="L92" s="19" t="str">
        <f t="shared" si="6"/>
        <v/>
      </c>
      <c r="M92" s="19" t="str">
        <f t="shared" si="7"/>
        <v/>
      </c>
      <c r="N92" s="19"/>
      <c r="O92" s="19"/>
      <c r="P92" s="19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</row>
    <row r="93" spans="1:33" ht="15.75" customHeight="1" thickBot="1">
      <c r="A93" s="39" t="s">
        <v>310</v>
      </c>
      <c r="B93" s="39" t="s">
        <v>315</v>
      </c>
      <c r="C93" s="42">
        <v>84.395390000000006</v>
      </c>
      <c r="D93" s="42">
        <v>0</v>
      </c>
      <c r="E93" s="42">
        <v>84.395390000000006</v>
      </c>
      <c r="F93" s="39"/>
      <c r="G93" s="42">
        <v>38</v>
      </c>
      <c r="H93" s="42">
        <v>43</v>
      </c>
      <c r="I93" s="43" t="s">
        <v>124</v>
      </c>
      <c r="J93" s="43" t="s">
        <v>74</v>
      </c>
      <c r="K93" s="43" t="s">
        <v>270</v>
      </c>
      <c r="L93" s="19" t="str">
        <f t="shared" si="6"/>
        <v/>
      </c>
      <c r="M93" s="19" t="str">
        <f t="shared" si="7"/>
        <v/>
      </c>
      <c r="N93" s="19"/>
      <c r="O93" s="19"/>
      <c r="P93" s="19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</row>
    <row r="94" spans="1:33" ht="15.75" customHeight="1" thickBot="1">
      <c r="A94" s="39" t="s">
        <v>310</v>
      </c>
      <c r="B94" s="39" t="s">
        <v>318</v>
      </c>
      <c r="C94" s="42">
        <v>1147.3</v>
      </c>
      <c r="D94" s="42">
        <v>0</v>
      </c>
      <c r="E94" s="42">
        <v>1147.3</v>
      </c>
      <c r="F94" s="39"/>
      <c r="G94" s="42">
        <v>38</v>
      </c>
      <c r="H94" s="42">
        <v>44</v>
      </c>
      <c r="I94" s="43" t="s">
        <v>124</v>
      </c>
      <c r="J94" s="43" t="s">
        <v>74</v>
      </c>
      <c r="K94" s="43" t="s">
        <v>270</v>
      </c>
      <c r="L94" s="19" t="str">
        <f t="shared" si="6"/>
        <v/>
      </c>
      <c r="M94" s="19" t="str">
        <f t="shared" si="7"/>
        <v/>
      </c>
      <c r="N94" s="19"/>
      <c r="O94" s="19"/>
      <c r="P94" s="19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</row>
    <row r="95" spans="1:33" ht="15.75" customHeight="1" thickBot="1">
      <c r="A95" s="39" t="s">
        <v>310</v>
      </c>
      <c r="B95" s="39" t="s">
        <v>319</v>
      </c>
      <c r="C95" s="42">
        <v>1494.105</v>
      </c>
      <c r="D95" s="42">
        <v>0</v>
      </c>
      <c r="E95" s="42">
        <v>1494.105</v>
      </c>
      <c r="F95" s="39"/>
      <c r="G95" s="42">
        <v>38</v>
      </c>
      <c r="H95" s="42">
        <v>45</v>
      </c>
      <c r="I95" s="43" t="s">
        <v>124</v>
      </c>
      <c r="J95" s="43" t="s">
        <v>48</v>
      </c>
      <c r="K95" s="43" t="s">
        <v>270</v>
      </c>
      <c r="L95" s="19" t="str">
        <f t="shared" si="6"/>
        <v/>
      </c>
      <c r="M95" s="19" t="str">
        <f t="shared" si="7"/>
        <v/>
      </c>
      <c r="N95" s="19"/>
      <c r="O95" s="19"/>
      <c r="P95" s="19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</row>
    <row r="96" spans="1:33" ht="15.75" customHeight="1" thickBot="1">
      <c r="A96" s="39" t="s">
        <v>300</v>
      </c>
      <c r="B96" s="39" t="s">
        <v>317</v>
      </c>
      <c r="C96" s="42">
        <v>2750.3069999999998</v>
      </c>
      <c r="D96" s="42">
        <v>0</v>
      </c>
      <c r="E96" s="42">
        <v>2750.3069999999998</v>
      </c>
      <c r="F96" s="39"/>
      <c r="G96" s="42">
        <v>39</v>
      </c>
      <c r="H96" s="42">
        <v>40</v>
      </c>
      <c r="I96" s="43" t="s">
        <v>88</v>
      </c>
      <c r="J96" s="43" t="s">
        <v>88</v>
      </c>
      <c r="K96" s="43" t="s">
        <v>264</v>
      </c>
      <c r="L96" s="19" t="str">
        <f t="shared" si="6"/>
        <v/>
      </c>
      <c r="M96" s="19" t="str">
        <f t="shared" si="7"/>
        <v/>
      </c>
      <c r="N96" s="19"/>
      <c r="O96" s="19"/>
      <c r="P96" s="19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</row>
    <row r="97" spans="1:33" ht="15.75" customHeight="1" thickBot="1">
      <c r="A97" s="39" t="s">
        <v>317</v>
      </c>
      <c r="B97" s="39" t="s">
        <v>320</v>
      </c>
      <c r="C97" s="42">
        <v>1733.566</v>
      </c>
      <c r="D97" s="42">
        <v>0</v>
      </c>
      <c r="E97" s="42">
        <v>1733.566</v>
      </c>
      <c r="F97" s="39"/>
      <c r="G97" s="42">
        <v>40</v>
      </c>
      <c r="H97" s="42">
        <v>41</v>
      </c>
      <c r="I97" s="43" t="s">
        <v>88</v>
      </c>
      <c r="J97" s="43" t="s">
        <v>88</v>
      </c>
      <c r="K97" s="43" t="s">
        <v>264</v>
      </c>
      <c r="L97" s="19" t="str">
        <f t="shared" si="6"/>
        <v/>
      </c>
      <c r="M97" s="19" t="str">
        <f t="shared" si="7"/>
        <v/>
      </c>
      <c r="N97" s="19"/>
      <c r="O97" s="19"/>
      <c r="P97" s="19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</row>
    <row r="98" spans="1:33" ht="15.75" customHeight="1" thickBot="1">
      <c r="A98" s="39" t="s">
        <v>317</v>
      </c>
      <c r="B98" s="39" t="s">
        <v>319</v>
      </c>
      <c r="C98" s="42">
        <v>781.05799999999999</v>
      </c>
      <c r="D98" s="42">
        <v>0</v>
      </c>
      <c r="E98" s="42">
        <v>781.05799999999999</v>
      </c>
      <c r="F98" s="39"/>
      <c r="G98" s="42">
        <v>40</v>
      </c>
      <c r="H98" s="42">
        <v>45</v>
      </c>
      <c r="I98" s="43" t="s">
        <v>88</v>
      </c>
      <c r="J98" s="43" t="s">
        <v>48</v>
      </c>
      <c r="K98" s="43" t="s">
        <v>270</v>
      </c>
      <c r="L98" s="19" t="str">
        <f t="shared" si="6"/>
        <v/>
      </c>
      <c r="M98" s="19" t="str">
        <f t="shared" si="7"/>
        <v/>
      </c>
      <c r="N98" s="19"/>
      <c r="O98" s="19"/>
      <c r="P98" s="19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</row>
    <row r="99" spans="1:33" ht="15.75" customHeight="1" thickBot="1">
      <c r="A99" s="39" t="s">
        <v>317</v>
      </c>
      <c r="B99" s="39" t="s">
        <v>311</v>
      </c>
      <c r="C99" s="42">
        <v>622.12389380000002</v>
      </c>
      <c r="D99" s="42">
        <v>0</v>
      </c>
      <c r="E99" s="42">
        <v>622.12389380000002</v>
      </c>
      <c r="F99" s="39"/>
      <c r="G99" s="42">
        <v>40</v>
      </c>
      <c r="H99" s="42">
        <v>52</v>
      </c>
      <c r="I99" s="43" t="s">
        <v>88</v>
      </c>
      <c r="J99" s="43" t="s">
        <v>51</v>
      </c>
      <c r="K99" s="43" t="s">
        <v>270</v>
      </c>
      <c r="L99" s="19" t="str">
        <f t="shared" si="6"/>
        <v/>
      </c>
      <c r="M99" s="19" t="str">
        <f t="shared" si="7"/>
        <v/>
      </c>
      <c r="N99" s="19"/>
      <c r="O99" s="19"/>
      <c r="P99" s="19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</row>
    <row r="100" spans="1:33" ht="15.75" customHeight="1" thickBot="1">
      <c r="A100" s="39" t="s">
        <v>320</v>
      </c>
      <c r="B100" s="39" t="s">
        <v>319</v>
      </c>
      <c r="C100" s="42">
        <v>2798.1120000000001</v>
      </c>
      <c r="D100" s="42">
        <v>0</v>
      </c>
      <c r="E100" s="42">
        <v>2798.1120000000001</v>
      </c>
      <c r="F100" s="39"/>
      <c r="G100" s="42">
        <v>41</v>
      </c>
      <c r="H100" s="42">
        <v>45</v>
      </c>
      <c r="I100" s="43" t="s">
        <v>88</v>
      </c>
      <c r="J100" s="43" t="s">
        <v>48</v>
      </c>
      <c r="K100" s="43" t="s">
        <v>270</v>
      </c>
      <c r="L100" s="19" t="str">
        <f t="shared" si="6"/>
        <v/>
      </c>
      <c r="M100" s="19" t="str">
        <f t="shared" si="7"/>
        <v/>
      </c>
      <c r="N100" s="19"/>
      <c r="O100" s="19"/>
      <c r="P100" s="19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</row>
    <row r="101" spans="1:33" ht="15.75" customHeight="1" thickBot="1">
      <c r="A101" s="39" t="s">
        <v>320</v>
      </c>
      <c r="B101" s="39" t="s">
        <v>321</v>
      </c>
      <c r="C101" s="42">
        <v>332.7433628</v>
      </c>
      <c r="D101" s="42">
        <v>0</v>
      </c>
      <c r="E101" s="42">
        <v>332.7433628</v>
      </c>
      <c r="F101" s="39"/>
      <c r="G101" s="42">
        <v>41</v>
      </c>
      <c r="H101" s="42">
        <v>53</v>
      </c>
      <c r="I101" s="43" t="s">
        <v>88</v>
      </c>
      <c r="J101" s="43" t="s">
        <v>51</v>
      </c>
      <c r="K101" s="43" t="s">
        <v>270</v>
      </c>
      <c r="L101" s="19" t="str">
        <f t="shared" si="6"/>
        <v/>
      </c>
      <c r="M101" s="19" t="str">
        <f t="shared" si="7"/>
        <v/>
      </c>
      <c r="N101" s="19"/>
      <c r="O101" s="19"/>
      <c r="P101" s="19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</row>
    <row r="102" spans="1:33" ht="15.75" customHeight="1" thickBot="1">
      <c r="A102" s="39" t="s">
        <v>320</v>
      </c>
      <c r="B102" s="39" t="s">
        <v>322</v>
      </c>
      <c r="C102" s="42">
        <v>1923.0088499999999</v>
      </c>
      <c r="D102" s="42">
        <v>0</v>
      </c>
      <c r="E102" s="42">
        <v>1923.0088499999999</v>
      </c>
      <c r="F102" s="39"/>
      <c r="G102" s="42">
        <v>41</v>
      </c>
      <c r="H102" s="42">
        <v>54</v>
      </c>
      <c r="I102" s="43" t="s">
        <v>88</v>
      </c>
      <c r="J102" s="43" t="s">
        <v>82</v>
      </c>
      <c r="K102" s="43" t="s">
        <v>270</v>
      </c>
      <c r="L102" s="19" t="str">
        <f t="shared" si="6"/>
        <v/>
      </c>
      <c r="M102" s="19" t="str">
        <f t="shared" si="7"/>
        <v/>
      </c>
      <c r="N102" s="19"/>
      <c r="O102" s="19"/>
      <c r="P102" s="19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</row>
    <row r="103" spans="1:33" ht="15.75" customHeight="1" thickBot="1">
      <c r="A103" s="39" t="s">
        <v>320</v>
      </c>
      <c r="B103" s="39" t="s">
        <v>323</v>
      </c>
      <c r="C103" s="42">
        <v>819.40819999999997</v>
      </c>
      <c r="D103" s="42">
        <v>0</v>
      </c>
      <c r="E103" s="42">
        <v>819.40819999999997</v>
      </c>
      <c r="F103" s="39"/>
      <c r="G103" s="42">
        <v>41</v>
      </c>
      <c r="H103" s="42">
        <v>70</v>
      </c>
      <c r="I103" s="43" t="s">
        <v>88</v>
      </c>
      <c r="J103" s="43" t="s">
        <v>48</v>
      </c>
      <c r="K103" s="43" t="s">
        <v>270</v>
      </c>
      <c r="L103" s="19" t="str">
        <f t="shared" si="6"/>
        <v/>
      </c>
      <c r="M103" s="19" t="str">
        <f t="shared" si="7"/>
        <v/>
      </c>
      <c r="N103" s="19"/>
      <c r="O103" s="19"/>
      <c r="P103" s="19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</row>
    <row r="104" spans="1:33" ht="15.75" customHeight="1" thickBot="1">
      <c r="A104" s="39" t="s">
        <v>314</v>
      </c>
      <c r="B104" s="39" t="s">
        <v>315</v>
      </c>
      <c r="C104" s="42">
        <v>2296.634</v>
      </c>
      <c r="D104" s="42">
        <v>0</v>
      </c>
      <c r="E104" s="42">
        <v>2296.634</v>
      </c>
      <c r="F104" s="39"/>
      <c r="G104" s="42">
        <v>42</v>
      </c>
      <c r="H104" s="42">
        <v>43</v>
      </c>
      <c r="I104" s="43" t="s">
        <v>74</v>
      </c>
      <c r="J104" s="43" t="s">
        <v>74</v>
      </c>
      <c r="K104" s="43" t="s">
        <v>264</v>
      </c>
      <c r="L104" s="19" t="str">
        <f t="shared" si="6"/>
        <v/>
      </c>
      <c r="M104" s="19" t="str">
        <f t="shared" si="7"/>
        <v/>
      </c>
      <c r="N104" s="19"/>
      <c r="O104" s="19"/>
      <c r="P104" s="19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</row>
    <row r="105" spans="1:33" ht="15.75" customHeight="1" thickBot="1">
      <c r="A105" s="39" t="s">
        <v>315</v>
      </c>
      <c r="B105" s="39" t="s">
        <v>318</v>
      </c>
      <c r="C105" s="42">
        <v>947.23050000000001</v>
      </c>
      <c r="D105" s="42">
        <v>0</v>
      </c>
      <c r="E105" s="42">
        <v>947.23050000000001</v>
      </c>
      <c r="F105" s="39"/>
      <c r="G105" s="42">
        <v>43</v>
      </c>
      <c r="H105" s="42">
        <v>44</v>
      </c>
      <c r="I105" s="43" t="s">
        <v>74</v>
      </c>
      <c r="J105" s="43" t="s">
        <v>74</v>
      </c>
      <c r="K105" s="43" t="s">
        <v>264</v>
      </c>
      <c r="L105" s="19" t="str">
        <f t="shared" si="6"/>
        <v/>
      </c>
      <c r="M105" s="19" t="str">
        <f t="shared" si="7"/>
        <v/>
      </c>
      <c r="N105" s="19"/>
      <c r="O105" s="19"/>
      <c r="P105" s="19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</row>
    <row r="106" spans="1:33" ht="15.75" customHeight="1" thickBot="1">
      <c r="A106" s="39" t="s">
        <v>315</v>
      </c>
      <c r="B106" s="39" t="s">
        <v>324</v>
      </c>
      <c r="C106" s="42">
        <v>1554.97</v>
      </c>
      <c r="D106" s="42">
        <v>0</v>
      </c>
      <c r="E106" s="42">
        <v>1554.97</v>
      </c>
      <c r="F106" s="39"/>
      <c r="G106" s="42">
        <v>43</v>
      </c>
      <c r="H106" s="42">
        <v>46</v>
      </c>
      <c r="I106" s="43" t="s">
        <v>74</v>
      </c>
      <c r="J106" s="43" t="s">
        <v>146</v>
      </c>
      <c r="K106" s="43" t="s">
        <v>270</v>
      </c>
      <c r="L106" s="19" t="str">
        <f t="shared" si="6"/>
        <v/>
      </c>
      <c r="M106" s="19" t="str">
        <f t="shared" si="7"/>
        <v/>
      </c>
      <c r="N106" s="19"/>
      <c r="O106" s="19"/>
      <c r="P106" s="19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</row>
    <row r="107" spans="1:33" ht="15.75" customHeight="1" thickBot="1">
      <c r="A107" s="39" t="s">
        <v>315</v>
      </c>
      <c r="B107" s="39" t="s">
        <v>325</v>
      </c>
      <c r="C107" s="42">
        <v>1959.943</v>
      </c>
      <c r="D107" s="42">
        <v>0</v>
      </c>
      <c r="E107" s="42">
        <v>1959.943</v>
      </c>
      <c r="F107" s="39"/>
      <c r="G107" s="42">
        <v>43</v>
      </c>
      <c r="H107" s="42">
        <v>68</v>
      </c>
      <c r="I107" s="43" t="s">
        <v>74</v>
      </c>
      <c r="J107" s="43" t="s">
        <v>74</v>
      </c>
      <c r="K107" s="43" t="s">
        <v>264</v>
      </c>
      <c r="L107" s="19" t="str">
        <f t="shared" si="6"/>
        <v/>
      </c>
      <c r="M107" s="19" t="str">
        <f t="shared" si="7"/>
        <v/>
      </c>
      <c r="N107" s="19"/>
      <c r="O107" s="19"/>
      <c r="P107" s="19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</row>
    <row r="108" spans="1:33" ht="15.75" customHeight="1" thickBot="1">
      <c r="A108" s="39" t="s">
        <v>318</v>
      </c>
      <c r="B108" s="39" t="s">
        <v>319</v>
      </c>
      <c r="C108" s="42">
        <v>64.588009999999997</v>
      </c>
      <c r="D108" s="42">
        <v>0</v>
      </c>
      <c r="E108" s="42">
        <v>64.588009999999997</v>
      </c>
      <c r="F108" s="39"/>
      <c r="G108" s="42">
        <v>44</v>
      </c>
      <c r="H108" s="42">
        <v>45</v>
      </c>
      <c r="I108" s="43" t="s">
        <v>74</v>
      </c>
      <c r="J108" s="43" t="s">
        <v>48</v>
      </c>
      <c r="K108" s="43" t="s">
        <v>270</v>
      </c>
      <c r="L108" s="19" t="str">
        <f t="shared" si="6"/>
        <v/>
      </c>
      <c r="M108" s="19" t="str">
        <f t="shared" si="7"/>
        <v/>
      </c>
      <c r="N108" s="19"/>
      <c r="O108" s="19"/>
      <c r="P108" s="19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</row>
    <row r="109" spans="1:33" ht="15.75" customHeight="1" thickBot="1">
      <c r="A109" s="39" t="s">
        <v>318</v>
      </c>
      <c r="B109" s="39" t="s">
        <v>325</v>
      </c>
      <c r="C109" s="42">
        <v>202.76390000000001</v>
      </c>
      <c r="D109" s="42">
        <v>0</v>
      </c>
      <c r="E109" s="42">
        <v>202.76390000000001</v>
      </c>
      <c r="F109" s="39"/>
      <c r="G109" s="42">
        <v>44</v>
      </c>
      <c r="H109" s="42">
        <v>68</v>
      </c>
      <c r="I109" s="43" t="s">
        <v>74</v>
      </c>
      <c r="J109" s="43" t="s">
        <v>74</v>
      </c>
      <c r="K109" s="43" t="s">
        <v>264</v>
      </c>
      <c r="L109" s="19" t="str">
        <f t="shared" si="6"/>
        <v/>
      </c>
      <c r="M109" s="19" t="str">
        <f t="shared" si="7"/>
        <v/>
      </c>
      <c r="N109" s="19"/>
      <c r="O109" s="19"/>
      <c r="P109" s="19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</row>
    <row r="110" spans="1:33" ht="15.75" customHeight="1" thickBot="1">
      <c r="A110" s="39" t="s">
        <v>319</v>
      </c>
      <c r="B110" s="39" t="s">
        <v>322</v>
      </c>
      <c r="C110" s="42">
        <v>429.20353979999999</v>
      </c>
      <c r="D110" s="42">
        <v>0</v>
      </c>
      <c r="E110" s="42">
        <v>429.20353979999999</v>
      </c>
      <c r="F110" s="39"/>
      <c r="G110" s="42">
        <v>45</v>
      </c>
      <c r="H110" s="42">
        <v>54</v>
      </c>
      <c r="I110" s="43" t="s">
        <v>48</v>
      </c>
      <c r="J110" s="43" t="s">
        <v>82</v>
      </c>
      <c r="K110" s="43" t="s">
        <v>270</v>
      </c>
      <c r="L110" s="19" t="str">
        <f t="shared" si="6"/>
        <v/>
      </c>
      <c r="M110" s="19" t="str">
        <f t="shared" si="7"/>
        <v/>
      </c>
      <c r="N110" s="19"/>
      <c r="O110" s="19"/>
      <c r="P110" s="19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</row>
    <row r="111" spans="1:33" ht="15.75" customHeight="1" thickBot="1">
      <c r="A111" s="39" t="s">
        <v>319</v>
      </c>
      <c r="B111" s="39" t="s">
        <v>325</v>
      </c>
      <c r="C111" s="42">
        <v>362.37700000000001</v>
      </c>
      <c r="D111" s="42">
        <v>0</v>
      </c>
      <c r="E111" s="42">
        <v>362.37700000000001</v>
      </c>
      <c r="F111" s="39"/>
      <c r="G111" s="42">
        <v>45</v>
      </c>
      <c r="H111" s="42">
        <v>68</v>
      </c>
      <c r="I111" s="43" t="s">
        <v>48</v>
      </c>
      <c r="J111" s="43" t="s">
        <v>74</v>
      </c>
      <c r="K111" s="43" t="s">
        <v>270</v>
      </c>
      <c r="L111" s="19" t="str">
        <f t="shared" si="6"/>
        <v/>
      </c>
      <c r="M111" s="19" t="str">
        <f t="shared" si="7"/>
        <v/>
      </c>
      <c r="N111" s="19"/>
      <c r="O111" s="19"/>
      <c r="P111" s="19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</row>
    <row r="112" spans="1:33" ht="15.75" customHeight="1" thickBot="1">
      <c r="A112" s="39" t="s">
        <v>319</v>
      </c>
      <c r="B112" s="39" t="s">
        <v>326</v>
      </c>
      <c r="C112" s="42">
        <v>188.40039999999999</v>
      </c>
      <c r="D112" s="42">
        <v>0</v>
      </c>
      <c r="E112" s="42">
        <v>188.40039999999999</v>
      </c>
      <c r="F112" s="39"/>
      <c r="G112" s="42">
        <v>45</v>
      </c>
      <c r="H112" s="42">
        <v>69</v>
      </c>
      <c r="I112" s="43" t="s">
        <v>48</v>
      </c>
      <c r="J112" s="43" t="s">
        <v>48</v>
      </c>
      <c r="K112" s="43" t="s">
        <v>264</v>
      </c>
      <c r="L112" s="19" t="str">
        <f t="shared" si="6"/>
        <v/>
      </c>
      <c r="M112" s="19" t="str">
        <f t="shared" si="7"/>
        <v/>
      </c>
      <c r="N112" s="19"/>
      <c r="O112" s="19"/>
      <c r="P112" s="19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</row>
    <row r="113" spans="1:33" ht="15.75" customHeight="1" thickBot="1">
      <c r="A113" s="39" t="s">
        <v>319</v>
      </c>
      <c r="B113" s="39" t="s">
        <v>323</v>
      </c>
      <c r="C113" s="42">
        <v>2277.8829999999998</v>
      </c>
      <c r="D113" s="42">
        <v>0</v>
      </c>
      <c r="E113" s="42">
        <v>2277.8829999999998</v>
      </c>
      <c r="F113" s="39"/>
      <c r="G113" s="42">
        <v>45</v>
      </c>
      <c r="H113" s="42">
        <v>70</v>
      </c>
      <c r="I113" s="43" t="s">
        <v>48</v>
      </c>
      <c r="J113" s="43" t="s">
        <v>48</v>
      </c>
      <c r="K113" s="43" t="s">
        <v>264</v>
      </c>
      <c r="L113" s="19" t="str">
        <f t="shared" si="6"/>
        <v/>
      </c>
      <c r="M113" s="19" t="str">
        <f t="shared" si="7"/>
        <v/>
      </c>
      <c r="N113" s="19"/>
      <c r="O113" s="19"/>
      <c r="P113" s="19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</row>
    <row r="114" spans="1:33" ht="15.75" customHeight="1" thickBot="1">
      <c r="A114" s="39" t="s">
        <v>324</v>
      </c>
      <c r="B114" s="39" t="s">
        <v>325</v>
      </c>
      <c r="C114" s="42">
        <v>66.640010000000004</v>
      </c>
      <c r="D114" s="42">
        <v>0</v>
      </c>
      <c r="E114" s="42">
        <v>66.640010000000004</v>
      </c>
      <c r="F114" s="39"/>
      <c r="G114" s="42">
        <v>46</v>
      </c>
      <c r="H114" s="42">
        <v>68</v>
      </c>
      <c r="I114" s="43" t="s">
        <v>146</v>
      </c>
      <c r="J114" s="43" t="s">
        <v>74</v>
      </c>
      <c r="K114" s="43" t="s">
        <v>270</v>
      </c>
      <c r="L114" s="19" t="str">
        <f t="shared" si="6"/>
        <v/>
      </c>
      <c r="M114" s="19" t="str">
        <f t="shared" si="7"/>
        <v/>
      </c>
      <c r="N114" s="19"/>
      <c r="O114" s="19"/>
      <c r="P114" s="19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</row>
    <row r="115" spans="1:33" ht="15.75" customHeight="1" thickBot="1">
      <c r="A115" s="39" t="s">
        <v>324</v>
      </c>
      <c r="B115" s="39" t="s">
        <v>327</v>
      </c>
      <c r="C115" s="42">
        <v>10.63885267</v>
      </c>
      <c r="D115" s="42">
        <v>0</v>
      </c>
      <c r="E115" s="42">
        <v>10.63885267</v>
      </c>
      <c r="F115" s="39"/>
      <c r="G115" s="42">
        <v>46</v>
      </c>
      <c r="H115" s="42">
        <v>74</v>
      </c>
      <c r="I115" s="43" t="s">
        <v>146</v>
      </c>
      <c r="J115" s="43" t="s">
        <v>71</v>
      </c>
      <c r="K115" s="43" t="s">
        <v>270</v>
      </c>
      <c r="L115" s="19" t="str">
        <f t="shared" si="6"/>
        <v/>
      </c>
      <c r="M115" s="19" t="str">
        <f t="shared" si="7"/>
        <v/>
      </c>
      <c r="N115" s="19"/>
      <c r="O115" s="19"/>
      <c r="P115" s="19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</row>
    <row r="116" spans="1:33" ht="15.75" customHeight="1" thickBot="1">
      <c r="A116" s="39" t="s">
        <v>324</v>
      </c>
      <c r="B116" s="39" t="s">
        <v>328</v>
      </c>
      <c r="C116" s="42">
        <v>154.15906129999999</v>
      </c>
      <c r="D116" s="42">
        <v>0</v>
      </c>
      <c r="E116" s="42">
        <v>154.15906129999999</v>
      </c>
      <c r="F116" s="39"/>
      <c r="G116" s="42">
        <v>46</v>
      </c>
      <c r="H116" s="42">
        <v>75</v>
      </c>
      <c r="I116" s="43" t="s">
        <v>146</v>
      </c>
      <c r="J116" s="43" t="s">
        <v>146</v>
      </c>
      <c r="K116" s="43" t="s">
        <v>264</v>
      </c>
      <c r="L116" s="19" t="str">
        <f t="shared" si="6"/>
        <v/>
      </c>
      <c r="M116" s="19" t="str">
        <f t="shared" si="7"/>
        <v/>
      </c>
      <c r="N116" s="19"/>
      <c r="O116" s="19"/>
      <c r="P116" s="19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</row>
    <row r="117" spans="1:33" ht="15.75" customHeight="1" thickBot="1">
      <c r="A117" s="39" t="s">
        <v>324</v>
      </c>
      <c r="B117" s="39" t="s">
        <v>329</v>
      </c>
      <c r="C117" s="42">
        <v>241.56453719999999</v>
      </c>
      <c r="D117" s="42">
        <v>0</v>
      </c>
      <c r="E117" s="42">
        <v>241.56453719999999</v>
      </c>
      <c r="F117" s="39"/>
      <c r="G117" s="42">
        <v>46</v>
      </c>
      <c r="H117" s="42">
        <v>76</v>
      </c>
      <c r="I117" s="43" t="s">
        <v>146</v>
      </c>
      <c r="J117" s="43" t="s">
        <v>146</v>
      </c>
      <c r="K117" s="43" t="s">
        <v>264</v>
      </c>
      <c r="L117" s="19" t="str">
        <f t="shared" si="6"/>
        <v/>
      </c>
      <c r="M117" s="19" t="str">
        <f t="shared" si="7"/>
        <v/>
      </c>
      <c r="N117" s="19"/>
      <c r="O117" s="19"/>
      <c r="P117" s="19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</row>
    <row r="118" spans="1:33" ht="15.75" customHeight="1" thickBot="1">
      <c r="A118" s="39" t="s">
        <v>324</v>
      </c>
      <c r="B118" s="39" t="s">
        <v>330</v>
      </c>
      <c r="C118" s="42">
        <v>224.45893090000001</v>
      </c>
      <c r="D118" s="42">
        <v>0</v>
      </c>
      <c r="E118" s="42">
        <v>224.45893090000001</v>
      </c>
      <c r="F118" s="39"/>
      <c r="G118" s="42">
        <v>46</v>
      </c>
      <c r="H118" s="42">
        <v>77</v>
      </c>
      <c r="I118" s="43" t="s">
        <v>146</v>
      </c>
      <c r="J118" s="43" t="s">
        <v>146</v>
      </c>
      <c r="K118" s="43" t="s">
        <v>264</v>
      </c>
      <c r="L118" s="19" t="str">
        <f t="shared" si="6"/>
        <v/>
      </c>
      <c r="M118" s="19" t="str">
        <f t="shared" si="7"/>
        <v/>
      </c>
      <c r="N118" s="19"/>
      <c r="O118" s="19"/>
      <c r="P118" s="19"/>
      <c r="Q118" s="19"/>
      <c r="R118" s="19"/>
    </row>
    <row r="119" spans="1:33" ht="15.75" customHeight="1" thickBot="1">
      <c r="A119" s="39" t="s">
        <v>306</v>
      </c>
      <c r="B119" s="39" t="s">
        <v>308</v>
      </c>
      <c r="C119" s="42">
        <v>2843.68</v>
      </c>
      <c r="D119" s="42">
        <v>0</v>
      </c>
      <c r="E119" s="42">
        <v>2843.68</v>
      </c>
      <c r="F119" s="39"/>
      <c r="G119" s="42">
        <v>47</v>
      </c>
      <c r="H119" s="42">
        <v>48</v>
      </c>
      <c r="I119" s="43" t="s">
        <v>99</v>
      </c>
      <c r="J119" s="43" t="s">
        <v>130</v>
      </c>
      <c r="K119" s="43" t="s">
        <v>270</v>
      </c>
      <c r="L119" s="19" t="str">
        <f t="shared" si="6"/>
        <v/>
      </c>
      <c r="M119" s="19" t="str">
        <f t="shared" si="7"/>
        <v/>
      </c>
      <c r="N119" s="19"/>
      <c r="O119" s="19"/>
      <c r="P119" s="19"/>
      <c r="Q119" s="19"/>
      <c r="R119" s="19"/>
    </row>
    <row r="120" spans="1:33" ht="15.75" customHeight="1" thickBot="1">
      <c r="A120" s="39" t="s">
        <v>308</v>
      </c>
      <c r="B120" s="39" t="s">
        <v>331</v>
      </c>
      <c r="C120" s="42">
        <v>1115.106</v>
      </c>
      <c r="D120" s="42">
        <v>0</v>
      </c>
      <c r="E120" s="42">
        <v>1115.106</v>
      </c>
      <c r="F120" s="39"/>
      <c r="G120" s="42">
        <v>48</v>
      </c>
      <c r="H120" s="42">
        <v>49</v>
      </c>
      <c r="I120" s="43" t="s">
        <v>130</v>
      </c>
      <c r="J120" s="43" t="s">
        <v>112</v>
      </c>
      <c r="K120" s="43" t="s">
        <v>270</v>
      </c>
      <c r="L120" s="19" t="str">
        <f t="shared" si="6"/>
        <v/>
      </c>
      <c r="M120" s="19" t="str">
        <f t="shared" si="7"/>
        <v/>
      </c>
      <c r="N120" s="19"/>
      <c r="O120" s="19"/>
      <c r="P120" s="19"/>
      <c r="Q120" s="19"/>
      <c r="R120" s="19"/>
    </row>
    <row r="121" spans="1:33" ht="15.75" customHeight="1" thickBot="1">
      <c r="A121" s="39" t="s">
        <v>308</v>
      </c>
      <c r="B121" s="39" t="s">
        <v>332</v>
      </c>
      <c r="C121" s="42">
        <v>1691.8487520000001</v>
      </c>
      <c r="D121" s="42">
        <v>0</v>
      </c>
      <c r="E121" s="42">
        <v>1691.8487520000001</v>
      </c>
      <c r="F121" s="39"/>
      <c r="G121" s="42">
        <v>48</v>
      </c>
      <c r="H121" s="42">
        <v>50</v>
      </c>
      <c r="I121" s="43" t="s">
        <v>130</v>
      </c>
      <c r="J121" s="43" t="s">
        <v>112</v>
      </c>
      <c r="K121" s="43" t="s">
        <v>270</v>
      </c>
      <c r="L121" s="19" t="str">
        <f t="shared" si="6"/>
        <v/>
      </c>
      <c r="M121" s="19" t="str">
        <f t="shared" si="7"/>
        <v/>
      </c>
      <c r="N121" s="19"/>
      <c r="O121" s="19"/>
      <c r="P121" s="19"/>
      <c r="Q121" s="19"/>
      <c r="R121" s="19"/>
    </row>
    <row r="122" spans="1:33" ht="15.75" customHeight="1" thickBot="1">
      <c r="A122" s="39" t="s">
        <v>331</v>
      </c>
      <c r="B122" s="39" t="s">
        <v>332</v>
      </c>
      <c r="C122" s="42">
        <v>45.191160000000004</v>
      </c>
      <c r="D122" s="42">
        <v>0</v>
      </c>
      <c r="E122" s="42">
        <v>45.191160000000004</v>
      </c>
      <c r="F122" s="39"/>
      <c r="G122" s="42">
        <v>49</v>
      </c>
      <c r="H122" s="42">
        <v>50</v>
      </c>
      <c r="I122" s="43" t="s">
        <v>112</v>
      </c>
      <c r="J122" s="43" t="s">
        <v>112</v>
      </c>
      <c r="K122" s="43" t="s">
        <v>264</v>
      </c>
      <c r="L122" s="19" t="str">
        <f t="shared" si="6"/>
        <v/>
      </c>
      <c r="M122" s="19" t="str">
        <f t="shared" si="7"/>
        <v/>
      </c>
      <c r="N122" s="19"/>
      <c r="O122" s="19"/>
      <c r="P122" s="19"/>
      <c r="Q122" s="19"/>
      <c r="R122" s="19"/>
    </row>
    <row r="123" spans="1:33" ht="15.75" customHeight="1" thickBot="1">
      <c r="A123" s="39" t="s">
        <v>331</v>
      </c>
      <c r="B123" s="39" t="s">
        <v>311</v>
      </c>
      <c r="C123" s="42">
        <v>105.47195619999999</v>
      </c>
      <c r="D123" s="42">
        <v>0</v>
      </c>
      <c r="E123" s="42">
        <v>105.47195619999999</v>
      </c>
      <c r="F123" s="39"/>
      <c r="G123" s="42">
        <v>49</v>
      </c>
      <c r="H123" s="42">
        <v>52</v>
      </c>
      <c r="I123" s="43" t="s">
        <v>112</v>
      </c>
      <c r="J123" s="43" t="s">
        <v>51</v>
      </c>
      <c r="K123" s="43" t="s">
        <v>270</v>
      </c>
      <c r="L123" s="19" t="str">
        <f t="shared" si="6"/>
        <v/>
      </c>
      <c r="M123" s="19" t="str">
        <f t="shared" si="7"/>
        <v/>
      </c>
      <c r="N123" s="19"/>
      <c r="O123" s="19"/>
      <c r="P123" s="19"/>
      <c r="Q123" s="19"/>
      <c r="R123" s="19"/>
    </row>
    <row r="124" spans="1:33" ht="15.75" customHeight="1" thickBot="1">
      <c r="A124" s="39" t="s">
        <v>331</v>
      </c>
      <c r="B124" s="39" t="s">
        <v>321</v>
      </c>
      <c r="C124" s="42">
        <v>8.0027359780000005</v>
      </c>
      <c r="D124" s="42">
        <v>0</v>
      </c>
      <c r="E124" s="42">
        <v>8.0027359780000005</v>
      </c>
      <c r="F124" s="39"/>
      <c r="G124" s="42">
        <v>49</v>
      </c>
      <c r="H124" s="42">
        <v>53</v>
      </c>
      <c r="I124" s="43" t="s">
        <v>112</v>
      </c>
      <c r="J124" s="43" t="s">
        <v>51</v>
      </c>
      <c r="K124" s="43" t="s">
        <v>270</v>
      </c>
      <c r="L124" s="19" t="str">
        <f t="shared" si="6"/>
        <v/>
      </c>
      <c r="M124" s="19" t="str">
        <f t="shared" si="7"/>
        <v/>
      </c>
      <c r="N124" s="19"/>
      <c r="O124" s="19"/>
      <c r="P124" s="19"/>
      <c r="Q124" s="19"/>
      <c r="R124" s="19"/>
    </row>
    <row r="125" spans="1:33" ht="15.75" customHeight="1" thickBot="1">
      <c r="A125" s="39" t="s">
        <v>332</v>
      </c>
      <c r="B125" s="39" t="s">
        <v>333</v>
      </c>
      <c r="C125" s="42">
        <v>4411.8849410000003</v>
      </c>
      <c r="D125" s="42">
        <v>0</v>
      </c>
      <c r="E125" s="42">
        <v>4411.8849410000003</v>
      </c>
      <c r="F125" s="39"/>
      <c r="G125" s="42">
        <v>50</v>
      </c>
      <c r="H125" s="42">
        <v>51</v>
      </c>
      <c r="I125" s="43" t="s">
        <v>112</v>
      </c>
      <c r="J125" s="43" t="s">
        <v>112</v>
      </c>
      <c r="K125" s="43" t="s">
        <v>264</v>
      </c>
      <c r="L125" s="19" t="str">
        <f t="shared" si="6"/>
        <v/>
      </c>
      <c r="M125" s="19" t="str">
        <f t="shared" si="7"/>
        <v/>
      </c>
      <c r="N125" s="19"/>
      <c r="O125" s="19"/>
      <c r="P125" s="19"/>
      <c r="Q125" s="19"/>
      <c r="R125" s="19"/>
    </row>
    <row r="126" spans="1:33" ht="15.75" customHeight="1" thickBot="1">
      <c r="A126" s="39" t="s">
        <v>332</v>
      </c>
      <c r="B126" s="39" t="s">
        <v>321</v>
      </c>
      <c r="C126" s="42">
        <v>104.1723666</v>
      </c>
      <c r="D126" s="42">
        <v>0</v>
      </c>
      <c r="E126" s="42">
        <v>104.1723666</v>
      </c>
      <c r="F126" s="39"/>
      <c r="G126" s="42">
        <v>50</v>
      </c>
      <c r="H126" s="42">
        <v>53</v>
      </c>
      <c r="I126" s="43" t="s">
        <v>112</v>
      </c>
      <c r="J126" s="43" t="s">
        <v>51</v>
      </c>
      <c r="K126" s="43" t="s">
        <v>270</v>
      </c>
      <c r="L126" s="19" t="str">
        <f t="shared" si="6"/>
        <v/>
      </c>
      <c r="M126" s="19" t="str">
        <f t="shared" si="7"/>
        <v/>
      </c>
      <c r="N126" s="19"/>
      <c r="O126" s="19"/>
      <c r="P126" s="19"/>
      <c r="Q126" s="19"/>
      <c r="R126" s="19"/>
    </row>
    <row r="127" spans="1:33" ht="15.75" customHeight="1" thickBot="1">
      <c r="A127" s="39" t="s">
        <v>332</v>
      </c>
      <c r="B127" s="39" t="s">
        <v>334</v>
      </c>
      <c r="C127" s="42">
        <v>878.16980000000001</v>
      </c>
      <c r="D127" s="42">
        <v>0</v>
      </c>
      <c r="E127" s="42">
        <v>878.16980000000001</v>
      </c>
      <c r="F127" s="39"/>
      <c r="G127" s="42">
        <v>50</v>
      </c>
      <c r="H127" s="42">
        <v>56</v>
      </c>
      <c r="I127" s="43" t="s">
        <v>112</v>
      </c>
      <c r="J127" s="43" t="s">
        <v>13</v>
      </c>
      <c r="K127" s="43" t="s">
        <v>270</v>
      </c>
      <c r="L127" s="19" t="str">
        <f t="shared" si="6"/>
        <v/>
      </c>
      <c r="M127" s="19" t="str">
        <f t="shared" si="7"/>
        <v/>
      </c>
      <c r="N127" s="19"/>
      <c r="O127" s="19"/>
      <c r="P127" s="19"/>
      <c r="Q127" s="19"/>
      <c r="R127" s="19"/>
    </row>
    <row r="128" spans="1:33" ht="15.75" customHeight="1" thickBot="1">
      <c r="A128" s="39" t="s">
        <v>332</v>
      </c>
      <c r="B128" s="39" t="s">
        <v>335</v>
      </c>
      <c r="C128" s="42">
        <v>952.12729999999999</v>
      </c>
      <c r="D128" s="42">
        <v>0</v>
      </c>
      <c r="E128" s="42">
        <v>952.12729999999999</v>
      </c>
      <c r="F128" s="39"/>
      <c r="G128" s="42">
        <v>50</v>
      </c>
      <c r="H128" s="42">
        <v>57</v>
      </c>
      <c r="I128" s="43" t="s">
        <v>112</v>
      </c>
      <c r="J128" s="43" t="s">
        <v>130</v>
      </c>
      <c r="K128" s="43" t="s">
        <v>270</v>
      </c>
      <c r="L128" s="19" t="str">
        <f t="shared" si="6"/>
        <v/>
      </c>
      <c r="M128" s="19" t="str">
        <f t="shared" si="7"/>
        <v/>
      </c>
      <c r="N128" s="19"/>
      <c r="O128" s="19"/>
      <c r="P128" s="19"/>
      <c r="Q128" s="19"/>
      <c r="R128" s="19"/>
    </row>
    <row r="129" spans="1:18" ht="15.75" customHeight="1" thickBot="1">
      <c r="A129" s="39" t="s">
        <v>332</v>
      </c>
      <c r="B129" s="39" t="s">
        <v>336</v>
      </c>
      <c r="C129" s="42">
        <v>0</v>
      </c>
      <c r="D129" s="42">
        <v>220</v>
      </c>
      <c r="E129" s="42">
        <v>345.90600000000001</v>
      </c>
      <c r="F129" s="39" t="s">
        <v>337</v>
      </c>
      <c r="G129" s="42">
        <v>50</v>
      </c>
      <c r="H129" s="42">
        <v>60</v>
      </c>
      <c r="I129" s="43" t="s">
        <v>112</v>
      </c>
      <c r="J129" s="43" t="s">
        <v>130</v>
      </c>
      <c r="K129" s="43" t="s">
        <v>270</v>
      </c>
      <c r="L129" s="19" t="str">
        <f t="shared" si="6"/>
        <v/>
      </c>
      <c r="M129" s="19" t="str">
        <f t="shared" si="7"/>
        <v/>
      </c>
      <c r="N129" s="19"/>
      <c r="O129" s="19"/>
      <c r="P129" s="19"/>
      <c r="Q129" s="19"/>
      <c r="R129" s="19"/>
    </row>
    <row r="130" spans="1:18" ht="15.75" customHeight="1" thickBot="1">
      <c r="A130" s="39" t="s">
        <v>332</v>
      </c>
      <c r="B130" s="39" t="s">
        <v>338</v>
      </c>
      <c r="C130" s="42">
        <v>0</v>
      </c>
      <c r="D130" s="42">
        <v>0</v>
      </c>
      <c r="E130" s="42">
        <v>0</v>
      </c>
      <c r="F130" s="39" t="s">
        <v>339</v>
      </c>
      <c r="G130" s="42">
        <v>50</v>
      </c>
      <c r="H130" s="42">
        <v>63</v>
      </c>
      <c r="I130" s="43" t="s">
        <v>112</v>
      </c>
      <c r="J130" s="43" t="s">
        <v>130</v>
      </c>
      <c r="K130" s="43" t="s">
        <v>270</v>
      </c>
      <c r="L130" s="19" t="str">
        <f t="shared" ref="L130:L193" si="8">IF(AND(K130="Different",OR(I130 = $O$1,J130=$O$1)),E130,"")</f>
        <v/>
      </c>
      <c r="M130" s="19" t="str">
        <f t="shared" ref="M130:M193" si="9">IF(L130&lt;&gt;"",IF(I130=$O$1,J130,I130),"")</f>
        <v/>
      </c>
      <c r="N130" s="19"/>
      <c r="O130" s="19"/>
      <c r="P130" s="19"/>
      <c r="Q130" s="19"/>
      <c r="R130" s="19"/>
    </row>
    <row r="131" spans="1:18" ht="15.75" customHeight="1" thickBot="1">
      <c r="A131" s="39" t="s">
        <v>332</v>
      </c>
      <c r="B131" s="39" t="s">
        <v>340</v>
      </c>
      <c r="C131" s="42">
        <v>225.6802137</v>
      </c>
      <c r="D131" s="42">
        <v>0</v>
      </c>
      <c r="E131" s="42">
        <v>225.6802137</v>
      </c>
      <c r="F131" s="39"/>
      <c r="G131" s="42">
        <v>50</v>
      </c>
      <c r="H131" s="42">
        <v>85</v>
      </c>
      <c r="I131" s="43" t="s">
        <v>112</v>
      </c>
      <c r="J131" s="43" t="s">
        <v>13</v>
      </c>
      <c r="K131" s="43" t="s">
        <v>270</v>
      </c>
      <c r="L131" s="19" t="str">
        <f t="shared" si="8"/>
        <v/>
      </c>
      <c r="M131" s="19" t="str">
        <f t="shared" si="9"/>
        <v/>
      </c>
      <c r="N131" s="19"/>
      <c r="O131" s="19"/>
      <c r="P131" s="19"/>
      <c r="Q131" s="19"/>
      <c r="R131" s="19"/>
    </row>
    <row r="132" spans="1:18" ht="15.75" customHeight="1" thickBot="1">
      <c r="A132" s="39" t="s">
        <v>333</v>
      </c>
      <c r="B132" s="39" t="s">
        <v>321</v>
      </c>
      <c r="C132" s="42">
        <v>112.7906977</v>
      </c>
      <c r="D132" s="42">
        <v>0</v>
      </c>
      <c r="E132" s="42">
        <v>112.7906977</v>
      </c>
      <c r="F132" s="39"/>
      <c r="G132" s="42">
        <v>51</v>
      </c>
      <c r="H132" s="42">
        <v>53</v>
      </c>
      <c r="I132" s="43" t="s">
        <v>112</v>
      </c>
      <c r="J132" s="43" t="s">
        <v>51</v>
      </c>
      <c r="K132" s="43" t="s">
        <v>270</v>
      </c>
      <c r="L132" s="19" t="str">
        <f t="shared" si="8"/>
        <v/>
      </c>
      <c r="M132" s="19" t="str">
        <f t="shared" si="9"/>
        <v/>
      </c>
      <c r="N132" s="19"/>
      <c r="O132" s="19"/>
      <c r="P132" s="19"/>
      <c r="Q132" s="19"/>
      <c r="R132" s="19"/>
    </row>
    <row r="133" spans="1:18" ht="15.75" customHeight="1" thickBot="1">
      <c r="A133" s="39" t="s">
        <v>333</v>
      </c>
      <c r="B133" s="39" t="s">
        <v>341</v>
      </c>
      <c r="C133" s="42">
        <v>35.362517099999998</v>
      </c>
      <c r="D133" s="42">
        <v>0</v>
      </c>
      <c r="E133" s="42">
        <v>35.362517099999998</v>
      </c>
      <c r="F133" s="39"/>
      <c r="G133" s="42">
        <v>51</v>
      </c>
      <c r="H133" s="42">
        <v>55</v>
      </c>
      <c r="I133" s="43" t="s">
        <v>112</v>
      </c>
      <c r="J133" s="43" t="s">
        <v>82</v>
      </c>
      <c r="K133" s="43" t="s">
        <v>270</v>
      </c>
      <c r="L133" s="19" t="str">
        <f t="shared" si="8"/>
        <v/>
      </c>
      <c r="M133" s="19" t="str">
        <f t="shared" si="9"/>
        <v/>
      </c>
      <c r="N133" s="19"/>
      <c r="O133" s="19"/>
      <c r="P133" s="19"/>
      <c r="Q133" s="19"/>
      <c r="R133" s="19"/>
    </row>
    <row r="134" spans="1:18" ht="15.75" customHeight="1" thickBot="1">
      <c r="A134" s="39" t="s">
        <v>333</v>
      </c>
      <c r="B134" s="39" t="s">
        <v>334</v>
      </c>
      <c r="C134" s="42">
        <v>3107.5630000000001</v>
      </c>
      <c r="D134" s="42">
        <v>0</v>
      </c>
      <c r="E134" s="42">
        <v>3107.5630000000001</v>
      </c>
      <c r="F134" s="39"/>
      <c r="G134" s="42">
        <v>51</v>
      </c>
      <c r="H134" s="42">
        <v>56</v>
      </c>
      <c r="I134" s="43" t="s">
        <v>112</v>
      </c>
      <c r="J134" s="43" t="s">
        <v>13</v>
      </c>
      <c r="K134" s="43" t="s">
        <v>270</v>
      </c>
      <c r="L134" s="19" t="str">
        <f t="shared" si="8"/>
        <v/>
      </c>
      <c r="M134" s="19" t="str">
        <f t="shared" si="9"/>
        <v/>
      </c>
      <c r="N134" s="19"/>
      <c r="O134" s="19"/>
      <c r="P134" s="19"/>
      <c r="Q134" s="19"/>
      <c r="R134" s="19"/>
    </row>
    <row r="135" spans="1:18" ht="15.75" customHeight="1" thickBot="1">
      <c r="A135" s="39" t="s">
        <v>311</v>
      </c>
      <c r="B135" s="39" t="s">
        <v>321</v>
      </c>
      <c r="C135" s="42">
        <v>610.66250000000002</v>
      </c>
      <c r="D135" s="42">
        <v>0</v>
      </c>
      <c r="E135" s="42">
        <v>610.66250000000002</v>
      </c>
      <c r="F135" s="39"/>
      <c r="G135" s="42">
        <v>52</v>
      </c>
      <c r="H135" s="42">
        <v>53</v>
      </c>
      <c r="I135" s="43" t="s">
        <v>51</v>
      </c>
      <c r="J135" s="43" t="s">
        <v>51</v>
      </c>
      <c r="K135" s="43" t="s">
        <v>264</v>
      </c>
      <c r="L135" s="19" t="str">
        <f t="shared" si="8"/>
        <v/>
      </c>
      <c r="M135" s="19" t="str">
        <f t="shared" si="9"/>
        <v/>
      </c>
      <c r="N135" s="19"/>
      <c r="O135" s="19"/>
      <c r="P135" s="19"/>
      <c r="Q135" s="19"/>
      <c r="R135" s="19"/>
    </row>
    <row r="136" spans="1:18" ht="15.75" customHeight="1" thickBot="1">
      <c r="A136" s="39" t="s">
        <v>321</v>
      </c>
      <c r="B136" s="39" t="s">
        <v>322</v>
      </c>
      <c r="C136" s="42">
        <v>1406.588</v>
      </c>
      <c r="D136" s="42">
        <v>0</v>
      </c>
      <c r="E136" s="42">
        <v>1406.588</v>
      </c>
      <c r="F136" s="39"/>
      <c r="G136" s="42">
        <v>53</v>
      </c>
      <c r="H136" s="42">
        <v>54</v>
      </c>
      <c r="I136" s="43" t="s">
        <v>51</v>
      </c>
      <c r="J136" s="43" t="s">
        <v>82</v>
      </c>
      <c r="K136" s="43" t="s">
        <v>270</v>
      </c>
      <c r="L136" s="19" t="str">
        <f t="shared" si="8"/>
        <v/>
      </c>
      <c r="M136" s="19" t="str">
        <f t="shared" si="9"/>
        <v/>
      </c>
      <c r="N136" s="19"/>
      <c r="O136" s="19"/>
      <c r="P136" s="19"/>
      <c r="Q136" s="19"/>
      <c r="R136" s="19"/>
    </row>
    <row r="137" spans="1:18" ht="15.75" customHeight="1" thickBot="1">
      <c r="A137" s="39" t="s">
        <v>321</v>
      </c>
      <c r="B137" s="39" t="s">
        <v>341</v>
      </c>
      <c r="C137" s="42">
        <v>1085.692</v>
      </c>
      <c r="D137" s="42">
        <v>0</v>
      </c>
      <c r="E137" s="42">
        <v>1085.692</v>
      </c>
      <c r="F137" s="39"/>
      <c r="G137" s="42">
        <v>53</v>
      </c>
      <c r="H137" s="42">
        <v>55</v>
      </c>
      <c r="I137" s="43" t="s">
        <v>51</v>
      </c>
      <c r="J137" s="43" t="s">
        <v>82</v>
      </c>
      <c r="K137" s="43" t="s">
        <v>270</v>
      </c>
      <c r="L137" s="19" t="str">
        <f t="shared" si="8"/>
        <v/>
      </c>
      <c r="M137" s="19" t="str">
        <f t="shared" si="9"/>
        <v/>
      </c>
      <c r="N137" s="19"/>
      <c r="O137" s="19"/>
      <c r="P137" s="19"/>
      <c r="Q137" s="19"/>
      <c r="R137" s="19"/>
    </row>
    <row r="138" spans="1:18" ht="15.75" customHeight="1" thickBot="1">
      <c r="A138" s="39" t="s">
        <v>322</v>
      </c>
      <c r="B138" s="39" t="s">
        <v>341</v>
      </c>
      <c r="C138" s="42">
        <v>1037.173</v>
      </c>
      <c r="D138" s="42">
        <v>0</v>
      </c>
      <c r="E138" s="42">
        <v>1037.173</v>
      </c>
      <c r="F138" s="39"/>
      <c r="G138" s="42">
        <v>54</v>
      </c>
      <c r="H138" s="42">
        <v>55</v>
      </c>
      <c r="I138" s="43" t="s">
        <v>82</v>
      </c>
      <c r="J138" s="43" t="s">
        <v>82</v>
      </c>
      <c r="K138" s="43" t="s">
        <v>264</v>
      </c>
      <c r="L138" s="19" t="str">
        <f t="shared" si="8"/>
        <v/>
      </c>
      <c r="M138" s="19" t="str">
        <f t="shared" si="9"/>
        <v/>
      </c>
      <c r="N138" s="19"/>
      <c r="O138" s="19"/>
      <c r="P138" s="19"/>
      <c r="Q138" s="19"/>
      <c r="R138" s="19"/>
    </row>
    <row r="139" spans="1:18" ht="15.75" customHeight="1" thickBot="1">
      <c r="A139" s="39" t="s">
        <v>322</v>
      </c>
      <c r="B139" s="39" t="s">
        <v>323</v>
      </c>
      <c r="C139" s="42">
        <v>192.920354</v>
      </c>
      <c r="D139" s="42">
        <v>0</v>
      </c>
      <c r="E139" s="42">
        <v>192.920354</v>
      </c>
      <c r="F139" s="39"/>
      <c r="G139" s="42">
        <v>54</v>
      </c>
      <c r="H139" s="42">
        <v>70</v>
      </c>
      <c r="I139" s="43" t="s">
        <v>82</v>
      </c>
      <c r="J139" s="43" t="s">
        <v>48</v>
      </c>
      <c r="K139" s="43" t="s">
        <v>270</v>
      </c>
      <c r="L139" s="19" t="str">
        <f t="shared" si="8"/>
        <v/>
      </c>
      <c r="M139" s="19" t="str">
        <f t="shared" si="9"/>
        <v/>
      </c>
      <c r="N139" s="19"/>
      <c r="O139" s="19"/>
      <c r="P139" s="19"/>
      <c r="Q139" s="19"/>
      <c r="R139" s="19"/>
    </row>
    <row r="140" spans="1:18" ht="15.75" customHeight="1" thickBot="1">
      <c r="A140" s="39" t="s">
        <v>322</v>
      </c>
      <c r="B140" s="39" t="s">
        <v>342</v>
      </c>
      <c r="C140" s="42">
        <v>158.47227319999999</v>
      </c>
      <c r="D140" s="42">
        <v>0</v>
      </c>
      <c r="E140" s="42">
        <v>158.47227319999999</v>
      </c>
      <c r="F140" s="39"/>
      <c r="G140" s="42">
        <v>54</v>
      </c>
      <c r="H140" s="42">
        <v>71</v>
      </c>
      <c r="I140" s="43" t="s">
        <v>82</v>
      </c>
      <c r="J140" s="43" t="s">
        <v>82</v>
      </c>
      <c r="K140" s="43" t="s">
        <v>264</v>
      </c>
      <c r="L140" s="19" t="str">
        <f t="shared" si="8"/>
        <v/>
      </c>
      <c r="M140" s="19" t="str">
        <f t="shared" si="9"/>
        <v/>
      </c>
      <c r="N140" s="19"/>
      <c r="O140" s="19"/>
      <c r="P140" s="19"/>
      <c r="Q140" s="19"/>
      <c r="R140" s="19"/>
    </row>
    <row r="141" spans="1:18" ht="15.75" customHeight="1" thickBot="1">
      <c r="A141" s="39" t="s">
        <v>322</v>
      </c>
      <c r="B141" s="39" t="s">
        <v>343</v>
      </c>
      <c r="C141" s="42">
        <v>1183.9882480000001</v>
      </c>
      <c r="D141" s="42">
        <v>0</v>
      </c>
      <c r="E141" s="42">
        <v>1183.9882480000001</v>
      </c>
      <c r="F141" s="39"/>
      <c r="G141" s="42">
        <v>54</v>
      </c>
      <c r="H141" s="42">
        <v>72</v>
      </c>
      <c r="I141" s="43" t="s">
        <v>82</v>
      </c>
      <c r="J141" s="43" t="s">
        <v>82</v>
      </c>
      <c r="K141" s="43" t="s">
        <v>264</v>
      </c>
      <c r="L141" s="19" t="str">
        <f t="shared" si="8"/>
        <v/>
      </c>
      <c r="M141" s="19" t="str">
        <f t="shared" si="9"/>
        <v/>
      </c>
      <c r="N141" s="19"/>
      <c r="O141" s="19"/>
      <c r="P141" s="19"/>
      <c r="Q141" s="19"/>
      <c r="R141" s="19"/>
    </row>
    <row r="142" spans="1:18" ht="15.75" customHeight="1" thickBot="1">
      <c r="A142" s="39" t="s">
        <v>341</v>
      </c>
      <c r="B142" s="39" t="s">
        <v>334</v>
      </c>
      <c r="C142" s="42">
        <v>206.63474690000001</v>
      </c>
      <c r="D142" s="42">
        <v>0</v>
      </c>
      <c r="E142" s="42">
        <v>206.63474690000001</v>
      </c>
      <c r="F142" s="39"/>
      <c r="G142" s="42">
        <v>55</v>
      </c>
      <c r="H142" s="42">
        <v>56</v>
      </c>
      <c r="I142" s="43" t="s">
        <v>82</v>
      </c>
      <c r="J142" s="43" t="s">
        <v>13</v>
      </c>
      <c r="K142" s="43" t="s">
        <v>270</v>
      </c>
      <c r="L142" s="19" t="str">
        <f t="shared" si="8"/>
        <v/>
      </c>
      <c r="M142" s="19" t="str">
        <f t="shared" si="9"/>
        <v/>
      </c>
      <c r="N142" s="19"/>
      <c r="O142" s="19"/>
      <c r="P142" s="19"/>
      <c r="Q142" s="19"/>
      <c r="R142" s="19"/>
    </row>
    <row r="143" spans="1:18" ht="15.75" customHeight="1" thickBot="1">
      <c r="A143" s="39" t="s">
        <v>341</v>
      </c>
      <c r="B143" s="39" t="s">
        <v>343</v>
      </c>
      <c r="C143" s="42">
        <v>139.80168929999999</v>
      </c>
      <c r="D143" s="42">
        <v>0</v>
      </c>
      <c r="E143" s="42">
        <v>139.80168929999999</v>
      </c>
      <c r="F143" s="39"/>
      <c r="G143" s="42">
        <v>55</v>
      </c>
      <c r="H143" s="42">
        <v>72</v>
      </c>
      <c r="I143" s="43" t="s">
        <v>82</v>
      </c>
      <c r="J143" s="43" t="s">
        <v>82</v>
      </c>
      <c r="K143" s="43" t="s">
        <v>264</v>
      </c>
      <c r="L143" s="19" t="str">
        <f t="shared" si="8"/>
        <v/>
      </c>
      <c r="M143" s="19" t="str">
        <f t="shared" si="9"/>
        <v/>
      </c>
      <c r="N143" s="19"/>
      <c r="O143" s="19"/>
      <c r="P143" s="19"/>
      <c r="Q143" s="19"/>
      <c r="R143" s="19"/>
    </row>
    <row r="144" spans="1:18" ht="15.75" customHeight="1" thickBot="1">
      <c r="A144" s="39" t="s">
        <v>341</v>
      </c>
      <c r="B144" s="39" t="s">
        <v>344</v>
      </c>
      <c r="C144" s="42">
        <v>997.73778919999995</v>
      </c>
      <c r="D144" s="42">
        <v>0</v>
      </c>
      <c r="E144" s="42">
        <v>997.73778919999995</v>
      </c>
      <c r="F144" s="39"/>
      <c r="G144" s="42">
        <v>55</v>
      </c>
      <c r="H144" s="42">
        <v>84</v>
      </c>
      <c r="I144" s="43" t="s">
        <v>82</v>
      </c>
      <c r="J144" s="43" t="s">
        <v>82</v>
      </c>
      <c r="K144" s="43" t="s">
        <v>264</v>
      </c>
      <c r="L144" s="19" t="str">
        <f t="shared" si="8"/>
        <v/>
      </c>
      <c r="M144" s="19" t="str">
        <f t="shared" si="9"/>
        <v/>
      </c>
      <c r="N144" s="19"/>
      <c r="O144" s="19"/>
      <c r="P144" s="19"/>
      <c r="Q144" s="19"/>
      <c r="R144" s="19"/>
    </row>
    <row r="145" spans="1:18" ht="15.75" customHeight="1" thickBot="1">
      <c r="A145" s="39" t="s">
        <v>341</v>
      </c>
      <c r="B145" s="39" t="s">
        <v>340</v>
      </c>
      <c r="C145" s="42">
        <v>490</v>
      </c>
      <c r="D145" s="42">
        <v>0</v>
      </c>
      <c r="E145" s="42">
        <v>490</v>
      </c>
      <c r="F145" s="39"/>
      <c r="G145" s="42">
        <v>55</v>
      </c>
      <c r="H145" s="42">
        <v>85</v>
      </c>
      <c r="I145" s="43" t="s">
        <v>82</v>
      </c>
      <c r="J145" s="43" t="s">
        <v>13</v>
      </c>
      <c r="K145" s="43" t="s">
        <v>270</v>
      </c>
      <c r="L145" s="19" t="str">
        <f t="shared" si="8"/>
        <v/>
      </c>
      <c r="M145" s="19" t="str">
        <f t="shared" si="9"/>
        <v/>
      </c>
      <c r="N145" s="19"/>
      <c r="O145" s="19"/>
      <c r="P145" s="19"/>
      <c r="Q145" s="19"/>
      <c r="R145" s="19"/>
    </row>
    <row r="146" spans="1:18" ht="15.75" customHeight="1" thickBot="1">
      <c r="A146" s="39" t="s">
        <v>334</v>
      </c>
      <c r="B146" s="39" t="s">
        <v>340</v>
      </c>
      <c r="C146" s="42">
        <v>1935.7985120000001</v>
      </c>
      <c r="D146" s="42">
        <v>0</v>
      </c>
      <c r="E146" s="42">
        <v>1935.7985120000001</v>
      </c>
      <c r="F146" s="39"/>
      <c r="G146" s="42">
        <v>56</v>
      </c>
      <c r="H146" s="42">
        <v>85</v>
      </c>
      <c r="I146" s="43" t="s">
        <v>13</v>
      </c>
      <c r="J146" s="43" t="s">
        <v>13</v>
      </c>
      <c r="K146" s="43" t="s">
        <v>264</v>
      </c>
      <c r="L146" s="19" t="str">
        <f t="shared" si="8"/>
        <v/>
      </c>
      <c r="M146" s="19" t="str">
        <f t="shared" si="9"/>
        <v/>
      </c>
      <c r="N146" s="19"/>
      <c r="O146" s="19"/>
      <c r="P146" s="19"/>
      <c r="Q146" s="19"/>
      <c r="R146" s="19"/>
    </row>
    <row r="147" spans="1:18" ht="15.75" customHeight="1" thickBot="1">
      <c r="A147" s="39" t="s">
        <v>335</v>
      </c>
      <c r="B147" s="39" t="s">
        <v>345</v>
      </c>
      <c r="C147" s="42">
        <v>1325.565732</v>
      </c>
      <c r="D147" s="42">
        <v>0</v>
      </c>
      <c r="E147" s="42">
        <v>1325.565732</v>
      </c>
      <c r="F147" s="39"/>
      <c r="G147" s="42">
        <v>57</v>
      </c>
      <c r="H147" s="42">
        <v>58</v>
      </c>
      <c r="I147" s="43" t="s">
        <v>130</v>
      </c>
      <c r="J147" s="43" t="s">
        <v>59</v>
      </c>
      <c r="K147" s="43" t="s">
        <v>270</v>
      </c>
      <c r="L147" s="19" t="str">
        <f t="shared" si="8"/>
        <v/>
      </c>
      <c r="M147" s="19" t="str">
        <f t="shared" si="9"/>
        <v/>
      </c>
      <c r="N147" s="19"/>
      <c r="O147" s="19"/>
      <c r="P147" s="19"/>
      <c r="Q147" s="19"/>
      <c r="R147" s="19"/>
    </row>
    <row r="148" spans="1:18" ht="15.75" customHeight="1" thickBot="1">
      <c r="A148" s="39" t="s">
        <v>335</v>
      </c>
      <c r="B148" s="39" t="s">
        <v>338</v>
      </c>
      <c r="C148" s="42">
        <v>0</v>
      </c>
      <c r="D148" s="42">
        <v>600</v>
      </c>
      <c r="E148" s="42">
        <v>943.38</v>
      </c>
      <c r="F148" s="39"/>
      <c r="G148" s="42">
        <v>57</v>
      </c>
      <c r="H148" s="42">
        <v>63</v>
      </c>
      <c r="I148" s="43" t="s">
        <v>130</v>
      </c>
      <c r="J148" s="43" t="s">
        <v>130</v>
      </c>
      <c r="K148" s="43" t="s">
        <v>264</v>
      </c>
      <c r="L148" s="19" t="str">
        <f t="shared" si="8"/>
        <v/>
      </c>
      <c r="M148" s="19" t="str">
        <f t="shared" si="9"/>
        <v/>
      </c>
      <c r="N148" s="19"/>
      <c r="O148" s="19"/>
      <c r="P148" s="19"/>
      <c r="Q148" s="19"/>
      <c r="R148" s="19"/>
    </row>
    <row r="149" spans="1:18" ht="15.75" customHeight="1" thickBot="1">
      <c r="A149" s="39" t="s">
        <v>335</v>
      </c>
      <c r="B149" s="39" t="s">
        <v>346</v>
      </c>
      <c r="C149" s="42">
        <v>463.98874260000002</v>
      </c>
      <c r="D149" s="42">
        <v>0</v>
      </c>
      <c r="E149" s="42">
        <v>463.98874260000002</v>
      </c>
      <c r="F149" s="39"/>
      <c r="G149" s="42">
        <v>57</v>
      </c>
      <c r="H149" s="42">
        <v>66</v>
      </c>
      <c r="I149" s="43" t="s">
        <v>130</v>
      </c>
      <c r="J149" s="43" t="s">
        <v>130</v>
      </c>
      <c r="K149" s="43" t="s">
        <v>264</v>
      </c>
      <c r="L149" s="19" t="str">
        <f t="shared" si="8"/>
        <v/>
      </c>
      <c r="M149" s="19" t="str">
        <f t="shared" si="9"/>
        <v/>
      </c>
      <c r="N149" s="19"/>
      <c r="O149" s="19"/>
      <c r="P149" s="19"/>
      <c r="Q149" s="19"/>
      <c r="R149" s="19"/>
    </row>
    <row r="150" spans="1:18" ht="15.75" customHeight="1" thickBot="1">
      <c r="A150" s="39" t="s">
        <v>335</v>
      </c>
      <c r="B150" s="39" t="s">
        <v>340</v>
      </c>
      <c r="C150" s="42">
        <v>318.96680020000002</v>
      </c>
      <c r="D150" s="42">
        <v>0</v>
      </c>
      <c r="E150" s="42">
        <v>318.96680020000002</v>
      </c>
      <c r="F150" s="39"/>
      <c r="G150" s="42">
        <v>57</v>
      </c>
      <c r="H150" s="42">
        <v>85</v>
      </c>
      <c r="I150" s="43" t="s">
        <v>130</v>
      </c>
      <c r="J150" s="43" t="s">
        <v>13</v>
      </c>
      <c r="K150" s="43" t="s">
        <v>270</v>
      </c>
      <c r="L150" s="19" t="str">
        <f t="shared" si="8"/>
        <v/>
      </c>
      <c r="M150" s="19" t="str">
        <f t="shared" si="9"/>
        <v/>
      </c>
      <c r="N150" s="19"/>
      <c r="O150" s="19"/>
      <c r="P150" s="19"/>
      <c r="Q150" s="19"/>
      <c r="R150" s="19"/>
    </row>
    <row r="151" spans="1:18" ht="15.75" customHeight="1" thickBot="1">
      <c r="A151" s="39" t="s">
        <v>345</v>
      </c>
      <c r="B151" s="39" t="s">
        <v>346</v>
      </c>
      <c r="C151" s="42">
        <v>3051.19</v>
      </c>
      <c r="D151" s="42">
        <v>0</v>
      </c>
      <c r="E151" s="42">
        <v>3051.19</v>
      </c>
      <c r="F151" s="39"/>
      <c r="G151" s="42">
        <v>58</v>
      </c>
      <c r="H151" s="42">
        <v>66</v>
      </c>
      <c r="I151" s="43" t="s">
        <v>59</v>
      </c>
      <c r="J151" s="43" t="s">
        <v>130</v>
      </c>
      <c r="K151" s="43" t="s">
        <v>270</v>
      </c>
      <c r="L151" s="19" t="str">
        <f t="shared" si="8"/>
        <v/>
      </c>
      <c r="M151" s="19" t="str">
        <f t="shared" si="9"/>
        <v/>
      </c>
      <c r="N151" s="19"/>
      <c r="O151" s="19"/>
      <c r="P151" s="19"/>
      <c r="Q151" s="19"/>
      <c r="R151" s="19"/>
    </row>
    <row r="152" spans="1:18" ht="15.75" customHeight="1" thickBot="1">
      <c r="A152" s="39" t="s">
        <v>345</v>
      </c>
      <c r="B152" s="39" t="s">
        <v>340</v>
      </c>
      <c r="C152" s="42">
        <v>142.41720000000001</v>
      </c>
      <c r="D152" s="42">
        <v>0</v>
      </c>
      <c r="E152" s="42">
        <v>142.41720000000001</v>
      </c>
      <c r="F152" s="39"/>
      <c r="G152" s="42">
        <v>58</v>
      </c>
      <c r="H152" s="42">
        <v>85</v>
      </c>
      <c r="I152" s="43" t="s">
        <v>59</v>
      </c>
      <c r="J152" s="43" t="s">
        <v>13</v>
      </c>
      <c r="K152" s="43" t="s">
        <v>270</v>
      </c>
      <c r="L152" s="19" t="str">
        <f t="shared" si="8"/>
        <v/>
      </c>
      <c r="M152" s="19" t="str">
        <f t="shared" si="9"/>
        <v/>
      </c>
      <c r="N152" s="19"/>
      <c r="O152" s="19"/>
      <c r="P152" s="19"/>
      <c r="Q152" s="19"/>
      <c r="R152" s="19"/>
    </row>
    <row r="153" spans="1:18" ht="15.75" customHeight="1" thickBot="1">
      <c r="A153" s="39" t="s">
        <v>345</v>
      </c>
      <c r="B153" s="39" t="s">
        <v>347</v>
      </c>
      <c r="C153" s="42">
        <v>944.55070000000001</v>
      </c>
      <c r="D153" s="42">
        <v>0</v>
      </c>
      <c r="E153" s="42">
        <v>944.55070000000001</v>
      </c>
      <c r="F153" s="39"/>
      <c r="G153" s="42">
        <v>58</v>
      </c>
      <c r="H153" s="42">
        <v>86</v>
      </c>
      <c r="I153" s="43" t="s">
        <v>59</v>
      </c>
      <c r="J153" s="43" t="s">
        <v>59</v>
      </c>
      <c r="K153" s="43" t="s">
        <v>264</v>
      </c>
      <c r="L153" s="19" t="str">
        <f t="shared" si="8"/>
        <v/>
      </c>
      <c r="M153" s="19" t="str">
        <f t="shared" si="9"/>
        <v/>
      </c>
      <c r="N153" s="19"/>
      <c r="O153" s="19"/>
      <c r="P153" s="19"/>
      <c r="Q153" s="19"/>
      <c r="R153" s="19"/>
    </row>
    <row r="154" spans="1:18" ht="15.75" customHeight="1" thickBot="1">
      <c r="A154" s="39" t="s">
        <v>345</v>
      </c>
      <c r="B154" s="39" t="s">
        <v>348</v>
      </c>
      <c r="C154" s="42">
        <v>4042.3580000000002</v>
      </c>
      <c r="D154" s="42">
        <v>0</v>
      </c>
      <c r="E154" s="42">
        <v>4042.3580000000002</v>
      </c>
      <c r="F154" s="39"/>
      <c r="G154" s="42">
        <v>58</v>
      </c>
      <c r="H154" s="42">
        <v>87</v>
      </c>
      <c r="I154" s="43" t="s">
        <v>59</v>
      </c>
      <c r="J154" s="43" t="s">
        <v>78</v>
      </c>
      <c r="K154" s="43" t="s">
        <v>270</v>
      </c>
      <c r="L154" s="19" t="str">
        <f t="shared" si="8"/>
        <v/>
      </c>
      <c r="M154" s="19" t="str">
        <f t="shared" si="9"/>
        <v/>
      </c>
      <c r="N154" s="19"/>
      <c r="O154" s="19"/>
      <c r="P154" s="19"/>
      <c r="Q154" s="19"/>
      <c r="R154" s="19"/>
    </row>
    <row r="155" spans="1:18" ht="15.75" customHeight="1" thickBot="1">
      <c r="A155" s="39" t="s">
        <v>336</v>
      </c>
      <c r="B155" s="39" t="s">
        <v>349</v>
      </c>
      <c r="C155" s="42">
        <v>2473</v>
      </c>
      <c r="D155" s="42">
        <v>0</v>
      </c>
      <c r="E155" s="42">
        <v>2473</v>
      </c>
      <c r="F155" s="39"/>
      <c r="G155" s="42">
        <v>60</v>
      </c>
      <c r="H155" s="42">
        <v>61</v>
      </c>
      <c r="I155" s="43" t="s">
        <v>130</v>
      </c>
      <c r="J155" s="43" t="s">
        <v>130</v>
      </c>
      <c r="K155" s="43" t="s">
        <v>264</v>
      </c>
      <c r="L155" s="19" t="str">
        <f t="shared" si="8"/>
        <v/>
      </c>
      <c r="M155" s="19" t="str">
        <f t="shared" si="9"/>
        <v/>
      </c>
      <c r="N155" s="19"/>
      <c r="O155" s="19"/>
      <c r="P155" s="19"/>
      <c r="Q155" s="19"/>
      <c r="R155" s="19"/>
    </row>
    <row r="156" spans="1:18" ht="15.75" customHeight="1" thickBot="1">
      <c r="A156" s="39" t="s">
        <v>336</v>
      </c>
      <c r="B156" s="39" t="s">
        <v>350</v>
      </c>
      <c r="C156" s="42">
        <v>2303</v>
      </c>
      <c r="D156" s="42">
        <v>0</v>
      </c>
      <c r="E156" s="42">
        <v>2303</v>
      </c>
      <c r="F156" s="39"/>
      <c r="G156" s="42">
        <v>60</v>
      </c>
      <c r="H156" s="42">
        <v>62</v>
      </c>
      <c r="I156" s="43" t="s">
        <v>130</v>
      </c>
      <c r="J156" s="43" t="s">
        <v>130</v>
      </c>
      <c r="K156" s="43" t="s">
        <v>264</v>
      </c>
      <c r="L156" s="19" t="str">
        <f t="shared" si="8"/>
        <v/>
      </c>
      <c r="M156" s="19" t="str">
        <f t="shared" si="9"/>
        <v/>
      </c>
      <c r="N156" s="19"/>
      <c r="O156" s="19"/>
      <c r="P156" s="19"/>
      <c r="Q156" s="19"/>
      <c r="R156" s="19"/>
    </row>
    <row r="157" spans="1:18" ht="15.75" customHeight="1" thickBot="1">
      <c r="A157" s="39" t="s">
        <v>336</v>
      </c>
      <c r="B157" s="39" t="s">
        <v>338</v>
      </c>
      <c r="C157" s="42">
        <v>2003</v>
      </c>
      <c r="D157" s="42">
        <v>0</v>
      </c>
      <c r="E157" s="42">
        <v>2003</v>
      </c>
      <c r="F157" s="39"/>
      <c r="G157" s="42">
        <v>60</v>
      </c>
      <c r="H157" s="42">
        <v>63</v>
      </c>
      <c r="I157" s="43" t="s">
        <v>130</v>
      </c>
      <c r="J157" s="43" t="s">
        <v>130</v>
      </c>
      <c r="K157" s="43" t="s">
        <v>264</v>
      </c>
      <c r="L157" s="19" t="str">
        <f t="shared" si="8"/>
        <v/>
      </c>
      <c r="M157" s="19" t="str">
        <f t="shared" si="9"/>
        <v/>
      </c>
      <c r="N157" s="19"/>
      <c r="O157" s="19"/>
      <c r="P157" s="19"/>
      <c r="Q157" s="19"/>
      <c r="R157" s="19"/>
    </row>
    <row r="158" spans="1:18" ht="15.75" customHeight="1" thickBot="1">
      <c r="A158" s="39" t="s">
        <v>349</v>
      </c>
      <c r="B158" s="39" t="s">
        <v>350</v>
      </c>
      <c r="C158" s="42">
        <v>832</v>
      </c>
      <c r="D158" s="42">
        <v>0</v>
      </c>
      <c r="E158" s="42">
        <v>832</v>
      </c>
      <c r="F158" s="39"/>
      <c r="G158" s="42">
        <v>61</v>
      </c>
      <c r="H158" s="42">
        <v>62</v>
      </c>
      <c r="I158" s="43" t="s">
        <v>130</v>
      </c>
      <c r="J158" s="43" t="s">
        <v>130</v>
      </c>
      <c r="K158" s="43" t="s">
        <v>264</v>
      </c>
      <c r="L158" s="19" t="str">
        <f t="shared" si="8"/>
        <v/>
      </c>
      <c r="M158" s="19" t="str">
        <f t="shared" si="9"/>
        <v/>
      </c>
      <c r="N158" s="19"/>
      <c r="O158" s="19"/>
      <c r="P158" s="19"/>
      <c r="Q158" s="19"/>
      <c r="R158" s="19"/>
    </row>
    <row r="159" spans="1:18" ht="15.75" customHeight="1" thickBot="1">
      <c r="A159" s="39" t="s">
        <v>349</v>
      </c>
      <c r="B159" s="39" t="s">
        <v>338</v>
      </c>
      <c r="C159" s="42">
        <v>456</v>
      </c>
      <c r="D159" s="42">
        <v>0</v>
      </c>
      <c r="E159" s="42">
        <v>456</v>
      </c>
      <c r="F159" s="39"/>
      <c r="G159" s="42">
        <v>61</v>
      </c>
      <c r="H159" s="42">
        <v>63</v>
      </c>
      <c r="I159" s="43" t="s">
        <v>130</v>
      </c>
      <c r="J159" s="43" t="s">
        <v>130</v>
      </c>
      <c r="K159" s="43" t="s">
        <v>264</v>
      </c>
      <c r="L159" s="19" t="str">
        <f t="shared" si="8"/>
        <v/>
      </c>
      <c r="M159" s="19" t="str">
        <f t="shared" si="9"/>
        <v/>
      </c>
      <c r="N159" s="19"/>
      <c r="O159" s="19"/>
      <c r="P159" s="19"/>
      <c r="Q159" s="19"/>
      <c r="R159" s="19"/>
    </row>
    <row r="160" spans="1:18" ht="15.75" customHeight="1" thickBot="1">
      <c r="A160" s="39" t="s">
        <v>349</v>
      </c>
      <c r="B160" s="39" t="s">
        <v>351</v>
      </c>
      <c r="C160" s="42">
        <v>238</v>
      </c>
      <c r="D160" s="42">
        <v>0</v>
      </c>
      <c r="E160" s="42">
        <v>238</v>
      </c>
      <c r="F160" s="39"/>
      <c r="G160" s="42">
        <v>61</v>
      </c>
      <c r="H160" s="42">
        <v>64</v>
      </c>
      <c r="I160" s="43" t="s">
        <v>130</v>
      </c>
      <c r="J160" s="43" t="s">
        <v>130</v>
      </c>
      <c r="K160" s="43" t="s">
        <v>264</v>
      </c>
      <c r="L160" s="19" t="str">
        <f t="shared" si="8"/>
        <v/>
      </c>
      <c r="M160" s="19" t="str">
        <f t="shared" si="9"/>
        <v/>
      </c>
      <c r="N160" s="19"/>
      <c r="O160" s="19"/>
      <c r="P160" s="19"/>
      <c r="Q160" s="19"/>
      <c r="R160" s="19"/>
    </row>
    <row r="161" spans="1:18" ht="15.75" customHeight="1" thickBot="1">
      <c r="A161" s="39" t="s">
        <v>349</v>
      </c>
      <c r="B161" s="39" t="s">
        <v>352</v>
      </c>
      <c r="C161" s="42">
        <v>466</v>
      </c>
      <c r="D161" s="42">
        <v>0</v>
      </c>
      <c r="E161" s="42">
        <v>466</v>
      </c>
      <c r="F161" s="39"/>
      <c r="G161" s="42">
        <v>61</v>
      </c>
      <c r="H161" s="42">
        <v>65</v>
      </c>
      <c r="I161" s="43" t="s">
        <v>130</v>
      </c>
      <c r="J161" s="43" t="s">
        <v>130</v>
      </c>
      <c r="K161" s="43" t="s">
        <v>264</v>
      </c>
      <c r="L161" s="19" t="str">
        <f t="shared" si="8"/>
        <v/>
      </c>
      <c r="M161" s="19" t="str">
        <f t="shared" si="9"/>
        <v/>
      </c>
      <c r="N161" s="19"/>
      <c r="O161" s="19"/>
      <c r="P161" s="19"/>
      <c r="Q161" s="19"/>
      <c r="R161" s="19"/>
    </row>
    <row r="162" spans="1:18" ht="15.75" customHeight="1" thickBot="1">
      <c r="A162" s="39" t="s">
        <v>338</v>
      </c>
      <c r="B162" s="39" t="s">
        <v>351</v>
      </c>
      <c r="C162" s="42">
        <v>4440</v>
      </c>
      <c r="D162" s="42">
        <v>0</v>
      </c>
      <c r="E162" s="42">
        <v>4440</v>
      </c>
      <c r="F162" s="39"/>
      <c r="G162" s="42">
        <v>63</v>
      </c>
      <c r="H162" s="42">
        <v>64</v>
      </c>
      <c r="I162" s="43" t="s">
        <v>130</v>
      </c>
      <c r="J162" s="43" t="s">
        <v>130</v>
      </c>
      <c r="K162" s="43" t="s">
        <v>264</v>
      </c>
      <c r="L162" s="19" t="str">
        <f t="shared" si="8"/>
        <v/>
      </c>
      <c r="M162" s="19" t="str">
        <f t="shared" si="9"/>
        <v/>
      </c>
      <c r="N162" s="19"/>
      <c r="O162" s="19"/>
      <c r="P162" s="19"/>
      <c r="Q162" s="19"/>
      <c r="R162" s="19"/>
    </row>
    <row r="163" spans="1:18" ht="15.75" customHeight="1" thickBot="1">
      <c r="A163" s="39" t="s">
        <v>338</v>
      </c>
      <c r="B163" s="39" t="s">
        <v>353</v>
      </c>
      <c r="C163" s="42">
        <v>2138</v>
      </c>
      <c r="D163" s="42">
        <v>0</v>
      </c>
      <c r="E163" s="42">
        <v>2138</v>
      </c>
      <c r="F163" s="39"/>
      <c r="G163" s="42">
        <v>63</v>
      </c>
      <c r="H163" s="42">
        <v>67</v>
      </c>
      <c r="I163" s="43" t="s">
        <v>130</v>
      </c>
      <c r="J163" s="43" t="s">
        <v>130</v>
      </c>
      <c r="K163" s="43" t="s">
        <v>264</v>
      </c>
      <c r="L163" s="19" t="str">
        <f t="shared" si="8"/>
        <v/>
      </c>
      <c r="M163" s="19" t="str">
        <f t="shared" si="9"/>
        <v/>
      </c>
      <c r="N163" s="19"/>
      <c r="O163" s="19"/>
      <c r="P163" s="19"/>
      <c r="Q163" s="19"/>
      <c r="R163" s="19"/>
    </row>
    <row r="164" spans="1:18" ht="15.75" customHeight="1" thickBot="1">
      <c r="A164" s="39" t="s">
        <v>351</v>
      </c>
      <c r="B164" s="39" t="s">
        <v>352</v>
      </c>
      <c r="C164" s="42">
        <v>6298</v>
      </c>
      <c r="D164" s="42">
        <v>0</v>
      </c>
      <c r="E164" s="42">
        <v>6298</v>
      </c>
      <c r="F164" s="39"/>
      <c r="G164" s="42">
        <v>64</v>
      </c>
      <c r="H164" s="42">
        <v>65</v>
      </c>
      <c r="I164" s="43" t="s">
        <v>130</v>
      </c>
      <c r="J164" s="43" t="s">
        <v>130</v>
      </c>
      <c r="K164" s="43" t="s">
        <v>264</v>
      </c>
      <c r="L164" s="19" t="str">
        <f t="shared" si="8"/>
        <v/>
      </c>
      <c r="M164" s="19" t="str">
        <f t="shared" si="9"/>
        <v/>
      </c>
      <c r="N164" s="19"/>
      <c r="O164" s="19"/>
      <c r="P164" s="19"/>
      <c r="Q164" s="19"/>
      <c r="R164" s="19"/>
    </row>
    <row r="165" spans="1:18" ht="15.75" customHeight="1" thickBot="1">
      <c r="A165" s="39" t="s">
        <v>351</v>
      </c>
      <c r="B165" s="39" t="s">
        <v>353</v>
      </c>
      <c r="C165" s="42">
        <v>2207</v>
      </c>
      <c r="D165" s="42">
        <v>0</v>
      </c>
      <c r="E165" s="42">
        <v>2207</v>
      </c>
      <c r="F165" s="39"/>
      <c r="G165" s="42">
        <v>64</v>
      </c>
      <c r="H165" s="42">
        <v>67</v>
      </c>
      <c r="I165" s="43" t="s">
        <v>130</v>
      </c>
      <c r="J165" s="43" t="s">
        <v>130</v>
      </c>
      <c r="K165" s="43" t="s">
        <v>264</v>
      </c>
      <c r="L165" s="19" t="str">
        <f t="shared" si="8"/>
        <v/>
      </c>
      <c r="M165" s="19" t="str">
        <f t="shared" si="9"/>
        <v/>
      </c>
      <c r="N165" s="19"/>
      <c r="O165" s="19"/>
      <c r="P165" s="19"/>
      <c r="Q165" s="19"/>
      <c r="R165" s="19"/>
    </row>
    <row r="166" spans="1:18" ht="15.75" customHeight="1" thickBot="1">
      <c r="A166" s="39" t="s">
        <v>352</v>
      </c>
      <c r="B166" s="39" t="s">
        <v>353</v>
      </c>
      <c r="C166" s="42">
        <v>6360</v>
      </c>
      <c r="D166" s="42">
        <v>0</v>
      </c>
      <c r="E166" s="42">
        <v>6360</v>
      </c>
      <c r="F166" s="39"/>
      <c r="G166" s="42">
        <v>65</v>
      </c>
      <c r="H166" s="42">
        <v>67</v>
      </c>
      <c r="I166" s="43" t="s">
        <v>130</v>
      </c>
      <c r="J166" s="43" t="s">
        <v>130</v>
      </c>
      <c r="K166" s="43" t="s">
        <v>264</v>
      </c>
      <c r="L166" s="19" t="str">
        <f t="shared" si="8"/>
        <v/>
      </c>
      <c r="M166" s="19" t="str">
        <f t="shared" si="9"/>
        <v/>
      </c>
      <c r="N166" s="19"/>
      <c r="O166" s="19"/>
      <c r="P166" s="19"/>
      <c r="Q166" s="19"/>
      <c r="R166" s="19"/>
    </row>
    <row r="167" spans="1:18" ht="15.75" customHeight="1" thickBot="1">
      <c r="A167" s="39" t="s">
        <v>346</v>
      </c>
      <c r="B167" s="39" t="s">
        <v>347</v>
      </c>
      <c r="C167" s="42">
        <v>1046.5509999999999</v>
      </c>
      <c r="D167" s="42">
        <v>0</v>
      </c>
      <c r="E167" s="42">
        <v>1046.5509999999999</v>
      </c>
      <c r="F167" s="39"/>
      <c r="G167" s="42">
        <v>66</v>
      </c>
      <c r="H167" s="42">
        <v>86</v>
      </c>
      <c r="I167" s="43" t="s">
        <v>130</v>
      </c>
      <c r="J167" s="43" t="s">
        <v>59</v>
      </c>
      <c r="K167" s="43" t="s">
        <v>270</v>
      </c>
      <c r="L167" s="19" t="str">
        <f t="shared" si="8"/>
        <v/>
      </c>
      <c r="M167" s="19" t="str">
        <f t="shared" si="9"/>
        <v/>
      </c>
      <c r="N167" s="19"/>
      <c r="O167" s="19"/>
      <c r="P167" s="19"/>
      <c r="Q167" s="19"/>
      <c r="R167" s="19"/>
    </row>
    <row r="168" spans="1:18" ht="15.75" customHeight="1" thickBot="1">
      <c r="A168" s="39" t="s">
        <v>325</v>
      </c>
      <c r="B168" s="39" t="s">
        <v>326</v>
      </c>
      <c r="C168" s="42">
        <v>949.37850000000003</v>
      </c>
      <c r="D168" s="42">
        <v>0</v>
      </c>
      <c r="E168" s="42">
        <v>949.37850000000003</v>
      </c>
      <c r="F168" s="39"/>
      <c r="G168" s="42">
        <v>68</v>
      </c>
      <c r="H168" s="42">
        <v>69</v>
      </c>
      <c r="I168" s="43" t="s">
        <v>74</v>
      </c>
      <c r="J168" s="43" t="s">
        <v>48</v>
      </c>
      <c r="K168" s="43" t="s">
        <v>270</v>
      </c>
      <c r="L168" s="19" t="str">
        <f t="shared" si="8"/>
        <v/>
      </c>
      <c r="M168" s="19" t="str">
        <f t="shared" si="9"/>
        <v/>
      </c>
      <c r="N168" s="19"/>
      <c r="O168" s="19"/>
      <c r="P168" s="19"/>
      <c r="Q168" s="19"/>
      <c r="R168" s="19"/>
    </row>
    <row r="169" spans="1:18" ht="15.75" customHeight="1" thickBot="1">
      <c r="A169" s="39" t="s">
        <v>325</v>
      </c>
      <c r="B169" s="39" t="s">
        <v>330</v>
      </c>
      <c r="C169" s="42">
        <v>55.697522820000003</v>
      </c>
      <c r="D169" s="42">
        <v>0</v>
      </c>
      <c r="E169" s="42">
        <v>55.697522820000003</v>
      </c>
      <c r="F169" s="39"/>
      <c r="G169" s="42">
        <v>68</v>
      </c>
      <c r="H169" s="42">
        <v>77</v>
      </c>
      <c r="I169" s="43" t="s">
        <v>74</v>
      </c>
      <c r="J169" s="43" t="s">
        <v>146</v>
      </c>
      <c r="K169" s="43" t="s">
        <v>270</v>
      </c>
      <c r="L169" s="19" t="str">
        <f t="shared" si="8"/>
        <v/>
      </c>
      <c r="M169" s="19" t="str">
        <f t="shared" si="9"/>
        <v/>
      </c>
      <c r="N169" s="19"/>
      <c r="O169" s="19"/>
      <c r="P169" s="19"/>
      <c r="Q169" s="19"/>
      <c r="R169" s="19"/>
    </row>
    <row r="170" spans="1:18" ht="15.75" customHeight="1" thickBot="1">
      <c r="A170" s="39" t="s">
        <v>326</v>
      </c>
      <c r="B170" s="39" t="s">
        <v>323</v>
      </c>
      <c r="C170" s="42">
        <v>1130.6369999999999</v>
      </c>
      <c r="D170" s="42">
        <v>0</v>
      </c>
      <c r="E170" s="42">
        <v>1130.6369999999999</v>
      </c>
      <c r="F170" s="39"/>
      <c r="G170" s="42">
        <v>69</v>
      </c>
      <c r="H170" s="42">
        <v>70</v>
      </c>
      <c r="I170" s="43" t="s">
        <v>48</v>
      </c>
      <c r="J170" s="43" t="s">
        <v>48</v>
      </c>
      <c r="K170" s="43" t="s">
        <v>264</v>
      </c>
      <c r="L170" s="19" t="str">
        <f t="shared" si="8"/>
        <v/>
      </c>
      <c r="M170" s="19" t="str">
        <f t="shared" si="9"/>
        <v/>
      </c>
      <c r="N170" s="19"/>
      <c r="O170" s="19"/>
      <c r="P170" s="19"/>
      <c r="Q170" s="19"/>
      <c r="R170" s="19"/>
    </row>
    <row r="171" spans="1:18" ht="15.75" customHeight="1" thickBot="1">
      <c r="A171" s="39" t="s">
        <v>326</v>
      </c>
      <c r="B171" s="39" t="s">
        <v>330</v>
      </c>
      <c r="C171" s="42">
        <v>93.663624510000005</v>
      </c>
      <c r="D171" s="42">
        <v>0</v>
      </c>
      <c r="E171" s="42">
        <v>93.663624510000005</v>
      </c>
      <c r="F171" s="39"/>
      <c r="G171" s="42">
        <v>69</v>
      </c>
      <c r="H171" s="42">
        <v>77</v>
      </c>
      <c r="I171" s="43" t="s">
        <v>48</v>
      </c>
      <c r="J171" s="43" t="s">
        <v>146</v>
      </c>
      <c r="K171" s="43" t="s">
        <v>270</v>
      </c>
      <c r="L171" s="19" t="str">
        <f t="shared" si="8"/>
        <v/>
      </c>
      <c r="M171" s="19" t="str">
        <f t="shared" si="9"/>
        <v/>
      </c>
      <c r="N171" s="19"/>
      <c r="O171" s="19"/>
      <c r="P171" s="19"/>
      <c r="Q171" s="19"/>
      <c r="R171" s="19"/>
    </row>
    <row r="172" spans="1:18" ht="15.75" customHeight="1" thickBot="1">
      <c r="A172" s="39" t="s">
        <v>323</v>
      </c>
      <c r="B172" s="39" t="s">
        <v>342</v>
      </c>
      <c r="C172" s="42">
        <v>241.6994607</v>
      </c>
      <c r="D172" s="42">
        <v>0</v>
      </c>
      <c r="E172" s="42">
        <v>241.6994607</v>
      </c>
      <c r="F172" s="39"/>
      <c r="G172" s="42">
        <v>70</v>
      </c>
      <c r="H172" s="42">
        <v>71</v>
      </c>
      <c r="I172" s="43" t="s">
        <v>48</v>
      </c>
      <c r="J172" s="43" t="s">
        <v>82</v>
      </c>
      <c r="K172" s="43" t="s">
        <v>270</v>
      </c>
      <c r="L172" s="19" t="str">
        <f t="shared" si="8"/>
        <v/>
      </c>
      <c r="M172" s="19" t="str">
        <f t="shared" si="9"/>
        <v/>
      </c>
      <c r="N172" s="19"/>
      <c r="O172" s="19"/>
      <c r="P172" s="19"/>
      <c r="Q172" s="19"/>
      <c r="R172" s="19"/>
    </row>
    <row r="173" spans="1:18" ht="15.75" customHeight="1" thickBot="1">
      <c r="A173" s="39" t="s">
        <v>323</v>
      </c>
      <c r="B173" s="39" t="s">
        <v>330</v>
      </c>
      <c r="C173" s="42">
        <v>17.73142112</v>
      </c>
      <c r="D173" s="42">
        <v>0</v>
      </c>
      <c r="E173" s="42">
        <v>17.73142112</v>
      </c>
      <c r="F173" s="39"/>
      <c r="G173" s="42">
        <v>70</v>
      </c>
      <c r="H173" s="42">
        <v>77</v>
      </c>
      <c r="I173" s="43" t="s">
        <v>48</v>
      </c>
      <c r="J173" s="43" t="s">
        <v>146</v>
      </c>
      <c r="K173" s="43" t="s">
        <v>270</v>
      </c>
      <c r="L173" s="19" t="str">
        <f t="shared" si="8"/>
        <v/>
      </c>
      <c r="M173" s="19" t="str">
        <f t="shared" si="9"/>
        <v/>
      </c>
      <c r="N173" s="19"/>
      <c r="O173" s="19"/>
      <c r="P173" s="19"/>
      <c r="Q173" s="19"/>
      <c r="R173" s="19"/>
    </row>
    <row r="174" spans="1:18" ht="15.75" customHeight="1" thickBot="1">
      <c r="A174" s="39" t="s">
        <v>323</v>
      </c>
      <c r="B174" s="39" t="s">
        <v>354</v>
      </c>
      <c r="C174" s="42">
        <v>281</v>
      </c>
      <c r="D174" s="42">
        <v>0</v>
      </c>
      <c r="E174" s="42">
        <v>281</v>
      </c>
      <c r="F174" s="39"/>
      <c r="G174" s="42">
        <v>70</v>
      </c>
      <c r="H174" s="42">
        <v>80</v>
      </c>
      <c r="I174" s="43" t="s">
        <v>48</v>
      </c>
      <c r="J174" s="43" t="s">
        <v>42</v>
      </c>
      <c r="K174" s="43" t="s">
        <v>270</v>
      </c>
      <c r="L174" s="19" t="str">
        <f t="shared" si="8"/>
        <v/>
      </c>
      <c r="M174" s="19" t="str">
        <f t="shared" si="9"/>
        <v/>
      </c>
      <c r="N174" s="19"/>
      <c r="O174" s="19"/>
      <c r="P174" s="19"/>
      <c r="Q174" s="19"/>
      <c r="R174" s="19"/>
    </row>
    <row r="175" spans="1:18" ht="15.75" customHeight="1" thickBot="1">
      <c r="A175" s="39" t="s">
        <v>323</v>
      </c>
      <c r="B175" s="39" t="s">
        <v>355</v>
      </c>
      <c r="C175" s="42">
        <v>453.40329400000002</v>
      </c>
      <c r="D175" s="42">
        <v>0</v>
      </c>
      <c r="E175" s="42">
        <v>453.40329400000002</v>
      </c>
      <c r="F175" s="39"/>
      <c r="G175" s="42">
        <v>70</v>
      </c>
      <c r="H175" s="42">
        <v>81</v>
      </c>
      <c r="I175" s="43" t="s">
        <v>48</v>
      </c>
      <c r="J175" s="43" t="s">
        <v>42</v>
      </c>
      <c r="K175" s="43" t="s">
        <v>270</v>
      </c>
      <c r="L175" s="19" t="str">
        <f t="shared" si="8"/>
        <v/>
      </c>
      <c r="M175" s="19" t="str">
        <f t="shared" si="9"/>
        <v/>
      </c>
      <c r="N175" s="19"/>
      <c r="O175" s="19"/>
      <c r="P175" s="19"/>
      <c r="Q175" s="19"/>
      <c r="R175" s="19"/>
    </row>
    <row r="176" spans="1:18" ht="15.75" customHeight="1" thickBot="1">
      <c r="A176" s="39" t="s">
        <v>342</v>
      </c>
      <c r="B176" s="39" t="s">
        <v>343</v>
      </c>
      <c r="C176" s="42">
        <v>1188.7690270000001</v>
      </c>
      <c r="D176" s="42">
        <v>0</v>
      </c>
      <c r="E176" s="42">
        <v>1188.7690270000001</v>
      </c>
      <c r="F176" s="39"/>
      <c r="G176" s="42">
        <v>71</v>
      </c>
      <c r="H176" s="42">
        <v>72</v>
      </c>
      <c r="I176" s="43" t="s">
        <v>82</v>
      </c>
      <c r="J176" s="43" t="s">
        <v>82</v>
      </c>
      <c r="K176" s="43" t="s">
        <v>264</v>
      </c>
      <c r="L176" s="19" t="str">
        <f t="shared" si="8"/>
        <v/>
      </c>
      <c r="M176" s="19" t="str">
        <f t="shared" si="9"/>
        <v/>
      </c>
      <c r="N176" s="19"/>
      <c r="O176" s="19"/>
      <c r="P176" s="19"/>
      <c r="Q176" s="19"/>
      <c r="R176" s="19"/>
    </row>
    <row r="177" spans="1:18" ht="15.75" customHeight="1" thickBot="1">
      <c r="A177" s="39" t="s">
        <v>342</v>
      </c>
      <c r="B177" s="39" t="s">
        <v>355</v>
      </c>
      <c r="C177" s="42">
        <v>270.52289999999999</v>
      </c>
      <c r="D177" s="42">
        <v>0</v>
      </c>
      <c r="E177" s="42">
        <v>270.52289999999999</v>
      </c>
      <c r="F177" s="39"/>
      <c r="G177" s="42">
        <v>71</v>
      </c>
      <c r="H177" s="42">
        <v>81</v>
      </c>
      <c r="I177" s="43" t="s">
        <v>82</v>
      </c>
      <c r="J177" s="43" t="s">
        <v>42</v>
      </c>
      <c r="K177" s="43" t="s">
        <v>270</v>
      </c>
      <c r="L177" s="19" t="str">
        <f t="shared" si="8"/>
        <v/>
      </c>
      <c r="M177" s="19" t="str">
        <f t="shared" si="9"/>
        <v/>
      </c>
      <c r="N177" s="19"/>
      <c r="O177" s="19"/>
      <c r="P177" s="19"/>
      <c r="Q177" s="19"/>
      <c r="R177" s="19"/>
    </row>
    <row r="178" spans="1:18" ht="15.75" customHeight="1" thickBot="1">
      <c r="A178" s="39" t="s">
        <v>343</v>
      </c>
      <c r="B178" s="39" t="s">
        <v>356</v>
      </c>
      <c r="C178" s="42">
        <v>2014.778</v>
      </c>
      <c r="D178" s="42">
        <v>0</v>
      </c>
      <c r="E178" s="42">
        <v>2014.778</v>
      </c>
      <c r="F178" s="39"/>
      <c r="G178" s="42">
        <v>72</v>
      </c>
      <c r="H178" s="42">
        <v>73</v>
      </c>
      <c r="I178" s="43" t="s">
        <v>82</v>
      </c>
      <c r="J178" s="43" t="s">
        <v>82</v>
      </c>
      <c r="K178" s="43" t="s">
        <v>264</v>
      </c>
      <c r="L178" s="19" t="str">
        <f t="shared" si="8"/>
        <v/>
      </c>
      <c r="M178" s="19" t="str">
        <f t="shared" si="9"/>
        <v/>
      </c>
      <c r="N178" s="19"/>
      <c r="O178" s="19"/>
      <c r="P178" s="19"/>
      <c r="Q178" s="19"/>
      <c r="R178" s="19"/>
    </row>
    <row r="179" spans="1:18" ht="15.75" customHeight="1" thickBot="1">
      <c r="A179" s="39" t="s">
        <v>343</v>
      </c>
      <c r="B179" s="39" t="s">
        <v>355</v>
      </c>
      <c r="C179" s="42">
        <v>3609.634</v>
      </c>
      <c r="D179" s="42">
        <v>0</v>
      </c>
      <c r="E179" s="42">
        <v>3609.634</v>
      </c>
      <c r="F179" s="39"/>
      <c r="G179" s="42">
        <v>72</v>
      </c>
      <c r="H179" s="42">
        <v>81</v>
      </c>
      <c r="I179" s="43" t="s">
        <v>82</v>
      </c>
      <c r="J179" s="43" t="s">
        <v>42</v>
      </c>
      <c r="K179" s="43" t="s">
        <v>270</v>
      </c>
      <c r="L179" s="19" t="str">
        <f t="shared" si="8"/>
        <v/>
      </c>
      <c r="M179" s="19" t="str">
        <f t="shared" si="9"/>
        <v/>
      </c>
      <c r="N179" s="19"/>
      <c r="O179" s="19"/>
      <c r="P179" s="19"/>
      <c r="Q179" s="19"/>
      <c r="R179" s="19"/>
    </row>
    <row r="180" spans="1:18" ht="15.75" customHeight="1" thickBot="1">
      <c r="A180" s="39" t="s">
        <v>343</v>
      </c>
      <c r="B180" s="39" t="s">
        <v>344</v>
      </c>
      <c r="C180" s="42">
        <v>1918.2529999999999</v>
      </c>
      <c r="D180" s="42">
        <v>0</v>
      </c>
      <c r="E180" s="42">
        <v>1918.2529999999999</v>
      </c>
      <c r="F180" s="39"/>
      <c r="G180" s="42">
        <v>72</v>
      </c>
      <c r="H180" s="42">
        <v>84</v>
      </c>
      <c r="I180" s="43" t="s">
        <v>82</v>
      </c>
      <c r="J180" s="43" t="s">
        <v>82</v>
      </c>
      <c r="K180" s="43" t="s">
        <v>264</v>
      </c>
      <c r="L180" s="19" t="str">
        <f t="shared" si="8"/>
        <v/>
      </c>
      <c r="M180" s="19" t="str">
        <f t="shared" si="9"/>
        <v/>
      </c>
      <c r="N180" s="19"/>
      <c r="O180" s="19"/>
      <c r="P180" s="19"/>
      <c r="Q180" s="19"/>
      <c r="R180" s="19"/>
    </row>
    <row r="181" spans="1:18" ht="15.75" customHeight="1" thickBot="1">
      <c r="A181" s="39" t="s">
        <v>356</v>
      </c>
      <c r="B181" s="39" t="s">
        <v>344</v>
      </c>
      <c r="C181" s="42">
        <v>1343.0940390000001</v>
      </c>
      <c r="D181" s="42">
        <v>0</v>
      </c>
      <c r="E181" s="42">
        <v>1343.0940390000001</v>
      </c>
      <c r="F181" s="39"/>
      <c r="G181" s="42">
        <v>73</v>
      </c>
      <c r="H181" s="42">
        <v>84</v>
      </c>
      <c r="I181" s="43" t="s">
        <v>82</v>
      </c>
      <c r="J181" s="43" t="s">
        <v>82</v>
      </c>
      <c r="K181" s="43" t="s">
        <v>264</v>
      </c>
      <c r="L181" s="19" t="str">
        <f t="shared" si="8"/>
        <v/>
      </c>
      <c r="M181" s="19" t="str">
        <f t="shared" si="9"/>
        <v/>
      </c>
      <c r="N181" s="19"/>
      <c r="O181" s="19"/>
      <c r="P181" s="19"/>
      <c r="Q181" s="19"/>
      <c r="R181" s="19"/>
    </row>
    <row r="182" spans="1:18" ht="15.75" customHeight="1" thickBot="1">
      <c r="A182" s="39" t="s">
        <v>327</v>
      </c>
      <c r="B182" s="39" t="s">
        <v>328</v>
      </c>
      <c r="C182" s="42">
        <v>899.51898400000005</v>
      </c>
      <c r="D182" s="42">
        <v>0</v>
      </c>
      <c r="E182" s="42">
        <v>899.51898400000005</v>
      </c>
      <c r="F182" s="39"/>
      <c r="G182" s="42">
        <v>74</v>
      </c>
      <c r="H182" s="42">
        <v>75</v>
      </c>
      <c r="I182" s="43" t="s">
        <v>71</v>
      </c>
      <c r="J182" s="43" t="s">
        <v>146</v>
      </c>
      <c r="K182" s="43" t="s">
        <v>270</v>
      </c>
      <c r="L182" s="19" t="str">
        <f t="shared" si="8"/>
        <v/>
      </c>
      <c r="M182" s="19" t="str">
        <f t="shared" si="9"/>
        <v/>
      </c>
      <c r="N182" s="19"/>
      <c r="O182" s="19"/>
      <c r="P182" s="19"/>
      <c r="Q182" s="19"/>
      <c r="R182" s="19"/>
    </row>
    <row r="183" spans="1:18" ht="15.75" customHeight="1" thickBot="1">
      <c r="A183" s="39" t="s">
        <v>327</v>
      </c>
      <c r="B183" s="39" t="s">
        <v>357</v>
      </c>
      <c r="C183" s="42">
        <v>422</v>
      </c>
      <c r="D183" s="42">
        <v>0</v>
      </c>
      <c r="E183" s="42">
        <v>422</v>
      </c>
      <c r="F183" s="39"/>
      <c r="G183" s="42">
        <v>74</v>
      </c>
      <c r="H183" s="42">
        <v>103</v>
      </c>
      <c r="I183" s="43" t="s">
        <v>71</v>
      </c>
      <c r="J183" s="43" t="s">
        <v>71</v>
      </c>
      <c r="K183" s="43" t="s">
        <v>264</v>
      </c>
      <c r="L183" s="19" t="str">
        <f t="shared" si="8"/>
        <v/>
      </c>
      <c r="M183" s="19" t="str">
        <f t="shared" si="9"/>
        <v/>
      </c>
      <c r="N183" s="19"/>
      <c r="O183" s="19"/>
      <c r="P183" s="19"/>
      <c r="Q183" s="19"/>
      <c r="R183" s="19"/>
    </row>
    <row r="184" spans="1:18" ht="15.75" customHeight="1" thickBot="1">
      <c r="A184" s="39" t="s">
        <v>328</v>
      </c>
      <c r="B184" s="39" t="s">
        <v>329</v>
      </c>
      <c r="C184" s="42">
        <v>2489.6455340000002</v>
      </c>
      <c r="D184" s="42">
        <v>0</v>
      </c>
      <c r="E184" s="42">
        <v>2489.6455340000002</v>
      </c>
      <c r="F184" s="39"/>
      <c r="G184" s="42">
        <v>75</v>
      </c>
      <c r="H184" s="42">
        <v>76</v>
      </c>
      <c r="I184" s="43" t="s">
        <v>146</v>
      </c>
      <c r="J184" s="43" t="s">
        <v>146</v>
      </c>
      <c r="K184" s="43" t="s">
        <v>264</v>
      </c>
      <c r="L184" s="19" t="str">
        <f t="shared" si="8"/>
        <v/>
      </c>
      <c r="M184" s="19" t="str">
        <f t="shared" si="9"/>
        <v/>
      </c>
      <c r="N184" s="19"/>
      <c r="O184" s="19"/>
      <c r="P184" s="19"/>
      <c r="Q184" s="19"/>
      <c r="R184" s="19"/>
    </row>
    <row r="185" spans="1:18" ht="15.75" customHeight="1" thickBot="1">
      <c r="A185" s="39" t="s">
        <v>328</v>
      </c>
      <c r="B185" s="39" t="s">
        <v>358</v>
      </c>
      <c r="C185" s="42">
        <v>133.64042029999999</v>
      </c>
      <c r="D185" s="42">
        <v>0</v>
      </c>
      <c r="E185" s="42">
        <v>133.64042029999999</v>
      </c>
      <c r="F185" s="39"/>
      <c r="G185" s="42">
        <v>75</v>
      </c>
      <c r="H185" s="42">
        <v>79</v>
      </c>
      <c r="I185" s="43" t="s">
        <v>146</v>
      </c>
      <c r="J185" s="43" t="s">
        <v>146</v>
      </c>
      <c r="K185" s="43" t="s">
        <v>264</v>
      </c>
      <c r="L185" s="19" t="str">
        <f t="shared" si="8"/>
        <v/>
      </c>
      <c r="M185" s="19" t="str">
        <f t="shared" si="9"/>
        <v/>
      </c>
      <c r="N185" s="19"/>
      <c r="O185" s="19"/>
      <c r="P185" s="19"/>
      <c r="Q185" s="19"/>
      <c r="R185" s="19"/>
    </row>
    <row r="186" spans="1:18" ht="15.75" customHeight="1" thickBot="1">
      <c r="A186" s="39" t="s">
        <v>329</v>
      </c>
      <c r="B186" s="39" t="s">
        <v>330</v>
      </c>
      <c r="C186" s="42">
        <v>472.99709999999999</v>
      </c>
      <c r="D186" s="42">
        <v>0</v>
      </c>
      <c r="E186" s="42">
        <v>472.99709999999999</v>
      </c>
      <c r="F186" s="39"/>
      <c r="G186" s="42">
        <v>76</v>
      </c>
      <c r="H186" s="42">
        <v>77</v>
      </c>
      <c r="I186" s="43" t="s">
        <v>146</v>
      </c>
      <c r="J186" s="43" t="s">
        <v>146</v>
      </c>
      <c r="K186" s="43" t="s">
        <v>264</v>
      </c>
      <c r="L186" s="19" t="str">
        <f t="shared" si="8"/>
        <v/>
      </c>
      <c r="M186" s="19" t="str">
        <f t="shared" si="9"/>
        <v/>
      </c>
      <c r="N186" s="19"/>
      <c r="O186" s="19"/>
      <c r="P186" s="19"/>
      <c r="Q186" s="19"/>
      <c r="R186" s="19"/>
    </row>
    <row r="187" spans="1:18" ht="15.75" customHeight="1" thickBot="1">
      <c r="A187" s="39" t="s">
        <v>329</v>
      </c>
      <c r="B187" s="39" t="s">
        <v>359</v>
      </c>
      <c r="C187" s="42">
        <v>1065.4770000000001</v>
      </c>
      <c r="D187" s="42">
        <v>0</v>
      </c>
      <c r="E187" s="42">
        <v>1065.4770000000001</v>
      </c>
      <c r="F187" s="39"/>
      <c r="G187" s="42">
        <v>76</v>
      </c>
      <c r="H187" s="42">
        <v>78</v>
      </c>
      <c r="I187" s="43" t="s">
        <v>146</v>
      </c>
      <c r="J187" s="43" t="s">
        <v>146</v>
      </c>
      <c r="K187" s="43" t="s">
        <v>264</v>
      </c>
      <c r="L187" s="19" t="str">
        <f t="shared" si="8"/>
        <v/>
      </c>
      <c r="M187" s="19" t="str">
        <f t="shared" si="9"/>
        <v/>
      </c>
      <c r="N187" s="19"/>
      <c r="O187" s="19"/>
      <c r="P187" s="19"/>
      <c r="Q187" s="19"/>
      <c r="R187" s="19"/>
    </row>
    <row r="188" spans="1:18" ht="15.75" customHeight="1" thickBot="1">
      <c r="A188" s="39" t="s">
        <v>329</v>
      </c>
      <c r="B188" s="39" t="s">
        <v>358</v>
      </c>
      <c r="C188" s="42">
        <v>562.74650929999996</v>
      </c>
      <c r="D188" s="42">
        <v>0</v>
      </c>
      <c r="E188" s="42">
        <v>562.74650929999996</v>
      </c>
      <c r="F188" s="39"/>
      <c r="G188" s="42">
        <v>76</v>
      </c>
      <c r="H188" s="42">
        <v>79</v>
      </c>
      <c r="I188" s="43" t="s">
        <v>146</v>
      </c>
      <c r="J188" s="43" t="s">
        <v>146</v>
      </c>
      <c r="K188" s="43" t="s">
        <v>264</v>
      </c>
      <c r="L188" s="19" t="str">
        <f t="shared" si="8"/>
        <v/>
      </c>
      <c r="M188" s="19" t="str">
        <f t="shared" si="9"/>
        <v/>
      </c>
      <c r="N188" s="19"/>
      <c r="O188" s="19"/>
      <c r="P188" s="19"/>
      <c r="Q188" s="19"/>
      <c r="R188" s="19"/>
    </row>
    <row r="189" spans="1:18" ht="15.75" customHeight="1" thickBot="1">
      <c r="A189" s="39" t="s">
        <v>330</v>
      </c>
      <c r="B189" s="39" t="s">
        <v>359</v>
      </c>
      <c r="C189" s="42">
        <v>213.53137699999999</v>
      </c>
      <c r="D189" s="42">
        <v>0</v>
      </c>
      <c r="E189" s="42">
        <v>213.53137699999999</v>
      </c>
      <c r="F189" s="39"/>
      <c r="G189" s="42">
        <v>77</v>
      </c>
      <c r="H189" s="42">
        <v>78</v>
      </c>
      <c r="I189" s="43" t="s">
        <v>146</v>
      </c>
      <c r="J189" s="43" t="s">
        <v>146</v>
      </c>
      <c r="K189" s="43" t="s">
        <v>264</v>
      </c>
      <c r="L189" s="19" t="str">
        <f t="shared" si="8"/>
        <v/>
      </c>
      <c r="M189" s="19" t="str">
        <f t="shared" si="9"/>
        <v/>
      </c>
      <c r="N189" s="19"/>
      <c r="O189" s="19"/>
      <c r="P189" s="19"/>
      <c r="Q189" s="19"/>
      <c r="R189" s="19"/>
    </row>
    <row r="190" spans="1:18" ht="15.75" customHeight="1" thickBot="1">
      <c r="A190" s="39" t="s">
        <v>330</v>
      </c>
      <c r="B190" s="39" t="s">
        <v>354</v>
      </c>
      <c r="C190" s="42">
        <v>13.14236361</v>
      </c>
      <c r="D190" s="42">
        <v>0</v>
      </c>
      <c r="E190" s="42">
        <v>13.14236361</v>
      </c>
      <c r="F190" s="39"/>
      <c r="G190" s="42">
        <v>77</v>
      </c>
      <c r="H190" s="42">
        <v>80</v>
      </c>
      <c r="I190" s="43" t="s">
        <v>146</v>
      </c>
      <c r="J190" s="43" t="s">
        <v>42</v>
      </c>
      <c r="K190" s="43" t="s">
        <v>270</v>
      </c>
      <c r="L190" s="19" t="str">
        <f t="shared" si="8"/>
        <v/>
      </c>
      <c r="M190" s="19" t="str">
        <f t="shared" si="9"/>
        <v/>
      </c>
      <c r="N190" s="19"/>
      <c r="O190" s="19"/>
      <c r="P190" s="19"/>
      <c r="Q190" s="19"/>
      <c r="R190" s="19"/>
    </row>
    <row r="191" spans="1:18" ht="15.75" customHeight="1" thickBot="1">
      <c r="A191" s="39" t="s">
        <v>359</v>
      </c>
      <c r="B191" s="39" t="s">
        <v>358</v>
      </c>
      <c r="C191" s="42">
        <v>192.86022740000001</v>
      </c>
      <c r="D191" s="42">
        <v>0</v>
      </c>
      <c r="E191" s="42">
        <v>192.86022740000001</v>
      </c>
      <c r="F191" s="39"/>
      <c r="G191" s="42">
        <v>78</v>
      </c>
      <c r="H191" s="42">
        <v>79</v>
      </c>
      <c r="I191" s="43" t="s">
        <v>146</v>
      </c>
      <c r="J191" s="43" t="s">
        <v>146</v>
      </c>
      <c r="K191" s="43" t="s">
        <v>264</v>
      </c>
      <c r="L191" s="19" t="str">
        <f t="shared" si="8"/>
        <v/>
      </c>
      <c r="M191" s="19" t="str">
        <f t="shared" si="9"/>
        <v/>
      </c>
      <c r="N191" s="19"/>
      <c r="O191" s="19"/>
      <c r="P191" s="19"/>
      <c r="Q191" s="19"/>
      <c r="R191" s="19"/>
    </row>
    <row r="192" spans="1:18" ht="15.75" customHeight="1" thickBot="1">
      <c r="A192" s="39" t="s">
        <v>359</v>
      </c>
      <c r="B192" s="39" t="s">
        <v>354</v>
      </c>
      <c r="C192" s="42">
        <v>197.61047930000001</v>
      </c>
      <c r="D192" s="42">
        <v>0</v>
      </c>
      <c r="E192" s="42">
        <v>197.61047930000001</v>
      </c>
      <c r="F192" s="39"/>
      <c r="G192" s="42">
        <v>78</v>
      </c>
      <c r="H192" s="42">
        <v>80</v>
      </c>
      <c r="I192" s="43" t="s">
        <v>146</v>
      </c>
      <c r="J192" s="43" t="s">
        <v>42</v>
      </c>
      <c r="K192" s="43" t="s">
        <v>270</v>
      </c>
      <c r="L192" s="19" t="str">
        <f t="shared" si="8"/>
        <v/>
      </c>
      <c r="M192" s="19" t="str">
        <f t="shared" si="9"/>
        <v/>
      </c>
      <c r="N192" s="19"/>
      <c r="O192" s="19"/>
      <c r="P192" s="19"/>
      <c r="Q192" s="19"/>
      <c r="R192" s="19"/>
    </row>
    <row r="193" spans="1:18" ht="15.75" customHeight="1" thickBot="1">
      <c r="A193" s="39" t="s">
        <v>358</v>
      </c>
      <c r="B193" s="39" t="s">
        <v>354</v>
      </c>
      <c r="C193" s="42">
        <v>1514.64</v>
      </c>
      <c r="D193" s="42">
        <v>0</v>
      </c>
      <c r="E193" s="42">
        <v>1514.64</v>
      </c>
      <c r="F193" s="39"/>
      <c r="G193" s="42">
        <v>79</v>
      </c>
      <c r="H193" s="42">
        <v>80</v>
      </c>
      <c r="I193" s="43" t="s">
        <v>146</v>
      </c>
      <c r="J193" s="43" t="s">
        <v>42</v>
      </c>
      <c r="K193" s="43" t="s">
        <v>270</v>
      </c>
      <c r="L193" s="19" t="str">
        <f t="shared" si="8"/>
        <v/>
      </c>
      <c r="M193" s="19" t="str">
        <f t="shared" si="9"/>
        <v/>
      </c>
      <c r="N193" s="19"/>
      <c r="O193" s="19"/>
      <c r="P193" s="19"/>
      <c r="Q193" s="19"/>
      <c r="R193" s="19"/>
    </row>
    <row r="194" spans="1:18" ht="15.75" customHeight="1" thickBot="1">
      <c r="A194" s="39" t="s">
        <v>354</v>
      </c>
      <c r="B194" s="39" t="s">
        <v>355</v>
      </c>
      <c r="C194" s="42">
        <v>953.05506079999998</v>
      </c>
      <c r="D194" s="42">
        <v>0</v>
      </c>
      <c r="E194" s="42">
        <v>953.05506079999998</v>
      </c>
      <c r="F194" s="39"/>
      <c r="G194" s="42">
        <v>80</v>
      </c>
      <c r="H194" s="42">
        <v>81</v>
      </c>
      <c r="I194" s="43" t="s">
        <v>42</v>
      </c>
      <c r="J194" s="43" t="s">
        <v>42</v>
      </c>
      <c r="K194" s="43" t="s">
        <v>264</v>
      </c>
      <c r="L194" s="19" t="str">
        <f t="shared" ref="L194:L257" si="10">IF(AND(K194="Different",OR(I194 = $O$1,J194=$O$1)),E194,"")</f>
        <v/>
      </c>
      <c r="M194" s="19" t="str">
        <f t="shared" ref="M194:M257" si="11">IF(L194&lt;&gt;"",IF(I194=$O$1,J194,I194),"")</f>
        <v/>
      </c>
      <c r="N194" s="19"/>
      <c r="O194" s="19"/>
      <c r="P194" s="19"/>
      <c r="Q194" s="19"/>
      <c r="R194" s="19"/>
    </row>
    <row r="195" spans="1:18" ht="15.75" customHeight="1" thickBot="1">
      <c r="A195" s="39" t="s">
        <v>354</v>
      </c>
      <c r="B195" s="39" t="s">
        <v>360</v>
      </c>
      <c r="C195" s="42">
        <v>1825.0135519999999</v>
      </c>
      <c r="D195" s="42">
        <v>0</v>
      </c>
      <c r="E195" s="42">
        <v>1825.0135519999999</v>
      </c>
      <c r="F195" s="39"/>
      <c r="G195" s="42">
        <v>80</v>
      </c>
      <c r="H195" s="42">
        <v>82</v>
      </c>
      <c r="I195" s="43" t="s">
        <v>42</v>
      </c>
      <c r="J195" s="43" t="s">
        <v>42</v>
      </c>
      <c r="K195" s="43" t="s">
        <v>264</v>
      </c>
      <c r="L195" s="19" t="str">
        <f t="shared" si="10"/>
        <v/>
      </c>
      <c r="M195" s="19" t="str">
        <f t="shared" si="11"/>
        <v/>
      </c>
      <c r="N195" s="19"/>
      <c r="O195" s="19"/>
      <c r="P195" s="19"/>
      <c r="Q195" s="19"/>
      <c r="R195" s="19"/>
    </row>
    <row r="196" spans="1:18" ht="15.75" customHeight="1" thickBot="1">
      <c r="A196" s="39" t="s">
        <v>354</v>
      </c>
      <c r="B196" s="39" t="s">
        <v>361</v>
      </c>
      <c r="C196" s="42">
        <v>473.63122429999999</v>
      </c>
      <c r="D196" s="42">
        <v>0</v>
      </c>
      <c r="E196" s="42">
        <v>473.63122429999999</v>
      </c>
      <c r="F196" s="39"/>
      <c r="G196" s="42">
        <v>80</v>
      </c>
      <c r="H196" s="42">
        <v>83</v>
      </c>
      <c r="I196" s="43" t="s">
        <v>42</v>
      </c>
      <c r="J196" s="43" t="s">
        <v>42</v>
      </c>
      <c r="K196" s="43" t="s">
        <v>264</v>
      </c>
      <c r="L196" s="19" t="str">
        <f t="shared" si="10"/>
        <v/>
      </c>
      <c r="M196" s="19" t="str">
        <f t="shared" si="11"/>
        <v/>
      </c>
      <c r="N196" s="19"/>
      <c r="O196" s="19"/>
      <c r="P196" s="19"/>
      <c r="Q196" s="19"/>
      <c r="R196" s="19"/>
    </row>
    <row r="197" spans="1:18" ht="15.75" customHeight="1" thickBot="1">
      <c r="A197" s="39" t="s">
        <v>354</v>
      </c>
      <c r="B197" s="39" t="s">
        <v>362</v>
      </c>
      <c r="C197" s="42">
        <v>4210.9170000000004</v>
      </c>
      <c r="D197" s="42">
        <v>0</v>
      </c>
      <c r="E197" s="42">
        <v>4210.9170000000004</v>
      </c>
      <c r="F197" s="39"/>
      <c r="G197" s="42">
        <v>80</v>
      </c>
      <c r="H197" s="42">
        <v>105</v>
      </c>
      <c r="I197" s="43" t="s">
        <v>42</v>
      </c>
      <c r="J197" s="43" t="s">
        <v>46</v>
      </c>
      <c r="K197" s="43" t="s">
        <v>270</v>
      </c>
      <c r="L197" s="19" t="str">
        <f t="shared" si="10"/>
        <v/>
      </c>
      <c r="M197" s="19" t="str">
        <f t="shared" si="11"/>
        <v/>
      </c>
      <c r="N197" s="19"/>
      <c r="O197" s="19"/>
      <c r="P197" s="19"/>
      <c r="Q197" s="19"/>
      <c r="R197" s="19"/>
    </row>
    <row r="198" spans="1:18" ht="15.75" customHeight="1" thickBot="1">
      <c r="A198" s="39" t="s">
        <v>355</v>
      </c>
      <c r="B198" s="39" t="s">
        <v>360</v>
      </c>
      <c r="C198" s="42">
        <v>1569.9739999999999</v>
      </c>
      <c r="D198" s="42">
        <v>0</v>
      </c>
      <c r="E198" s="42">
        <v>1569.9739999999999</v>
      </c>
      <c r="F198" s="39"/>
      <c r="G198" s="42">
        <v>81</v>
      </c>
      <c r="H198" s="42">
        <v>82</v>
      </c>
      <c r="I198" s="43" t="s">
        <v>42</v>
      </c>
      <c r="J198" s="43" t="s">
        <v>42</v>
      </c>
      <c r="K198" s="43" t="s">
        <v>264</v>
      </c>
      <c r="L198" s="19" t="str">
        <f t="shared" si="10"/>
        <v/>
      </c>
      <c r="M198" s="19" t="str">
        <f t="shared" si="11"/>
        <v/>
      </c>
      <c r="N198" s="19"/>
      <c r="O198" s="19"/>
      <c r="P198" s="19"/>
      <c r="Q198" s="19"/>
      <c r="R198" s="19"/>
    </row>
    <row r="199" spans="1:18" ht="15.75" customHeight="1" thickBot="1">
      <c r="A199" s="39" t="s">
        <v>355</v>
      </c>
      <c r="B199" s="39" t="s">
        <v>361</v>
      </c>
      <c r="C199" s="42">
        <v>2843.9279999999999</v>
      </c>
      <c r="D199" s="42">
        <v>0</v>
      </c>
      <c r="E199" s="42">
        <v>2843.9279999999999</v>
      </c>
      <c r="F199" s="39"/>
      <c r="G199" s="42">
        <v>81</v>
      </c>
      <c r="H199" s="42">
        <v>83</v>
      </c>
      <c r="I199" s="43" t="s">
        <v>42</v>
      </c>
      <c r="J199" s="43" t="s">
        <v>42</v>
      </c>
      <c r="K199" s="43" t="s">
        <v>264</v>
      </c>
      <c r="L199" s="19" t="str">
        <f t="shared" si="10"/>
        <v/>
      </c>
      <c r="M199" s="19" t="str">
        <f t="shared" si="11"/>
        <v/>
      </c>
      <c r="N199" s="19"/>
      <c r="O199" s="19"/>
      <c r="P199" s="19"/>
      <c r="Q199" s="19"/>
      <c r="R199" s="19"/>
    </row>
    <row r="200" spans="1:18" ht="15.75" customHeight="1" thickBot="1">
      <c r="A200" s="39" t="s">
        <v>355</v>
      </c>
      <c r="B200" s="39" t="s">
        <v>363</v>
      </c>
      <c r="C200" s="42">
        <v>2521.7910449999999</v>
      </c>
      <c r="D200" s="42">
        <v>0</v>
      </c>
      <c r="E200" s="42">
        <v>2521.7910449999999</v>
      </c>
      <c r="F200" s="39"/>
      <c r="G200" s="42">
        <v>81</v>
      </c>
      <c r="H200" s="42">
        <v>93</v>
      </c>
      <c r="I200" s="43" t="s">
        <v>42</v>
      </c>
      <c r="J200" s="43" t="s">
        <v>55</v>
      </c>
      <c r="K200" s="43" t="s">
        <v>270</v>
      </c>
      <c r="L200" s="19" t="str">
        <f t="shared" si="10"/>
        <v/>
      </c>
      <c r="M200" s="19" t="str">
        <f t="shared" si="11"/>
        <v/>
      </c>
      <c r="N200" s="19"/>
      <c r="O200" s="19"/>
      <c r="P200" s="19"/>
      <c r="Q200" s="19"/>
      <c r="R200" s="19"/>
    </row>
    <row r="201" spans="1:18" ht="15.75" customHeight="1" thickBot="1">
      <c r="A201" s="39" t="s">
        <v>355</v>
      </c>
      <c r="B201" s="39" t="s">
        <v>364</v>
      </c>
      <c r="C201" s="42">
        <v>25.555641600000001</v>
      </c>
      <c r="D201" s="42">
        <v>0</v>
      </c>
      <c r="E201" s="42">
        <v>25.555641600000001</v>
      </c>
      <c r="F201" s="39"/>
      <c r="G201" s="42">
        <v>81</v>
      </c>
      <c r="H201" s="42">
        <v>107</v>
      </c>
      <c r="I201" s="43" t="s">
        <v>42</v>
      </c>
      <c r="J201" s="43" t="s">
        <v>46</v>
      </c>
      <c r="K201" s="43" t="s">
        <v>270</v>
      </c>
      <c r="L201" s="19" t="str">
        <f t="shared" si="10"/>
        <v/>
      </c>
      <c r="M201" s="19" t="str">
        <f t="shared" si="11"/>
        <v/>
      </c>
      <c r="N201" s="19"/>
      <c r="O201" s="19"/>
      <c r="P201" s="19"/>
      <c r="Q201" s="19"/>
      <c r="R201" s="19"/>
    </row>
    <row r="202" spans="1:18" ht="15.75" customHeight="1" thickBot="1">
      <c r="A202" s="39" t="s">
        <v>355</v>
      </c>
      <c r="B202" s="39" t="s">
        <v>365</v>
      </c>
      <c r="C202" s="42">
        <v>100.87164180000001</v>
      </c>
      <c r="D202" s="42">
        <v>0</v>
      </c>
      <c r="E202" s="42">
        <v>100.87164180000001</v>
      </c>
      <c r="F202" s="39"/>
      <c r="G202" s="42">
        <v>81</v>
      </c>
      <c r="H202" s="42">
        <v>108</v>
      </c>
      <c r="I202" s="43" t="s">
        <v>42</v>
      </c>
      <c r="J202" s="43" t="s">
        <v>55</v>
      </c>
      <c r="K202" s="43" t="s">
        <v>270</v>
      </c>
      <c r="L202" s="19" t="str">
        <f t="shared" si="10"/>
        <v/>
      </c>
      <c r="M202" s="19" t="str">
        <f t="shared" si="11"/>
        <v/>
      </c>
      <c r="N202" s="19"/>
      <c r="O202" s="19"/>
      <c r="P202" s="19"/>
      <c r="Q202" s="19"/>
      <c r="R202" s="19"/>
    </row>
    <row r="203" spans="1:18" ht="15.75" customHeight="1" thickBot="1">
      <c r="A203" s="39" t="s">
        <v>360</v>
      </c>
      <c r="B203" s="39" t="s">
        <v>361</v>
      </c>
      <c r="C203" s="42">
        <v>1283.5930000000001</v>
      </c>
      <c r="D203" s="42">
        <v>0</v>
      </c>
      <c r="E203" s="42">
        <v>1283.5930000000001</v>
      </c>
      <c r="F203" s="39"/>
      <c r="G203" s="42">
        <v>82</v>
      </c>
      <c r="H203" s="42">
        <v>83</v>
      </c>
      <c r="I203" s="43" t="s">
        <v>42</v>
      </c>
      <c r="J203" s="43" t="s">
        <v>42</v>
      </c>
      <c r="K203" s="43" t="s">
        <v>264</v>
      </c>
      <c r="L203" s="19" t="str">
        <f t="shared" si="10"/>
        <v/>
      </c>
      <c r="M203" s="19" t="str">
        <f t="shared" si="11"/>
        <v/>
      </c>
      <c r="N203" s="19"/>
      <c r="O203" s="19"/>
      <c r="P203" s="19"/>
      <c r="Q203" s="19"/>
      <c r="R203" s="19"/>
    </row>
    <row r="204" spans="1:18" ht="15.75" customHeight="1" thickBot="1">
      <c r="A204" s="39" t="s">
        <v>361</v>
      </c>
      <c r="B204" s="39" t="s">
        <v>362</v>
      </c>
      <c r="C204" s="42">
        <v>320.9788585</v>
      </c>
      <c r="D204" s="42">
        <v>0</v>
      </c>
      <c r="E204" s="42">
        <v>320.9788585</v>
      </c>
      <c r="F204" s="39"/>
      <c r="G204" s="42">
        <v>83</v>
      </c>
      <c r="H204" s="42">
        <v>105</v>
      </c>
      <c r="I204" s="43" t="s">
        <v>42</v>
      </c>
      <c r="J204" s="43" t="s">
        <v>46</v>
      </c>
      <c r="K204" s="43" t="s">
        <v>270</v>
      </c>
      <c r="L204" s="19" t="str">
        <f t="shared" si="10"/>
        <v/>
      </c>
      <c r="M204" s="19" t="str">
        <f t="shared" si="11"/>
        <v/>
      </c>
      <c r="N204" s="19"/>
      <c r="O204" s="19"/>
      <c r="P204" s="19"/>
      <c r="Q204" s="19"/>
      <c r="R204" s="19"/>
    </row>
    <row r="205" spans="1:18" ht="15.75" customHeight="1" thickBot="1">
      <c r="A205" s="39" t="s">
        <v>361</v>
      </c>
      <c r="B205" s="39" t="s">
        <v>364</v>
      </c>
      <c r="C205" s="42">
        <v>801.76566249999996</v>
      </c>
      <c r="D205" s="42">
        <v>0</v>
      </c>
      <c r="E205" s="42">
        <v>801.76566249999996</v>
      </c>
      <c r="F205" s="39"/>
      <c r="G205" s="42">
        <v>83</v>
      </c>
      <c r="H205" s="42">
        <v>107</v>
      </c>
      <c r="I205" s="43" t="s">
        <v>42</v>
      </c>
      <c r="J205" s="43" t="s">
        <v>46</v>
      </c>
      <c r="K205" s="43" t="s">
        <v>270</v>
      </c>
      <c r="L205" s="19" t="str">
        <f t="shared" si="10"/>
        <v/>
      </c>
      <c r="M205" s="19" t="str">
        <f t="shared" si="11"/>
        <v/>
      </c>
      <c r="N205" s="19"/>
      <c r="O205" s="19"/>
      <c r="P205" s="19"/>
      <c r="Q205" s="19"/>
      <c r="R205" s="19"/>
    </row>
    <row r="206" spans="1:18" ht="15.75" customHeight="1" thickBot="1">
      <c r="A206" s="39" t="s">
        <v>344</v>
      </c>
      <c r="B206" s="39" t="s">
        <v>340</v>
      </c>
      <c r="C206" s="42">
        <v>3000</v>
      </c>
      <c r="D206" s="42">
        <v>0</v>
      </c>
      <c r="E206" s="42">
        <v>3000</v>
      </c>
      <c r="F206" s="39"/>
      <c r="G206" s="42">
        <v>84</v>
      </c>
      <c r="H206" s="42">
        <v>85</v>
      </c>
      <c r="I206" s="43" t="s">
        <v>82</v>
      </c>
      <c r="J206" s="43" t="s">
        <v>13</v>
      </c>
      <c r="K206" s="43" t="s">
        <v>270</v>
      </c>
      <c r="L206" s="19" t="str">
        <f t="shared" si="10"/>
        <v/>
      </c>
      <c r="M206" s="19" t="str">
        <f t="shared" si="11"/>
        <v/>
      </c>
      <c r="N206" s="19"/>
      <c r="O206" s="19"/>
      <c r="P206" s="19"/>
      <c r="Q206" s="19"/>
      <c r="R206" s="19"/>
    </row>
    <row r="207" spans="1:18" ht="15.75" customHeight="1" thickBot="1">
      <c r="A207" s="39" t="s">
        <v>344</v>
      </c>
      <c r="B207" s="39" t="s">
        <v>366</v>
      </c>
      <c r="C207" s="42">
        <v>449.33731340000003</v>
      </c>
      <c r="D207" s="42">
        <v>0</v>
      </c>
      <c r="E207" s="42">
        <v>449.33731340000003</v>
      </c>
      <c r="F207" s="39"/>
      <c r="G207" s="42">
        <v>84</v>
      </c>
      <c r="H207" s="42">
        <v>92</v>
      </c>
      <c r="I207" s="43" t="s">
        <v>82</v>
      </c>
      <c r="J207" s="43" t="s">
        <v>127</v>
      </c>
      <c r="K207" s="43" t="s">
        <v>270</v>
      </c>
      <c r="L207" s="19" t="str">
        <f t="shared" si="10"/>
        <v/>
      </c>
      <c r="M207" s="19" t="str">
        <f t="shared" si="11"/>
        <v/>
      </c>
      <c r="N207" s="19"/>
      <c r="O207" s="19"/>
      <c r="P207" s="19"/>
      <c r="Q207" s="19"/>
      <c r="R207" s="19"/>
    </row>
    <row r="208" spans="1:18" ht="15.75" customHeight="1" thickBot="1">
      <c r="A208" s="39" t="s">
        <v>340</v>
      </c>
      <c r="B208" s="39" t="s">
        <v>347</v>
      </c>
      <c r="C208" s="42">
        <v>3957.5169999999998</v>
      </c>
      <c r="D208" s="42">
        <v>0</v>
      </c>
      <c r="E208" s="42">
        <v>3957.5169999999998</v>
      </c>
      <c r="F208" s="39"/>
      <c r="G208" s="42">
        <v>85</v>
      </c>
      <c r="H208" s="42">
        <v>86</v>
      </c>
      <c r="I208" s="43" t="s">
        <v>13</v>
      </c>
      <c r="J208" s="43" t="s">
        <v>59</v>
      </c>
      <c r="K208" s="43" t="s">
        <v>270</v>
      </c>
      <c r="L208" s="19" t="str">
        <f t="shared" si="10"/>
        <v/>
      </c>
      <c r="M208" s="19" t="str">
        <f t="shared" si="11"/>
        <v/>
      </c>
      <c r="N208" s="19"/>
      <c r="O208" s="19"/>
      <c r="P208" s="19"/>
      <c r="Q208" s="19"/>
      <c r="R208" s="19"/>
    </row>
    <row r="209" spans="1:18" ht="15.75" customHeight="1" thickBot="1">
      <c r="A209" s="39" t="s">
        <v>340</v>
      </c>
      <c r="B209" s="39" t="s">
        <v>348</v>
      </c>
      <c r="C209" s="42">
        <v>1662.681</v>
      </c>
      <c r="D209" s="42">
        <v>0</v>
      </c>
      <c r="E209" s="42">
        <v>1662.681</v>
      </c>
      <c r="F209" s="39"/>
      <c r="G209" s="42">
        <v>85</v>
      </c>
      <c r="H209" s="42">
        <v>87</v>
      </c>
      <c r="I209" s="43" t="s">
        <v>13</v>
      </c>
      <c r="J209" s="43" t="s">
        <v>78</v>
      </c>
      <c r="K209" s="43" t="s">
        <v>270</v>
      </c>
      <c r="L209" s="19" t="str">
        <f t="shared" si="10"/>
        <v/>
      </c>
      <c r="M209" s="19" t="str">
        <f t="shared" si="11"/>
        <v/>
      </c>
      <c r="N209" s="19"/>
      <c r="O209" s="19"/>
      <c r="P209" s="19"/>
      <c r="Q209" s="19"/>
      <c r="R209" s="19"/>
    </row>
    <row r="210" spans="1:18" ht="15.75" customHeight="1" thickBot="1">
      <c r="A210" s="39" t="s">
        <v>340</v>
      </c>
      <c r="B210" s="39" t="s">
        <v>366</v>
      </c>
      <c r="C210" s="42">
        <v>1023.337407</v>
      </c>
      <c r="D210" s="42">
        <v>0</v>
      </c>
      <c r="E210" s="42">
        <v>1023.337407</v>
      </c>
      <c r="F210" s="39"/>
      <c r="G210" s="42">
        <v>85</v>
      </c>
      <c r="H210" s="42">
        <v>92</v>
      </c>
      <c r="I210" s="43" t="s">
        <v>13</v>
      </c>
      <c r="J210" s="43" t="s">
        <v>127</v>
      </c>
      <c r="K210" s="43" t="s">
        <v>270</v>
      </c>
      <c r="L210" s="19" t="str">
        <f t="shared" si="10"/>
        <v/>
      </c>
      <c r="M210" s="19" t="str">
        <f t="shared" si="11"/>
        <v/>
      </c>
      <c r="N210" s="19"/>
      <c r="O210" s="19"/>
      <c r="P210" s="19"/>
      <c r="Q210" s="19"/>
      <c r="R210" s="19"/>
    </row>
    <row r="211" spans="1:18" ht="15.75" customHeight="1" thickBot="1">
      <c r="A211" s="39" t="s">
        <v>347</v>
      </c>
      <c r="B211" s="39" t="s">
        <v>348</v>
      </c>
      <c r="C211" s="42">
        <v>1254.23</v>
      </c>
      <c r="D211" s="42">
        <v>0</v>
      </c>
      <c r="E211" s="42">
        <v>1254.23</v>
      </c>
      <c r="F211" s="39"/>
      <c r="G211" s="42">
        <v>86</v>
      </c>
      <c r="H211" s="42">
        <v>87</v>
      </c>
      <c r="I211" s="43" t="s">
        <v>59</v>
      </c>
      <c r="J211" s="43" t="s">
        <v>78</v>
      </c>
      <c r="K211" s="43" t="s">
        <v>270</v>
      </c>
      <c r="L211" s="19" t="str">
        <f t="shared" si="10"/>
        <v/>
      </c>
      <c r="M211" s="19" t="str">
        <f t="shared" si="11"/>
        <v/>
      </c>
      <c r="N211" s="19"/>
      <c r="O211" s="19"/>
      <c r="P211" s="19"/>
      <c r="Q211" s="19"/>
      <c r="R211" s="19"/>
    </row>
    <row r="212" spans="1:18" ht="15.75" customHeight="1" thickBot="1">
      <c r="A212" s="39" t="s">
        <v>348</v>
      </c>
      <c r="B212" s="39" t="s">
        <v>367</v>
      </c>
      <c r="C212" s="42">
        <v>1412.295331</v>
      </c>
      <c r="D212" s="42">
        <v>0</v>
      </c>
      <c r="E212" s="42">
        <v>1412.295331</v>
      </c>
      <c r="F212" s="39"/>
      <c r="G212" s="42">
        <v>87</v>
      </c>
      <c r="H212" s="42">
        <v>88</v>
      </c>
      <c r="I212" s="43" t="s">
        <v>78</v>
      </c>
      <c r="J212" s="43" t="s">
        <v>78</v>
      </c>
      <c r="K212" s="43" t="s">
        <v>264</v>
      </c>
      <c r="L212" s="19" t="str">
        <f t="shared" si="10"/>
        <v/>
      </c>
      <c r="M212" s="19" t="str">
        <f t="shared" si="11"/>
        <v/>
      </c>
      <c r="N212" s="19"/>
      <c r="O212" s="19"/>
      <c r="P212" s="19"/>
      <c r="Q212" s="19"/>
      <c r="R212" s="19"/>
    </row>
    <row r="213" spans="1:18" ht="15.75" customHeight="1" thickBot="1">
      <c r="A213" s="39" t="s">
        <v>348</v>
      </c>
      <c r="B213" s="39" t="s">
        <v>368</v>
      </c>
      <c r="C213" s="42">
        <v>1162.2706949999999</v>
      </c>
      <c r="D213" s="42">
        <v>0</v>
      </c>
      <c r="E213" s="42">
        <v>1162.2706949999999</v>
      </c>
      <c r="F213" s="39"/>
      <c r="G213" s="42">
        <v>87</v>
      </c>
      <c r="H213" s="42">
        <v>89</v>
      </c>
      <c r="I213" s="43" t="s">
        <v>78</v>
      </c>
      <c r="J213" s="43" t="s">
        <v>3</v>
      </c>
      <c r="K213" s="43" t="s">
        <v>270</v>
      </c>
      <c r="L213" s="19" t="str">
        <f t="shared" si="10"/>
        <v/>
      </c>
      <c r="M213" s="19" t="str">
        <f t="shared" si="11"/>
        <v/>
      </c>
      <c r="N213" s="19"/>
      <c r="O213" s="19"/>
      <c r="P213" s="19"/>
      <c r="Q213" s="19"/>
      <c r="R213" s="19"/>
    </row>
    <row r="214" spans="1:18" ht="15.75" customHeight="1" thickBot="1">
      <c r="A214" s="39" t="s">
        <v>348</v>
      </c>
      <c r="B214" s="39" t="s">
        <v>369</v>
      </c>
      <c r="C214" s="42">
        <v>1837.7293050000001</v>
      </c>
      <c r="D214" s="42">
        <v>0</v>
      </c>
      <c r="E214" s="42">
        <v>1837.7293050000001</v>
      </c>
      <c r="F214" s="39"/>
      <c r="G214" s="42">
        <v>87</v>
      </c>
      <c r="H214" s="42">
        <v>90</v>
      </c>
      <c r="I214" s="43" t="s">
        <v>78</v>
      </c>
      <c r="J214" s="43" t="s">
        <v>3</v>
      </c>
      <c r="K214" s="43" t="s">
        <v>270</v>
      </c>
      <c r="L214" s="19" t="str">
        <f t="shared" si="10"/>
        <v/>
      </c>
      <c r="M214" s="19" t="str">
        <f t="shared" si="11"/>
        <v/>
      </c>
      <c r="N214" s="19"/>
      <c r="O214" s="19"/>
      <c r="P214" s="19"/>
      <c r="Q214" s="19"/>
      <c r="R214" s="19"/>
    </row>
    <row r="215" spans="1:18" ht="15.75" customHeight="1" thickBot="1">
      <c r="A215" s="39" t="s">
        <v>348</v>
      </c>
      <c r="B215" s="39" t="s">
        <v>366</v>
      </c>
      <c r="C215" s="42">
        <v>483.36726179999999</v>
      </c>
      <c r="D215" s="42">
        <v>0</v>
      </c>
      <c r="E215" s="42">
        <v>483.36726179999999</v>
      </c>
      <c r="F215" s="39"/>
      <c r="G215" s="42">
        <v>87</v>
      </c>
      <c r="H215" s="42">
        <v>92</v>
      </c>
      <c r="I215" s="43" t="s">
        <v>78</v>
      </c>
      <c r="J215" s="43" t="s">
        <v>127</v>
      </c>
      <c r="K215" s="43" t="s">
        <v>270</v>
      </c>
      <c r="L215" s="19" t="str">
        <f t="shared" si="10"/>
        <v/>
      </c>
      <c r="M215" s="19" t="str">
        <f t="shared" si="11"/>
        <v/>
      </c>
      <c r="N215" s="19"/>
      <c r="O215" s="19"/>
      <c r="P215" s="19"/>
      <c r="Q215" s="19"/>
      <c r="R215" s="19"/>
    </row>
    <row r="216" spans="1:18" ht="15.75" customHeight="1" thickBot="1">
      <c r="A216" s="39" t="s">
        <v>367</v>
      </c>
      <c r="B216" s="39" t="s">
        <v>368</v>
      </c>
      <c r="C216" s="42">
        <v>1929.878835</v>
      </c>
      <c r="D216" s="42">
        <v>0</v>
      </c>
      <c r="E216" s="42">
        <v>1929.878835</v>
      </c>
      <c r="F216" s="39"/>
      <c r="G216" s="42">
        <v>88</v>
      </c>
      <c r="H216" s="42">
        <v>89</v>
      </c>
      <c r="I216" s="43" t="s">
        <v>78</v>
      </c>
      <c r="J216" s="43" t="s">
        <v>3</v>
      </c>
      <c r="K216" s="43" t="s">
        <v>270</v>
      </c>
      <c r="L216" s="19" t="str">
        <f t="shared" si="10"/>
        <v/>
      </c>
      <c r="M216" s="19" t="str">
        <f t="shared" si="11"/>
        <v/>
      </c>
      <c r="N216" s="19"/>
      <c r="O216" s="19"/>
      <c r="P216" s="19"/>
      <c r="Q216" s="19"/>
      <c r="R216" s="19"/>
    </row>
    <row r="217" spans="1:18" ht="15.75" customHeight="1" thickBot="1">
      <c r="A217" s="39" t="s">
        <v>367</v>
      </c>
      <c r="B217" s="39" t="s">
        <v>366</v>
      </c>
      <c r="C217" s="42">
        <v>1970.902</v>
      </c>
      <c r="D217" s="42">
        <v>0</v>
      </c>
      <c r="E217" s="42">
        <v>1970.902</v>
      </c>
      <c r="F217" s="39"/>
      <c r="G217" s="42">
        <v>88</v>
      </c>
      <c r="H217" s="42">
        <v>92</v>
      </c>
      <c r="I217" s="43" t="s">
        <v>78</v>
      </c>
      <c r="J217" s="43" t="s">
        <v>127</v>
      </c>
      <c r="K217" s="43" t="s">
        <v>270</v>
      </c>
      <c r="L217" s="19" t="str">
        <f t="shared" si="10"/>
        <v/>
      </c>
      <c r="M217" s="19" t="str">
        <f t="shared" si="11"/>
        <v/>
      </c>
      <c r="N217" s="19"/>
      <c r="O217" s="19"/>
      <c r="P217" s="19"/>
      <c r="Q217" s="19"/>
      <c r="R217" s="19"/>
    </row>
    <row r="218" spans="1:18" ht="15.75" customHeight="1" thickBot="1">
      <c r="A218" s="39" t="s">
        <v>368</v>
      </c>
      <c r="B218" s="39" t="s">
        <v>369</v>
      </c>
      <c r="C218" s="42">
        <v>4608.0730000000003</v>
      </c>
      <c r="D218" s="42">
        <v>0</v>
      </c>
      <c r="E218" s="42">
        <v>4608.0730000000003</v>
      </c>
      <c r="F218" s="39"/>
      <c r="G218" s="42">
        <v>89</v>
      </c>
      <c r="H218" s="42">
        <v>90</v>
      </c>
      <c r="I218" s="43" t="s">
        <v>3</v>
      </c>
      <c r="J218" s="43" t="s">
        <v>3</v>
      </c>
      <c r="K218" s="43" t="s">
        <v>264</v>
      </c>
      <c r="L218" s="19" t="str">
        <f t="shared" si="10"/>
        <v/>
      </c>
      <c r="M218" s="19" t="str">
        <f t="shared" si="11"/>
        <v/>
      </c>
      <c r="N218" s="19"/>
      <c r="O218" s="19"/>
      <c r="P218" s="19"/>
      <c r="Q218" s="19"/>
      <c r="R218" s="19"/>
    </row>
    <row r="219" spans="1:18" ht="15.75" customHeight="1" thickBot="1">
      <c r="A219" s="39" t="s">
        <v>368</v>
      </c>
      <c r="B219" s="39" t="s">
        <v>366</v>
      </c>
      <c r="C219" s="42">
        <v>1349.1449689999999</v>
      </c>
      <c r="D219" s="42">
        <v>0</v>
      </c>
      <c r="E219" s="42">
        <v>1349.1449689999999</v>
      </c>
      <c r="F219" s="39"/>
      <c r="G219" s="42">
        <v>89</v>
      </c>
      <c r="H219" s="42">
        <v>92</v>
      </c>
      <c r="I219" s="43" t="s">
        <v>3</v>
      </c>
      <c r="J219" s="43" t="s">
        <v>127</v>
      </c>
      <c r="K219" s="43" t="s">
        <v>270</v>
      </c>
      <c r="L219" s="19" t="str">
        <f t="shared" si="10"/>
        <v/>
      </c>
      <c r="M219" s="19" t="str">
        <f t="shared" si="11"/>
        <v/>
      </c>
      <c r="N219" s="19"/>
      <c r="O219" s="19"/>
      <c r="P219" s="19"/>
      <c r="Q219" s="19"/>
      <c r="R219" s="19"/>
    </row>
    <row r="220" spans="1:18" ht="15.75" customHeight="1" thickBot="1">
      <c r="A220" s="39" t="s">
        <v>368</v>
      </c>
      <c r="B220" s="39" t="s">
        <v>370</v>
      </c>
      <c r="C220" s="42">
        <v>992.15309999999999</v>
      </c>
      <c r="D220" s="42">
        <v>0</v>
      </c>
      <c r="E220" s="42">
        <v>992.15309999999999</v>
      </c>
      <c r="F220" s="39"/>
      <c r="G220" s="42">
        <v>89</v>
      </c>
      <c r="H220" s="42">
        <v>94</v>
      </c>
      <c r="I220" s="43" t="s">
        <v>3</v>
      </c>
      <c r="J220" s="43" t="s">
        <v>34</v>
      </c>
      <c r="K220" s="43" t="s">
        <v>270</v>
      </c>
      <c r="L220" s="19" t="str">
        <f t="shared" si="10"/>
        <v/>
      </c>
      <c r="M220" s="19" t="str">
        <f t="shared" si="11"/>
        <v/>
      </c>
      <c r="N220" s="19"/>
      <c r="O220" s="19"/>
      <c r="P220" s="19"/>
      <c r="Q220" s="19"/>
      <c r="R220" s="19"/>
    </row>
    <row r="221" spans="1:18" ht="15.75" customHeight="1" thickBot="1">
      <c r="A221" s="39" t="s">
        <v>369</v>
      </c>
      <c r="B221" s="39" t="s">
        <v>371</v>
      </c>
      <c r="C221" s="42">
        <v>2856.8809999999999</v>
      </c>
      <c r="D221" s="42">
        <v>0</v>
      </c>
      <c r="E221" s="42">
        <v>2856.8809999999999</v>
      </c>
      <c r="F221" s="39"/>
      <c r="G221" s="42">
        <v>90</v>
      </c>
      <c r="H221" s="42">
        <v>91</v>
      </c>
      <c r="I221" s="43" t="s">
        <v>3</v>
      </c>
      <c r="J221" s="43" t="s">
        <v>31</v>
      </c>
      <c r="K221" s="43" t="s">
        <v>270</v>
      </c>
      <c r="L221" s="19" t="str">
        <f t="shared" si="10"/>
        <v/>
      </c>
      <c r="M221" s="19" t="str">
        <f t="shared" si="11"/>
        <v/>
      </c>
      <c r="N221" s="19"/>
      <c r="O221" s="19"/>
      <c r="P221" s="19"/>
      <c r="Q221" s="19"/>
      <c r="R221" s="19"/>
    </row>
    <row r="222" spans="1:18" ht="15.75" customHeight="1" thickBot="1">
      <c r="A222" s="39" t="s">
        <v>369</v>
      </c>
      <c r="B222" s="39" t="s">
        <v>370</v>
      </c>
      <c r="C222" s="42">
        <v>5066.1180000000004</v>
      </c>
      <c r="D222" s="42">
        <v>0</v>
      </c>
      <c r="E222" s="42">
        <v>5066.1180000000004</v>
      </c>
      <c r="F222" s="39"/>
      <c r="G222" s="42">
        <v>90</v>
      </c>
      <c r="H222" s="42">
        <v>94</v>
      </c>
      <c r="I222" s="43" t="s">
        <v>3</v>
      </c>
      <c r="J222" s="43" t="s">
        <v>34</v>
      </c>
      <c r="K222" s="43" t="s">
        <v>270</v>
      </c>
      <c r="L222" s="19" t="str">
        <f t="shared" si="10"/>
        <v/>
      </c>
      <c r="M222" s="19" t="str">
        <f t="shared" si="11"/>
        <v/>
      </c>
      <c r="N222" s="19"/>
      <c r="O222" s="19"/>
      <c r="P222" s="19"/>
      <c r="Q222" s="19"/>
      <c r="R222" s="19"/>
    </row>
    <row r="223" spans="1:18" ht="15.75" customHeight="1" thickBot="1">
      <c r="A223" s="39" t="s">
        <v>371</v>
      </c>
      <c r="B223" s="39" t="s">
        <v>370</v>
      </c>
      <c r="C223" s="42">
        <v>640.53470000000004</v>
      </c>
      <c r="D223" s="42">
        <v>0</v>
      </c>
      <c r="E223" s="42">
        <v>640.53470000000004</v>
      </c>
      <c r="F223" s="39"/>
      <c r="G223" s="42">
        <v>91</v>
      </c>
      <c r="H223" s="42">
        <v>94</v>
      </c>
      <c r="I223" s="43" t="s">
        <v>31</v>
      </c>
      <c r="J223" s="43" t="s">
        <v>34</v>
      </c>
      <c r="K223" s="43" t="s">
        <v>270</v>
      </c>
      <c r="L223" s="19" t="str">
        <f t="shared" si="10"/>
        <v/>
      </c>
      <c r="M223" s="19" t="str">
        <f t="shared" si="11"/>
        <v/>
      </c>
      <c r="N223" s="19"/>
      <c r="O223" s="19"/>
      <c r="P223" s="19"/>
      <c r="Q223" s="19"/>
      <c r="R223" s="19"/>
    </row>
    <row r="224" spans="1:18" ht="15.75" customHeight="1" thickBot="1">
      <c r="A224" s="39" t="s">
        <v>371</v>
      </c>
      <c r="B224" s="39" t="s">
        <v>372</v>
      </c>
      <c r="C224" s="42">
        <v>1152.2535210000001</v>
      </c>
      <c r="D224" s="42">
        <v>0</v>
      </c>
      <c r="E224" s="42">
        <v>1152.2535210000001</v>
      </c>
      <c r="F224" s="39"/>
      <c r="G224" s="42">
        <v>91</v>
      </c>
      <c r="H224" s="42">
        <v>101</v>
      </c>
      <c r="I224" s="43" t="s">
        <v>31</v>
      </c>
      <c r="J224" s="43" t="s">
        <v>31</v>
      </c>
      <c r="K224" s="43" t="s">
        <v>264</v>
      </c>
      <c r="L224" s="19" t="str">
        <f t="shared" si="10"/>
        <v/>
      </c>
      <c r="M224" s="19" t="str">
        <f t="shared" si="11"/>
        <v/>
      </c>
      <c r="N224" s="19"/>
      <c r="O224" s="19"/>
      <c r="P224" s="19"/>
      <c r="Q224" s="19"/>
      <c r="R224" s="19"/>
    </row>
    <row r="225" spans="1:18" ht="15.75" customHeight="1" thickBot="1">
      <c r="A225" s="39" t="s">
        <v>366</v>
      </c>
      <c r="B225" s="39" t="s">
        <v>363</v>
      </c>
      <c r="C225" s="42">
        <v>4832.3216709999997</v>
      </c>
      <c r="D225" s="42">
        <v>0</v>
      </c>
      <c r="E225" s="42">
        <v>4832.3216709999997</v>
      </c>
      <c r="F225" s="39"/>
      <c r="G225" s="42">
        <v>92</v>
      </c>
      <c r="H225" s="42">
        <v>93</v>
      </c>
      <c r="I225" s="43" t="s">
        <v>127</v>
      </c>
      <c r="J225" s="43" t="s">
        <v>55</v>
      </c>
      <c r="K225" s="43" t="s">
        <v>270</v>
      </c>
      <c r="L225" s="19" t="str">
        <f t="shared" si="10"/>
        <v/>
      </c>
      <c r="M225" s="19" t="str">
        <f t="shared" si="11"/>
        <v/>
      </c>
      <c r="N225" s="19"/>
      <c r="O225" s="19"/>
      <c r="P225" s="19"/>
      <c r="Q225" s="19"/>
      <c r="R225" s="19"/>
    </row>
    <row r="226" spans="1:18" ht="15.75" customHeight="1" thickBot="1">
      <c r="A226" s="39" t="s">
        <v>366</v>
      </c>
      <c r="B226" s="39" t="s">
        <v>370</v>
      </c>
      <c r="C226" s="42">
        <v>720.97619659999998</v>
      </c>
      <c r="D226" s="42">
        <v>0</v>
      </c>
      <c r="E226" s="42">
        <v>720.97619659999998</v>
      </c>
      <c r="F226" s="39"/>
      <c r="G226" s="42">
        <v>92</v>
      </c>
      <c r="H226" s="42">
        <v>94</v>
      </c>
      <c r="I226" s="43" t="s">
        <v>127</v>
      </c>
      <c r="J226" s="43" t="s">
        <v>34</v>
      </c>
      <c r="K226" s="43" t="s">
        <v>270</v>
      </c>
      <c r="L226" s="19" t="str">
        <f t="shared" si="10"/>
        <v/>
      </c>
      <c r="M226" s="19" t="str">
        <f t="shared" si="11"/>
        <v/>
      </c>
      <c r="N226" s="19"/>
      <c r="O226" s="19"/>
      <c r="P226" s="19"/>
      <c r="Q226" s="19"/>
      <c r="R226" s="19"/>
    </row>
    <row r="227" spans="1:18" ht="15.75" customHeight="1" thickBot="1">
      <c r="A227" s="39" t="s">
        <v>366</v>
      </c>
      <c r="B227" s="39" t="s">
        <v>373</v>
      </c>
      <c r="C227" s="42">
        <v>3600</v>
      </c>
      <c r="D227" s="42">
        <v>0</v>
      </c>
      <c r="E227" s="42">
        <v>3600</v>
      </c>
      <c r="F227" s="39"/>
      <c r="G227" s="42">
        <v>92</v>
      </c>
      <c r="H227" s="42">
        <v>97</v>
      </c>
      <c r="I227" s="43" t="s">
        <v>127</v>
      </c>
      <c r="J227" s="43" t="s">
        <v>104</v>
      </c>
      <c r="K227" s="43" t="s">
        <v>270</v>
      </c>
      <c r="L227" s="19" t="str">
        <f t="shared" si="10"/>
        <v/>
      </c>
      <c r="M227" s="19" t="str">
        <f t="shared" si="11"/>
        <v/>
      </c>
      <c r="N227" s="19"/>
      <c r="O227" s="19"/>
      <c r="P227" s="19"/>
      <c r="Q227" s="19"/>
      <c r="R227" s="19"/>
    </row>
    <row r="228" spans="1:18" ht="15.75" customHeight="1" thickBot="1">
      <c r="A228" s="39" t="s">
        <v>366</v>
      </c>
      <c r="B228" s="39" t="s">
        <v>365</v>
      </c>
      <c r="C228" s="42">
        <v>3286.599209</v>
      </c>
      <c r="D228" s="42">
        <v>0</v>
      </c>
      <c r="E228" s="42">
        <v>3286.599209</v>
      </c>
      <c r="F228" s="39"/>
      <c r="G228" s="42">
        <v>92</v>
      </c>
      <c r="H228" s="42">
        <v>108</v>
      </c>
      <c r="I228" s="43" t="s">
        <v>127</v>
      </c>
      <c r="J228" s="43" t="s">
        <v>55</v>
      </c>
      <c r="K228" s="43" t="s">
        <v>270</v>
      </c>
      <c r="L228" s="19" t="str">
        <f t="shared" si="10"/>
        <v/>
      </c>
      <c r="M228" s="19" t="str">
        <f t="shared" si="11"/>
        <v/>
      </c>
      <c r="N228" s="19"/>
      <c r="O228" s="19"/>
      <c r="P228" s="19"/>
      <c r="Q228" s="19"/>
      <c r="R228" s="19"/>
    </row>
    <row r="229" spans="1:18" ht="15.75" customHeight="1" thickBot="1">
      <c r="A229" s="39" t="s">
        <v>366</v>
      </c>
      <c r="B229" s="39" t="s">
        <v>374</v>
      </c>
      <c r="C229" s="42">
        <v>229.32</v>
      </c>
      <c r="D229" s="42">
        <v>0</v>
      </c>
      <c r="E229" s="42">
        <v>229.32</v>
      </c>
      <c r="F229" s="39"/>
      <c r="G229" s="42">
        <v>92</v>
      </c>
      <c r="H229" s="42">
        <v>109</v>
      </c>
      <c r="I229" s="43" t="s">
        <v>127</v>
      </c>
      <c r="J229" s="43" t="s">
        <v>55</v>
      </c>
      <c r="K229" s="43" t="s">
        <v>270</v>
      </c>
      <c r="L229" s="19" t="str">
        <f t="shared" si="10"/>
        <v/>
      </c>
      <c r="M229" s="19" t="str">
        <f t="shared" si="11"/>
        <v/>
      </c>
      <c r="N229" s="19"/>
      <c r="O229" s="19"/>
      <c r="P229" s="19"/>
      <c r="Q229" s="19"/>
      <c r="R229" s="19"/>
    </row>
    <row r="230" spans="1:18" ht="15.75" customHeight="1" thickBot="1">
      <c r="A230" s="39" t="s">
        <v>366</v>
      </c>
      <c r="B230" s="39" t="s">
        <v>375</v>
      </c>
      <c r="C230" s="42">
        <v>127.2095559</v>
      </c>
      <c r="D230" s="42">
        <v>0</v>
      </c>
      <c r="E230" s="42">
        <v>127.2095559</v>
      </c>
      <c r="F230" s="39"/>
      <c r="G230" s="42">
        <v>92</v>
      </c>
      <c r="H230" s="42">
        <v>118</v>
      </c>
      <c r="I230" s="43" t="s">
        <v>127</v>
      </c>
      <c r="J230" s="43" t="s">
        <v>138</v>
      </c>
      <c r="K230" s="43" t="s">
        <v>270</v>
      </c>
      <c r="L230" s="19" t="str">
        <f t="shared" si="10"/>
        <v/>
      </c>
      <c r="M230" s="19" t="str">
        <f t="shared" si="11"/>
        <v/>
      </c>
      <c r="N230" s="19"/>
      <c r="O230" s="19"/>
      <c r="P230" s="19"/>
      <c r="Q230" s="19"/>
      <c r="R230" s="19"/>
    </row>
    <row r="231" spans="1:18" ht="15.75" customHeight="1" thickBot="1">
      <c r="A231" s="39" t="s">
        <v>363</v>
      </c>
      <c r="B231" s="39" t="s">
        <v>365</v>
      </c>
      <c r="C231" s="42">
        <v>2012.326</v>
      </c>
      <c r="D231" s="42">
        <v>0</v>
      </c>
      <c r="E231" s="42">
        <v>2012.326</v>
      </c>
      <c r="F231" s="39"/>
      <c r="G231" s="42">
        <v>93</v>
      </c>
      <c r="H231" s="42">
        <v>108</v>
      </c>
      <c r="I231" s="43" t="s">
        <v>55</v>
      </c>
      <c r="J231" s="43" t="s">
        <v>55</v>
      </c>
      <c r="K231" s="43" t="s">
        <v>264</v>
      </c>
      <c r="L231" s="19" t="str">
        <f t="shared" si="10"/>
        <v/>
      </c>
      <c r="M231" s="19" t="str">
        <f t="shared" si="11"/>
        <v/>
      </c>
      <c r="N231" s="19"/>
      <c r="O231" s="19"/>
      <c r="P231" s="19"/>
      <c r="Q231" s="19"/>
      <c r="R231" s="19"/>
    </row>
    <row r="232" spans="1:18" ht="15.75" customHeight="1" thickBot="1">
      <c r="A232" s="39" t="s">
        <v>363</v>
      </c>
      <c r="B232" s="39" t="s">
        <v>374</v>
      </c>
      <c r="C232" s="42">
        <v>1459.04</v>
      </c>
      <c r="D232" s="42">
        <v>0</v>
      </c>
      <c r="E232" s="42">
        <v>1459.04</v>
      </c>
      <c r="F232" s="39"/>
      <c r="G232" s="42">
        <v>93</v>
      </c>
      <c r="H232" s="42">
        <v>109</v>
      </c>
      <c r="I232" s="43" t="s">
        <v>55</v>
      </c>
      <c r="J232" s="43" t="s">
        <v>55</v>
      </c>
      <c r="K232" s="43" t="s">
        <v>264</v>
      </c>
      <c r="L232" s="19" t="str">
        <f t="shared" si="10"/>
        <v/>
      </c>
      <c r="M232" s="19" t="str">
        <f t="shared" si="11"/>
        <v/>
      </c>
      <c r="N232" s="19"/>
      <c r="O232" s="19"/>
      <c r="P232" s="19"/>
      <c r="Q232" s="19"/>
      <c r="R232" s="19"/>
    </row>
    <row r="233" spans="1:18" ht="15.75" customHeight="1" thickBot="1">
      <c r="A233" s="39" t="s">
        <v>370</v>
      </c>
      <c r="B233" s="39" t="s">
        <v>376</v>
      </c>
      <c r="C233" s="42">
        <v>2392.0120569999999</v>
      </c>
      <c r="D233" s="42">
        <v>0</v>
      </c>
      <c r="E233" s="42">
        <v>2392.0120569999999</v>
      </c>
      <c r="F233" s="39"/>
      <c r="G233" s="42">
        <v>94</v>
      </c>
      <c r="H233" s="42">
        <v>95</v>
      </c>
      <c r="I233" s="43" t="s">
        <v>34</v>
      </c>
      <c r="J233" s="43" t="s">
        <v>122</v>
      </c>
      <c r="K233" s="43" t="s">
        <v>270</v>
      </c>
      <c r="L233" s="19" t="str">
        <f t="shared" si="10"/>
        <v/>
      </c>
      <c r="M233" s="19" t="str">
        <f t="shared" si="11"/>
        <v/>
      </c>
      <c r="N233" s="19"/>
      <c r="O233" s="19"/>
      <c r="P233" s="19"/>
      <c r="Q233" s="19"/>
      <c r="R233" s="19"/>
    </row>
    <row r="234" spans="1:18" ht="15.75" customHeight="1" thickBot="1">
      <c r="A234" s="39" t="s">
        <v>370</v>
      </c>
      <c r="B234" s="39" t="s">
        <v>377</v>
      </c>
      <c r="C234" s="42">
        <v>802.92150590000006</v>
      </c>
      <c r="D234" s="42">
        <v>0</v>
      </c>
      <c r="E234" s="42">
        <v>802.92150590000006</v>
      </c>
      <c r="F234" s="39"/>
      <c r="G234" s="42">
        <v>94</v>
      </c>
      <c r="H234" s="42">
        <v>96</v>
      </c>
      <c r="I234" s="43" t="s">
        <v>34</v>
      </c>
      <c r="J234" s="43" t="s">
        <v>122</v>
      </c>
      <c r="K234" s="43" t="s">
        <v>270</v>
      </c>
      <c r="L234" s="19" t="str">
        <f t="shared" si="10"/>
        <v/>
      </c>
      <c r="M234" s="19" t="str">
        <f t="shared" si="11"/>
        <v/>
      </c>
      <c r="N234" s="19"/>
      <c r="O234" s="19"/>
      <c r="P234" s="19"/>
      <c r="Q234" s="19"/>
      <c r="R234" s="19"/>
    </row>
    <row r="235" spans="1:18" ht="15.75" customHeight="1" thickBot="1">
      <c r="A235" s="39" t="s">
        <v>370</v>
      </c>
      <c r="B235" s="39" t="s">
        <v>373</v>
      </c>
      <c r="C235" s="42">
        <v>47.066437010000001</v>
      </c>
      <c r="D235" s="42">
        <v>0</v>
      </c>
      <c r="E235" s="42">
        <v>47.066437010000001</v>
      </c>
      <c r="F235" s="39"/>
      <c r="G235" s="42">
        <v>94</v>
      </c>
      <c r="H235" s="42">
        <v>97</v>
      </c>
      <c r="I235" s="43" t="s">
        <v>34</v>
      </c>
      <c r="J235" s="43" t="s">
        <v>104</v>
      </c>
      <c r="K235" s="43" t="s">
        <v>270</v>
      </c>
      <c r="L235" s="19" t="str">
        <f t="shared" si="10"/>
        <v/>
      </c>
      <c r="M235" s="19" t="str">
        <f t="shared" si="11"/>
        <v/>
      </c>
      <c r="N235" s="19"/>
      <c r="O235" s="19"/>
      <c r="P235" s="19"/>
      <c r="Q235" s="19"/>
      <c r="R235" s="19"/>
    </row>
    <row r="236" spans="1:18" ht="15.75" customHeight="1" thickBot="1">
      <c r="A236" s="39" t="s">
        <v>370</v>
      </c>
      <c r="B236" s="39" t="s">
        <v>372</v>
      </c>
      <c r="C236" s="42">
        <v>2447.7464789999999</v>
      </c>
      <c r="D236" s="42">
        <v>0</v>
      </c>
      <c r="E236" s="42">
        <v>2447.7464789999999</v>
      </c>
      <c r="F236" s="39"/>
      <c r="G236" s="42">
        <v>94</v>
      </c>
      <c r="H236" s="42">
        <v>101</v>
      </c>
      <c r="I236" s="43" t="s">
        <v>34</v>
      </c>
      <c r="J236" s="43" t="s">
        <v>31</v>
      </c>
      <c r="K236" s="43" t="s">
        <v>270</v>
      </c>
      <c r="L236" s="19" t="str">
        <f t="shared" si="10"/>
        <v/>
      </c>
      <c r="M236" s="19" t="str">
        <f t="shared" si="11"/>
        <v/>
      </c>
      <c r="N236" s="19"/>
      <c r="O236" s="19"/>
      <c r="P236" s="19"/>
      <c r="Q236" s="19"/>
      <c r="R236" s="19"/>
    </row>
    <row r="237" spans="1:18" ht="15.75" customHeight="1" thickBot="1">
      <c r="A237" s="39" t="s">
        <v>376</v>
      </c>
      <c r="B237" s="39" t="s">
        <v>377</v>
      </c>
      <c r="C237" s="42">
        <v>1705.13</v>
      </c>
      <c r="D237" s="42">
        <v>0</v>
      </c>
      <c r="E237" s="42">
        <v>1705.13</v>
      </c>
      <c r="F237" s="39"/>
      <c r="G237" s="42">
        <v>95</v>
      </c>
      <c r="H237" s="42">
        <v>96</v>
      </c>
      <c r="I237" s="43" t="s">
        <v>122</v>
      </c>
      <c r="J237" s="43" t="s">
        <v>122</v>
      </c>
      <c r="K237" s="43" t="s">
        <v>264</v>
      </c>
      <c r="L237" s="19" t="str">
        <f t="shared" si="10"/>
        <v/>
      </c>
      <c r="M237" s="19" t="str">
        <f t="shared" si="11"/>
        <v/>
      </c>
      <c r="N237" s="19"/>
      <c r="O237" s="19"/>
      <c r="P237" s="19"/>
      <c r="Q237" s="19"/>
      <c r="R237" s="19"/>
    </row>
    <row r="238" spans="1:18" ht="15.75" customHeight="1" thickBot="1">
      <c r="A238" s="39" t="s">
        <v>376</v>
      </c>
      <c r="B238" s="39" t="s">
        <v>373</v>
      </c>
      <c r="C238" s="42">
        <v>5283.2219999999998</v>
      </c>
      <c r="D238" s="42">
        <v>0</v>
      </c>
      <c r="E238" s="42">
        <v>5283.2219999999998</v>
      </c>
      <c r="F238" s="39"/>
      <c r="G238" s="42">
        <v>95</v>
      </c>
      <c r="H238" s="42">
        <v>97</v>
      </c>
      <c r="I238" s="43" t="s">
        <v>122</v>
      </c>
      <c r="J238" s="43" t="s">
        <v>104</v>
      </c>
      <c r="K238" s="43" t="s">
        <v>270</v>
      </c>
      <c r="L238" s="19" t="str">
        <f t="shared" si="10"/>
        <v/>
      </c>
      <c r="M238" s="19" t="str">
        <f t="shared" si="11"/>
        <v/>
      </c>
      <c r="N238" s="19"/>
      <c r="O238" s="19"/>
      <c r="P238" s="19"/>
      <c r="Q238" s="19"/>
      <c r="R238" s="19"/>
    </row>
    <row r="239" spans="1:18" ht="15.75" customHeight="1" thickBot="1">
      <c r="A239" s="39" t="s">
        <v>376</v>
      </c>
      <c r="B239" s="39" t="s">
        <v>378</v>
      </c>
      <c r="C239" s="42">
        <v>1401.4939999999999</v>
      </c>
      <c r="D239" s="42">
        <v>0</v>
      </c>
      <c r="E239" s="42">
        <v>1401.4939999999999</v>
      </c>
      <c r="F239" s="39"/>
      <c r="G239" s="42">
        <v>95</v>
      </c>
      <c r="H239" s="42">
        <v>98</v>
      </c>
      <c r="I239" s="43" t="s">
        <v>122</v>
      </c>
      <c r="J239" s="43" t="s">
        <v>104</v>
      </c>
      <c r="K239" s="43" t="s">
        <v>270</v>
      </c>
      <c r="L239" s="19" t="str">
        <f t="shared" si="10"/>
        <v/>
      </c>
      <c r="M239" s="19" t="str">
        <f t="shared" si="11"/>
        <v/>
      </c>
      <c r="N239" s="19"/>
      <c r="O239" s="19"/>
      <c r="P239" s="19"/>
      <c r="Q239" s="19"/>
      <c r="R239" s="19"/>
    </row>
    <row r="240" spans="1:18" ht="15.75" customHeight="1" thickBot="1">
      <c r="A240" s="39" t="s">
        <v>377</v>
      </c>
      <c r="B240" s="39" t="s">
        <v>378</v>
      </c>
      <c r="C240" s="42">
        <v>1990.702</v>
      </c>
      <c r="D240" s="42">
        <v>0</v>
      </c>
      <c r="E240" s="42">
        <v>1990.702</v>
      </c>
      <c r="F240" s="39"/>
      <c r="G240" s="42">
        <v>96</v>
      </c>
      <c r="H240" s="42">
        <v>98</v>
      </c>
      <c r="I240" s="43" t="s">
        <v>122</v>
      </c>
      <c r="J240" s="43" t="s">
        <v>104</v>
      </c>
      <c r="K240" s="43" t="s">
        <v>270</v>
      </c>
      <c r="L240" s="19" t="str">
        <f t="shared" si="10"/>
        <v/>
      </c>
      <c r="M240" s="19" t="str">
        <f t="shared" si="11"/>
        <v/>
      </c>
      <c r="N240" s="19"/>
      <c r="O240" s="19"/>
      <c r="P240" s="19"/>
      <c r="Q240" s="19"/>
      <c r="R240" s="19"/>
    </row>
    <row r="241" spans="1:18" ht="15.75" customHeight="1" thickBot="1">
      <c r="A241" s="39" t="s">
        <v>373</v>
      </c>
      <c r="B241" s="39" t="s">
        <v>378</v>
      </c>
      <c r="C241" s="42">
        <v>3088.5439999999999</v>
      </c>
      <c r="D241" s="42">
        <v>0</v>
      </c>
      <c r="E241" s="42">
        <v>3088.5439999999999</v>
      </c>
      <c r="F241" s="39"/>
      <c r="G241" s="42">
        <v>97</v>
      </c>
      <c r="H241" s="42">
        <v>98</v>
      </c>
      <c r="I241" s="43" t="s">
        <v>104</v>
      </c>
      <c r="J241" s="43" t="s">
        <v>104</v>
      </c>
      <c r="K241" s="43" t="s">
        <v>264</v>
      </c>
      <c r="L241" s="19" t="str">
        <f t="shared" si="10"/>
        <v/>
      </c>
      <c r="M241" s="19" t="str">
        <f t="shared" si="11"/>
        <v/>
      </c>
      <c r="N241" s="19"/>
      <c r="O241" s="19"/>
      <c r="P241" s="19"/>
      <c r="Q241" s="19"/>
      <c r="R241" s="19"/>
    </row>
    <row r="242" spans="1:18" ht="15.75" customHeight="1" thickBot="1">
      <c r="A242" s="39" t="s">
        <v>373</v>
      </c>
      <c r="B242" s="39" t="s">
        <v>375</v>
      </c>
      <c r="C242" s="42">
        <v>902.08314210000003</v>
      </c>
      <c r="D242" s="42">
        <v>0</v>
      </c>
      <c r="E242" s="42">
        <v>902.08314210000003</v>
      </c>
      <c r="F242" s="39"/>
      <c r="G242" s="42">
        <v>97</v>
      </c>
      <c r="H242" s="42">
        <v>118</v>
      </c>
      <c r="I242" s="43" t="s">
        <v>104</v>
      </c>
      <c r="J242" s="43" t="s">
        <v>138</v>
      </c>
      <c r="K242" s="43" t="s">
        <v>270</v>
      </c>
      <c r="L242" s="19" t="str">
        <f t="shared" si="10"/>
        <v/>
      </c>
      <c r="M242" s="19" t="str">
        <f t="shared" si="11"/>
        <v/>
      </c>
      <c r="N242" s="19"/>
      <c r="O242" s="19"/>
      <c r="P242" s="19"/>
      <c r="Q242" s="19"/>
      <c r="R242" s="19"/>
    </row>
    <row r="243" spans="1:18" ht="15.75" customHeight="1" thickBot="1">
      <c r="A243" s="39" t="s">
        <v>378</v>
      </c>
      <c r="B243" s="39" t="s">
        <v>379</v>
      </c>
      <c r="C243" s="42">
        <v>4349.8040000000001</v>
      </c>
      <c r="D243" s="42">
        <v>0</v>
      </c>
      <c r="E243" s="42">
        <v>4349.8040000000001</v>
      </c>
      <c r="F243" s="39"/>
      <c r="G243" s="42">
        <v>98</v>
      </c>
      <c r="H243" s="42">
        <v>99</v>
      </c>
      <c r="I243" s="43" t="s">
        <v>104</v>
      </c>
      <c r="J243" s="43" t="s">
        <v>104</v>
      </c>
      <c r="K243" s="43" t="s">
        <v>264</v>
      </c>
      <c r="L243" s="19" t="str">
        <f t="shared" si="10"/>
        <v/>
      </c>
      <c r="M243" s="19" t="str">
        <f t="shared" si="11"/>
        <v/>
      </c>
      <c r="N243" s="19"/>
      <c r="O243" s="19"/>
      <c r="P243" s="19"/>
      <c r="Q243" s="19"/>
      <c r="R243" s="19"/>
    </row>
    <row r="244" spans="1:18" ht="15.75" customHeight="1" thickBot="1">
      <c r="A244" s="39" t="s">
        <v>379</v>
      </c>
      <c r="B244" s="39" t="s">
        <v>380</v>
      </c>
      <c r="C244" s="42">
        <v>1057.171699</v>
      </c>
      <c r="D244" s="42">
        <v>0</v>
      </c>
      <c r="E244" s="42">
        <v>1057.171699</v>
      </c>
      <c r="F244" s="39"/>
      <c r="G244" s="42">
        <v>99</v>
      </c>
      <c r="H244" s="42">
        <v>100</v>
      </c>
      <c r="I244" s="43" t="s">
        <v>104</v>
      </c>
      <c r="J244" s="43" t="s">
        <v>138</v>
      </c>
      <c r="K244" s="43" t="s">
        <v>270</v>
      </c>
      <c r="L244" s="19" t="str">
        <f t="shared" si="10"/>
        <v/>
      </c>
      <c r="M244" s="19" t="str">
        <f t="shared" si="11"/>
        <v/>
      </c>
      <c r="N244" s="19"/>
      <c r="O244" s="19"/>
      <c r="P244" s="19"/>
      <c r="Q244" s="19"/>
      <c r="R244" s="19"/>
    </row>
    <row r="245" spans="1:18" ht="15.75" customHeight="1" thickBot="1">
      <c r="A245" s="39" t="s">
        <v>379</v>
      </c>
      <c r="B245" s="39" t="s">
        <v>381</v>
      </c>
      <c r="C245" s="42">
        <v>590.52950350000003</v>
      </c>
      <c r="D245" s="42">
        <v>0</v>
      </c>
      <c r="E245" s="42">
        <v>590.52950350000003</v>
      </c>
      <c r="F245" s="39"/>
      <c r="G245" s="42">
        <v>99</v>
      </c>
      <c r="H245" s="42">
        <v>116</v>
      </c>
      <c r="I245" s="43" t="s">
        <v>104</v>
      </c>
      <c r="J245" s="43" t="s">
        <v>143</v>
      </c>
      <c r="K245" s="43" t="s">
        <v>270</v>
      </c>
      <c r="L245" s="19" t="str">
        <f t="shared" si="10"/>
        <v/>
      </c>
      <c r="M245" s="19" t="str">
        <f t="shared" si="11"/>
        <v/>
      </c>
      <c r="N245" s="19"/>
      <c r="O245" s="19"/>
      <c r="P245" s="19"/>
      <c r="Q245" s="19"/>
      <c r="R245" s="19"/>
    </row>
    <row r="246" spans="1:18" ht="15.75" customHeight="1" thickBot="1">
      <c r="A246" s="39" t="s">
        <v>379</v>
      </c>
      <c r="B246" s="39" t="s">
        <v>375</v>
      </c>
      <c r="C246" s="42">
        <v>1651.8307789999999</v>
      </c>
      <c r="D246" s="42">
        <v>0</v>
      </c>
      <c r="E246" s="42">
        <v>1651.8307789999999</v>
      </c>
      <c r="F246" s="39"/>
      <c r="G246" s="42">
        <v>99</v>
      </c>
      <c r="H246" s="42">
        <v>118</v>
      </c>
      <c r="I246" s="43" t="s">
        <v>104</v>
      </c>
      <c r="J246" s="43" t="s">
        <v>138</v>
      </c>
      <c r="K246" s="43" t="s">
        <v>270</v>
      </c>
      <c r="L246" s="19" t="str">
        <f t="shared" si="10"/>
        <v/>
      </c>
      <c r="M246" s="19" t="str">
        <f t="shared" si="11"/>
        <v/>
      </c>
      <c r="N246" s="19"/>
      <c r="O246" s="19"/>
      <c r="P246" s="19"/>
      <c r="Q246" s="19"/>
      <c r="R246" s="19"/>
    </row>
    <row r="247" spans="1:18" ht="15.75" customHeight="1" thickBot="1">
      <c r="A247" s="39" t="s">
        <v>379</v>
      </c>
      <c r="B247" s="39" t="s">
        <v>382</v>
      </c>
      <c r="C247" s="42">
        <v>798.38487659999998</v>
      </c>
      <c r="D247" s="42">
        <v>0</v>
      </c>
      <c r="E247" s="42">
        <v>798.38487659999998</v>
      </c>
      <c r="F247" s="39"/>
      <c r="G247" s="42">
        <v>99</v>
      </c>
      <c r="H247" s="42">
        <v>121</v>
      </c>
      <c r="I247" s="43" t="s">
        <v>104</v>
      </c>
      <c r="J247" s="43" t="s">
        <v>64</v>
      </c>
      <c r="K247" s="43" t="s">
        <v>270</v>
      </c>
      <c r="L247" s="19" t="str">
        <f t="shared" si="10"/>
        <v/>
      </c>
      <c r="M247" s="19" t="str">
        <f t="shared" si="11"/>
        <v/>
      </c>
      <c r="N247" s="19"/>
      <c r="O247" s="19"/>
      <c r="P247" s="19"/>
      <c r="Q247" s="19"/>
      <c r="R247" s="19"/>
    </row>
    <row r="248" spans="1:18" ht="15.75" customHeight="1" thickBot="1">
      <c r="A248" s="39" t="s">
        <v>379</v>
      </c>
      <c r="B248" s="39" t="s">
        <v>383</v>
      </c>
      <c r="C248" s="42">
        <v>3900</v>
      </c>
      <c r="D248" s="42">
        <v>0</v>
      </c>
      <c r="E248" s="42">
        <v>3900</v>
      </c>
      <c r="F248" s="39"/>
      <c r="G248" s="42">
        <v>99</v>
      </c>
      <c r="H248" s="42">
        <v>123</v>
      </c>
      <c r="I248" s="43" t="s">
        <v>104</v>
      </c>
      <c r="J248" s="43" t="s">
        <v>64</v>
      </c>
      <c r="K248" s="43" t="s">
        <v>270</v>
      </c>
      <c r="L248" s="19" t="str">
        <f t="shared" si="10"/>
        <v/>
      </c>
      <c r="M248" s="19" t="str">
        <f t="shared" si="11"/>
        <v/>
      </c>
      <c r="N248" s="19"/>
      <c r="O248" s="19"/>
      <c r="P248" s="19"/>
      <c r="Q248" s="19"/>
      <c r="R248" s="19"/>
    </row>
    <row r="249" spans="1:18" ht="15.75" customHeight="1" thickBot="1">
      <c r="A249" s="39" t="s">
        <v>380</v>
      </c>
      <c r="B249" s="39" t="s">
        <v>381</v>
      </c>
      <c r="C249" s="42">
        <v>1319.0288889999999</v>
      </c>
      <c r="D249" s="42">
        <v>0</v>
      </c>
      <c r="E249" s="42">
        <v>1319.0288889999999</v>
      </c>
      <c r="F249" s="39"/>
      <c r="G249" s="42">
        <v>100</v>
      </c>
      <c r="H249" s="42">
        <v>116</v>
      </c>
      <c r="I249" s="43" t="s">
        <v>138</v>
      </c>
      <c r="J249" s="43" t="s">
        <v>143</v>
      </c>
      <c r="K249" s="43" t="s">
        <v>270</v>
      </c>
      <c r="L249" s="19" t="str">
        <f t="shared" si="10"/>
        <v/>
      </c>
      <c r="M249" s="19" t="str">
        <f t="shared" si="11"/>
        <v/>
      </c>
      <c r="N249" s="19"/>
      <c r="O249" s="19"/>
      <c r="P249" s="19"/>
      <c r="Q249" s="19"/>
      <c r="R249" s="19"/>
    </row>
    <row r="250" spans="1:18" ht="15.75" customHeight="1" thickBot="1">
      <c r="A250" s="39" t="s">
        <v>372</v>
      </c>
      <c r="B250" s="39" t="s">
        <v>384</v>
      </c>
      <c r="C250" s="42">
        <v>12071.62</v>
      </c>
      <c r="D250" s="42">
        <v>0</v>
      </c>
      <c r="E250" s="42">
        <v>12071.62</v>
      </c>
      <c r="F250" s="39"/>
      <c r="G250" s="42">
        <v>101</v>
      </c>
      <c r="H250" s="42">
        <v>102</v>
      </c>
      <c r="I250" s="43" t="s">
        <v>31</v>
      </c>
      <c r="J250" s="43" t="s">
        <v>31</v>
      </c>
      <c r="K250" s="43" t="s">
        <v>264</v>
      </c>
      <c r="L250" s="19" t="str">
        <f t="shared" si="10"/>
        <v/>
      </c>
      <c r="M250" s="19" t="str">
        <f t="shared" si="11"/>
        <v/>
      </c>
      <c r="N250" s="19"/>
      <c r="O250" s="19"/>
      <c r="P250" s="19"/>
      <c r="Q250" s="19"/>
      <c r="R250" s="19"/>
    </row>
    <row r="251" spans="1:18" ht="15.75" customHeight="1" thickBot="1">
      <c r="A251" s="39" t="s">
        <v>357</v>
      </c>
      <c r="B251" s="39" t="s">
        <v>385</v>
      </c>
      <c r="C251" s="42">
        <v>1134.599285</v>
      </c>
      <c r="D251" s="42">
        <v>0</v>
      </c>
      <c r="E251" s="42">
        <v>1134.599285</v>
      </c>
      <c r="F251" s="39"/>
      <c r="G251" s="42">
        <v>103</v>
      </c>
      <c r="H251" s="42">
        <v>104</v>
      </c>
      <c r="I251" s="43" t="s">
        <v>71</v>
      </c>
      <c r="J251" s="43" t="s">
        <v>71</v>
      </c>
      <c r="K251" s="43" t="s">
        <v>264</v>
      </c>
      <c r="L251" s="19" t="str">
        <f t="shared" si="10"/>
        <v/>
      </c>
      <c r="M251" s="19" t="str">
        <f t="shared" si="11"/>
        <v/>
      </c>
      <c r="N251" s="19"/>
      <c r="O251" s="19"/>
      <c r="P251" s="19"/>
      <c r="Q251" s="19"/>
      <c r="R251" s="19"/>
    </row>
    <row r="252" spans="1:18" ht="15.75" customHeight="1" thickBot="1">
      <c r="A252" s="39" t="s">
        <v>357</v>
      </c>
      <c r="B252" s="39" t="s">
        <v>362</v>
      </c>
      <c r="C252" s="42">
        <v>378.44506719999998</v>
      </c>
      <c r="D252" s="42">
        <v>0</v>
      </c>
      <c r="E252" s="42">
        <v>378.44506719999998</v>
      </c>
      <c r="F252" s="39"/>
      <c r="G252" s="42">
        <v>103</v>
      </c>
      <c r="H252" s="42">
        <v>105</v>
      </c>
      <c r="I252" s="43" t="s">
        <v>71</v>
      </c>
      <c r="J252" s="43" t="s">
        <v>46</v>
      </c>
      <c r="K252" s="43" t="s">
        <v>270</v>
      </c>
      <c r="L252" s="19" t="str">
        <f t="shared" si="10"/>
        <v/>
      </c>
      <c r="M252" s="19" t="str">
        <f t="shared" si="11"/>
        <v/>
      </c>
      <c r="N252" s="19"/>
      <c r="O252" s="19"/>
      <c r="P252" s="19"/>
      <c r="Q252" s="19"/>
      <c r="R252" s="19"/>
    </row>
    <row r="253" spans="1:18" ht="15.75" customHeight="1" thickBot="1">
      <c r="A253" s="39" t="s">
        <v>357</v>
      </c>
      <c r="B253" s="39" t="s">
        <v>386</v>
      </c>
      <c r="C253" s="42">
        <v>390.95564789999997</v>
      </c>
      <c r="D253" s="42">
        <v>0</v>
      </c>
      <c r="E253" s="42">
        <v>390.95564789999997</v>
      </c>
      <c r="F253" s="39"/>
      <c r="G253" s="42">
        <v>103</v>
      </c>
      <c r="H253" s="42">
        <v>111</v>
      </c>
      <c r="I253" s="43" t="s">
        <v>71</v>
      </c>
      <c r="J253" s="43" t="s">
        <v>110</v>
      </c>
      <c r="K253" s="43" t="s">
        <v>270</v>
      </c>
      <c r="L253" s="19" t="str">
        <f t="shared" si="10"/>
        <v/>
      </c>
      <c r="M253" s="19" t="str">
        <f t="shared" si="11"/>
        <v/>
      </c>
      <c r="N253" s="19"/>
      <c r="O253" s="19"/>
      <c r="P253" s="19"/>
      <c r="Q253" s="19"/>
      <c r="R253" s="19"/>
    </row>
    <row r="254" spans="1:18" ht="15.75" customHeight="1" thickBot="1">
      <c r="A254" s="39" t="s">
        <v>385</v>
      </c>
      <c r="B254" s="39" t="s">
        <v>362</v>
      </c>
      <c r="C254" s="42">
        <v>2076.9290000000001</v>
      </c>
      <c r="D254" s="42">
        <v>0</v>
      </c>
      <c r="E254" s="42">
        <v>2076.9290000000001</v>
      </c>
      <c r="F254" s="39"/>
      <c r="G254" s="42">
        <v>104</v>
      </c>
      <c r="H254" s="42">
        <v>105</v>
      </c>
      <c r="I254" s="43" t="s">
        <v>71</v>
      </c>
      <c r="J254" s="43" t="s">
        <v>46</v>
      </c>
      <c r="K254" s="43" t="s">
        <v>270</v>
      </c>
      <c r="L254" s="19" t="str">
        <f t="shared" si="10"/>
        <v/>
      </c>
      <c r="M254" s="19" t="str">
        <f t="shared" si="11"/>
        <v/>
      </c>
      <c r="N254" s="19"/>
      <c r="O254" s="19"/>
      <c r="P254" s="19"/>
      <c r="Q254" s="19"/>
      <c r="R254" s="19"/>
    </row>
    <row r="255" spans="1:18" ht="15.75" customHeight="1" thickBot="1">
      <c r="A255" s="39" t="s">
        <v>362</v>
      </c>
      <c r="B255" s="39" t="s">
        <v>387</v>
      </c>
      <c r="C255" s="42">
        <v>2323.1529999999998</v>
      </c>
      <c r="D255" s="42">
        <v>0</v>
      </c>
      <c r="E255" s="42">
        <v>2323.1529999999998</v>
      </c>
      <c r="F255" s="39"/>
      <c r="G255" s="42">
        <v>105</v>
      </c>
      <c r="H255" s="42">
        <v>106</v>
      </c>
      <c r="I255" s="43" t="s">
        <v>46</v>
      </c>
      <c r="J255" s="43" t="s">
        <v>46</v>
      </c>
      <c r="K255" s="43" t="s">
        <v>264</v>
      </c>
      <c r="L255" s="19" t="str">
        <f t="shared" si="10"/>
        <v/>
      </c>
      <c r="M255" s="19" t="str">
        <f t="shared" si="11"/>
        <v/>
      </c>
      <c r="N255" s="19"/>
      <c r="O255" s="19"/>
      <c r="P255" s="19"/>
      <c r="Q255" s="19"/>
      <c r="R255" s="19"/>
    </row>
    <row r="256" spans="1:18" ht="15.75" customHeight="1" thickBot="1">
      <c r="A256" s="39" t="s">
        <v>362</v>
      </c>
      <c r="B256" s="39" t="s">
        <v>364</v>
      </c>
      <c r="C256" s="42">
        <v>8378.4709999999995</v>
      </c>
      <c r="D256" s="42">
        <v>0</v>
      </c>
      <c r="E256" s="42">
        <v>8378.4709999999995</v>
      </c>
      <c r="F256" s="39"/>
      <c r="G256" s="42">
        <v>105</v>
      </c>
      <c r="H256" s="42">
        <v>107</v>
      </c>
      <c r="I256" s="43" t="s">
        <v>46</v>
      </c>
      <c r="J256" s="43" t="s">
        <v>46</v>
      </c>
      <c r="K256" s="43" t="s">
        <v>264</v>
      </c>
      <c r="L256" s="19" t="str">
        <f t="shared" si="10"/>
        <v/>
      </c>
      <c r="M256" s="19" t="str">
        <f t="shared" si="11"/>
        <v/>
      </c>
      <c r="N256" s="19"/>
      <c r="O256" s="19"/>
      <c r="P256" s="19"/>
      <c r="Q256" s="19"/>
      <c r="R256" s="19"/>
    </row>
    <row r="257" spans="1:18" ht="15.75" customHeight="1" thickBot="1">
      <c r="A257" s="39" t="s">
        <v>362</v>
      </c>
      <c r="B257" s="39" t="s">
        <v>388</v>
      </c>
      <c r="C257" s="42">
        <v>3978.799</v>
      </c>
      <c r="D257" s="42">
        <v>0</v>
      </c>
      <c r="E257" s="42">
        <v>3978.799</v>
      </c>
      <c r="F257" s="39"/>
      <c r="G257" s="42">
        <v>105</v>
      </c>
      <c r="H257" s="42">
        <v>112</v>
      </c>
      <c r="I257" s="43" t="s">
        <v>46</v>
      </c>
      <c r="J257" s="43" t="s">
        <v>110</v>
      </c>
      <c r="K257" s="43" t="s">
        <v>270</v>
      </c>
      <c r="L257" s="19" t="str">
        <f t="shared" si="10"/>
        <v/>
      </c>
      <c r="M257" s="19" t="str">
        <f t="shared" si="11"/>
        <v/>
      </c>
      <c r="N257" s="19"/>
      <c r="O257" s="19"/>
      <c r="P257" s="19"/>
      <c r="Q257" s="19"/>
      <c r="R257" s="19"/>
    </row>
    <row r="258" spans="1:18" ht="15.75" customHeight="1" thickBot="1">
      <c r="A258" s="39" t="s">
        <v>387</v>
      </c>
      <c r="B258" s="39" t="s">
        <v>364</v>
      </c>
      <c r="C258" s="42">
        <v>4428.4579999999996</v>
      </c>
      <c r="D258" s="42">
        <v>0</v>
      </c>
      <c r="E258" s="42">
        <v>4428.4579999999996</v>
      </c>
      <c r="F258" s="39"/>
      <c r="G258" s="42">
        <v>106</v>
      </c>
      <c r="H258" s="42">
        <v>107</v>
      </c>
      <c r="I258" s="43" t="s">
        <v>46</v>
      </c>
      <c r="J258" s="43" t="s">
        <v>46</v>
      </c>
      <c r="K258" s="43" t="s">
        <v>264</v>
      </c>
      <c r="L258" s="19" t="str">
        <f t="shared" ref="L258:L312" si="12">IF(AND(K258="Different",OR(I258 = $O$1,J258=$O$1)),E258,"")</f>
        <v/>
      </c>
      <c r="M258" s="19" t="str">
        <f t="shared" ref="M258:M313" si="13">IF(L258&lt;&gt;"",IF(I258=$O$1,J258,I258),"")</f>
        <v/>
      </c>
      <c r="N258" s="19"/>
      <c r="O258" s="19"/>
      <c r="P258" s="19"/>
      <c r="Q258" s="19"/>
      <c r="R258" s="19"/>
    </row>
    <row r="259" spans="1:18" ht="15.75" customHeight="1" thickBot="1">
      <c r="A259" s="39" t="s">
        <v>364</v>
      </c>
      <c r="B259" s="39" t="s">
        <v>365</v>
      </c>
      <c r="C259" s="42">
        <v>24.347801130000001</v>
      </c>
      <c r="D259" s="42">
        <v>0</v>
      </c>
      <c r="E259" s="42">
        <v>24.347801130000001</v>
      </c>
      <c r="F259" s="39"/>
      <c r="G259" s="42">
        <v>107</v>
      </c>
      <c r="H259" s="42">
        <v>108</v>
      </c>
      <c r="I259" s="43" t="s">
        <v>46</v>
      </c>
      <c r="J259" s="43" t="s">
        <v>55</v>
      </c>
      <c r="K259" s="43" t="s">
        <v>270</v>
      </c>
      <c r="L259" s="19" t="str">
        <f t="shared" si="12"/>
        <v/>
      </c>
      <c r="M259" s="19" t="str">
        <f t="shared" si="13"/>
        <v/>
      </c>
      <c r="N259" s="19"/>
      <c r="O259" s="19"/>
      <c r="P259" s="19"/>
      <c r="Q259" s="19"/>
      <c r="R259" s="19"/>
    </row>
    <row r="260" spans="1:18" ht="15.75" customHeight="1" thickBot="1">
      <c r="A260" s="39" t="s">
        <v>364</v>
      </c>
      <c r="B260" s="39" t="s">
        <v>374</v>
      </c>
      <c r="C260" s="42">
        <v>96.928904509999995</v>
      </c>
      <c r="D260" s="42">
        <v>0</v>
      </c>
      <c r="E260" s="42">
        <v>96.928904509999995</v>
      </c>
      <c r="F260" s="39"/>
      <c r="G260" s="42">
        <v>107</v>
      </c>
      <c r="H260" s="42">
        <v>109</v>
      </c>
      <c r="I260" s="43" t="s">
        <v>46</v>
      </c>
      <c r="J260" s="43" t="s">
        <v>55</v>
      </c>
      <c r="K260" s="43" t="s">
        <v>270</v>
      </c>
      <c r="L260" s="19" t="str">
        <f t="shared" si="12"/>
        <v/>
      </c>
      <c r="M260" s="19" t="str">
        <f t="shared" si="13"/>
        <v/>
      </c>
      <c r="N260" s="19"/>
      <c r="O260" s="19"/>
      <c r="P260" s="19"/>
      <c r="Q260" s="19"/>
      <c r="R260" s="19"/>
    </row>
    <row r="261" spans="1:18" ht="15.75" customHeight="1" thickBot="1">
      <c r="A261" s="39" t="s">
        <v>364</v>
      </c>
      <c r="B261" s="39" t="s">
        <v>388</v>
      </c>
      <c r="C261" s="42">
        <v>1719.684</v>
      </c>
      <c r="D261" s="42">
        <v>0</v>
      </c>
      <c r="E261" s="42">
        <v>1719.684</v>
      </c>
      <c r="F261" s="39"/>
      <c r="G261" s="42">
        <v>107</v>
      </c>
      <c r="H261" s="42">
        <v>112</v>
      </c>
      <c r="I261" s="43" t="s">
        <v>46</v>
      </c>
      <c r="J261" s="43" t="s">
        <v>110</v>
      </c>
      <c r="K261" s="43" t="s">
        <v>270</v>
      </c>
      <c r="L261" s="19" t="str">
        <f t="shared" si="12"/>
        <v/>
      </c>
      <c r="M261" s="19" t="str">
        <f t="shared" si="13"/>
        <v/>
      </c>
      <c r="N261" s="19"/>
      <c r="O261" s="19"/>
      <c r="P261" s="19"/>
      <c r="Q261" s="19"/>
      <c r="R261" s="19"/>
    </row>
    <row r="262" spans="1:18" ht="15.75" customHeight="1" thickBot="1">
      <c r="A262" s="39" t="s">
        <v>364</v>
      </c>
      <c r="B262" s="39" t="s">
        <v>389</v>
      </c>
      <c r="C262" s="42">
        <v>1364.905</v>
      </c>
      <c r="D262" s="42">
        <v>0</v>
      </c>
      <c r="E262" s="42">
        <v>1364.905</v>
      </c>
      <c r="F262" s="39"/>
      <c r="G262" s="42">
        <v>107</v>
      </c>
      <c r="H262" s="42">
        <v>114</v>
      </c>
      <c r="I262" s="43" t="s">
        <v>46</v>
      </c>
      <c r="J262" s="43" t="s">
        <v>110</v>
      </c>
      <c r="K262" s="43" t="s">
        <v>270</v>
      </c>
      <c r="L262" s="19" t="str">
        <f t="shared" si="12"/>
        <v/>
      </c>
      <c r="M262" s="19" t="str">
        <f t="shared" si="13"/>
        <v/>
      </c>
      <c r="N262" s="19"/>
      <c r="O262" s="19"/>
      <c r="P262" s="19"/>
      <c r="Q262" s="19"/>
      <c r="R262" s="19"/>
    </row>
    <row r="263" spans="1:18" ht="15.75" customHeight="1" thickBot="1">
      <c r="A263" s="39" t="s">
        <v>365</v>
      </c>
      <c r="B263" s="39" t="s">
        <v>374</v>
      </c>
      <c r="C263" s="42">
        <v>672.34410000000003</v>
      </c>
      <c r="D263" s="42">
        <v>0</v>
      </c>
      <c r="E263" s="42">
        <v>672.34410000000003</v>
      </c>
      <c r="F263" s="39"/>
      <c r="G263" s="42">
        <v>108</v>
      </c>
      <c r="H263" s="42">
        <v>109</v>
      </c>
      <c r="I263" s="43" t="s">
        <v>55</v>
      </c>
      <c r="J263" s="43" t="s">
        <v>55</v>
      </c>
      <c r="K263" s="43" t="s">
        <v>264</v>
      </c>
      <c r="L263" s="19" t="str">
        <f t="shared" si="12"/>
        <v/>
      </c>
      <c r="M263" s="19" t="str">
        <f t="shared" si="13"/>
        <v/>
      </c>
      <c r="N263" s="19"/>
      <c r="O263" s="19"/>
      <c r="P263" s="19"/>
      <c r="Q263" s="19"/>
      <c r="R263" s="19"/>
    </row>
    <row r="264" spans="1:18" ht="15.75" customHeight="1" thickBot="1">
      <c r="A264" s="39" t="s">
        <v>374</v>
      </c>
      <c r="B264" s="39" t="s">
        <v>390</v>
      </c>
      <c r="C264" s="42">
        <v>82.404978839999998</v>
      </c>
      <c r="D264" s="42">
        <v>0</v>
      </c>
      <c r="E264" s="42">
        <v>82.404978839999998</v>
      </c>
      <c r="F264" s="39"/>
      <c r="G264" s="42">
        <v>109</v>
      </c>
      <c r="H264" s="42">
        <v>110</v>
      </c>
      <c r="I264" s="43" t="s">
        <v>55</v>
      </c>
      <c r="J264" s="43" t="s">
        <v>55</v>
      </c>
      <c r="K264" s="43" t="s">
        <v>264</v>
      </c>
      <c r="L264" s="19" t="str">
        <f t="shared" si="12"/>
        <v/>
      </c>
      <c r="M264" s="19" t="str">
        <f t="shared" si="13"/>
        <v/>
      </c>
      <c r="N264" s="19"/>
      <c r="O264" s="19"/>
      <c r="P264" s="19"/>
      <c r="Q264" s="19"/>
      <c r="R264" s="19"/>
    </row>
    <row r="265" spans="1:18" ht="15.75" customHeight="1" thickBot="1">
      <c r="A265" s="39" t="s">
        <v>374</v>
      </c>
      <c r="B265" s="39" t="s">
        <v>388</v>
      </c>
      <c r="C265" s="42">
        <v>45.767702130000004</v>
      </c>
      <c r="D265" s="42">
        <v>0</v>
      </c>
      <c r="E265" s="42">
        <v>45.767702130000004</v>
      </c>
      <c r="F265" s="39"/>
      <c r="G265" s="42">
        <v>109</v>
      </c>
      <c r="H265" s="42">
        <v>112</v>
      </c>
      <c r="I265" s="43" t="s">
        <v>55</v>
      </c>
      <c r="J265" s="43" t="s">
        <v>110</v>
      </c>
      <c r="K265" s="43" t="s">
        <v>270</v>
      </c>
      <c r="L265" s="19" t="str">
        <f t="shared" si="12"/>
        <v/>
      </c>
      <c r="M265" s="19" t="str">
        <f t="shared" si="13"/>
        <v/>
      </c>
      <c r="N265" s="19"/>
      <c r="O265" s="19"/>
      <c r="P265" s="19"/>
      <c r="Q265" s="19"/>
      <c r="R265" s="19"/>
    </row>
    <row r="266" spans="1:18" ht="15.75" customHeight="1" thickBot="1">
      <c r="A266" s="39" t="s">
        <v>374</v>
      </c>
      <c r="B266" s="39" t="s">
        <v>389</v>
      </c>
      <c r="C266" s="42">
        <v>137.5727814</v>
      </c>
      <c r="D266" s="42">
        <v>0</v>
      </c>
      <c r="E266" s="42">
        <v>137.5727814</v>
      </c>
      <c r="F266" s="39"/>
      <c r="G266" s="42">
        <v>109</v>
      </c>
      <c r="H266" s="42">
        <v>114</v>
      </c>
      <c r="I266" s="43" t="s">
        <v>55</v>
      </c>
      <c r="J266" s="43" t="s">
        <v>110</v>
      </c>
      <c r="K266" s="43" t="s">
        <v>270</v>
      </c>
      <c r="L266" s="19" t="str">
        <f t="shared" si="12"/>
        <v/>
      </c>
      <c r="M266" s="19" t="str">
        <f t="shared" si="13"/>
        <v/>
      </c>
      <c r="N266" s="19"/>
      <c r="O266" s="19"/>
      <c r="P266" s="19"/>
      <c r="Q266" s="19"/>
      <c r="R266" s="19"/>
    </row>
    <row r="267" spans="1:18" ht="15.75" customHeight="1" thickBot="1">
      <c r="A267" s="39" t="s">
        <v>374</v>
      </c>
      <c r="B267" s="39" t="s">
        <v>375</v>
      </c>
      <c r="C267" s="42">
        <v>22.768276060000002</v>
      </c>
      <c r="D267" s="42">
        <v>0</v>
      </c>
      <c r="E267" s="42">
        <v>22.768276060000002</v>
      </c>
      <c r="F267" s="39"/>
      <c r="G267" s="42">
        <v>109</v>
      </c>
      <c r="H267" s="42">
        <v>118</v>
      </c>
      <c r="I267" s="43" t="s">
        <v>55</v>
      </c>
      <c r="J267" s="43" t="s">
        <v>138</v>
      </c>
      <c r="K267" s="43" t="s">
        <v>270</v>
      </c>
      <c r="L267" s="19" t="str">
        <f t="shared" si="12"/>
        <v/>
      </c>
      <c r="M267" s="19" t="str">
        <f t="shared" si="13"/>
        <v/>
      </c>
      <c r="N267" s="19"/>
      <c r="O267" s="19"/>
      <c r="P267" s="19"/>
      <c r="Q267" s="19"/>
      <c r="R267" s="19"/>
    </row>
    <row r="268" spans="1:18" ht="15.75" customHeight="1" thickBot="1">
      <c r="A268" s="39" t="s">
        <v>390</v>
      </c>
      <c r="B268" s="39" t="s">
        <v>388</v>
      </c>
      <c r="C268" s="42">
        <v>83.15455</v>
      </c>
      <c r="D268" s="42">
        <v>0</v>
      </c>
      <c r="E268" s="42">
        <v>83.15455</v>
      </c>
      <c r="F268" s="39"/>
      <c r="G268" s="42">
        <v>110</v>
      </c>
      <c r="H268" s="42">
        <v>112</v>
      </c>
      <c r="I268" s="43" t="s">
        <v>55</v>
      </c>
      <c r="J268" s="43" t="s">
        <v>110</v>
      </c>
      <c r="K268" s="43" t="s">
        <v>270</v>
      </c>
      <c r="L268" s="19" t="str">
        <f t="shared" si="12"/>
        <v/>
      </c>
      <c r="M268" s="19" t="str">
        <f t="shared" si="13"/>
        <v/>
      </c>
      <c r="N268" s="19"/>
      <c r="O268" s="19"/>
      <c r="P268" s="19"/>
      <c r="Q268" s="19"/>
      <c r="R268" s="19"/>
    </row>
    <row r="269" spans="1:18" ht="15.75" customHeight="1" thickBot="1">
      <c r="A269" s="39" t="s">
        <v>390</v>
      </c>
      <c r="B269" s="39" t="s">
        <v>391</v>
      </c>
      <c r="C269" s="42">
        <v>2996.277</v>
      </c>
      <c r="D269" s="42">
        <v>0</v>
      </c>
      <c r="E269" s="42">
        <v>2996.277</v>
      </c>
      <c r="F269" s="39"/>
      <c r="G269" s="42">
        <v>110</v>
      </c>
      <c r="H269" s="42">
        <v>117</v>
      </c>
      <c r="I269" s="43" t="s">
        <v>55</v>
      </c>
      <c r="J269" s="43" t="s">
        <v>143</v>
      </c>
      <c r="K269" s="43" t="s">
        <v>270</v>
      </c>
      <c r="L269" s="19" t="str">
        <f t="shared" si="12"/>
        <v/>
      </c>
      <c r="M269" s="19" t="str">
        <f t="shared" si="13"/>
        <v/>
      </c>
      <c r="N269" s="19"/>
      <c r="O269" s="19"/>
      <c r="P269" s="19"/>
      <c r="Q269" s="19"/>
      <c r="R269" s="19"/>
    </row>
    <row r="270" spans="1:18" ht="15.75" customHeight="1" thickBot="1">
      <c r="A270" s="39" t="s">
        <v>390</v>
      </c>
      <c r="B270" s="39" t="s">
        <v>375</v>
      </c>
      <c r="C270" s="42">
        <v>379.71280000000002</v>
      </c>
      <c r="D270" s="42">
        <v>0</v>
      </c>
      <c r="E270" s="42">
        <v>379.71280000000002</v>
      </c>
      <c r="F270" s="39"/>
      <c r="G270" s="42">
        <v>110</v>
      </c>
      <c r="H270" s="42">
        <v>118</v>
      </c>
      <c r="I270" s="43" t="s">
        <v>55</v>
      </c>
      <c r="J270" s="43" t="s">
        <v>138</v>
      </c>
      <c r="K270" s="43" t="s">
        <v>270</v>
      </c>
      <c r="L270" s="19" t="str">
        <f t="shared" si="12"/>
        <v/>
      </c>
      <c r="M270" s="19" t="str">
        <f t="shared" si="13"/>
        <v/>
      </c>
      <c r="N270" s="19"/>
      <c r="O270" s="19"/>
      <c r="P270" s="19"/>
      <c r="Q270" s="19"/>
      <c r="R270" s="19"/>
    </row>
    <row r="271" spans="1:18" ht="15.75" customHeight="1" thickBot="1">
      <c r="A271" s="39" t="s">
        <v>386</v>
      </c>
      <c r="B271" s="39" t="s">
        <v>388</v>
      </c>
      <c r="C271" s="42">
        <v>5400.883073</v>
      </c>
      <c r="D271" s="42">
        <v>0</v>
      </c>
      <c r="E271" s="42">
        <v>5400.883073</v>
      </c>
      <c r="F271" s="39"/>
      <c r="G271" s="42">
        <v>111</v>
      </c>
      <c r="H271" s="42">
        <v>112</v>
      </c>
      <c r="I271" s="43" t="s">
        <v>110</v>
      </c>
      <c r="J271" s="43" t="s">
        <v>110</v>
      </c>
      <c r="K271" s="43" t="s">
        <v>264</v>
      </c>
      <c r="L271" s="19" t="str">
        <f t="shared" si="12"/>
        <v/>
      </c>
      <c r="M271" s="19" t="str">
        <f t="shared" si="13"/>
        <v/>
      </c>
      <c r="N271" s="19"/>
      <c r="O271" s="19"/>
      <c r="P271" s="19"/>
      <c r="Q271" s="19"/>
      <c r="R271" s="19"/>
    </row>
    <row r="272" spans="1:18" ht="15.75" customHeight="1" thickBot="1">
      <c r="A272" s="39" t="s">
        <v>386</v>
      </c>
      <c r="B272" s="39" t="s">
        <v>392</v>
      </c>
      <c r="C272" s="42">
        <v>2707.8327319999999</v>
      </c>
      <c r="D272" s="42">
        <v>0</v>
      </c>
      <c r="E272" s="42">
        <v>2707.8327319999999</v>
      </c>
      <c r="F272" s="39"/>
      <c r="G272" s="42">
        <v>111</v>
      </c>
      <c r="H272" s="42">
        <v>115</v>
      </c>
      <c r="I272" s="43" t="s">
        <v>110</v>
      </c>
      <c r="J272" s="43" t="s">
        <v>118</v>
      </c>
      <c r="K272" s="43" t="s">
        <v>270</v>
      </c>
      <c r="L272" s="19" t="str">
        <f t="shared" si="12"/>
        <v/>
      </c>
      <c r="M272" s="19" t="str">
        <f t="shared" si="13"/>
        <v/>
      </c>
      <c r="N272" s="19"/>
      <c r="O272" s="19"/>
      <c r="P272" s="19"/>
      <c r="Q272" s="19"/>
      <c r="R272" s="19"/>
    </row>
    <row r="273" spans="1:18" ht="15.75" customHeight="1" thickBot="1">
      <c r="A273" s="39" t="s">
        <v>386</v>
      </c>
      <c r="B273" s="39" t="s">
        <v>381</v>
      </c>
      <c r="C273" s="42">
        <v>1130.114</v>
      </c>
      <c r="D273" s="42">
        <v>0</v>
      </c>
      <c r="E273" s="42">
        <v>1130.114</v>
      </c>
      <c r="F273" s="39"/>
      <c r="G273" s="42">
        <v>111</v>
      </c>
      <c r="H273" s="42">
        <v>116</v>
      </c>
      <c r="I273" s="43" t="s">
        <v>110</v>
      </c>
      <c r="J273" s="43" t="s">
        <v>143</v>
      </c>
      <c r="K273" s="43" t="s">
        <v>270</v>
      </c>
      <c r="L273" s="19" t="str">
        <f t="shared" si="12"/>
        <v/>
      </c>
      <c r="M273" s="19" t="str">
        <f t="shared" si="13"/>
        <v/>
      </c>
      <c r="N273" s="19"/>
      <c r="O273" s="19"/>
      <c r="P273" s="19"/>
      <c r="Q273" s="19"/>
      <c r="R273" s="19"/>
    </row>
    <row r="274" spans="1:18" ht="15.75" customHeight="1" thickBot="1">
      <c r="A274" s="39" t="s">
        <v>386</v>
      </c>
      <c r="B274" s="39" t="s">
        <v>393</v>
      </c>
      <c r="C274" s="42">
        <v>1397.2615760000001</v>
      </c>
      <c r="D274" s="42">
        <v>0</v>
      </c>
      <c r="E274" s="42">
        <v>1397.2615760000001</v>
      </c>
      <c r="F274" s="39"/>
      <c r="G274" s="42">
        <v>111</v>
      </c>
      <c r="H274" s="42">
        <v>122</v>
      </c>
      <c r="I274" s="43" t="s">
        <v>110</v>
      </c>
      <c r="J274" s="43" t="s">
        <v>118</v>
      </c>
      <c r="K274" s="43" t="s">
        <v>270</v>
      </c>
      <c r="L274" s="19" t="str">
        <f t="shared" si="12"/>
        <v/>
      </c>
      <c r="M274" s="19" t="str">
        <f t="shared" si="13"/>
        <v/>
      </c>
      <c r="N274" s="19"/>
      <c r="O274" s="19"/>
      <c r="P274" s="19"/>
      <c r="Q274" s="19"/>
      <c r="R274" s="19"/>
    </row>
    <row r="275" spans="1:18" ht="15.75" customHeight="1" thickBot="1">
      <c r="A275" s="39" t="s">
        <v>388</v>
      </c>
      <c r="B275" s="39" t="s">
        <v>394</v>
      </c>
      <c r="C275" s="42">
        <v>3198.643</v>
      </c>
      <c r="D275" s="42">
        <v>0</v>
      </c>
      <c r="E275" s="42">
        <v>3198.643</v>
      </c>
      <c r="F275" s="39"/>
      <c r="G275" s="42">
        <v>112</v>
      </c>
      <c r="H275" s="42">
        <v>113</v>
      </c>
      <c r="I275" s="43" t="s">
        <v>110</v>
      </c>
      <c r="J275" s="43" t="s">
        <v>110</v>
      </c>
      <c r="K275" s="43" t="s">
        <v>264</v>
      </c>
      <c r="L275" s="19" t="str">
        <f t="shared" si="12"/>
        <v/>
      </c>
      <c r="M275" s="19" t="str">
        <f t="shared" si="13"/>
        <v/>
      </c>
      <c r="N275" s="19"/>
      <c r="O275" s="19"/>
      <c r="P275" s="19"/>
      <c r="Q275" s="19"/>
      <c r="R275" s="19"/>
    </row>
    <row r="276" spans="1:18" ht="15.75" customHeight="1" thickBot="1">
      <c r="A276" s="39" t="s">
        <v>388</v>
      </c>
      <c r="B276" s="39" t="s">
        <v>389</v>
      </c>
      <c r="C276" s="42">
        <v>2557.5239999999999</v>
      </c>
      <c r="D276" s="42">
        <v>0</v>
      </c>
      <c r="E276" s="42">
        <v>2557.5239999999999</v>
      </c>
      <c r="F276" s="39"/>
      <c r="G276" s="42">
        <v>112</v>
      </c>
      <c r="H276" s="42">
        <v>114</v>
      </c>
      <c r="I276" s="43" t="s">
        <v>110</v>
      </c>
      <c r="J276" s="43" t="s">
        <v>110</v>
      </c>
      <c r="K276" s="43" t="s">
        <v>264</v>
      </c>
      <c r="L276" s="19" t="str">
        <f t="shared" si="12"/>
        <v/>
      </c>
      <c r="M276" s="19" t="str">
        <f t="shared" si="13"/>
        <v/>
      </c>
      <c r="N276" s="19"/>
      <c r="O276" s="19"/>
      <c r="P276" s="19"/>
      <c r="Q276" s="19"/>
      <c r="R276" s="19"/>
    </row>
    <row r="277" spans="1:18" ht="15.75" customHeight="1" thickBot="1">
      <c r="A277" s="39" t="s">
        <v>388</v>
      </c>
      <c r="B277" s="39" t="s">
        <v>392</v>
      </c>
      <c r="C277" s="42">
        <v>1640.8689999999999</v>
      </c>
      <c r="D277" s="42">
        <v>0</v>
      </c>
      <c r="E277" s="42">
        <v>1640.8689999999999</v>
      </c>
      <c r="F277" s="39"/>
      <c r="G277" s="42">
        <v>112</v>
      </c>
      <c r="H277" s="42">
        <v>115</v>
      </c>
      <c r="I277" s="43" t="s">
        <v>110</v>
      </c>
      <c r="J277" s="43" t="s">
        <v>118</v>
      </c>
      <c r="K277" s="43" t="s">
        <v>270</v>
      </c>
      <c r="L277" s="19" t="str">
        <f t="shared" si="12"/>
        <v/>
      </c>
      <c r="M277" s="19" t="str">
        <f t="shared" si="13"/>
        <v/>
      </c>
      <c r="N277" s="19"/>
      <c r="O277" s="19"/>
      <c r="P277" s="19"/>
      <c r="Q277" s="19"/>
      <c r="R277" s="19"/>
    </row>
    <row r="278" spans="1:18" ht="15.75" customHeight="1" thickBot="1">
      <c r="A278" s="39" t="s">
        <v>388</v>
      </c>
      <c r="B278" s="39" t="s">
        <v>381</v>
      </c>
      <c r="C278" s="42">
        <v>2407.7620000000002</v>
      </c>
      <c r="D278" s="42">
        <v>0</v>
      </c>
      <c r="E278" s="42">
        <v>2407.7620000000002</v>
      </c>
      <c r="F278" s="39"/>
      <c r="G278" s="42">
        <v>112</v>
      </c>
      <c r="H278" s="42">
        <v>116</v>
      </c>
      <c r="I278" s="43" t="s">
        <v>110</v>
      </c>
      <c r="J278" s="43" t="s">
        <v>143</v>
      </c>
      <c r="K278" s="43" t="s">
        <v>270</v>
      </c>
      <c r="L278" s="19" t="str">
        <f t="shared" si="12"/>
        <v/>
      </c>
      <c r="M278" s="19" t="str">
        <f t="shared" si="13"/>
        <v/>
      </c>
      <c r="N278" s="19"/>
      <c r="O278" s="19"/>
      <c r="P278" s="19"/>
      <c r="Q278" s="19"/>
      <c r="R278" s="19"/>
    </row>
    <row r="279" spans="1:18" ht="15.75" customHeight="1" thickBot="1">
      <c r="A279" s="39" t="s">
        <v>388</v>
      </c>
      <c r="B279" s="39" t="s">
        <v>391</v>
      </c>
      <c r="C279" s="42">
        <v>1045.597</v>
      </c>
      <c r="D279" s="42">
        <v>0</v>
      </c>
      <c r="E279" s="42">
        <v>1045.597</v>
      </c>
      <c r="F279" s="39"/>
      <c r="G279" s="42">
        <v>112</v>
      </c>
      <c r="H279" s="42">
        <v>117</v>
      </c>
      <c r="I279" s="43" t="s">
        <v>110</v>
      </c>
      <c r="J279" s="43" t="s">
        <v>143</v>
      </c>
      <c r="K279" s="43" t="s">
        <v>270</v>
      </c>
      <c r="L279" s="19" t="str">
        <f t="shared" si="12"/>
        <v/>
      </c>
      <c r="M279" s="19" t="str">
        <f t="shared" si="13"/>
        <v/>
      </c>
      <c r="N279" s="19"/>
      <c r="O279" s="19"/>
      <c r="P279" s="19"/>
      <c r="Q279" s="19"/>
      <c r="R279" s="19"/>
    </row>
    <row r="280" spans="1:18" ht="15.75" customHeight="1" thickBot="1">
      <c r="A280" s="39" t="s">
        <v>394</v>
      </c>
      <c r="B280" s="39" t="s">
        <v>389</v>
      </c>
      <c r="C280" s="42">
        <v>2489.3249999999998</v>
      </c>
      <c r="D280" s="42">
        <v>0</v>
      </c>
      <c r="E280" s="42">
        <v>2489.3249999999998</v>
      </c>
      <c r="F280" s="39"/>
      <c r="G280" s="42">
        <v>113</v>
      </c>
      <c r="H280" s="42">
        <v>114</v>
      </c>
      <c r="I280" s="43" t="s">
        <v>110</v>
      </c>
      <c r="J280" s="43" t="s">
        <v>110</v>
      </c>
      <c r="K280" s="43" t="s">
        <v>264</v>
      </c>
      <c r="L280" s="19" t="str">
        <f t="shared" si="12"/>
        <v/>
      </c>
      <c r="M280" s="19" t="str">
        <f t="shared" si="13"/>
        <v/>
      </c>
      <c r="N280" s="19"/>
      <c r="O280" s="19"/>
      <c r="P280" s="19"/>
      <c r="Q280" s="19"/>
      <c r="R280" s="19"/>
    </row>
    <row r="281" spans="1:18" ht="15.75" customHeight="1" thickBot="1">
      <c r="A281" s="39" t="s">
        <v>392</v>
      </c>
      <c r="B281" s="39" t="s">
        <v>381</v>
      </c>
      <c r="C281" s="42">
        <v>2196.172</v>
      </c>
      <c r="D281" s="42">
        <v>0</v>
      </c>
      <c r="E281" s="42">
        <v>2196.172</v>
      </c>
      <c r="F281" s="39"/>
      <c r="G281" s="42">
        <v>115</v>
      </c>
      <c r="H281" s="42">
        <v>116</v>
      </c>
      <c r="I281" s="43" t="s">
        <v>118</v>
      </c>
      <c r="J281" s="43" t="s">
        <v>143</v>
      </c>
      <c r="K281" s="43" t="s">
        <v>270</v>
      </c>
      <c r="L281" s="19" t="str">
        <f t="shared" si="12"/>
        <v/>
      </c>
      <c r="M281" s="19" t="str">
        <f t="shared" si="13"/>
        <v/>
      </c>
      <c r="N281" s="19"/>
      <c r="O281" s="19"/>
      <c r="P281" s="19"/>
      <c r="Q281" s="19"/>
      <c r="R281" s="19"/>
    </row>
    <row r="282" spans="1:18" ht="15.75" customHeight="1" thickBot="1">
      <c r="A282" s="39" t="s">
        <v>392</v>
      </c>
      <c r="B282" s="39" t="s">
        <v>393</v>
      </c>
      <c r="C282" s="42">
        <v>2231.1495669999999</v>
      </c>
      <c r="D282" s="42">
        <v>0</v>
      </c>
      <c r="E282" s="42">
        <v>2231.1495669999999</v>
      </c>
      <c r="F282" s="39"/>
      <c r="G282" s="42">
        <v>115</v>
      </c>
      <c r="H282" s="42">
        <v>122</v>
      </c>
      <c r="I282" s="43" t="s">
        <v>118</v>
      </c>
      <c r="J282" s="43" t="s">
        <v>118</v>
      </c>
      <c r="K282" s="43" t="s">
        <v>264</v>
      </c>
      <c r="L282" s="19" t="str">
        <f t="shared" si="12"/>
        <v/>
      </c>
      <c r="M282" s="19" t="str">
        <f t="shared" si="13"/>
        <v/>
      </c>
      <c r="N282" s="19"/>
      <c r="O282" s="19"/>
      <c r="P282" s="19"/>
      <c r="Q282" s="19"/>
      <c r="R282" s="19"/>
    </row>
    <row r="283" spans="1:18" ht="15.75" customHeight="1" thickBot="1">
      <c r="A283" s="39" t="s">
        <v>381</v>
      </c>
      <c r="B283" s="39" t="s">
        <v>391</v>
      </c>
      <c r="C283" s="42">
        <v>3363.4749999999999</v>
      </c>
      <c r="D283" s="42">
        <v>0</v>
      </c>
      <c r="E283" s="42">
        <v>3363.4749999999999</v>
      </c>
      <c r="F283" s="39"/>
      <c r="G283" s="42">
        <v>116</v>
      </c>
      <c r="H283" s="42">
        <v>117</v>
      </c>
      <c r="I283" s="43" t="s">
        <v>143</v>
      </c>
      <c r="J283" s="43" t="s">
        <v>143</v>
      </c>
      <c r="K283" s="43" t="s">
        <v>264</v>
      </c>
      <c r="L283" s="19" t="str">
        <f t="shared" si="12"/>
        <v/>
      </c>
      <c r="M283" s="19" t="str">
        <f t="shared" si="13"/>
        <v/>
      </c>
      <c r="N283" s="19"/>
      <c r="O283" s="19"/>
      <c r="P283" s="19"/>
      <c r="Q283" s="19"/>
      <c r="R283" s="19"/>
    </row>
    <row r="284" spans="1:18" ht="15.75" customHeight="1" thickBot="1">
      <c r="A284" s="39" t="s">
        <v>381</v>
      </c>
      <c r="B284" s="39" t="s">
        <v>375</v>
      </c>
      <c r="C284" s="42">
        <v>425.40309999999999</v>
      </c>
      <c r="D284" s="42">
        <v>0</v>
      </c>
      <c r="E284" s="42">
        <v>425.40309999999999</v>
      </c>
      <c r="F284" s="39"/>
      <c r="G284" s="42">
        <v>116</v>
      </c>
      <c r="H284" s="42">
        <v>118</v>
      </c>
      <c r="I284" s="43" t="s">
        <v>143</v>
      </c>
      <c r="J284" s="43" t="s">
        <v>138</v>
      </c>
      <c r="K284" s="43" t="s">
        <v>270</v>
      </c>
      <c r="L284" s="19" t="str">
        <f t="shared" si="12"/>
        <v/>
      </c>
      <c r="M284" s="19" t="str">
        <f t="shared" si="13"/>
        <v/>
      </c>
      <c r="N284" s="19"/>
      <c r="O284" s="19"/>
      <c r="P284" s="19"/>
      <c r="Q284" s="19"/>
      <c r="R284" s="19"/>
    </row>
    <row r="285" spans="1:18" ht="15.75" customHeight="1" thickBot="1">
      <c r="A285" s="39" t="s">
        <v>381</v>
      </c>
      <c r="B285" s="39" t="s">
        <v>395</v>
      </c>
      <c r="C285" s="42">
        <v>296.33797800000002</v>
      </c>
      <c r="D285" s="42">
        <v>0</v>
      </c>
      <c r="E285" s="42">
        <v>296.33797800000002</v>
      </c>
      <c r="F285" s="39"/>
      <c r="G285" s="42">
        <v>116</v>
      </c>
      <c r="H285" s="42">
        <v>120</v>
      </c>
      <c r="I285" s="43" t="s">
        <v>143</v>
      </c>
      <c r="J285" s="43" t="s">
        <v>118</v>
      </c>
      <c r="K285" s="43" t="s">
        <v>270</v>
      </c>
      <c r="L285" s="19" t="str">
        <f t="shared" si="12"/>
        <v/>
      </c>
      <c r="M285" s="19" t="str">
        <f t="shared" si="13"/>
        <v/>
      </c>
      <c r="N285" s="19"/>
      <c r="O285" s="19"/>
      <c r="P285" s="19"/>
      <c r="Q285" s="19"/>
      <c r="R285" s="19"/>
    </row>
    <row r="286" spans="1:18" ht="15.75" customHeight="1" thickBot="1">
      <c r="A286" s="39" t="s">
        <v>381</v>
      </c>
      <c r="B286" s="39" t="s">
        <v>382</v>
      </c>
      <c r="C286" s="42">
        <v>3075.1460000000002</v>
      </c>
      <c r="D286" s="42">
        <v>0</v>
      </c>
      <c r="E286" s="42">
        <v>3075.1460000000002</v>
      </c>
      <c r="F286" s="39"/>
      <c r="G286" s="42">
        <v>116</v>
      </c>
      <c r="H286" s="42">
        <v>121</v>
      </c>
      <c r="I286" s="43" t="s">
        <v>143</v>
      </c>
      <c r="J286" s="43" t="s">
        <v>64</v>
      </c>
      <c r="K286" s="43" t="s">
        <v>270</v>
      </c>
      <c r="L286" s="19" t="str">
        <f t="shared" si="12"/>
        <v/>
      </c>
      <c r="M286" s="19" t="str">
        <f t="shared" si="13"/>
        <v/>
      </c>
      <c r="N286" s="19"/>
      <c r="O286" s="19"/>
      <c r="P286" s="19"/>
      <c r="Q286" s="19"/>
      <c r="R286" s="19"/>
    </row>
    <row r="287" spans="1:18" ht="15.75" customHeight="1" thickBot="1">
      <c r="A287" s="39" t="s">
        <v>391</v>
      </c>
      <c r="B287" s="39" t="s">
        <v>375</v>
      </c>
      <c r="C287" s="42">
        <v>8936.8842349999995</v>
      </c>
      <c r="D287" s="42">
        <v>0</v>
      </c>
      <c r="E287" s="42">
        <v>8936.8842349999995</v>
      </c>
      <c r="F287" s="39"/>
      <c r="G287" s="42">
        <v>117</v>
      </c>
      <c r="H287" s="42">
        <v>118</v>
      </c>
      <c r="I287" s="43" t="s">
        <v>143</v>
      </c>
      <c r="J287" s="43" t="s">
        <v>138</v>
      </c>
      <c r="K287" s="43" t="s">
        <v>270</v>
      </c>
      <c r="L287" s="19" t="str">
        <f t="shared" si="12"/>
        <v/>
      </c>
      <c r="M287" s="19" t="str">
        <f t="shared" si="13"/>
        <v/>
      </c>
      <c r="N287" s="19"/>
      <c r="O287" s="19"/>
      <c r="P287" s="19"/>
      <c r="Q287" s="19"/>
      <c r="R287" s="19"/>
    </row>
    <row r="288" spans="1:18" ht="15.75" customHeight="1" thickBot="1">
      <c r="A288" s="39" t="s">
        <v>396</v>
      </c>
      <c r="B288" s="39" t="s">
        <v>393</v>
      </c>
      <c r="C288" s="42">
        <v>2530.1311350000001</v>
      </c>
      <c r="D288" s="42">
        <v>0</v>
      </c>
      <c r="E288" s="42">
        <v>2530.1311350000001</v>
      </c>
      <c r="F288" s="39"/>
      <c r="G288" s="42">
        <v>119</v>
      </c>
      <c r="H288" s="42">
        <v>122</v>
      </c>
      <c r="I288" s="43" t="s">
        <v>118</v>
      </c>
      <c r="J288" s="43" t="s">
        <v>118</v>
      </c>
      <c r="K288" s="43" t="s">
        <v>264</v>
      </c>
      <c r="L288" s="19" t="str">
        <f t="shared" si="12"/>
        <v/>
      </c>
      <c r="M288" s="19" t="str">
        <f t="shared" si="13"/>
        <v/>
      </c>
      <c r="N288" s="19"/>
      <c r="O288" s="19"/>
      <c r="P288" s="19"/>
      <c r="Q288" s="19"/>
      <c r="R288" s="19"/>
    </row>
    <row r="289" spans="1:18" ht="15.75" customHeight="1" thickBot="1">
      <c r="A289" s="39" t="s">
        <v>395</v>
      </c>
      <c r="B289" s="39" t="s">
        <v>382</v>
      </c>
      <c r="C289" s="42">
        <v>379.93170300000003</v>
      </c>
      <c r="D289" s="42">
        <v>0</v>
      </c>
      <c r="E289" s="42">
        <v>379.93170300000003</v>
      </c>
      <c r="F289" s="39"/>
      <c r="G289" s="42">
        <v>120</v>
      </c>
      <c r="H289" s="42">
        <v>121</v>
      </c>
      <c r="I289" s="43" t="s">
        <v>118</v>
      </c>
      <c r="J289" s="43" t="s">
        <v>64</v>
      </c>
      <c r="K289" s="43" t="s">
        <v>270</v>
      </c>
      <c r="L289" s="19" t="str">
        <f t="shared" si="12"/>
        <v/>
      </c>
      <c r="M289" s="19" t="str">
        <f t="shared" si="13"/>
        <v/>
      </c>
      <c r="N289" s="19"/>
      <c r="O289" s="19"/>
      <c r="P289" s="19"/>
      <c r="Q289" s="19"/>
      <c r="R289" s="19"/>
    </row>
    <row r="290" spans="1:18" ht="15.75" customHeight="1" thickBot="1">
      <c r="A290" s="39" t="s">
        <v>395</v>
      </c>
      <c r="B290" s="39" t="s">
        <v>393</v>
      </c>
      <c r="C290" s="42">
        <v>205.38176290000001</v>
      </c>
      <c r="D290" s="42">
        <v>0</v>
      </c>
      <c r="E290" s="42">
        <v>205.38176290000001</v>
      </c>
      <c r="F290" s="39"/>
      <c r="G290" s="42">
        <v>120</v>
      </c>
      <c r="H290" s="42">
        <v>122</v>
      </c>
      <c r="I290" s="43" t="s">
        <v>118</v>
      </c>
      <c r="J290" s="43" t="s">
        <v>118</v>
      </c>
      <c r="K290" s="43" t="s">
        <v>264</v>
      </c>
      <c r="L290" s="19" t="str">
        <f t="shared" si="12"/>
        <v/>
      </c>
      <c r="M290" s="19" t="str">
        <f t="shared" si="13"/>
        <v/>
      </c>
      <c r="N290" s="19"/>
      <c r="O290" s="19"/>
      <c r="P290" s="19"/>
      <c r="Q290" s="19"/>
      <c r="R290" s="19"/>
    </row>
    <row r="291" spans="1:18" ht="15.75" customHeight="1" thickBot="1">
      <c r="A291" s="39" t="s">
        <v>382</v>
      </c>
      <c r="B291" s="39" t="s">
        <v>393</v>
      </c>
      <c r="C291" s="42">
        <v>59.903014169999999</v>
      </c>
      <c r="D291" s="42">
        <v>0</v>
      </c>
      <c r="E291" s="42">
        <v>59.903014169999999</v>
      </c>
      <c r="F291" s="39"/>
      <c r="G291" s="42">
        <v>121</v>
      </c>
      <c r="H291" s="42">
        <v>122</v>
      </c>
      <c r="I291" s="43" t="s">
        <v>64</v>
      </c>
      <c r="J291" s="43" t="s">
        <v>118</v>
      </c>
      <c r="K291" s="43" t="s">
        <v>270</v>
      </c>
      <c r="L291" s="19" t="str">
        <f t="shared" si="12"/>
        <v/>
      </c>
      <c r="M291" s="19" t="str">
        <f t="shared" si="13"/>
        <v/>
      </c>
      <c r="N291" s="19"/>
      <c r="O291" s="19"/>
      <c r="P291" s="19"/>
      <c r="Q291" s="19"/>
      <c r="R291" s="19"/>
    </row>
    <row r="292" spans="1:18" ht="15.75" customHeight="1" thickBot="1">
      <c r="A292" s="39" t="s">
        <v>382</v>
      </c>
      <c r="B292" s="39" t="s">
        <v>383</v>
      </c>
      <c r="C292" s="42">
        <v>1106.304079</v>
      </c>
      <c r="D292" s="42">
        <v>0</v>
      </c>
      <c r="E292" s="42">
        <v>1106.304079</v>
      </c>
      <c r="F292" s="39"/>
      <c r="G292" s="42">
        <v>121</v>
      </c>
      <c r="H292" s="42">
        <v>123</v>
      </c>
      <c r="I292" s="43" t="s">
        <v>64</v>
      </c>
      <c r="J292" s="43" t="s">
        <v>64</v>
      </c>
      <c r="K292" s="43" t="s">
        <v>264</v>
      </c>
      <c r="L292" s="19" t="str">
        <f t="shared" si="12"/>
        <v/>
      </c>
      <c r="M292" s="19" t="str">
        <f t="shared" si="13"/>
        <v/>
      </c>
      <c r="N292" s="19"/>
      <c r="O292" s="19"/>
      <c r="P292" s="19"/>
      <c r="Q292" s="19"/>
      <c r="R292" s="19"/>
    </row>
    <row r="293" spans="1:18" ht="15.75" customHeight="1" thickBot="1">
      <c r="A293" s="39" t="s">
        <v>393</v>
      </c>
      <c r="B293" s="39" t="s">
        <v>383</v>
      </c>
      <c r="C293" s="42">
        <v>6209.39</v>
      </c>
      <c r="D293" s="42">
        <v>0</v>
      </c>
      <c r="E293" s="42">
        <v>6209.39</v>
      </c>
      <c r="F293" s="39"/>
      <c r="G293" s="42">
        <v>122</v>
      </c>
      <c r="H293" s="42">
        <v>123</v>
      </c>
      <c r="I293" s="43" t="s">
        <v>118</v>
      </c>
      <c r="J293" s="43" t="s">
        <v>64</v>
      </c>
      <c r="K293" s="43" t="s">
        <v>270</v>
      </c>
      <c r="L293" s="19" t="str">
        <f t="shared" si="12"/>
        <v/>
      </c>
      <c r="M293" s="19" t="str">
        <f t="shared" si="13"/>
        <v/>
      </c>
      <c r="N293" s="19"/>
      <c r="O293" s="19"/>
      <c r="P293" s="19"/>
      <c r="Q293" s="19"/>
      <c r="R293" s="19"/>
    </row>
    <row r="294" spans="1:18" ht="15.75" customHeight="1" thickBot="1">
      <c r="A294" s="39" t="s">
        <v>393</v>
      </c>
      <c r="B294" s="39" t="s">
        <v>397</v>
      </c>
      <c r="C294" s="42">
        <v>976.87990000000002</v>
      </c>
      <c r="D294" s="42">
        <v>0</v>
      </c>
      <c r="E294" s="42">
        <v>976.87990000000002</v>
      </c>
      <c r="F294" s="39"/>
      <c r="G294" s="42">
        <v>122</v>
      </c>
      <c r="H294" s="42">
        <v>125</v>
      </c>
      <c r="I294" s="43" t="s">
        <v>118</v>
      </c>
      <c r="J294" s="43" t="s">
        <v>27</v>
      </c>
      <c r="K294" s="43" t="s">
        <v>270</v>
      </c>
      <c r="L294" s="19" t="str">
        <f t="shared" si="12"/>
        <v/>
      </c>
      <c r="M294" s="19" t="str">
        <f t="shared" si="13"/>
        <v/>
      </c>
      <c r="N294" s="19"/>
      <c r="O294" s="19"/>
      <c r="P294" s="19"/>
      <c r="Q294" s="19"/>
      <c r="R294" s="19"/>
    </row>
    <row r="295" spans="1:18" ht="15.75" customHeight="1" thickBot="1">
      <c r="A295" s="39" t="s">
        <v>393</v>
      </c>
      <c r="B295" s="39" t="s">
        <v>398</v>
      </c>
      <c r="C295" s="42">
        <v>8384.0433269999994</v>
      </c>
      <c r="D295" s="42">
        <v>0</v>
      </c>
      <c r="E295" s="42">
        <v>8384.0433269999994</v>
      </c>
      <c r="F295" s="39"/>
      <c r="G295" s="42">
        <v>122</v>
      </c>
      <c r="H295" s="42">
        <v>126</v>
      </c>
      <c r="I295" s="43" t="s">
        <v>118</v>
      </c>
      <c r="J295" s="43" t="s">
        <v>96</v>
      </c>
      <c r="K295" s="43" t="s">
        <v>270</v>
      </c>
      <c r="L295" s="19" t="str">
        <f t="shared" si="12"/>
        <v/>
      </c>
      <c r="M295" s="19" t="str">
        <f t="shared" si="13"/>
        <v/>
      </c>
      <c r="N295" s="19"/>
      <c r="O295" s="19"/>
      <c r="P295" s="19"/>
      <c r="Q295" s="19"/>
      <c r="R295" s="19"/>
    </row>
    <row r="296" spans="1:18" ht="15.75" customHeight="1" thickBot="1">
      <c r="A296" s="39" t="s">
        <v>393</v>
      </c>
      <c r="B296" s="39" t="s">
        <v>399</v>
      </c>
      <c r="C296" s="42">
        <v>846.50997150000001</v>
      </c>
      <c r="D296" s="42">
        <v>0</v>
      </c>
      <c r="E296" s="42">
        <v>846.50997150000001</v>
      </c>
      <c r="F296" s="39"/>
      <c r="G296" s="42">
        <v>122</v>
      </c>
      <c r="H296" s="42">
        <v>127</v>
      </c>
      <c r="I296" s="43" t="s">
        <v>118</v>
      </c>
      <c r="J296" s="43" t="s">
        <v>102</v>
      </c>
      <c r="K296" s="43" t="s">
        <v>270</v>
      </c>
      <c r="L296" s="19" t="str">
        <f t="shared" si="12"/>
        <v/>
      </c>
      <c r="M296" s="19" t="str">
        <f t="shared" si="13"/>
        <v/>
      </c>
      <c r="N296" s="19"/>
      <c r="O296" s="19"/>
      <c r="P296" s="19"/>
      <c r="Q296" s="19"/>
      <c r="R296" s="19"/>
    </row>
    <row r="297" spans="1:18" ht="15.75" customHeight="1" thickBot="1">
      <c r="A297" s="39" t="s">
        <v>383</v>
      </c>
      <c r="B297" s="39" t="s">
        <v>400</v>
      </c>
      <c r="C297" s="42">
        <v>268.02882799999998</v>
      </c>
      <c r="D297" s="42">
        <v>0</v>
      </c>
      <c r="E297" s="42">
        <v>268.02882799999998</v>
      </c>
      <c r="F297" s="39"/>
      <c r="G297" s="42">
        <v>123</v>
      </c>
      <c r="H297" s="42">
        <v>124</v>
      </c>
      <c r="I297" s="43" t="s">
        <v>64</v>
      </c>
      <c r="J297" s="43" t="s">
        <v>138</v>
      </c>
      <c r="K297" s="43" t="s">
        <v>270</v>
      </c>
      <c r="L297" s="19" t="str">
        <f t="shared" si="12"/>
        <v/>
      </c>
      <c r="M297" s="19" t="str">
        <f t="shared" si="13"/>
        <v/>
      </c>
      <c r="N297" s="19"/>
      <c r="O297" s="19"/>
      <c r="P297" s="19"/>
      <c r="Q297" s="19"/>
      <c r="R297" s="19"/>
    </row>
    <row r="298" spans="1:18" ht="15.75" customHeight="1" thickBot="1">
      <c r="A298" s="39" t="s">
        <v>383</v>
      </c>
      <c r="B298" s="39" t="s">
        <v>397</v>
      </c>
      <c r="C298" s="42">
        <v>2749.8180000000002</v>
      </c>
      <c r="D298" s="42">
        <v>0</v>
      </c>
      <c r="E298" s="42">
        <v>2749.8180000000002</v>
      </c>
      <c r="F298" s="39"/>
      <c r="G298" s="42">
        <v>123</v>
      </c>
      <c r="H298" s="42">
        <v>125</v>
      </c>
      <c r="I298" s="43" t="s">
        <v>64</v>
      </c>
      <c r="J298" s="43" t="s">
        <v>27</v>
      </c>
      <c r="K298" s="43" t="s">
        <v>270</v>
      </c>
      <c r="L298" s="19" t="str">
        <f t="shared" si="12"/>
        <v/>
      </c>
      <c r="M298" s="19" t="str">
        <f t="shared" si="13"/>
        <v/>
      </c>
      <c r="N298" s="19"/>
      <c r="O298" s="19"/>
      <c r="P298" s="19"/>
      <c r="Q298" s="19"/>
      <c r="R298" s="19"/>
    </row>
    <row r="299" spans="1:18" ht="15.75" customHeight="1" thickBot="1">
      <c r="A299" s="39" t="s">
        <v>397</v>
      </c>
      <c r="B299" s="39" t="s">
        <v>398</v>
      </c>
      <c r="C299" s="42">
        <v>4250.1928120000002</v>
      </c>
      <c r="D299" s="42">
        <v>0</v>
      </c>
      <c r="E299" s="42">
        <v>4250.1928120000002</v>
      </c>
      <c r="F299" s="39"/>
      <c r="G299" s="42">
        <v>125</v>
      </c>
      <c r="H299" s="42">
        <v>126</v>
      </c>
      <c r="I299" s="43" t="s">
        <v>27</v>
      </c>
      <c r="J299" s="43" t="s">
        <v>96</v>
      </c>
      <c r="K299" s="43" t="s">
        <v>270</v>
      </c>
      <c r="L299" s="19" t="str">
        <f t="shared" si="12"/>
        <v/>
      </c>
      <c r="M299" s="19" t="str">
        <f t="shared" si="13"/>
        <v/>
      </c>
      <c r="N299" s="19"/>
      <c r="O299" s="19"/>
      <c r="P299" s="19"/>
      <c r="Q299" s="19"/>
      <c r="R299" s="19"/>
    </row>
    <row r="300" spans="1:18" ht="15.75" customHeight="1" thickBot="1">
      <c r="A300" s="39" t="s">
        <v>398</v>
      </c>
      <c r="B300" s="39" t="s">
        <v>399</v>
      </c>
      <c r="C300" s="42">
        <v>1153.4900279999999</v>
      </c>
      <c r="D300" s="42">
        <v>0</v>
      </c>
      <c r="E300" s="42">
        <v>1153.4900279999999</v>
      </c>
      <c r="F300" s="39"/>
      <c r="G300" s="42">
        <v>126</v>
      </c>
      <c r="H300" s="42">
        <v>127</v>
      </c>
      <c r="I300" s="43" t="s">
        <v>96</v>
      </c>
      <c r="J300" s="43" t="s">
        <v>102</v>
      </c>
      <c r="K300" s="43" t="s">
        <v>270</v>
      </c>
      <c r="L300" s="19" t="str">
        <f t="shared" si="12"/>
        <v/>
      </c>
      <c r="M300" s="19" t="str">
        <f t="shared" si="13"/>
        <v/>
      </c>
      <c r="N300" s="19"/>
      <c r="O300" s="19"/>
      <c r="P300" s="19"/>
      <c r="Q300" s="19"/>
      <c r="R300" s="19"/>
    </row>
    <row r="301" spans="1:18" ht="15.75" customHeight="1" thickBot="1">
      <c r="A301" s="39" t="s">
        <v>399</v>
      </c>
      <c r="B301" s="39" t="s">
        <v>401</v>
      </c>
      <c r="C301" s="42">
        <v>4000</v>
      </c>
      <c r="D301" s="42">
        <v>0</v>
      </c>
      <c r="E301" s="42">
        <v>4000</v>
      </c>
      <c r="F301" s="39"/>
      <c r="G301" s="42">
        <v>127</v>
      </c>
      <c r="H301" s="42">
        <v>128</v>
      </c>
      <c r="I301" s="43" t="s">
        <v>102</v>
      </c>
      <c r="J301" s="43" t="s">
        <v>102</v>
      </c>
      <c r="K301" s="43" t="s">
        <v>264</v>
      </c>
      <c r="L301" s="19" t="str">
        <f t="shared" si="12"/>
        <v/>
      </c>
      <c r="M301" s="19" t="str">
        <f t="shared" si="13"/>
        <v/>
      </c>
      <c r="N301" s="19"/>
      <c r="O301" s="19"/>
      <c r="P301" s="19"/>
      <c r="Q301" s="19"/>
      <c r="R301" s="19"/>
    </row>
    <row r="302" spans="1:18" ht="15.75" customHeight="1" thickBot="1">
      <c r="A302" s="39" t="s">
        <v>399</v>
      </c>
      <c r="B302" s="39" t="s">
        <v>402</v>
      </c>
      <c r="C302" s="42">
        <v>241.659414</v>
      </c>
      <c r="D302" s="42">
        <v>0</v>
      </c>
      <c r="E302" s="42">
        <v>241.659414</v>
      </c>
      <c r="F302" s="39"/>
      <c r="G302" s="42">
        <v>127</v>
      </c>
      <c r="H302" s="42">
        <v>129</v>
      </c>
      <c r="I302" s="43" t="s">
        <v>102</v>
      </c>
      <c r="J302" s="43" t="s">
        <v>135</v>
      </c>
      <c r="K302" s="43" t="s">
        <v>270</v>
      </c>
      <c r="L302" s="19" t="str">
        <f t="shared" si="12"/>
        <v/>
      </c>
      <c r="M302" s="19" t="str">
        <f t="shared" si="13"/>
        <v/>
      </c>
      <c r="N302" s="19"/>
      <c r="O302" s="19"/>
      <c r="P302" s="19"/>
      <c r="Q302" s="19"/>
      <c r="R302" s="19"/>
    </row>
    <row r="303" spans="1:18" ht="15.75" customHeight="1" thickBot="1">
      <c r="A303" s="39" t="s">
        <v>399</v>
      </c>
      <c r="B303" s="39" t="s">
        <v>403</v>
      </c>
      <c r="C303" s="42">
        <v>653.49579340000003</v>
      </c>
      <c r="D303" s="42">
        <v>0</v>
      </c>
      <c r="E303" s="42">
        <v>653.49579340000003</v>
      </c>
      <c r="F303" s="39"/>
      <c r="G303" s="42">
        <v>127</v>
      </c>
      <c r="H303" s="42">
        <v>131</v>
      </c>
      <c r="I303" s="43" t="s">
        <v>102</v>
      </c>
      <c r="J303" s="43" t="s">
        <v>67</v>
      </c>
      <c r="K303" s="43" t="s">
        <v>270</v>
      </c>
      <c r="L303" s="19" t="str">
        <f t="shared" si="12"/>
        <v/>
      </c>
      <c r="M303" s="19" t="str">
        <f t="shared" si="13"/>
        <v/>
      </c>
      <c r="N303" s="19"/>
      <c r="O303" s="19"/>
      <c r="P303" s="19"/>
      <c r="Q303" s="19"/>
      <c r="R303" s="19"/>
    </row>
    <row r="304" spans="1:18" ht="15.75" customHeight="1" thickBot="1">
      <c r="A304" s="39" t="s">
        <v>399</v>
      </c>
      <c r="B304" s="39" t="s">
        <v>404</v>
      </c>
      <c r="C304" s="42">
        <v>504.84479260000001</v>
      </c>
      <c r="D304" s="42">
        <v>0</v>
      </c>
      <c r="E304" s="42">
        <v>504.84479260000001</v>
      </c>
      <c r="F304" s="39"/>
      <c r="G304" s="42">
        <v>127</v>
      </c>
      <c r="H304" s="42">
        <v>132</v>
      </c>
      <c r="I304" s="43" t="s">
        <v>102</v>
      </c>
      <c r="J304" s="43" t="s">
        <v>23</v>
      </c>
      <c r="K304" s="43" t="s">
        <v>270</v>
      </c>
      <c r="L304" s="19" t="str">
        <f t="shared" si="12"/>
        <v/>
      </c>
      <c r="M304" s="19" t="str">
        <f t="shared" si="13"/>
        <v/>
      </c>
      <c r="N304" s="19"/>
      <c r="O304" s="19"/>
      <c r="P304" s="19"/>
      <c r="Q304" s="19"/>
      <c r="R304" s="19"/>
    </row>
    <row r="305" spans="1:18" ht="15.75" customHeight="1" thickBot="1">
      <c r="A305" s="39" t="s">
        <v>401</v>
      </c>
      <c r="B305" s="39" t="s">
        <v>404</v>
      </c>
      <c r="C305" s="42">
        <v>634</v>
      </c>
      <c r="D305" s="42">
        <v>0</v>
      </c>
      <c r="E305" s="42">
        <v>634</v>
      </c>
      <c r="F305" s="39"/>
      <c r="G305" s="42">
        <v>128</v>
      </c>
      <c r="H305" s="42">
        <v>132</v>
      </c>
      <c r="I305" s="43" t="s">
        <v>102</v>
      </c>
      <c r="J305" s="43" t="s">
        <v>23</v>
      </c>
      <c r="K305" s="43" t="s">
        <v>270</v>
      </c>
      <c r="L305" s="19" t="str">
        <f t="shared" si="12"/>
        <v/>
      </c>
      <c r="M305" s="19" t="str">
        <f t="shared" si="13"/>
        <v/>
      </c>
      <c r="N305" s="19"/>
      <c r="O305" s="19"/>
      <c r="P305" s="19"/>
      <c r="Q305" s="19"/>
      <c r="R305" s="19"/>
    </row>
    <row r="306" spans="1:18" ht="15.75" customHeight="1" thickBot="1">
      <c r="A306" s="39" t="s">
        <v>402</v>
      </c>
      <c r="B306" s="39" t="s">
        <v>405</v>
      </c>
      <c r="C306" s="42">
        <v>1796.173252</v>
      </c>
      <c r="D306" s="42">
        <v>0</v>
      </c>
      <c r="E306" s="42">
        <v>1796.173252</v>
      </c>
      <c r="F306" s="39"/>
      <c r="G306" s="42">
        <v>129</v>
      </c>
      <c r="H306" s="42">
        <v>130</v>
      </c>
      <c r="I306" s="43" t="s">
        <v>135</v>
      </c>
      <c r="J306" s="43" t="s">
        <v>93</v>
      </c>
      <c r="K306" s="43" t="s">
        <v>270</v>
      </c>
      <c r="L306" s="19" t="str">
        <f t="shared" si="12"/>
        <v/>
      </c>
      <c r="M306" s="19" t="str">
        <f t="shared" si="13"/>
        <v/>
      </c>
      <c r="N306" s="19"/>
      <c r="O306" s="19"/>
      <c r="P306" s="19"/>
      <c r="Q306" s="19"/>
      <c r="R306" s="19"/>
    </row>
    <row r="307" spans="1:18" ht="15.75" customHeight="1" thickBot="1">
      <c r="A307" s="39" t="s">
        <v>402</v>
      </c>
      <c r="B307" s="39" t="s">
        <v>403</v>
      </c>
      <c r="C307" s="42">
        <v>2133.2004280000001</v>
      </c>
      <c r="D307" s="42">
        <v>0</v>
      </c>
      <c r="E307" s="42">
        <v>2133.2004280000001</v>
      </c>
      <c r="F307" s="39"/>
      <c r="G307" s="42">
        <v>129</v>
      </c>
      <c r="H307" s="42">
        <v>131</v>
      </c>
      <c r="I307" s="43" t="s">
        <v>135</v>
      </c>
      <c r="J307" s="43" t="s">
        <v>67</v>
      </c>
      <c r="K307" s="43" t="s">
        <v>270</v>
      </c>
      <c r="L307" s="19" t="str">
        <f t="shared" si="12"/>
        <v/>
      </c>
      <c r="M307" s="19" t="str">
        <f t="shared" si="13"/>
        <v/>
      </c>
      <c r="N307" s="19"/>
      <c r="O307" s="19"/>
      <c r="P307" s="19"/>
      <c r="Q307" s="19"/>
      <c r="R307" s="19"/>
    </row>
    <row r="308" spans="1:18" ht="15.75" customHeight="1" thickBot="1">
      <c r="A308" s="39" t="s">
        <v>405</v>
      </c>
      <c r="B308" s="39" t="s">
        <v>403</v>
      </c>
      <c r="C308" s="42">
        <v>2464.4108510000001</v>
      </c>
      <c r="D308" s="42">
        <v>0</v>
      </c>
      <c r="E308" s="42">
        <v>2464.4108510000001</v>
      </c>
      <c r="F308" s="39"/>
      <c r="G308" s="42">
        <v>130</v>
      </c>
      <c r="H308" s="42">
        <v>131</v>
      </c>
      <c r="I308" s="43" t="s">
        <v>93</v>
      </c>
      <c r="J308" s="43" t="s">
        <v>67</v>
      </c>
      <c r="K308" s="43" t="s">
        <v>270</v>
      </c>
      <c r="L308" s="19" t="str">
        <f t="shared" si="12"/>
        <v/>
      </c>
      <c r="M308" s="19" t="str">
        <f t="shared" si="13"/>
        <v/>
      </c>
      <c r="N308" s="19"/>
      <c r="O308" s="19"/>
      <c r="P308" s="19"/>
      <c r="Q308" s="19"/>
      <c r="R308" s="19"/>
    </row>
    <row r="309" spans="1:18" ht="15.75" customHeight="1" thickBot="1">
      <c r="A309" s="39" t="s">
        <v>405</v>
      </c>
      <c r="B309" s="39" t="s">
        <v>406</v>
      </c>
      <c r="C309" s="42">
        <v>1299.691</v>
      </c>
      <c r="D309" s="42">
        <v>0</v>
      </c>
      <c r="E309" s="42">
        <v>1299.691</v>
      </c>
      <c r="F309" s="39"/>
      <c r="G309" s="42">
        <v>130</v>
      </c>
      <c r="H309" s="42">
        <v>134</v>
      </c>
      <c r="I309" s="43" t="s">
        <v>93</v>
      </c>
      <c r="J309" s="43" t="s">
        <v>61</v>
      </c>
      <c r="K309" s="43" t="s">
        <v>270</v>
      </c>
      <c r="L309" s="19" t="str">
        <f t="shared" si="12"/>
        <v/>
      </c>
      <c r="M309" s="19" t="str">
        <f t="shared" si="13"/>
        <v/>
      </c>
      <c r="N309" s="19"/>
      <c r="O309" s="19"/>
      <c r="P309" s="19"/>
      <c r="Q309" s="19"/>
      <c r="R309" s="19"/>
    </row>
    <row r="310" spans="1:18" ht="15.75" customHeight="1" thickBot="1">
      <c r="A310" s="39" t="s">
        <v>403</v>
      </c>
      <c r="B310" s="39" t="s">
        <v>404</v>
      </c>
      <c r="C310" s="42">
        <v>1520.605</v>
      </c>
      <c r="D310" s="42">
        <v>0</v>
      </c>
      <c r="E310" s="42">
        <v>1520.605</v>
      </c>
      <c r="F310" s="39"/>
      <c r="G310" s="42">
        <v>131</v>
      </c>
      <c r="H310" s="42">
        <v>132</v>
      </c>
      <c r="I310" s="43" t="s">
        <v>67</v>
      </c>
      <c r="J310" s="43" t="s">
        <v>23</v>
      </c>
      <c r="K310" s="43" t="s">
        <v>270</v>
      </c>
      <c r="L310" s="19" t="str">
        <f t="shared" si="12"/>
        <v/>
      </c>
      <c r="M310" s="19" t="str">
        <f t="shared" si="13"/>
        <v/>
      </c>
      <c r="N310" s="19"/>
      <c r="O310" s="19"/>
      <c r="P310" s="19"/>
      <c r="Q310" s="19"/>
      <c r="R310" s="19"/>
    </row>
    <row r="311" spans="1:18" ht="15.75" customHeight="1" thickBot="1">
      <c r="A311" s="39" t="s">
        <v>403</v>
      </c>
      <c r="B311" s="39" t="s">
        <v>407</v>
      </c>
      <c r="C311" s="42">
        <v>1725.1010000000001</v>
      </c>
      <c r="D311" s="42">
        <v>0</v>
      </c>
      <c r="E311" s="42">
        <v>1725.1010000000001</v>
      </c>
      <c r="F311" s="39"/>
      <c r="G311" s="42">
        <v>131</v>
      </c>
      <c r="H311" s="42">
        <v>133</v>
      </c>
      <c r="I311" s="43" t="s">
        <v>67</v>
      </c>
      <c r="J311" s="43" t="s">
        <v>120</v>
      </c>
      <c r="K311" s="43" t="s">
        <v>270</v>
      </c>
      <c r="L311" s="19" t="str">
        <f t="shared" si="12"/>
        <v/>
      </c>
      <c r="M311" s="19" t="str">
        <f t="shared" si="13"/>
        <v/>
      </c>
      <c r="N311" s="19"/>
      <c r="O311" s="19"/>
      <c r="P311" s="19"/>
      <c r="Q311" s="19"/>
      <c r="R311" s="19"/>
    </row>
    <row r="312" spans="1:18" ht="15.75" customHeight="1" thickBot="1">
      <c r="A312" s="39" t="s">
        <v>404</v>
      </c>
      <c r="B312" s="39" t="s">
        <v>407</v>
      </c>
      <c r="C312" s="42">
        <v>1038.325</v>
      </c>
      <c r="D312" s="42">
        <v>0</v>
      </c>
      <c r="E312" s="42">
        <v>1038.325</v>
      </c>
      <c r="F312" s="39"/>
      <c r="G312" s="42">
        <v>132</v>
      </c>
      <c r="H312" s="42">
        <v>133</v>
      </c>
      <c r="I312" s="43" t="s">
        <v>23</v>
      </c>
      <c r="J312" s="43" t="s">
        <v>120</v>
      </c>
      <c r="K312" s="43" t="s">
        <v>270</v>
      </c>
      <c r="L312" s="19" t="str">
        <f t="shared" si="12"/>
        <v/>
      </c>
      <c r="M312" s="19" t="str">
        <f t="shared" si="13"/>
        <v/>
      </c>
      <c r="N312" s="19"/>
      <c r="O312" s="19"/>
      <c r="P312" s="19"/>
      <c r="Q312" s="19"/>
      <c r="R312" s="19"/>
    </row>
    <row r="313" spans="1:18" ht="15.75" customHeight="1" thickBot="1">
      <c r="A313" s="43"/>
      <c r="B313" s="43"/>
      <c r="C313" s="43"/>
      <c r="D313" s="43"/>
      <c r="E313" s="42">
        <v>539028.29920000001</v>
      </c>
      <c r="F313" s="43"/>
      <c r="G313" s="43"/>
      <c r="H313" s="43"/>
      <c r="I313" s="43"/>
      <c r="J313" s="43"/>
      <c r="K313" s="43"/>
      <c r="L313" s="19">
        <f>SUM(L2:L312)</f>
        <v>5875.6035000000002</v>
      </c>
      <c r="M313" s="19">
        <f t="shared" si="13"/>
        <v>0</v>
      </c>
      <c r="N313" s="19"/>
      <c r="O313" s="19"/>
      <c r="P313" s="19"/>
      <c r="Q313" s="19"/>
      <c r="R313" s="19"/>
    </row>
    <row r="314" spans="1:18" ht="15.75" customHeight="1"/>
    <row r="315" spans="1:18" ht="15.75" customHeight="1"/>
    <row r="316" spans="1:18" ht="15.75" customHeight="1"/>
    <row r="317" spans="1:18" ht="15.75" customHeight="1"/>
    <row r="318" spans="1:18" ht="15.75" customHeight="1"/>
    <row r="319" spans="1:18" ht="15.75" customHeight="1"/>
    <row r="320" spans="1:18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501"/>
  <sheetViews>
    <sheetView topLeftCell="A130" workbookViewId="0">
      <selection activeCell="C136" sqref="C136"/>
    </sheetView>
  </sheetViews>
  <sheetFormatPr defaultRowHeight="15"/>
  <cols>
    <col min="2" max="2" width="53" bestFit="1" customWidth="1"/>
  </cols>
  <sheetData>
    <row r="1" spans="1:37">
      <c r="B1" t="s">
        <v>408</v>
      </c>
    </row>
    <row r="2" spans="1:37">
      <c r="A2" t="s">
        <v>2</v>
      </c>
      <c r="B2" t="s">
        <v>2</v>
      </c>
    </row>
    <row r="3" spans="1:37">
      <c r="A3" t="s">
        <v>2</v>
      </c>
      <c r="B3" t="s">
        <v>409</v>
      </c>
    </row>
    <row r="4" spans="1:37">
      <c r="A4" t="s">
        <v>2</v>
      </c>
      <c r="B4" t="s">
        <v>410</v>
      </c>
      <c r="C4" t="s">
        <v>411</v>
      </c>
      <c r="D4" t="s">
        <v>412</v>
      </c>
      <c r="E4" t="s">
        <v>413</v>
      </c>
      <c r="F4" t="s">
        <v>414</v>
      </c>
      <c r="G4" t="s">
        <v>415</v>
      </c>
      <c r="H4" t="s">
        <v>416</v>
      </c>
      <c r="I4" t="s">
        <v>417</v>
      </c>
      <c r="J4" t="s">
        <v>418</v>
      </c>
      <c r="K4" t="s">
        <v>419</v>
      </c>
      <c r="L4" t="s">
        <v>420</v>
      </c>
      <c r="M4" t="s">
        <v>421</v>
      </c>
      <c r="N4" t="s">
        <v>422</v>
      </c>
      <c r="O4" t="s">
        <v>423</v>
      </c>
      <c r="P4" t="s">
        <v>424</v>
      </c>
      <c r="Q4" t="s">
        <v>425</v>
      </c>
      <c r="R4" t="s">
        <v>426</v>
      </c>
      <c r="S4" t="s">
        <v>427</v>
      </c>
      <c r="T4" t="s">
        <v>428</v>
      </c>
      <c r="U4" t="s">
        <v>429</v>
      </c>
      <c r="V4" t="s">
        <v>430</v>
      </c>
      <c r="W4" t="s">
        <v>431</v>
      </c>
      <c r="X4" t="s">
        <v>432</v>
      </c>
      <c r="Y4" t="s">
        <v>433</v>
      </c>
      <c r="Z4" t="s">
        <v>434</v>
      </c>
      <c r="AA4" t="s">
        <v>435</v>
      </c>
      <c r="AB4" t="s">
        <v>436</v>
      </c>
      <c r="AC4" t="s">
        <v>437</v>
      </c>
      <c r="AD4" t="s">
        <v>438</v>
      </c>
      <c r="AE4" t="s">
        <v>439</v>
      </c>
      <c r="AF4" t="s">
        <v>440</v>
      </c>
      <c r="AG4" t="s">
        <v>441</v>
      </c>
      <c r="AH4" t="s">
        <v>442</v>
      </c>
      <c r="AI4" t="s">
        <v>443</v>
      </c>
      <c r="AJ4" t="s">
        <v>444</v>
      </c>
      <c r="AK4" t="s">
        <v>445</v>
      </c>
    </row>
    <row r="5" spans="1:37">
      <c r="A5" t="s">
        <v>2</v>
      </c>
      <c r="B5" t="s">
        <v>446</v>
      </c>
    </row>
    <row r="6" spans="1:37">
      <c r="A6" t="s">
        <v>2</v>
      </c>
      <c r="B6" t="s">
        <v>447</v>
      </c>
    </row>
    <row r="7" spans="1:37">
      <c r="A7" t="s">
        <v>2</v>
      </c>
      <c r="B7" t="s">
        <v>448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>
      <c r="A8" t="s">
        <v>2</v>
      </c>
      <c r="B8" t="s">
        <v>449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>
      <c r="A9" t="s">
        <v>2</v>
      </c>
      <c r="B9" t="s">
        <v>450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>
      <c r="A10" t="s">
        <v>2</v>
      </c>
      <c r="B10" t="s">
        <v>451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>
      <c r="A11" t="s">
        <v>2</v>
      </c>
      <c r="B11" t="s">
        <v>452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>
      <c r="A12" t="s">
        <v>2</v>
      </c>
      <c r="B12" t="s">
        <v>453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>
      <c r="A13" t="s">
        <v>2</v>
      </c>
      <c r="B13" t="s">
        <v>454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>
      <c r="A14" t="s">
        <v>2</v>
      </c>
      <c r="B14" t="s">
        <v>455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>
      <c r="A15" t="s">
        <v>2</v>
      </c>
      <c r="B15" t="s">
        <v>456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>
      <c r="A16" t="s">
        <v>2</v>
      </c>
      <c r="B16" t="s">
        <v>457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>
      <c r="A17" t="s">
        <v>2</v>
      </c>
      <c r="B17" t="s">
        <v>458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>
      <c r="A18" t="s">
        <v>2</v>
      </c>
      <c r="B18" t="s">
        <v>459</v>
      </c>
    </row>
    <row r="19" spans="1:37">
      <c r="A19" t="s">
        <v>2</v>
      </c>
      <c r="B19" t="s">
        <v>460</v>
      </c>
    </row>
    <row r="20" spans="1:37">
      <c r="A20" t="s">
        <v>2</v>
      </c>
      <c r="B20" t="s">
        <v>461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>
      <c r="A21" t="s">
        <v>2</v>
      </c>
      <c r="B21" t="s">
        <v>462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>
      <c r="A22" t="s">
        <v>2</v>
      </c>
      <c r="B22" t="s">
        <v>463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>
      <c r="A23" t="s">
        <v>2</v>
      </c>
      <c r="B23" t="s">
        <v>464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>
      <c r="A24" t="s">
        <v>2</v>
      </c>
      <c r="B24" t="s">
        <v>465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>
      <c r="A25" t="s">
        <v>2</v>
      </c>
      <c r="B25" t="s">
        <v>466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>
      <c r="A26" t="s">
        <v>2</v>
      </c>
      <c r="B26" t="s">
        <v>467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>
      <c r="A27" t="s">
        <v>2</v>
      </c>
      <c r="B27" t="s">
        <v>468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>
      <c r="A28" t="s">
        <v>2</v>
      </c>
      <c r="B28" t="s">
        <v>469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>
      <c r="A29" t="s">
        <v>2</v>
      </c>
      <c r="B29" t="s">
        <v>470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>
      <c r="A30" t="s">
        <v>2</v>
      </c>
      <c r="B30" t="s">
        <v>471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>
      <c r="A31" t="s">
        <v>2</v>
      </c>
      <c r="B31" t="s">
        <v>472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>
      <c r="A32" t="s">
        <v>6</v>
      </c>
      <c r="B32" t="s">
        <v>6</v>
      </c>
    </row>
    <row r="33" spans="1:37">
      <c r="A33" t="s">
        <v>6</v>
      </c>
      <c r="B33" t="s">
        <v>409</v>
      </c>
    </row>
    <row r="34" spans="1:37">
      <c r="A34" t="s">
        <v>6</v>
      </c>
      <c r="B34" t="s">
        <v>410</v>
      </c>
      <c r="C34" t="s">
        <v>411</v>
      </c>
      <c r="D34" t="s">
        <v>412</v>
      </c>
      <c r="E34" t="s">
        <v>413</v>
      </c>
      <c r="F34" t="s">
        <v>414</v>
      </c>
      <c r="G34" t="s">
        <v>415</v>
      </c>
      <c r="H34" t="s">
        <v>416</v>
      </c>
      <c r="I34" t="s">
        <v>417</v>
      </c>
      <c r="J34" t="s">
        <v>418</v>
      </c>
      <c r="K34" t="s">
        <v>419</v>
      </c>
      <c r="L34" t="s">
        <v>420</v>
      </c>
      <c r="M34" t="s">
        <v>421</v>
      </c>
      <c r="N34" t="s">
        <v>422</v>
      </c>
      <c r="O34" t="s">
        <v>423</v>
      </c>
      <c r="P34" t="s">
        <v>424</v>
      </c>
      <c r="Q34" t="s">
        <v>425</v>
      </c>
      <c r="R34" t="s">
        <v>426</v>
      </c>
      <c r="S34" t="s">
        <v>427</v>
      </c>
      <c r="T34" t="s">
        <v>428</v>
      </c>
      <c r="U34" t="s">
        <v>429</v>
      </c>
      <c r="V34" t="s">
        <v>430</v>
      </c>
      <c r="W34" t="s">
        <v>431</v>
      </c>
      <c r="X34" t="s">
        <v>432</v>
      </c>
      <c r="Y34" t="s">
        <v>433</v>
      </c>
      <c r="Z34" t="s">
        <v>434</v>
      </c>
      <c r="AA34" t="s">
        <v>435</v>
      </c>
      <c r="AB34" t="s">
        <v>436</v>
      </c>
      <c r="AC34" t="s">
        <v>437</v>
      </c>
      <c r="AD34" t="s">
        <v>438</v>
      </c>
      <c r="AE34" t="s">
        <v>439</v>
      </c>
      <c r="AF34" t="s">
        <v>440</v>
      </c>
      <c r="AG34" t="s">
        <v>441</v>
      </c>
      <c r="AH34" t="s">
        <v>442</v>
      </c>
      <c r="AI34" t="s">
        <v>443</v>
      </c>
      <c r="AJ34" t="s">
        <v>444</v>
      </c>
      <c r="AK34" t="s">
        <v>445</v>
      </c>
    </row>
    <row r="35" spans="1:37">
      <c r="A35" t="s">
        <v>6</v>
      </c>
      <c r="B35" t="s">
        <v>446</v>
      </c>
    </row>
    <row r="36" spans="1:37">
      <c r="A36" t="s">
        <v>6</v>
      </c>
      <c r="B36" t="s">
        <v>447</v>
      </c>
    </row>
    <row r="37" spans="1:37">
      <c r="A37" t="s">
        <v>6</v>
      </c>
      <c r="B37" t="s">
        <v>448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>
      <c r="A38" t="s">
        <v>6</v>
      </c>
      <c r="B38" t="s">
        <v>449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>
      <c r="A39" t="s">
        <v>6</v>
      </c>
      <c r="B39" t="s">
        <v>450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>
      <c r="A40" t="s">
        <v>6</v>
      </c>
      <c r="B40" t="s">
        <v>451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>
      <c r="A41" t="s">
        <v>6</v>
      </c>
      <c r="B41" t="s">
        <v>452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>
      <c r="A42" t="s">
        <v>6</v>
      </c>
      <c r="B42" t="s">
        <v>453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>
      <c r="A43" t="s">
        <v>6</v>
      </c>
      <c r="B43" t="s">
        <v>454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>
      <c r="A44" t="s">
        <v>6</v>
      </c>
      <c r="B44" t="s">
        <v>455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>
      <c r="A45" t="s">
        <v>6</v>
      </c>
      <c r="B45" t="s">
        <v>456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>
      <c r="A46" t="s">
        <v>6</v>
      </c>
      <c r="B46" t="s">
        <v>457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>
      <c r="A47" t="s">
        <v>6</v>
      </c>
      <c r="B47" t="s">
        <v>458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>
      <c r="A48" t="s">
        <v>6</v>
      </c>
      <c r="B48" t="s">
        <v>459</v>
      </c>
    </row>
    <row r="49" spans="1:37">
      <c r="A49" t="s">
        <v>6</v>
      </c>
      <c r="B49" t="s">
        <v>460</v>
      </c>
    </row>
    <row r="50" spans="1:37">
      <c r="A50" t="s">
        <v>6</v>
      </c>
      <c r="B50" t="s">
        <v>461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>
      <c r="A51" t="s">
        <v>6</v>
      </c>
      <c r="B51" t="s">
        <v>462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>
      <c r="A52" t="s">
        <v>6</v>
      </c>
      <c r="B52" t="s">
        <v>463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>
      <c r="A53" t="s">
        <v>6</v>
      </c>
      <c r="B53" t="s">
        <v>464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>
      <c r="A54" t="s">
        <v>6</v>
      </c>
      <c r="B54" t="s">
        <v>465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>
      <c r="A55" t="s">
        <v>6</v>
      </c>
      <c r="B55" t="s">
        <v>466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>
      <c r="A56" t="s">
        <v>6</v>
      </c>
      <c r="B56" t="s">
        <v>467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>
      <c r="A57" t="s">
        <v>6</v>
      </c>
      <c r="B57" t="s">
        <v>468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>
      <c r="A58" t="s">
        <v>6</v>
      </c>
      <c r="B58" t="s">
        <v>469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>
      <c r="A59" t="s">
        <v>6</v>
      </c>
      <c r="B59" t="s">
        <v>470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>
      <c r="A60" t="s">
        <v>6</v>
      </c>
      <c r="B60" t="s">
        <v>471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>
      <c r="A61" t="s">
        <v>6</v>
      </c>
      <c r="B61" t="s">
        <v>472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>
      <c r="A62" t="s">
        <v>9</v>
      </c>
      <c r="B62" t="s">
        <v>9</v>
      </c>
    </row>
    <row r="63" spans="1:37">
      <c r="A63" t="s">
        <v>9</v>
      </c>
      <c r="B63" t="s">
        <v>409</v>
      </c>
    </row>
    <row r="64" spans="1:37">
      <c r="A64" t="s">
        <v>9</v>
      </c>
      <c r="B64" t="s">
        <v>410</v>
      </c>
      <c r="C64" t="s">
        <v>411</v>
      </c>
      <c r="D64" t="s">
        <v>412</v>
      </c>
      <c r="E64" t="s">
        <v>413</v>
      </c>
      <c r="F64" t="s">
        <v>414</v>
      </c>
      <c r="G64" t="s">
        <v>415</v>
      </c>
      <c r="H64" t="s">
        <v>416</v>
      </c>
      <c r="I64" t="s">
        <v>417</v>
      </c>
      <c r="J64" t="s">
        <v>418</v>
      </c>
      <c r="K64" t="s">
        <v>419</v>
      </c>
      <c r="L64" t="s">
        <v>420</v>
      </c>
      <c r="M64" t="s">
        <v>421</v>
      </c>
      <c r="N64" t="s">
        <v>422</v>
      </c>
      <c r="O64" t="s">
        <v>423</v>
      </c>
      <c r="P64" t="s">
        <v>424</v>
      </c>
      <c r="Q64" t="s">
        <v>425</v>
      </c>
      <c r="R64" t="s">
        <v>426</v>
      </c>
      <c r="S64" t="s">
        <v>427</v>
      </c>
      <c r="T64" t="s">
        <v>428</v>
      </c>
      <c r="U64" t="s">
        <v>429</v>
      </c>
      <c r="V64" t="s">
        <v>430</v>
      </c>
      <c r="W64" t="s">
        <v>431</v>
      </c>
      <c r="X64" t="s">
        <v>432</v>
      </c>
      <c r="Y64" t="s">
        <v>433</v>
      </c>
      <c r="Z64" t="s">
        <v>434</v>
      </c>
      <c r="AA64" t="s">
        <v>435</v>
      </c>
      <c r="AB64" t="s">
        <v>436</v>
      </c>
      <c r="AC64" t="s">
        <v>437</v>
      </c>
      <c r="AD64" t="s">
        <v>438</v>
      </c>
      <c r="AE64" t="s">
        <v>439</v>
      </c>
      <c r="AF64" t="s">
        <v>440</v>
      </c>
      <c r="AG64" t="s">
        <v>441</v>
      </c>
      <c r="AH64" t="s">
        <v>442</v>
      </c>
      <c r="AI64" t="s">
        <v>443</v>
      </c>
      <c r="AJ64" t="s">
        <v>444</v>
      </c>
      <c r="AK64" t="s">
        <v>445</v>
      </c>
    </row>
    <row r="65" spans="1:37">
      <c r="A65" t="s">
        <v>9</v>
      </c>
      <c r="B65" t="s">
        <v>446</v>
      </c>
    </row>
    <row r="66" spans="1:37">
      <c r="A66" t="s">
        <v>9</v>
      </c>
      <c r="B66" t="s">
        <v>447</v>
      </c>
    </row>
    <row r="67" spans="1:37">
      <c r="A67" t="s">
        <v>9</v>
      </c>
      <c r="B67" t="s">
        <v>448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>
      <c r="A68" t="s">
        <v>9</v>
      </c>
      <c r="B68" t="s">
        <v>449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>
      <c r="A69" t="s">
        <v>9</v>
      </c>
      <c r="B69" t="s">
        <v>450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>
      <c r="A70" t="s">
        <v>9</v>
      </c>
      <c r="B70" t="s">
        <v>451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>
      <c r="A71" t="s">
        <v>9</v>
      </c>
      <c r="B71" t="s">
        <v>452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>
      <c r="A72" t="s">
        <v>9</v>
      </c>
      <c r="B72" t="s">
        <v>453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>
      <c r="A73" t="s">
        <v>9</v>
      </c>
      <c r="B73" t="s">
        <v>454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>
      <c r="A74" t="s">
        <v>9</v>
      </c>
      <c r="B74" t="s">
        <v>455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>
      <c r="A75" t="s">
        <v>9</v>
      </c>
      <c r="B75" t="s">
        <v>456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>
      <c r="A76" t="s">
        <v>9</v>
      </c>
      <c r="B76" t="s">
        <v>457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>
      <c r="A77" t="s">
        <v>9</v>
      </c>
      <c r="B77" t="s">
        <v>458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>
      <c r="A78" t="s">
        <v>9</v>
      </c>
      <c r="B78" t="s">
        <v>459</v>
      </c>
    </row>
    <row r="79" spans="1:37">
      <c r="A79" t="s">
        <v>9</v>
      </c>
      <c r="B79" t="s">
        <v>460</v>
      </c>
    </row>
    <row r="80" spans="1:37">
      <c r="A80" t="s">
        <v>9</v>
      </c>
      <c r="B80" t="s">
        <v>461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>
      <c r="A81" t="s">
        <v>9</v>
      </c>
      <c r="B81" t="s">
        <v>462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>
      <c r="A82" t="s">
        <v>9</v>
      </c>
      <c r="B82" t="s">
        <v>463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>
      <c r="A83" t="s">
        <v>9</v>
      </c>
      <c r="B83" t="s">
        <v>464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>
      <c r="A84" t="s">
        <v>9</v>
      </c>
      <c r="B84" t="s">
        <v>465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>
      <c r="A85" t="s">
        <v>9</v>
      </c>
      <c r="B85" t="s">
        <v>466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>
      <c r="A86" t="s">
        <v>9</v>
      </c>
      <c r="B86" t="s">
        <v>467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>
      <c r="A87" t="s">
        <v>9</v>
      </c>
      <c r="B87" t="s">
        <v>468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>
      <c r="A88" t="s">
        <v>9</v>
      </c>
      <c r="B88" t="s">
        <v>469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>
      <c r="A89" t="s">
        <v>9</v>
      </c>
      <c r="B89" t="s">
        <v>470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>
      <c r="A90" t="s">
        <v>9</v>
      </c>
      <c r="B90" t="s">
        <v>471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>
      <c r="A91" t="s">
        <v>9</v>
      </c>
      <c r="B91" t="s">
        <v>472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>
      <c r="A92" t="s">
        <v>12</v>
      </c>
      <c r="B92" t="s">
        <v>12</v>
      </c>
    </row>
    <row r="93" spans="1:37">
      <c r="A93" t="s">
        <v>12</v>
      </c>
      <c r="B93" t="s">
        <v>409</v>
      </c>
    </row>
    <row r="94" spans="1:37">
      <c r="A94" t="s">
        <v>12</v>
      </c>
      <c r="B94" t="s">
        <v>410</v>
      </c>
      <c r="C94" t="s">
        <v>411</v>
      </c>
      <c r="D94" t="s">
        <v>412</v>
      </c>
      <c r="E94" t="s">
        <v>413</v>
      </c>
      <c r="F94" t="s">
        <v>414</v>
      </c>
      <c r="G94" t="s">
        <v>415</v>
      </c>
      <c r="H94" t="s">
        <v>416</v>
      </c>
      <c r="I94" t="s">
        <v>417</v>
      </c>
      <c r="J94" t="s">
        <v>418</v>
      </c>
      <c r="K94" t="s">
        <v>419</v>
      </c>
      <c r="L94" t="s">
        <v>420</v>
      </c>
      <c r="M94" t="s">
        <v>421</v>
      </c>
      <c r="N94" t="s">
        <v>422</v>
      </c>
      <c r="O94" t="s">
        <v>423</v>
      </c>
      <c r="P94" t="s">
        <v>424</v>
      </c>
      <c r="Q94" t="s">
        <v>425</v>
      </c>
      <c r="R94" t="s">
        <v>426</v>
      </c>
      <c r="S94" t="s">
        <v>427</v>
      </c>
      <c r="T94" t="s">
        <v>428</v>
      </c>
      <c r="U94" t="s">
        <v>429</v>
      </c>
      <c r="V94" t="s">
        <v>430</v>
      </c>
      <c r="W94" t="s">
        <v>431</v>
      </c>
      <c r="X94" t="s">
        <v>432</v>
      </c>
      <c r="Y94" t="s">
        <v>433</v>
      </c>
      <c r="Z94" t="s">
        <v>434</v>
      </c>
      <c r="AA94" t="s">
        <v>435</v>
      </c>
      <c r="AB94" t="s">
        <v>436</v>
      </c>
      <c r="AC94" t="s">
        <v>437</v>
      </c>
      <c r="AD94" t="s">
        <v>438</v>
      </c>
      <c r="AE94" t="s">
        <v>439</v>
      </c>
      <c r="AF94" t="s">
        <v>440</v>
      </c>
      <c r="AG94" t="s">
        <v>441</v>
      </c>
      <c r="AH94" t="s">
        <v>442</v>
      </c>
      <c r="AI94" t="s">
        <v>443</v>
      </c>
      <c r="AJ94" t="s">
        <v>444</v>
      </c>
      <c r="AK94" t="s">
        <v>445</v>
      </c>
    </row>
    <row r="95" spans="1:37">
      <c r="A95" t="s">
        <v>12</v>
      </c>
      <c r="B95" t="s">
        <v>446</v>
      </c>
    </row>
    <row r="96" spans="1:37">
      <c r="A96" t="s">
        <v>12</v>
      </c>
      <c r="B96" t="s">
        <v>447</v>
      </c>
    </row>
    <row r="97" spans="1:37">
      <c r="A97" t="s">
        <v>12</v>
      </c>
      <c r="B97" t="s">
        <v>448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>
      <c r="A98" t="s">
        <v>12</v>
      </c>
      <c r="B98" t="s">
        <v>449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>
      <c r="A99" t="s">
        <v>12</v>
      </c>
      <c r="B99" t="s">
        <v>450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>
      <c r="A100" t="s">
        <v>12</v>
      </c>
      <c r="B100" t="s">
        <v>451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>
      <c r="A101" t="s">
        <v>12</v>
      </c>
      <c r="B101" t="s">
        <v>452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>
      <c r="A102" t="s">
        <v>12</v>
      </c>
      <c r="B102" t="s">
        <v>453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>
      <c r="A103" t="s">
        <v>12</v>
      </c>
      <c r="B103" t="s">
        <v>454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>
      <c r="A104" t="s">
        <v>12</v>
      </c>
      <c r="B104" t="s">
        <v>455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>
      <c r="A105" t="s">
        <v>12</v>
      </c>
      <c r="B105" t="s">
        <v>456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>
      <c r="A106" t="s">
        <v>12</v>
      </c>
      <c r="B106" t="s">
        <v>457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>
      <c r="A107" t="s">
        <v>12</v>
      </c>
      <c r="B107" t="s">
        <v>458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>
      <c r="A108" t="s">
        <v>12</v>
      </c>
      <c r="B108" t="s">
        <v>459</v>
      </c>
    </row>
    <row r="109" spans="1:37">
      <c r="A109" t="s">
        <v>12</v>
      </c>
      <c r="B109" t="s">
        <v>460</v>
      </c>
    </row>
    <row r="110" spans="1:37">
      <c r="A110" t="s">
        <v>12</v>
      </c>
      <c r="B110" t="s">
        <v>461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>
      <c r="A111" t="s">
        <v>12</v>
      </c>
      <c r="B111" t="s">
        <v>462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>
      <c r="A112" t="s">
        <v>12</v>
      </c>
      <c r="B112" t="s">
        <v>463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>
      <c r="A113" t="s">
        <v>12</v>
      </c>
      <c r="B113" t="s">
        <v>464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>
      <c r="A114" t="s">
        <v>12</v>
      </c>
      <c r="B114" t="s">
        <v>465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>
      <c r="A115" t="s">
        <v>12</v>
      </c>
      <c r="B115" t="s">
        <v>466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>
      <c r="A116" t="s">
        <v>12</v>
      </c>
      <c r="B116" t="s">
        <v>467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>
      <c r="A117" t="s">
        <v>12</v>
      </c>
      <c r="B117" t="s">
        <v>468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>
      <c r="A118" t="s">
        <v>12</v>
      </c>
      <c r="B118" t="s">
        <v>469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>
      <c r="A119" t="s">
        <v>12</v>
      </c>
      <c r="B119" t="s">
        <v>470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>
      <c r="A120" t="s">
        <v>12</v>
      </c>
      <c r="B120" t="s">
        <v>471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>
      <c r="A121" t="s">
        <v>12</v>
      </c>
      <c r="B121" t="s">
        <v>472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>
      <c r="A122" t="s">
        <v>14</v>
      </c>
      <c r="B122" t="s">
        <v>14</v>
      </c>
    </row>
    <row r="123" spans="1:37">
      <c r="A123" t="s">
        <v>14</v>
      </c>
      <c r="B123" t="s">
        <v>409</v>
      </c>
    </row>
    <row r="124" spans="1:37">
      <c r="A124" t="s">
        <v>14</v>
      </c>
      <c r="B124" t="s">
        <v>410</v>
      </c>
      <c r="C124" t="s">
        <v>411</v>
      </c>
      <c r="D124" t="s">
        <v>412</v>
      </c>
      <c r="E124" t="s">
        <v>413</v>
      </c>
      <c r="F124" t="s">
        <v>414</v>
      </c>
      <c r="G124" t="s">
        <v>415</v>
      </c>
      <c r="H124" t="s">
        <v>416</v>
      </c>
      <c r="I124" t="s">
        <v>417</v>
      </c>
      <c r="J124" t="s">
        <v>418</v>
      </c>
      <c r="K124" t="s">
        <v>419</v>
      </c>
      <c r="L124" t="s">
        <v>420</v>
      </c>
      <c r="M124" t="s">
        <v>421</v>
      </c>
      <c r="N124" t="s">
        <v>422</v>
      </c>
      <c r="O124" t="s">
        <v>423</v>
      </c>
      <c r="P124" t="s">
        <v>424</v>
      </c>
      <c r="Q124" t="s">
        <v>425</v>
      </c>
      <c r="R124" t="s">
        <v>426</v>
      </c>
      <c r="S124" t="s">
        <v>427</v>
      </c>
      <c r="T124" t="s">
        <v>428</v>
      </c>
      <c r="U124" t="s">
        <v>429</v>
      </c>
      <c r="V124" t="s">
        <v>430</v>
      </c>
      <c r="W124" t="s">
        <v>431</v>
      </c>
      <c r="X124" t="s">
        <v>432</v>
      </c>
      <c r="Y124" t="s">
        <v>433</v>
      </c>
      <c r="Z124" t="s">
        <v>434</v>
      </c>
      <c r="AA124" t="s">
        <v>435</v>
      </c>
      <c r="AB124" t="s">
        <v>436</v>
      </c>
      <c r="AC124" t="s">
        <v>437</v>
      </c>
      <c r="AD124" t="s">
        <v>438</v>
      </c>
      <c r="AE124" t="s">
        <v>439</v>
      </c>
      <c r="AF124" t="s">
        <v>440</v>
      </c>
      <c r="AG124" t="s">
        <v>441</v>
      </c>
      <c r="AH124" t="s">
        <v>442</v>
      </c>
      <c r="AI124" t="s">
        <v>443</v>
      </c>
      <c r="AJ124" t="s">
        <v>444</v>
      </c>
      <c r="AK124" t="s">
        <v>445</v>
      </c>
    </row>
    <row r="125" spans="1:37">
      <c r="A125" t="s">
        <v>14</v>
      </c>
      <c r="B125" t="s">
        <v>446</v>
      </c>
    </row>
    <row r="126" spans="1:37">
      <c r="A126" t="s">
        <v>14</v>
      </c>
      <c r="B126" t="s">
        <v>447</v>
      </c>
    </row>
    <row r="127" spans="1:37">
      <c r="A127" t="s">
        <v>14</v>
      </c>
      <c r="B127" t="s">
        <v>448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>
      <c r="A128" t="s">
        <v>14</v>
      </c>
      <c r="B128" t="s">
        <v>449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>
      <c r="A129" t="s">
        <v>14</v>
      </c>
      <c r="B129" t="s">
        <v>450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>
      <c r="A130" t="s">
        <v>14</v>
      </c>
      <c r="B130" t="s">
        <v>451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>
      <c r="A131" t="s">
        <v>14</v>
      </c>
      <c r="B131" t="s">
        <v>452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>
      <c r="A132" t="s">
        <v>14</v>
      </c>
      <c r="B132" t="s">
        <v>453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>
      <c r="A133" t="s">
        <v>14</v>
      </c>
      <c r="B133" t="s">
        <v>454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>
      <c r="A134" t="s">
        <v>14</v>
      </c>
      <c r="B134" t="s">
        <v>455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>
      <c r="A135" t="s">
        <v>14</v>
      </c>
      <c r="B135" t="s">
        <v>456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>
      <c r="A136" t="s">
        <v>14</v>
      </c>
      <c r="B136" t="s">
        <v>457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>
      <c r="A137" t="s">
        <v>14</v>
      </c>
      <c r="B137" t="s">
        <v>458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>
      <c r="A138" t="s">
        <v>14</v>
      </c>
      <c r="B138" t="s">
        <v>459</v>
      </c>
    </row>
    <row r="139" spans="1:37">
      <c r="A139" t="s">
        <v>14</v>
      </c>
      <c r="B139" t="s">
        <v>460</v>
      </c>
    </row>
    <row r="140" spans="1:37">
      <c r="A140" t="s">
        <v>14</v>
      </c>
      <c r="B140" t="s">
        <v>461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>
      <c r="A141" t="s">
        <v>14</v>
      </c>
      <c r="B141" t="s">
        <v>462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>
      <c r="A142" t="s">
        <v>14</v>
      </c>
      <c r="B142" t="s">
        <v>463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>
      <c r="A143" t="s">
        <v>14</v>
      </c>
      <c r="B143" t="s">
        <v>464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>
      <c r="A144" t="s">
        <v>14</v>
      </c>
      <c r="B144" t="s">
        <v>465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>
      <c r="A145" t="s">
        <v>14</v>
      </c>
      <c r="B145" t="s">
        <v>466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>
      <c r="A146" t="s">
        <v>14</v>
      </c>
      <c r="B146" t="s">
        <v>467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>
      <c r="A147" t="s">
        <v>14</v>
      </c>
      <c r="B147" t="s">
        <v>468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>
      <c r="A148" t="s">
        <v>14</v>
      </c>
      <c r="B148" t="s">
        <v>469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>
      <c r="A149" t="s">
        <v>14</v>
      </c>
      <c r="B149" t="s">
        <v>470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>
      <c r="A150" t="s">
        <v>14</v>
      </c>
      <c r="B150" t="s">
        <v>471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>
      <c r="A151" t="s">
        <v>14</v>
      </c>
      <c r="B151" t="s">
        <v>472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>
      <c r="A152" t="s">
        <v>18</v>
      </c>
      <c r="B152" t="s">
        <v>18</v>
      </c>
    </row>
    <row r="153" spans="1:37">
      <c r="A153" t="s">
        <v>18</v>
      </c>
      <c r="B153" t="s">
        <v>409</v>
      </c>
    </row>
    <row r="154" spans="1:37">
      <c r="A154" t="s">
        <v>18</v>
      </c>
      <c r="B154" t="s">
        <v>410</v>
      </c>
      <c r="C154" t="s">
        <v>411</v>
      </c>
      <c r="D154" t="s">
        <v>412</v>
      </c>
      <c r="E154" t="s">
        <v>413</v>
      </c>
      <c r="F154" t="s">
        <v>414</v>
      </c>
      <c r="G154" t="s">
        <v>415</v>
      </c>
      <c r="H154" t="s">
        <v>416</v>
      </c>
      <c r="I154" t="s">
        <v>417</v>
      </c>
      <c r="J154" t="s">
        <v>418</v>
      </c>
      <c r="K154" t="s">
        <v>419</v>
      </c>
      <c r="L154" t="s">
        <v>420</v>
      </c>
      <c r="M154" t="s">
        <v>421</v>
      </c>
      <c r="N154" t="s">
        <v>422</v>
      </c>
      <c r="O154" t="s">
        <v>423</v>
      </c>
      <c r="P154" t="s">
        <v>424</v>
      </c>
      <c r="Q154" t="s">
        <v>425</v>
      </c>
      <c r="R154" t="s">
        <v>426</v>
      </c>
      <c r="S154" t="s">
        <v>427</v>
      </c>
      <c r="T154" t="s">
        <v>428</v>
      </c>
      <c r="U154" t="s">
        <v>429</v>
      </c>
      <c r="V154" t="s">
        <v>430</v>
      </c>
      <c r="W154" t="s">
        <v>431</v>
      </c>
      <c r="X154" t="s">
        <v>432</v>
      </c>
      <c r="Y154" t="s">
        <v>433</v>
      </c>
      <c r="Z154" t="s">
        <v>434</v>
      </c>
      <c r="AA154" t="s">
        <v>435</v>
      </c>
      <c r="AB154" t="s">
        <v>436</v>
      </c>
      <c r="AC154" t="s">
        <v>437</v>
      </c>
      <c r="AD154" t="s">
        <v>438</v>
      </c>
      <c r="AE154" t="s">
        <v>439</v>
      </c>
      <c r="AF154" t="s">
        <v>440</v>
      </c>
      <c r="AG154" t="s">
        <v>441</v>
      </c>
      <c r="AH154" t="s">
        <v>442</v>
      </c>
      <c r="AI154" t="s">
        <v>443</v>
      </c>
      <c r="AJ154" t="s">
        <v>444</v>
      </c>
      <c r="AK154" t="s">
        <v>445</v>
      </c>
    </row>
    <row r="155" spans="1:37">
      <c r="A155" t="s">
        <v>18</v>
      </c>
      <c r="B155" t="s">
        <v>446</v>
      </c>
    </row>
    <row r="156" spans="1:37">
      <c r="A156" t="s">
        <v>18</v>
      </c>
      <c r="B156" t="s">
        <v>447</v>
      </c>
    </row>
    <row r="157" spans="1:37">
      <c r="A157" t="s">
        <v>18</v>
      </c>
      <c r="B157" t="s">
        <v>448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>
      <c r="A158" t="s">
        <v>18</v>
      </c>
      <c r="B158" t="s">
        <v>449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>
      <c r="A159" t="s">
        <v>18</v>
      </c>
      <c r="B159" t="s">
        <v>450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>
      <c r="A160" t="s">
        <v>18</v>
      </c>
      <c r="B160" t="s">
        <v>451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>
      <c r="A161" t="s">
        <v>18</v>
      </c>
      <c r="B161" t="s">
        <v>452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>
      <c r="A162" t="s">
        <v>18</v>
      </c>
      <c r="B162" t="s">
        <v>453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>
      <c r="A163" t="s">
        <v>18</v>
      </c>
      <c r="B163" t="s">
        <v>454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>
      <c r="A164" t="s">
        <v>18</v>
      </c>
      <c r="B164" t="s">
        <v>455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>
      <c r="A165" t="s">
        <v>18</v>
      </c>
      <c r="B165" t="s">
        <v>456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 t="s">
        <v>18</v>
      </c>
      <c r="B166" t="s">
        <v>457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>
      <c r="A167" t="s">
        <v>18</v>
      </c>
      <c r="B167" t="s">
        <v>458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>
      <c r="A168" t="s">
        <v>18</v>
      </c>
      <c r="B168" t="s">
        <v>459</v>
      </c>
    </row>
    <row r="169" spans="1:37">
      <c r="A169" t="s">
        <v>18</v>
      </c>
      <c r="B169" t="s">
        <v>460</v>
      </c>
    </row>
    <row r="170" spans="1:37">
      <c r="A170" t="s">
        <v>18</v>
      </c>
      <c r="B170" t="s">
        <v>461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>
      <c r="A171" t="s">
        <v>18</v>
      </c>
      <c r="B171" t="s">
        <v>462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 t="s">
        <v>18</v>
      </c>
      <c r="B172" t="s">
        <v>463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 t="s">
        <v>18</v>
      </c>
      <c r="B173" t="s">
        <v>464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>
      <c r="A174" t="s">
        <v>18</v>
      </c>
      <c r="B174" t="s">
        <v>465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>
      <c r="A175" t="s">
        <v>18</v>
      </c>
      <c r="B175" t="s">
        <v>466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 t="s">
        <v>18</v>
      </c>
      <c r="B176" t="s">
        <v>467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>
      <c r="A177" t="s">
        <v>18</v>
      </c>
      <c r="B177" t="s">
        <v>468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 t="s">
        <v>18</v>
      </c>
      <c r="B178" t="s">
        <v>469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 t="s">
        <v>18</v>
      </c>
      <c r="B179" t="s">
        <v>470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>
      <c r="A180" t="s">
        <v>18</v>
      </c>
      <c r="B180" t="s">
        <v>471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>
      <c r="A181" t="s">
        <v>18</v>
      </c>
      <c r="B181" t="s">
        <v>472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>
      <c r="A182" t="s">
        <v>22</v>
      </c>
      <c r="B182" t="s">
        <v>22</v>
      </c>
    </row>
    <row r="183" spans="1:37">
      <c r="A183" t="s">
        <v>22</v>
      </c>
      <c r="B183" t="s">
        <v>409</v>
      </c>
    </row>
    <row r="184" spans="1:37">
      <c r="A184" t="s">
        <v>22</v>
      </c>
      <c r="B184" t="s">
        <v>410</v>
      </c>
      <c r="C184" t="s">
        <v>411</v>
      </c>
      <c r="D184" t="s">
        <v>412</v>
      </c>
      <c r="E184" t="s">
        <v>413</v>
      </c>
      <c r="F184" t="s">
        <v>414</v>
      </c>
      <c r="G184" t="s">
        <v>415</v>
      </c>
      <c r="H184" t="s">
        <v>416</v>
      </c>
      <c r="I184" t="s">
        <v>417</v>
      </c>
      <c r="J184" t="s">
        <v>418</v>
      </c>
      <c r="K184" t="s">
        <v>419</v>
      </c>
      <c r="L184" t="s">
        <v>420</v>
      </c>
      <c r="M184" t="s">
        <v>421</v>
      </c>
      <c r="N184" t="s">
        <v>422</v>
      </c>
      <c r="O184" t="s">
        <v>423</v>
      </c>
      <c r="P184" t="s">
        <v>424</v>
      </c>
      <c r="Q184" t="s">
        <v>425</v>
      </c>
      <c r="R184" t="s">
        <v>426</v>
      </c>
      <c r="S184" t="s">
        <v>427</v>
      </c>
      <c r="T184" t="s">
        <v>428</v>
      </c>
      <c r="U184" t="s">
        <v>429</v>
      </c>
      <c r="V184" t="s">
        <v>430</v>
      </c>
      <c r="W184" t="s">
        <v>431</v>
      </c>
      <c r="X184" t="s">
        <v>432</v>
      </c>
      <c r="Y184" t="s">
        <v>433</v>
      </c>
      <c r="Z184" t="s">
        <v>434</v>
      </c>
      <c r="AA184" t="s">
        <v>435</v>
      </c>
      <c r="AB184" t="s">
        <v>436</v>
      </c>
      <c r="AC184" t="s">
        <v>437</v>
      </c>
      <c r="AD184" t="s">
        <v>438</v>
      </c>
      <c r="AE184" t="s">
        <v>439</v>
      </c>
      <c r="AF184" t="s">
        <v>440</v>
      </c>
      <c r="AG184" t="s">
        <v>441</v>
      </c>
      <c r="AH184" t="s">
        <v>442</v>
      </c>
      <c r="AI184" t="s">
        <v>443</v>
      </c>
      <c r="AJ184" t="s">
        <v>444</v>
      </c>
      <c r="AK184" t="s">
        <v>445</v>
      </c>
    </row>
    <row r="185" spans="1:37">
      <c r="A185" t="s">
        <v>22</v>
      </c>
      <c r="B185" t="s">
        <v>446</v>
      </c>
    </row>
    <row r="186" spans="1:37">
      <c r="A186" t="s">
        <v>22</v>
      </c>
      <c r="B186" t="s">
        <v>447</v>
      </c>
    </row>
    <row r="187" spans="1:37">
      <c r="A187" t="s">
        <v>22</v>
      </c>
      <c r="B187" t="s">
        <v>448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>
      <c r="A188" t="s">
        <v>22</v>
      </c>
      <c r="B188" t="s">
        <v>449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>
      <c r="A189" t="s">
        <v>22</v>
      </c>
      <c r="B189" t="s">
        <v>450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>
      <c r="A190" t="s">
        <v>22</v>
      </c>
      <c r="B190" t="s">
        <v>451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>
      <c r="A191" t="s">
        <v>22</v>
      </c>
      <c r="B191" t="s">
        <v>452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>
      <c r="A192" t="s">
        <v>22</v>
      </c>
      <c r="B192" t="s">
        <v>453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>
      <c r="A193" t="s">
        <v>22</v>
      </c>
      <c r="B193" t="s">
        <v>454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>
      <c r="A194" t="s">
        <v>22</v>
      </c>
      <c r="B194" t="s">
        <v>455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>
      <c r="A195" t="s">
        <v>22</v>
      </c>
      <c r="B195" t="s">
        <v>456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>
      <c r="A196" t="s">
        <v>22</v>
      </c>
      <c r="B196" t="s">
        <v>457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>
      <c r="A197" t="s">
        <v>22</v>
      </c>
      <c r="B197" t="s">
        <v>458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>
      <c r="A198" t="s">
        <v>22</v>
      </c>
      <c r="B198" t="s">
        <v>459</v>
      </c>
    </row>
    <row r="199" spans="1:37">
      <c r="A199" t="s">
        <v>22</v>
      </c>
      <c r="B199" t="s">
        <v>460</v>
      </c>
    </row>
    <row r="200" spans="1:37">
      <c r="A200" t="s">
        <v>22</v>
      </c>
      <c r="B200" t="s">
        <v>461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>
      <c r="A201" t="s">
        <v>22</v>
      </c>
      <c r="B201" t="s">
        <v>462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>
      <c r="A202" t="s">
        <v>22</v>
      </c>
      <c r="B202" t="s">
        <v>463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>
      <c r="A203" t="s">
        <v>22</v>
      </c>
      <c r="B203" t="s">
        <v>464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>
      <c r="A204" t="s">
        <v>22</v>
      </c>
      <c r="B204" t="s">
        <v>465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>
      <c r="A205" t="s">
        <v>22</v>
      </c>
      <c r="B205" t="s">
        <v>466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>
      <c r="A206" t="s">
        <v>22</v>
      </c>
      <c r="B206" t="s">
        <v>467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>
      <c r="A207" t="s">
        <v>22</v>
      </c>
      <c r="B207" t="s">
        <v>468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>
      <c r="A208" t="s">
        <v>22</v>
      </c>
      <c r="B208" t="s">
        <v>469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>
      <c r="A209" t="s">
        <v>22</v>
      </c>
      <c r="B209" t="s">
        <v>470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>
      <c r="A210" t="s">
        <v>22</v>
      </c>
      <c r="B210" t="s">
        <v>471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>
      <c r="A211" t="s">
        <v>22</v>
      </c>
      <c r="B211" t="s">
        <v>472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>
      <c r="A212" t="s">
        <v>26</v>
      </c>
      <c r="B212" t="s">
        <v>26</v>
      </c>
    </row>
    <row r="213" spans="1:37">
      <c r="A213" t="s">
        <v>26</v>
      </c>
      <c r="B213" t="s">
        <v>409</v>
      </c>
    </row>
    <row r="214" spans="1:37">
      <c r="A214" t="s">
        <v>26</v>
      </c>
      <c r="B214" t="s">
        <v>410</v>
      </c>
      <c r="C214" t="s">
        <v>411</v>
      </c>
      <c r="D214" t="s">
        <v>412</v>
      </c>
      <c r="E214" t="s">
        <v>413</v>
      </c>
      <c r="F214" t="s">
        <v>414</v>
      </c>
      <c r="G214" t="s">
        <v>415</v>
      </c>
      <c r="H214" t="s">
        <v>416</v>
      </c>
      <c r="I214" t="s">
        <v>417</v>
      </c>
      <c r="J214" t="s">
        <v>418</v>
      </c>
      <c r="K214" t="s">
        <v>419</v>
      </c>
      <c r="L214" t="s">
        <v>420</v>
      </c>
      <c r="M214" t="s">
        <v>421</v>
      </c>
      <c r="N214" t="s">
        <v>422</v>
      </c>
      <c r="O214" t="s">
        <v>423</v>
      </c>
      <c r="P214" t="s">
        <v>424</v>
      </c>
      <c r="Q214" t="s">
        <v>425</v>
      </c>
      <c r="R214" t="s">
        <v>426</v>
      </c>
      <c r="S214" t="s">
        <v>427</v>
      </c>
      <c r="T214" t="s">
        <v>428</v>
      </c>
      <c r="U214" t="s">
        <v>429</v>
      </c>
      <c r="V214" t="s">
        <v>430</v>
      </c>
      <c r="W214" t="s">
        <v>431</v>
      </c>
      <c r="X214" t="s">
        <v>432</v>
      </c>
      <c r="Y214" t="s">
        <v>433</v>
      </c>
      <c r="Z214" t="s">
        <v>434</v>
      </c>
      <c r="AA214" t="s">
        <v>435</v>
      </c>
      <c r="AB214" t="s">
        <v>436</v>
      </c>
      <c r="AC214" t="s">
        <v>437</v>
      </c>
      <c r="AD214" t="s">
        <v>438</v>
      </c>
      <c r="AE214" t="s">
        <v>439</v>
      </c>
      <c r="AF214" t="s">
        <v>440</v>
      </c>
      <c r="AG214" t="s">
        <v>441</v>
      </c>
      <c r="AH214" t="s">
        <v>442</v>
      </c>
      <c r="AI214" t="s">
        <v>443</v>
      </c>
      <c r="AJ214" t="s">
        <v>444</v>
      </c>
      <c r="AK214" t="s">
        <v>445</v>
      </c>
    </row>
    <row r="215" spans="1:37">
      <c r="A215" t="s">
        <v>26</v>
      </c>
      <c r="B215" t="s">
        <v>446</v>
      </c>
    </row>
    <row r="216" spans="1:37">
      <c r="A216" t="s">
        <v>26</v>
      </c>
      <c r="B216" t="s">
        <v>447</v>
      </c>
    </row>
    <row r="217" spans="1:37">
      <c r="A217" t="s">
        <v>26</v>
      </c>
      <c r="B217" t="s">
        <v>448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>
      <c r="A218" t="s">
        <v>26</v>
      </c>
      <c r="B218" t="s">
        <v>449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26</v>
      </c>
      <c r="B219" t="s">
        <v>450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>
      <c r="A220" t="s">
        <v>26</v>
      </c>
      <c r="B220" t="s">
        <v>451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>
      <c r="A221" t="s">
        <v>26</v>
      </c>
      <c r="B221" t="s">
        <v>452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26</v>
      </c>
      <c r="B222" t="s">
        <v>453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>
      <c r="A223" t="s">
        <v>26</v>
      </c>
      <c r="B223" t="s">
        <v>454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>
      <c r="A224" t="s">
        <v>26</v>
      </c>
      <c r="B224" t="s">
        <v>455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>
      <c r="A225" t="s">
        <v>26</v>
      </c>
      <c r="B225" t="s">
        <v>456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>
      <c r="A226" t="s">
        <v>26</v>
      </c>
      <c r="B226" t="s">
        <v>457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>
      <c r="A227" t="s">
        <v>26</v>
      </c>
      <c r="B227" t="s">
        <v>458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>
      <c r="A228" t="s">
        <v>26</v>
      </c>
      <c r="B228" t="s">
        <v>459</v>
      </c>
    </row>
    <row r="229" spans="1:37">
      <c r="A229" t="s">
        <v>26</v>
      </c>
      <c r="B229" t="s">
        <v>460</v>
      </c>
    </row>
    <row r="230" spans="1:37">
      <c r="A230" t="s">
        <v>26</v>
      </c>
      <c r="B230" t="s">
        <v>461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>
      <c r="A231" t="s">
        <v>26</v>
      </c>
      <c r="B231" t="s">
        <v>462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>
      <c r="A232" t="s">
        <v>26</v>
      </c>
      <c r="B232" t="s">
        <v>463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>
      <c r="A233" t="s">
        <v>26</v>
      </c>
      <c r="B233" t="s">
        <v>464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>
      <c r="A234" t="s">
        <v>26</v>
      </c>
      <c r="B234" t="s">
        <v>465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>
      <c r="A235" t="s">
        <v>26</v>
      </c>
      <c r="B235" t="s">
        <v>466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>
      <c r="A236" t="s">
        <v>26</v>
      </c>
      <c r="B236" t="s">
        <v>467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>
      <c r="A237" t="s">
        <v>26</v>
      </c>
      <c r="B237" t="s">
        <v>468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>
      <c r="A238" t="s">
        <v>26</v>
      </c>
      <c r="B238" t="s">
        <v>469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>
      <c r="A239" t="s">
        <v>26</v>
      </c>
      <c r="B239" t="s">
        <v>470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>
      <c r="A240" t="s">
        <v>26</v>
      </c>
      <c r="B240" t="s">
        <v>471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>
      <c r="A241" t="s">
        <v>26</v>
      </c>
      <c r="B241" t="s">
        <v>472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>
      <c r="A242" t="s">
        <v>30</v>
      </c>
      <c r="B242" t="s">
        <v>30</v>
      </c>
    </row>
    <row r="243" spans="1:37">
      <c r="A243" t="s">
        <v>30</v>
      </c>
      <c r="B243" t="s">
        <v>409</v>
      </c>
    </row>
    <row r="244" spans="1:37">
      <c r="A244" t="s">
        <v>30</v>
      </c>
      <c r="B244" t="s">
        <v>410</v>
      </c>
      <c r="C244" t="s">
        <v>411</v>
      </c>
      <c r="D244" t="s">
        <v>412</v>
      </c>
      <c r="E244" t="s">
        <v>413</v>
      </c>
      <c r="F244" t="s">
        <v>414</v>
      </c>
      <c r="G244" t="s">
        <v>415</v>
      </c>
      <c r="H244" t="s">
        <v>416</v>
      </c>
      <c r="I244" t="s">
        <v>417</v>
      </c>
      <c r="J244" t="s">
        <v>418</v>
      </c>
      <c r="K244" t="s">
        <v>419</v>
      </c>
      <c r="L244" t="s">
        <v>420</v>
      </c>
      <c r="M244" t="s">
        <v>421</v>
      </c>
      <c r="N244" t="s">
        <v>422</v>
      </c>
      <c r="O244" t="s">
        <v>423</v>
      </c>
      <c r="P244" t="s">
        <v>424</v>
      </c>
      <c r="Q244" t="s">
        <v>425</v>
      </c>
      <c r="R244" t="s">
        <v>426</v>
      </c>
      <c r="S244" t="s">
        <v>427</v>
      </c>
      <c r="T244" t="s">
        <v>428</v>
      </c>
      <c r="U244" t="s">
        <v>429</v>
      </c>
      <c r="V244" t="s">
        <v>430</v>
      </c>
      <c r="W244" t="s">
        <v>431</v>
      </c>
      <c r="X244" t="s">
        <v>432</v>
      </c>
      <c r="Y244" t="s">
        <v>433</v>
      </c>
      <c r="Z244" t="s">
        <v>434</v>
      </c>
      <c r="AA244" t="s">
        <v>435</v>
      </c>
      <c r="AB244" t="s">
        <v>436</v>
      </c>
      <c r="AC244" t="s">
        <v>437</v>
      </c>
      <c r="AD244" t="s">
        <v>438</v>
      </c>
      <c r="AE244" t="s">
        <v>439</v>
      </c>
      <c r="AF244" t="s">
        <v>440</v>
      </c>
      <c r="AG244" t="s">
        <v>441</v>
      </c>
      <c r="AH244" t="s">
        <v>442</v>
      </c>
      <c r="AI244" t="s">
        <v>443</v>
      </c>
      <c r="AJ244" t="s">
        <v>444</v>
      </c>
      <c r="AK244" t="s">
        <v>445</v>
      </c>
    </row>
    <row r="245" spans="1:37">
      <c r="A245" t="s">
        <v>30</v>
      </c>
      <c r="B245" t="s">
        <v>446</v>
      </c>
    </row>
    <row r="246" spans="1:37">
      <c r="A246" t="s">
        <v>30</v>
      </c>
      <c r="B246" t="s">
        <v>447</v>
      </c>
    </row>
    <row r="247" spans="1:37">
      <c r="A247" t="s">
        <v>30</v>
      </c>
      <c r="B247" t="s">
        <v>448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>
      <c r="A248" t="s">
        <v>30</v>
      </c>
      <c r="B248" t="s">
        <v>449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>
      <c r="A249" t="s">
        <v>30</v>
      </c>
      <c r="B249" t="s">
        <v>450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>
      <c r="A250" t="s">
        <v>30</v>
      </c>
      <c r="B250" t="s">
        <v>451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>
      <c r="A251" t="s">
        <v>30</v>
      </c>
      <c r="B251" t="s">
        <v>452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>
      <c r="A252" t="s">
        <v>30</v>
      </c>
      <c r="B252" t="s">
        <v>453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>
      <c r="A253" t="s">
        <v>30</v>
      </c>
      <c r="B253" t="s">
        <v>454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>
      <c r="A254" t="s">
        <v>30</v>
      </c>
      <c r="B254" t="s">
        <v>455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>
      <c r="A255" t="s">
        <v>30</v>
      </c>
      <c r="B255" t="s">
        <v>456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>
      <c r="A256" t="s">
        <v>30</v>
      </c>
      <c r="B256" t="s">
        <v>457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>
      <c r="A257" t="s">
        <v>30</v>
      </c>
      <c r="B257" t="s">
        <v>458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>
      <c r="A258" t="s">
        <v>30</v>
      </c>
      <c r="B258" t="s">
        <v>459</v>
      </c>
    </row>
    <row r="259" spans="1:37">
      <c r="A259" t="s">
        <v>30</v>
      </c>
      <c r="B259" t="s">
        <v>460</v>
      </c>
    </row>
    <row r="260" spans="1:37">
      <c r="A260" t="s">
        <v>30</v>
      </c>
      <c r="B260" t="s">
        <v>461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>
      <c r="A261" t="s">
        <v>30</v>
      </c>
      <c r="B261" t="s">
        <v>462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>
      <c r="A262" t="s">
        <v>30</v>
      </c>
      <c r="B262" t="s">
        <v>463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>
      <c r="A263" t="s">
        <v>30</v>
      </c>
      <c r="B263" t="s">
        <v>464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>
      <c r="A264" t="s">
        <v>30</v>
      </c>
      <c r="B264" t="s">
        <v>465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>
      <c r="A265" t="s">
        <v>30</v>
      </c>
      <c r="B265" t="s">
        <v>466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>
      <c r="A266" t="s">
        <v>30</v>
      </c>
      <c r="B266" t="s">
        <v>467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>
      <c r="A267" t="s">
        <v>30</v>
      </c>
      <c r="B267" t="s">
        <v>468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>
      <c r="A268" t="s">
        <v>30</v>
      </c>
      <c r="B268" t="s">
        <v>469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>
      <c r="A269" t="s">
        <v>30</v>
      </c>
      <c r="B269" t="s">
        <v>470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>
      <c r="A270" t="s">
        <v>30</v>
      </c>
      <c r="B270" t="s">
        <v>471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>
      <c r="A271" t="s">
        <v>30</v>
      </c>
      <c r="B271" t="s">
        <v>472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>
      <c r="A272" t="s">
        <v>33</v>
      </c>
      <c r="B272" t="s">
        <v>33</v>
      </c>
    </row>
    <row r="273" spans="1:37">
      <c r="A273" t="s">
        <v>33</v>
      </c>
      <c r="B273" t="s">
        <v>409</v>
      </c>
    </row>
    <row r="274" spans="1:37">
      <c r="A274" t="s">
        <v>33</v>
      </c>
      <c r="B274" t="s">
        <v>410</v>
      </c>
      <c r="C274" t="s">
        <v>411</v>
      </c>
      <c r="D274" t="s">
        <v>412</v>
      </c>
      <c r="E274" t="s">
        <v>413</v>
      </c>
      <c r="F274" t="s">
        <v>414</v>
      </c>
      <c r="G274" t="s">
        <v>415</v>
      </c>
      <c r="H274" t="s">
        <v>416</v>
      </c>
      <c r="I274" t="s">
        <v>417</v>
      </c>
      <c r="J274" t="s">
        <v>418</v>
      </c>
      <c r="K274" t="s">
        <v>419</v>
      </c>
      <c r="L274" t="s">
        <v>420</v>
      </c>
      <c r="M274" t="s">
        <v>421</v>
      </c>
      <c r="N274" t="s">
        <v>422</v>
      </c>
      <c r="O274" t="s">
        <v>423</v>
      </c>
      <c r="P274" t="s">
        <v>424</v>
      </c>
      <c r="Q274" t="s">
        <v>425</v>
      </c>
      <c r="R274" t="s">
        <v>426</v>
      </c>
      <c r="S274" t="s">
        <v>427</v>
      </c>
      <c r="T274" t="s">
        <v>428</v>
      </c>
      <c r="U274" t="s">
        <v>429</v>
      </c>
      <c r="V274" t="s">
        <v>430</v>
      </c>
      <c r="W274" t="s">
        <v>431</v>
      </c>
      <c r="X274" t="s">
        <v>432</v>
      </c>
      <c r="Y274" t="s">
        <v>433</v>
      </c>
      <c r="Z274" t="s">
        <v>434</v>
      </c>
      <c r="AA274" t="s">
        <v>435</v>
      </c>
      <c r="AB274" t="s">
        <v>436</v>
      </c>
      <c r="AC274" t="s">
        <v>437</v>
      </c>
      <c r="AD274" t="s">
        <v>438</v>
      </c>
      <c r="AE274" t="s">
        <v>439</v>
      </c>
      <c r="AF274" t="s">
        <v>440</v>
      </c>
      <c r="AG274" t="s">
        <v>441</v>
      </c>
      <c r="AH274" t="s">
        <v>442</v>
      </c>
      <c r="AI274" t="s">
        <v>443</v>
      </c>
      <c r="AJ274" t="s">
        <v>444</v>
      </c>
      <c r="AK274" t="s">
        <v>445</v>
      </c>
    </row>
    <row r="275" spans="1:37">
      <c r="A275" t="s">
        <v>33</v>
      </c>
      <c r="B275" t="s">
        <v>446</v>
      </c>
    </row>
    <row r="276" spans="1:37">
      <c r="A276" t="s">
        <v>33</v>
      </c>
      <c r="B276" t="s">
        <v>447</v>
      </c>
    </row>
    <row r="277" spans="1:37">
      <c r="A277" t="s">
        <v>33</v>
      </c>
      <c r="B277" t="s">
        <v>448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>
      <c r="A278" t="s">
        <v>33</v>
      </c>
      <c r="B278" t="s">
        <v>449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>
      <c r="A279" t="s">
        <v>33</v>
      </c>
      <c r="B279" t="s">
        <v>450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>
      <c r="A280" t="s">
        <v>33</v>
      </c>
      <c r="B280" t="s">
        <v>451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>
      <c r="A281" t="s">
        <v>33</v>
      </c>
      <c r="B281" t="s">
        <v>452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>
      <c r="A282" t="s">
        <v>33</v>
      </c>
      <c r="B282" t="s">
        <v>453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>
      <c r="A283" t="s">
        <v>33</v>
      </c>
      <c r="B283" t="s">
        <v>454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>
      <c r="A284" t="s">
        <v>33</v>
      </c>
      <c r="B284" t="s">
        <v>455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>
      <c r="A285" t="s">
        <v>33</v>
      </c>
      <c r="B285" t="s">
        <v>456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>
      <c r="A286" t="s">
        <v>33</v>
      </c>
      <c r="B286" t="s">
        <v>457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>
      <c r="A287" t="s">
        <v>33</v>
      </c>
      <c r="B287" t="s">
        <v>458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>
      <c r="A288" t="s">
        <v>33</v>
      </c>
      <c r="B288" t="s">
        <v>459</v>
      </c>
    </row>
    <row r="289" spans="1:37">
      <c r="A289" t="s">
        <v>33</v>
      </c>
      <c r="B289" t="s">
        <v>460</v>
      </c>
    </row>
    <row r="290" spans="1:37">
      <c r="A290" t="s">
        <v>33</v>
      </c>
      <c r="B290" t="s">
        <v>461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>
      <c r="A291" t="s">
        <v>33</v>
      </c>
      <c r="B291" t="s">
        <v>462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>
      <c r="A292" t="s">
        <v>33</v>
      </c>
      <c r="B292" t="s">
        <v>463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>
      <c r="A293" t="s">
        <v>33</v>
      </c>
      <c r="B293" t="s">
        <v>464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>
      <c r="A294" t="s">
        <v>33</v>
      </c>
      <c r="B294" t="s">
        <v>465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>
      <c r="A295" t="s">
        <v>33</v>
      </c>
      <c r="B295" t="s">
        <v>466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>
      <c r="A296" t="s">
        <v>33</v>
      </c>
      <c r="B296" t="s">
        <v>467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>
      <c r="A297" t="s">
        <v>33</v>
      </c>
      <c r="B297" t="s">
        <v>468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>
      <c r="A298" t="s">
        <v>33</v>
      </c>
      <c r="B298" t="s">
        <v>469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>
      <c r="A299" t="s">
        <v>33</v>
      </c>
      <c r="B299" t="s">
        <v>470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>
      <c r="A300" t="s">
        <v>33</v>
      </c>
      <c r="B300" t="s">
        <v>471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>
      <c r="A301" t="s">
        <v>33</v>
      </c>
      <c r="B301" t="s">
        <v>472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>
      <c r="A302" t="s">
        <v>36</v>
      </c>
      <c r="B302" t="s">
        <v>36</v>
      </c>
    </row>
    <row r="303" spans="1:37">
      <c r="A303" t="s">
        <v>36</v>
      </c>
      <c r="B303" t="s">
        <v>409</v>
      </c>
    </row>
    <row r="304" spans="1:37">
      <c r="A304" t="s">
        <v>36</v>
      </c>
      <c r="B304" t="s">
        <v>410</v>
      </c>
      <c r="C304" t="s">
        <v>411</v>
      </c>
      <c r="D304" t="s">
        <v>412</v>
      </c>
      <c r="E304" t="s">
        <v>413</v>
      </c>
      <c r="F304" t="s">
        <v>414</v>
      </c>
      <c r="G304" t="s">
        <v>415</v>
      </c>
      <c r="H304" t="s">
        <v>416</v>
      </c>
      <c r="I304" t="s">
        <v>417</v>
      </c>
      <c r="J304" t="s">
        <v>418</v>
      </c>
      <c r="K304" t="s">
        <v>419</v>
      </c>
      <c r="L304" t="s">
        <v>420</v>
      </c>
      <c r="M304" t="s">
        <v>421</v>
      </c>
      <c r="N304" t="s">
        <v>422</v>
      </c>
      <c r="O304" t="s">
        <v>423</v>
      </c>
      <c r="P304" t="s">
        <v>424</v>
      </c>
      <c r="Q304" t="s">
        <v>425</v>
      </c>
      <c r="R304" t="s">
        <v>426</v>
      </c>
      <c r="S304" t="s">
        <v>427</v>
      </c>
      <c r="T304" t="s">
        <v>428</v>
      </c>
      <c r="U304" t="s">
        <v>429</v>
      </c>
      <c r="V304" t="s">
        <v>430</v>
      </c>
      <c r="W304" t="s">
        <v>431</v>
      </c>
      <c r="X304" t="s">
        <v>432</v>
      </c>
      <c r="Y304" t="s">
        <v>433</v>
      </c>
      <c r="Z304" t="s">
        <v>434</v>
      </c>
      <c r="AA304" t="s">
        <v>435</v>
      </c>
      <c r="AB304" t="s">
        <v>436</v>
      </c>
      <c r="AC304" t="s">
        <v>437</v>
      </c>
      <c r="AD304" t="s">
        <v>438</v>
      </c>
      <c r="AE304" t="s">
        <v>439</v>
      </c>
      <c r="AF304" t="s">
        <v>440</v>
      </c>
      <c r="AG304" t="s">
        <v>441</v>
      </c>
      <c r="AH304" t="s">
        <v>442</v>
      </c>
      <c r="AI304" t="s">
        <v>443</v>
      </c>
      <c r="AJ304" t="s">
        <v>444</v>
      </c>
      <c r="AK304" t="s">
        <v>445</v>
      </c>
    </row>
    <row r="305" spans="1:37">
      <c r="A305" t="s">
        <v>36</v>
      </c>
      <c r="B305" t="s">
        <v>446</v>
      </c>
    </row>
    <row r="306" spans="1:37">
      <c r="A306" t="s">
        <v>36</v>
      </c>
      <c r="B306" t="s">
        <v>447</v>
      </c>
    </row>
    <row r="307" spans="1:37">
      <c r="A307" t="s">
        <v>36</v>
      </c>
      <c r="B307" t="s">
        <v>448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>
      <c r="A308" t="s">
        <v>36</v>
      </c>
      <c r="B308" t="s">
        <v>449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>
      <c r="A309" t="s">
        <v>36</v>
      </c>
      <c r="B309" t="s">
        <v>450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>
      <c r="A310" t="s">
        <v>36</v>
      </c>
      <c r="B310" t="s">
        <v>451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>
      <c r="A311" t="s">
        <v>36</v>
      </c>
      <c r="B311" t="s">
        <v>452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36</v>
      </c>
      <c r="B312" t="s">
        <v>453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>
      <c r="A313" t="s">
        <v>36</v>
      </c>
      <c r="B313" t="s">
        <v>454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>
      <c r="A314" t="s">
        <v>36</v>
      </c>
      <c r="B314" t="s">
        <v>455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>
      <c r="A315" t="s">
        <v>36</v>
      </c>
      <c r="B315" t="s">
        <v>456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>
      <c r="A316" t="s">
        <v>36</v>
      </c>
      <c r="B316" t="s">
        <v>457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>
      <c r="A317" t="s">
        <v>36</v>
      </c>
      <c r="B317" t="s">
        <v>458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>
      <c r="A318" t="s">
        <v>36</v>
      </c>
      <c r="B318" t="s">
        <v>459</v>
      </c>
    </row>
    <row r="319" spans="1:37">
      <c r="A319" t="s">
        <v>36</v>
      </c>
      <c r="B319" t="s">
        <v>460</v>
      </c>
    </row>
    <row r="320" spans="1:37">
      <c r="A320" t="s">
        <v>36</v>
      </c>
      <c r="B320" t="s">
        <v>461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>
      <c r="A321" t="s">
        <v>36</v>
      </c>
      <c r="B321" t="s">
        <v>462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>
      <c r="A322" t="s">
        <v>36</v>
      </c>
      <c r="B322" t="s">
        <v>463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>
      <c r="A323" t="s">
        <v>36</v>
      </c>
      <c r="B323" t="s">
        <v>464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>
      <c r="A324" t="s">
        <v>36</v>
      </c>
      <c r="B324" t="s">
        <v>465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>
      <c r="A325" t="s">
        <v>36</v>
      </c>
      <c r="B325" t="s">
        <v>466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>
      <c r="A326" t="s">
        <v>36</v>
      </c>
      <c r="B326" t="s">
        <v>467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>
      <c r="A327" t="s">
        <v>36</v>
      </c>
      <c r="B327" t="s">
        <v>468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>
      <c r="A328" t="s">
        <v>36</v>
      </c>
      <c r="B328" t="s">
        <v>469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>
      <c r="A329" t="s">
        <v>36</v>
      </c>
      <c r="B329" t="s">
        <v>470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>
      <c r="A330" t="s">
        <v>36</v>
      </c>
      <c r="B330" t="s">
        <v>471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>
      <c r="A331" t="s">
        <v>36</v>
      </c>
      <c r="B331" t="s">
        <v>472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>
      <c r="A332" t="s">
        <v>38</v>
      </c>
      <c r="B332" t="s">
        <v>38</v>
      </c>
    </row>
    <row r="333" spans="1:37">
      <c r="A333" t="s">
        <v>38</v>
      </c>
      <c r="B333" t="s">
        <v>409</v>
      </c>
    </row>
    <row r="334" spans="1:37">
      <c r="A334" t="s">
        <v>38</v>
      </c>
      <c r="B334" t="s">
        <v>410</v>
      </c>
      <c r="C334" t="s">
        <v>411</v>
      </c>
      <c r="D334" t="s">
        <v>412</v>
      </c>
      <c r="E334" t="s">
        <v>413</v>
      </c>
      <c r="F334" t="s">
        <v>414</v>
      </c>
      <c r="G334" t="s">
        <v>415</v>
      </c>
      <c r="H334" t="s">
        <v>416</v>
      </c>
      <c r="I334" t="s">
        <v>417</v>
      </c>
      <c r="J334" t="s">
        <v>418</v>
      </c>
      <c r="K334" t="s">
        <v>419</v>
      </c>
      <c r="L334" t="s">
        <v>420</v>
      </c>
      <c r="M334" t="s">
        <v>421</v>
      </c>
      <c r="N334" t="s">
        <v>422</v>
      </c>
      <c r="O334" t="s">
        <v>423</v>
      </c>
      <c r="P334" t="s">
        <v>424</v>
      </c>
      <c r="Q334" t="s">
        <v>425</v>
      </c>
      <c r="R334" t="s">
        <v>426</v>
      </c>
      <c r="S334" t="s">
        <v>427</v>
      </c>
      <c r="T334" t="s">
        <v>428</v>
      </c>
      <c r="U334" t="s">
        <v>429</v>
      </c>
      <c r="V334" t="s">
        <v>430</v>
      </c>
      <c r="W334" t="s">
        <v>431</v>
      </c>
      <c r="X334" t="s">
        <v>432</v>
      </c>
      <c r="Y334" t="s">
        <v>433</v>
      </c>
      <c r="Z334" t="s">
        <v>434</v>
      </c>
      <c r="AA334" t="s">
        <v>435</v>
      </c>
      <c r="AB334" t="s">
        <v>436</v>
      </c>
      <c r="AC334" t="s">
        <v>437</v>
      </c>
      <c r="AD334" t="s">
        <v>438</v>
      </c>
      <c r="AE334" t="s">
        <v>439</v>
      </c>
      <c r="AF334" t="s">
        <v>440</v>
      </c>
      <c r="AG334" t="s">
        <v>441</v>
      </c>
      <c r="AH334" t="s">
        <v>442</v>
      </c>
      <c r="AI334" t="s">
        <v>443</v>
      </c>
      <c r="AJ334" t="s">
        <v>444</v>
      </c>
      <c r="AK334" t="s">
        <v>445</v>
      </c>
    </row>
    <row r="335" spans="1:37">
      <c r="A335" t="s">
        <v>38</v>
      </c>
      <c r="B335" t="s">
        <v>446</v>
      </c>
    </row>
    <row r="336" spans="1:37">
      <c r="A336" t="s">
        <v>38</v>
      </c>
      <c r="B336" t="s">
        <v>447</v>
      </c>
    </row>
    <row r="337" spans="1:37">
      <c r="A337" t="s">
        <v>38</v>
      </c>
      <c r="B337" t="s">
        <v>448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>
      <c r="A338" t="s">
        <v>38</v>
      </c>
      <c r="B338" t="s">
        <v>449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>
      <c r="A339" t="s">
        <v>38</v>
      </c>
      <c r="B339" t="s">
        <v>450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>
      <c r="A340" t="s">
        <v>38</v>
      </c>
      <c r="B340" t="s">
        <v>451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>
      <c r="A341" t="s">
        <v>38</v>
      </c>
      <c r="B341" t="s">
        <v>452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38</v>
      </c>
      <c r="B342" t="s">
        <v>453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>
      <c r="A343" t="s">
        <v>38</v>
      </c>
      <c r="B343" t="s">
        <v>454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>
      <c r="A344" t="s">
        <v>38</v>
      </c>
      <c r="B344" t="s">
        <v>455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>
      <c r="A345" t="s">
        <v>38</v>
      </c>
      <c r="B345" t="s">
        <v>456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>
      <c r="A346" t="s">
        <v>38</v>
      </c>
      <c r="B346" t="s">
        <v>457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>
      <c r="A347" t="s">
        <v>38</v>
      </c>
      <c r="B347" t="s">
        <v>458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>
      <c r="A348" t="s">
        <v>38</v>
      </c>
      <c r="B348" t="s">
        <v>459</v>
      </c>
    </row>
    <row r="349" spans="1:37">
      <c r="A349" t="s">
        <v>38</v>
      </c>
      <c r="B349" t="s">
        <v>460</v>
      </c>
    </row>
    <row r="350" spans="1:37">
      <c r="A350" t="s">
        <v>38</v>
      </c>
      <c r="B350" t="s">
        <v>461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>
      <c r="A351" t="s">
        <v>38</v>
      </c>
      <c r="B351" t="s">
        <v>462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>
      <c r="A352" t="s">
        <v>38</v>
      </c>
      <c r="B352" t="s">
        <v>463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>
      <c r="A353" t="s">
        <v>38</v>
      </c>
      <c r="B353" t="s">
        <v>464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>
      <c r="A354" t="s">
        <v>38</v>
      </c>
      <c r="B354" t="s">
        <v>465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>
      <c r="A355" t="s">
        <v>38</v>
      </c>
      <c r="B355" t="s">
        <v>466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>
      <c r="A356" t="s">
        <v>38</v>
      </c>
      <c r="B356" t="s">
        <v>467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>
      <c r="A357" t="s">
        <v>38</v>
      </c>
      <c r="B357" t="s">
        <v>468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>
      <c r="A358" t="s">
        <v>38</v>
      </c>
      <c r="B358" t="s">
        <v>469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>
      <c r="A359" t="s">
        <v>38</v>
      </c>
      <c r="B359" t="s">
        <v>470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>
      <c r="A360" t="s">
        <v>38</v>
      </c>
      <c r="B360" t="s">
        <v>471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>
      <c r="A361" t="s">
        <v>38</v>
      </c>
      <c r="B361" t="s">
        <v>472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>
      <c r="A362" t="s">
        <v>41</v>
      </c>
      <c r="B362" t="s">
        <v>41</v>
      </c>
    </row>
    <row r="363" spans="1:37">
      <c r="A363" t="s">
        <v>41</v>
      </c>
      <c r="B363" t="s">
        <v>409</v>
      </c>
    </row>
    <row r="364" spans="1:37">
      <c r="A364" t="s">
        <v>41</v>
      </c>
      <c r="B364" t="s">
        <v>410</v>
      </c>
      <c r="C364" t="s">
        <v>411</v>
      </c>
      <c r="D364" t="s">
        <v>412</v>
      </c>
      <c r="E364" t="s">
        <v>413</v>
      </c>
      <c r="F364" t="s">
        <v>414</v>
      </c>
      <c r="G364" t="s">
        <v>415</v>
      </c>
      <c r="H364" t="s">
        <v>416</v>
      </c>
      <c r="I364" t="s">
        <v>417</v>
      </c>
      <c r="J364" t="s">
        <v>418</v>
      </c>
      <c r="K364" t="s">
        <v>419</v>
      </c>
      <c r="L364" t="s">
        <v>420</v>
      </c>
      <c r="M364" t="s">
        <v>421</v>
      </c>
      <c r="N364" t="s">
        <v>422</v>
      </c>
      <c r="O364" t="s">
        <v>423</v>
      </c>
      <c r="P364" t="s">
        <v>424</v>
      </c>
      <c r="Q364" t="s">
        <v>425</v>
      </c>
      <c r="R364" t="s">
        <v>426</v>
      </c>
      <c r="S364" t="s">
        <v>427</v>
      </c>
      <c r="T364" t="s">
        <v>428</v>
      </c>
      <c r="U364" t="s">
        <v>429</v>
      </c>
      <c r="V364" t="s">
        <v>430</v>
      </c>
      <c r="W364" t="s">
        <v>431</v>
      </c>
      <c r="X364" t="s">
        <v>432</v>
      </c>
      <c r="Y364" t="s">
        <v>433</v>
      </c>
      <c r="Z364" t="s">
        <v>434</v>
      </c>
      <c r="AA364" t="s">
        <v>435</v>
      </c>
      <c r="AB364" t="s">
        <v>436</v>
      </c>
      <c r="AC364" t="s">
        <v>437</v>
      </c>
      <c r="AD364" t="s">
        <v>438</v>
      </c>
      <c r="AE364" t="s">
        <v>439</v>
      </c>
      <c r="AF364" t="s">
        <v>440</v>
      </c>
      <c r="AG364" t="s">
        <v>441</v>
      </c>
      <c r="AH364" t="s">
        <v>442</v>
      </c>
      <c r="AI364" t="s">
        <v>443</v>
      </c>
      <c r="AJ364" t="s">
        <v>444</v>
      </c>
      <c r="AK364" t="s">
        <v>445</v>
      </c>
    </row>
    <row r="365" spans="1:37">
      <c r="A365" t="s">
        <v>41</v>
      </c>
      <c r="B365" t="s">
        <v>446</v>
      </c>
    </row>
    <row r="366" spans="1:37">
      <c r="A366" t="s">
        <v>41</v>
      </c>
      <c r="B366" t="s">
        <v>447</v>
      </c>
    </row>
    <row r="367" spans="1:37">
      <c r="A367" t="s">
        <v>41</v>
      </c>
      <c r="B367" t="s">
        <v>448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>
      <c r="A368" t="s">
        <v>41</v>
      </c>
      <c r="B368" t="s">
        <v>449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>
      <c r="A369" t="s">
        <v>41</v>
      </c>
      <c r="B369" t="s">
        <v>450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>
      <c r="A370" t="s">
        <v>41</v>
      </c>
      <c r="B370" t="s">
        <v>451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>
      <c r="A371" t="s">
        <v>41</v>
      </c>
      <c r="B371" t="s">
        <v>452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>
      <c r="A372" t="s">
        <v>41</v>
      </c>
      <c r="B372" t="s">
        <v>453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>
      <c r="A373" t="s">
        <v>41</v>
      </c>
      <c r="B373" t="s">
        <v>454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>
      <c r="A374" t="s">
        <v>41</v>
      </c>
      <c r="B374" t="s">
        <v>455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>
      <c r="A375" t="s">
        <v>41</v>
      </c>
      <c r="B375" t="s">
        <v>456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>
      <c r="A376" t="s">
        <v>41</v>
      </c>
      <c r="B376" t="s">
        <v>457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>
      <c r="A377" t="s">
        <v>41</v>
      </c>
      <c r="B377" t="s">
        <v>458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>
      <c r="A378" t="s">
        <v>41</v>
      </c>
      <c r="B378" t="s">
        <v>459</v>
      </c>
    </row>
    <row r="379" spans="1:37">
      <c r="A379" t="s">
        <v>41</v>
      </c>
      <c r="B379" t="s">
        <v>460</v>
      </c>
    </row>
    <row r="380" spans="1:37">
      <c r="A380" t="s">
        <v>41</v>
      </c>
      <c r="B380" t="s">
        <v>461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>
      <c r="A381" t="s">
        <v>41</v>
      </c>
      <c r="B381" t="s">
        <v>462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>
      <c r="A382" t="s">
        <v>41</v>
      </c>
      <c r="B382" t="s">
        <v>463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>
      <c r="A383" t="s">
        <v>41</v>
      </c>
      <c r="B383" t="s">
        <v>464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>
      <c r="A384" t="s">
        <v>41</v>
      </c>
      <c r="B384" t="s">
        <v>465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>
      <c r="A385" t="s">
        <v>41</v>
      </c>
      <c r="B385" t="s">
        <v>466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>
      <c r="A386" t="s">
        <v>41</v>
      </c>
      <c r="B386" t="s">
        <v>467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>
      <c r="A387" t="s">
        <v>41</v>
      </c>
      <c r="B387" t="s">
        <v>468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>
      <c r="A388" t="s">
        <v>41</v>
      </c>
      <c r="B388" t="s">
        <v>469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>
      <c r="A389" t="s">
        <v>41</v>
      </c>
      <c r="B389" t="s">
        <v>470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>
      <c r="A390" t="s">
        <v>41</v>
      </c>
      <c r="B390" t="s">
        <v>471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>
      <c r="A391" t="s">
        <v>41</v>
      </c>
      <c r="B391" t="s">
        <v>472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>
      <c r="A392" t="s">
        <v>45</v>
      </c>
      <c r="B392" t="s">
        <v>45</v>
      </c>
    </row>
    <row r="393" spans="1:37">
      <c r="A393" t="s">
        <v>45</v>
      </c>
      <c r="B393" t="s">
        <v>409</v>
      </c>
    </row>
    <row r="394" spans="1:37">
      <c r="A394" t="s">
        <v>45</v>
      </c>
      <c r="B394" t="s">
        <v>410</v>
      </c>
      <c r="C394" t="s">
        <v>411</v>
      </c>
      <c r="D394" t="s">
        <v>412</v>
      </c>
      <c r="E394" t="s">
        <v>413</v>
      </c>
      <c r="F394" t="s">
        <v>414</v>
      </c>
      <c r="G394" t="s">
        <v>415</v>
      </c>
      <c r="H394" t="s">
        <v>416</v>
      </c>
      <c r="I394" t="s">
        <v>417</v>
      </c>
      <c r="J394" t="s">
        <v>418</v>
      </c>
      <c r="K394" t="s">
        <v>419</v>
      </c>
      <c r="L394" t="s">
        <v>420</v>
      </c>
      <c r="M394" t="s">
        <v>421</v>
      </c>
      <c r="N394" t="s">
        <v>422</v>
      </c>
      <c r="O394" t="s">
        <v>423</v>
      </c>
      <c r="P394" t="s">
        <v>424</v>
      </c>
      <c r="Q394" t="s">
        <v>425</v>
      </c>
      <c r="R394" t="s">
        <v>426</v>
      </c>
      <c r="S394" t="s">
        <v>427</v>
      </c>
      <c r="T394" t="s">
        <v>428</v>
      </c>
      <c r="U394" t="s">
        <v>429</v>
      </c>
      <c r="V394" t="s">
        <v>430</v>
      </c>
      <c r="W394" t="s">
        <v>431</v>
      </c>
      <c r="X394" t="s">
        <v>432</v>
      </c>
      <c r="Y394" t="s">
        <v>433</v>
      </c>
      <c r="Z394" t="s">
        <v>434</v>
      </c>
      <c r="AA394" t="s">
        <v>435</v>
      </c>
      <c r="AB394" t="s">
        <v>436</v>
      </c>
      <c r="AC394" t="s">
        <v>437</v>
      </c>
      <c r="AD394" t="s">
        <v>438</v>
      </c>
      <c r="AE394" t="s">
        <v>439</v>
      </c>
      <c r="AF394" t="s">
        <v>440</v>
      </c>
      <c r="AG394" t="s">
        <v>441</v>
      </c>
      <c r="AH394" t="s">
        <v>442</v>
      </c>
      <c r="AI394" t="s">
        <v>443</v>
      </c>
      <c r="AJ394" t="s">
        <v>444</v>
      </c>
      <c r="AK394" t="s">
        <v>445</v>
      </c>
    </row>
    <row r="395" spans="1:37">
      <c r="A395" t="s">
        <v>45</v>
      </c>
      <c r="B395" t="s">
        <v>446</v>
      </c>
    </row>
    <row r="396" spans="1:37">
      <c r="A396" t="s">
        <v>45</v>
      </c>
      <c r="B396" t="s">
        <v>447</v>
      </c>
    </row>
    <row r="397" spans="1:37">
      <c r="A397" t="s">
        <v>45</v>
      </c>
      <c r="B397" t="s">
        <v>448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>
      <c r="A398" t="s">
        <v>45</v>
      </c>
      <c r="B398" t="s">
        <v>449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45</v>
      </c>
      <c r="B399" t="s">
        <v>450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>
      <c r="A400" t="s">
        <v>45</v>
      </c>
      <c r="B400" t="s">
        <v>451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>
      <c r="A401" t="s">
        <v>45</v>
      </c>
      <c r="B401" t="s">
        <v>452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>
      <c r="A402" t="s">
        <v>45</v>
      </c>
      <c r="B402" t="s">
        <v>453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>
      <c r="A403" t="s">
        <v>45</v>
      </c>
      <c r="B403" t="s">
        <v>454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>
      <c r="A404" t="s">
        <v>45</v>
      </c>
      <c r="B404" t="s">
        <v>455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>
      <c r="A405" t="s">
        <v>45</v>
      </c>
      <c r="B405" t="s">
        <v>456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>
      <c r="A406" t="s">
        <v>45</v>
      </c>
      <c r="B406" t="s">
        <v>457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>
      <c r="A407" t="s">
        <v>45</v>
      </c>
      <c r="B407" t="s">
        <v>458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>
      <c r="A408" t="s">
        <v>45</v>
      </c>
      <c r="B408" t="s">
        <v>459</v>
      </c>
    </row>
    <row r="409" spans="1:37">
      <c r="A409" t="s">
        <v>45</v>
      </c>
      <c r="B409" t="s">
        <v>460</v>
      </c>
    </row>
    <row r="410" spans="1:37">
      <c r="A410" t="s">
        <v>45</v>
      </c>
      <c r="B410" t="s">
        <v>461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>
      <c r="A411" t="s">
        <v>45</v>
      </c>
      <c r="B411" t="s">
        <v>462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>
      <c r="A412" t="s">
        <v>45</v>
      </c>
      <c r="B412" t="s">
        <v>463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>
      <c r="A413" t="s">
        <v>45</v>
      </c>
      <c r="B413" t="s">
        <v>464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>
      <c r="A414" t="s">
        <v>45</v>
      </c>
      <c r="B414" t="s">
        <v>465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>
      <c r="A415" t="s">
        <v>45</v>
      </c>
      <c r="B415" t="s">
        <v>466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>
      <c r="A416" t="s">
        <v>45</v>
      </c>
      <c r="B416" t="s">
        <v>467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>
      <c r="A417" t="s">
        <v>45</v>
      </c>
      <c r="B417" t="s">
        <v>468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>
      <c r="A418" t="s">
        <v>45</v>
      </c>
      <c r="B418" t="s">
        <v>469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>
      <c r="A419" t="s">
        <v>45</v>
      </c>
      <c r="B419" t="s">
        <v>470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>
      <c r="A420" t="s">
        <v>45</v>
      </c>
      <c r="B420" t="s">
        <v>471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>
      <c r="A421" t="s">
        <v>45</v>
      </c>
      <c r="B421" t="s">
        <v>472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>
      <c r="A422" t="s">
        <v>47</v>
      </c>
      <c r="B422" t="s">
        <v>47</v>
      </c>
    </row>
    <row r="423" spans="1:37">
      <c r="A423" t="s">
        <v>47</v>
      </c>
      <c r="B423" t="s">
        <v>409</v>
      </c>
    </row>
    <row r="424" spans="1:37">
      <c r="A424" t="s">
        <v>47</v>
      </c>
      <c r="B424" t="s">
        <v>410</v>
      </c>
      <c r="C424" t="s">
        <v>411</v>
      </c>
      <c r="D424" t="s">
        <v>412</v>
      </c>
      <c r="E424" t="s">
        <v>413</v>
      </c>
      <c r="F424" t="s">
        <v>414</v>
      </c>
      <c r="G424" t="s">
        <v>415</v>
      </c>
      <c r="H424" t="s">
        <v>416</v>
      </c>
      <c r="I424" t="s">
        <v>417</v>
      </c>
      <c r="J424" t="s">
        <v>418</v>
      </c>
      <c r="K424" t="s">
        <v>419</v>
      </c>
      <c r="L424" t="s">
        <v>420</v>
      </c>
      <c r="M424" t="s">
        <v>421</v>
      </c>
      <c r="N424" t="s">
        <v>422</v>
      </c>
      <c r="O424" t="s">
        <v>423</v>
      </c>
      <c r="P424" t="s">
        <v>424</v>
      </c>
      <c r="Q424" t="s">
        <v>425</v>
      </c>
      <c r="R424" t="s">
        <v>426</v>
      </c>
      <c r="S424" t="s">
        <v>427</v>
      </c>
      <c r="T424" t="s">
        <v>428</v>
      </c>
      <c r="U424" t="s">
        <v>429</v>
      </c>
      <c r="V424" t="s">
        <v>430</v>
      </c>
      <c r="W424" t="s">
        <v>431</v>
      </c>
      <c r="X424" t="s">
        <v>432</v>
      </c>
      <c r="Y424" t="s">
        <v>433</v>
      </c>
      <c r="Z424" t="s">
        <v>434</v>
      </c>
      <c r="AA424" t="s">
        <v>435</v>
      </c>
      <c r="AB424" t="s">
        <v>436</v>
      </c>
      <c r="AC424" t="s">
        <v>437</v>
      </c>
      <c r="AD424" t="s">
        <v>438</v>
      </c>
      <c r="AE424" t="s">
        <v>439</v>
      </c>
      <c r="AF424" t="s">
        <v>440</v>
      </c>
      <c r="AG424" t="s">
        <v>441</v>
      </c>
      <c r="AH424" t="s">
        <v>442</v>
      </c>
      <c r="AI424" t="s">
        <v>443</v>
      </c>
      <c r="AJ424" t="s">
        <v>444</v>
      </c>
      <c r="AK424" t="s">
        <v>445</v>
      </c>
    </row>
    <row r="425" spans="1:37">
      <c r="A425" t="s">
        <v>47</v>
      </c>
      <c r="B425" t="s">
        <v>446</v>
      </c>
    </row>
    <row r="426" spans="1:37">
      <c r="A426" t="s">
        <v>47</v>
      </c>
      <c r="B426" t="s">
        <v>447</v>
      </c>
    </row>
    <row r="427" spans="1:37">
      <c r="A427" t="s">
        <v>47</v>
      </c>
      <c r="B427" t="s">
        <v>448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>
      <c r="A428" t="s">
        <v>47</v>
      </c>
      <c r="B428" t="s">
        <v>449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>
      <c r="A429" t="s">
        <v>47</v>
      </c>
      <c r="B429" t="s">
        <v>450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>
      <c r="A430" t="s">
        <v>47</v>
      </c>
      <c r="B430" t="s">
        <v>451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>
      <c r="A431" t="s">
        <v>47</v>
      </c>
      <c r="B431" t="s">
        <v>452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>
      <c r="A432" t="s">
        <v>47</v>
      </c>
      <c r="B432" t="s">
        <v>453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>
      <c r="A433" t="s">
        <v>47</v>
      </c>
      <c r="B433" t="s">
        <v>454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>
      <c r="A434" t="s">
        <v>47</v>
      </c>
      <c r="B434" t="s">
        <v>455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>
      <c r="A435" t="s">
        <v>47</v>
      </c>
      <c r="B435" t="s">
        <v>456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>
      <c r="A436" t="s">
        <v>47</v>
      </c>
      <c r="B436" t="s">
        <v>457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>
      <c r="A437" t="s">
        <v>47</v>
      </c>
      <c r="B437" t="s">
        <v>458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>
      <c r="A438" t="s">
        <v>47</v>
      </c>
      <c r="B438" t="s">
        <v>459</v>
      </c>
    </row>
    <row r="439" spans="1:37">
      <c r="A439" t="s">
        <v>47</v>
      </c>
      <c r="B439" t="s">
        <v>460</v>
      </c>
    </row>
    <row r="440" spans="1:37">
      <c r="A440" t="s">
        <v>47</v>
      </c>
      <c r="B440" t="s">
        <v>461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>
      <c r="A441" t="s">
        <v>47</v>
      </c>
      <c r="B441" t="s">
        <v>462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>
      <c r="A442" t="s">
        <v>47</v>
      </c>
      <c r="B442" t="s">
        <v>463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>
      <c r="A443" t="s">
        <v>47</v>
      </c>
      <c r="B443" t="s">
        <v>464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>
      <c r="A444" t="s">
        <v>47</v>
      </c>
      <c r="B444" t="s">
        <v>465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>
      <c r="A445" t="s">
        <v>47</v>
      </c>
      <c r="B445" t="s">
        <v>466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>
      <c r="A446" t="s">
        <v>47</v>
      </c>
      <c r="B446" t="s">
        <v>467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>
      <c r="A447" t="s">
        <v>47</v>
      </c>
      <c r="B447" t="s">
        <v>468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>
      <c r="A448" t="s">
        <v>47</v>
      </c>
      <c r="B448" t="s">
        <v>469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>
      <c r="A449" t="s">
        <v>47</v>
      </c>
      <c r="B449" t="s">
        <v>470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>
      <c r="A450" t="s">
        <v>47</v>
      </c>
      <c r="B450" t="s">
        <v>471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>
      <c r="A451" t="s">
        <v>47</v>
      </c>
      <c r="B451" t="s">
        <v>472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>
      <c r="A452" t="s">
        <v>50</v>
      </c>
      <c r="B452" t="s">
        <v>50</v>
      </c>
    </row>
    <row r="453" spans="1:37">
      <c r="A453" t="s">
        <v>50</v>
      </c>
      <c r="B453" t="s">
        <v>409</v>
      </c>
    </row>
    <row r="454" spans="1:37">
      <c r="A454" t="s">
        <v>50</v>
      </c>
      <c r="B454" t="s">
        <v>410</v>
      </c>
      <c r="C454" t="s">
        <v>411</v>
      </c>
      <c r="D454" t="s">
        <v>412</v>
      </c>
      <c r="E454" t="s">
        <v>413</v>
      </c>
      <c r="F454" t="s">
        <v>414</v>
      </c>
      <c r="G454" t="s">
        <v>415</v>
      </c>
      <c r="H454" t="s">
        <v>416</v>
      </c>
      <c r="I454" t="s">
        <v>417</v>
      </c>
      <c r="J454" t="s">
        <v>418</v>
      </c>
      <c r="K454" t="s">
        <v>419</v>
      </c>
      <c r="L454" t="s">
        <v>420</v>
      </c>
      <c r="M454" t="s">
        <v>421</v>
      </c>
      <c r="N454" t="s">
        <v>422</v>
      </c>
      <c r="O454" t="s">
        <v>423</v>
      </c>
      <c r="P454" t="s">
        <v>424</v>
      </c>
      <c r="Q454" t="s">
        <v>425</v>
      </c>
      <c r="R454" t="s">
        <v>426</v>
      </c>
      <c r="S454" t="s">
        <v>427</v>
      </c>
      <c r="T454" t="s">
        <v>428</v>
      </c>
      <c r="U454" t="s">
        <v>429</v>
      </c>
      <c r="V454" t="s">
        <v>430</v>
      </c>
      <c r="W454" t="s">
        <v>431</v>
      </c>
      <c r="X454" t="s">
        <v>432</v>
      </c>
      <c r="Y454" t="s">
        <v>433</v>
      </c>
      <c r="Z454" t="s">
        <v>434</v>
      </c>
      <c r="AA454" t="s">
        <v>435</v>
      </c>
      <c r="AB454" t="s">
        <v>436</v>
      </c>
      <c r="AC454" t="s">
        <v>437</v>
      </c>
      <c r="AD454" t="s">
        <v>438</v>
      </c>
      <c r="AE454" t="s">
        <v>439</v>
      </c>
      <c r="AF454" t="s">
        <v>440</v>
      </c>
      <c r="AG454" t="s">
        <v>441</v>
      </c>
      <c r="AH454" t="s">
        <v>442</v>
      </c>
      <c r="AI454" t="s">
        <v>443</v>
      </c>
      <c r="AJ454" t="s">
        <v>444</v>
      </c>
      <c r="AK454" t="s">
        <v>445</v>
      </c>
    </row>
    <row r="455" spans="1:37">
      <c r="A455" t="s">
        <v>50</v>
      </c>
      <c r="B455" t="s">
        <v>446</v>
      </c>
    </row>
    <row r="456" spans="1:37">
      <c r="A456" t="s">
        <v>50</v>
      </c>
      <c r="B456" t="s">
        <v>447</v>
      </c>
    </row>
    <row r="457" spans="1:37">
      <c r="A457" t="s">
        <v>50</v>
      </c>
      <c r="B457" t="s">
        <v>448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>
      <c r="A458" t="s">
        <v>50</v>
      </c>
      <c r="B458" t="s">
        <v>449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>
      <c r="A459" t="s">
        <v>50</v>
      </c>
      <c r="B459" t="s">
        <v>450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>
      <c r="A460" t="s">
        <v>50</v>
      </c>
      <c r="B460" t="s">
        <v>451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>
      <c r="A461" t="s">
        <v>50</v>
      </c>
      <c r="B461" t="s">
        <v>452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>
      <c r="A462" t="s">
        <v>50</v>
      </c>
      <c r="B462" t="s">
        <v>453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>
      <c r="A463" t="s">
        <v>50</v>
      </c>
      <c r="B463" t="s">
        <v>454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>
      <c r="A464" t="s">
        <v>50</v>
      </c>
      <c r="B464" t="s">
        <v>455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>
      <c r="A465" t="s">
        <v>50</v>
      </c>
      <c r="B465" t="s">
        <v>456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>
      <c r="A466" t="s">
        <v>50</v>
      </c>
      <c r="B466" t="s">
        <v>457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>
      <c r="A467" t="s">
        <v>50</v>
      </c>
      <c r="B467" t="s">
        <v>458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>
      <c r="A468" t="s">
        <v>50</v>
      </c>
      <c r="B468" t="s">
        <v>459</v>
      </c>
    </row>
    <row r="469" spans="1:37">
      <c r="A469" t="s">
        <v>50</v>
      </c>
      <c r="B469" t="s">
        <v>460</v>
      </c>
    </row>
    <row r="470" spans="1:37">
      <c r="A470" t="s">
        <v>50</v>
      </c>
      <c r="B470" t="s">
        <v>461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>
      <c r="A471" t="s">
        <v>50</v>
      </c>
      <c r="B471" t="s">
        <v>462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>
      <c r="A472" t="s">
        <v>50</v>
      </c>
      <c r="B472" t="s">
        <v>463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>
      <c r="A473" t="s">
        <v>50</v>
      </c>
      <c r="B473" t="s">
        <v>464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>
      <c r="A474" t="s">
        <v>50</v>
      </c>
      <c r="B474" t="s">
        <v>465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>
      <c r="A475" t="s">
        <v>50</v>
      </c>
      <c r="B475" t="s">
        <v>466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>
      <c r="A476" t="s">
        <v>50</v>
      </c>
      <c r="B476" t="s">
        <v>467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>
      <c r="A477" t="s">
        <v>50</v>
      </c>
      <c r="B477" t="s">
        <v>468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>
      <c r="A478" t="s">
        <v>50</v>
      </c>
      <c r="B478" t="s">
        <v>469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>
      <c r="A479" t="s">
        <v>50</v>
      </c>
      <c r="B479" t="s">
        <v>470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>
      <c r="A480" t="s">
        <v>50</v>
      </c>
      <c r="B480" t="s">
        <v>471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>
      <c r="A481" t="s">
        <v>50</v>
      </c>
      <c r="B481" t="s">
        <v>472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>
      <c r="A482" t="s">
        <v>54</v>
      </c>
      <c r="B482" t="s">
        <v>54</v>
      </c>
    </row>
    <row r="483" spans="1:37">
      <c r="A483" t="s">
        <v>54</v>
      </c>
      <c r="B483" t="s">
        <v>409</v>
      </c>
    </row>
    <row r="484" spans="1:37">
      <c r="A484" t="s">
        <v>54</v>
      </c>
      <c r="B484" t="s">
        <v>410</v>
      </c>
      <c r="C484" t="s">
        <v>411</v>
      </c>
      <c r="D484" t="s">
        <v>412</v>
      </c>
      <c r="E484" t="s">
        <v>413</v>
      </c>
      <c r="F484" t="s">
        <v>414</v>
      </c>
      <c r="G484" t="s">
        <v>415</v>
      </c>
      <c r="H484" t="s">
        <v>416</v>
      </c>
      <c r="I484" t="s">
        <v>417</v>
      </c>
      <c r="J484" t="s">
        <v>418</v>
      </c>
      <c r="K484" t="s">
        <v>419</v>
      </c>
      <c r="L484" t="s">
        <v>420</v>
      </c>
      <c r="M484" t="s">
        <v>421</v>
      </c>
      <c r="N484" t="s">
        <v>422</v>
      </c>
      <c r="O484" t="s">
        <v>423</v>
      </c>
      <c r="P484" t="s">
        <v>424</v>
      </c>
      <c r="Q484" t="s">
        <v>425</v>
      </c>
      <c r="R484" t="s">
        <v>426</v>
      </c>
      <c r="S484" t="s">
        <v>427</v>
      </c>
      <c r="T484" t="s">
        <v>428</v>
      </c>
      <c r="U484" t="s">
        <v>429</v>
      </c>
      <c r="V484" t="s">
        <v>430</v>
      </c>
      <c r="W484" t="s">
        <v>431</v>
      </c>
      <c r="X484" t="s">
        <v>432</v>
      </c>
      <c r="Y484" t="s">
        <v>433</v>
      </c>
      <c r="Z484" t="s">
        <v>434</v>
      </c>
      <c r="AA484" t="s">
        <v>435</v>
      </c>
      <c r="AB484" t="s">
        <v>436</v>
      </c>
      <c r="AC484" t="s">
        <v>437</v>
      </c>
      <c r="AD484" t="s">
        <v>438</v>
      </c>
      <c r="AE484" t="s">
        <v>439</v>
      </c>
      <c r="AF484" t="s">
        <v>440</v>
      </c>
      <c r="AG484" t="s">
        <v>441</v>
      </c>
      <c r="AH484" t="s">
        <v>442</v>
      </c>
      <c r="AI484" t="s">
        <v>443</v>
      </c>
      <c r="AJ484" t="s">
        <v>444</v>
      </c>
      <c r="AK484" t="s">
        <v>445</v>
      </c>
    </row>
    <row r="485" spans="1:37">
      <c r="A485" t="s">
        <v>54</v>
      </c>
      <c r="B485" t="s">
        <v>446</v>
      </c>
    </row>
    <row r="486" spans="1:37">
      <c r="A486" t="s">
        <v>54</v>
      </c>
      <c r="B486" t="s">
        <v>447</v>
      </c>
    </row>
    <row r="487" spans="1:37">
      <c r="A487" t="s">
        <v>54</v>
      </c>
      <c r="B487" t="s">
        <v>448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>
      <c r="A488" t="s">
        <v>54</v>
      </c>
      <c r="B488" t="s">
        <v>449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>
      <c r="A489" t="s">
        <v>54</v>
      </c>
      <c r="B489" t="s">
        <v>450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>
      <c r="A490" t="s">
        <v>54</v>
      </c>
      <c r="B490" t="s">
        <v>451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>
      <c r="A491" t="s">
        <v>54</v>
      </c>
      <c r="B491" t="s">
        <v>452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>
      <c r="A492" t="s">
        <v>54</v>
      </c>
      <c r="B492" t="s">
        <v>453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>
      <c r="A493" t="s">
        <v>54</v>
      </c>
      <c r="B493" t="s">
        <v>454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>
      <c r="A494" t="s">
        <v>54</v>
      </c>
      <c r="B494" t="s">
        <v>455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>
      <c r="A495" t="s">
        <v>54</v>
      </c>
      <c r="B495" t="s">
        <v>456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>
      <c r="A496" t="s">
        <v>54</v>
      </c>
      <c r="B496" t="s">
        <v>457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>
      <c r="A497" t="s">
        <v>54</v>
      </c>
      <c r="B497" t="s">
        <v>458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>
      <c r="A498" t="s">
        <v>54</v>
      </c>
      <c r="B498" t="s">
        <v>459</v>
      </c>
    </row>
    <row r="499" spans="1:37">
      <c r="A499" t="s">
        <v>54</v>
      </c>
      <c r="B499" t="s">
        <v>460</v>
      </c>
    </row>
    <row r="500" spans="1:37">
      <c r="A500" t="s">
        <v>54</v>
      </c>
      <c r="B500" t="s">
        <v>461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>
      <c r="A501" t="s">
        <v>54</v>
      </c>
      <c r="B501" t="s">
        <v>462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>
      <c r="A502" t="s">
        <v>54</v>
      </c>
      <c r="B502" t="s">
        <v>463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>
      <c r="A503" t="s">
        <v>54</v>
      </c>
      <c r="B503" t="s">
        <v>464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>
      <c r="A504" t="s">
        <v>54</v>
      </c>
      <c r="B504" t="s">
        <v>465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>
      <c r="A505" t="s">
        <v>54</v>
      </c>
      <c r="B505" t="s">
        <v>466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>
      <c r="A506" t="s">
        <v>54</v>
      </c>
      <c r="B506" t="s">
        <v>467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>
      <c r="A507" t="s">
        <v>54</v>
      </c>
      <c r="B507" t="s">
        <v>468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>
      <c r="A508" t="s">
        <v>54</v>
      </c>
      <c r="B508" t="s">
        <v>469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>
      <c r="A509" t="s">
        <v>54</v>
      </c>
      <c r="B509" t="s">
        <v>470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>
      <c r="A510" t="s">
        <v>54</v>
      </c>
      <c r="B510" t="s">
        <v>471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>
      <c r="A511" t="s">
        <v>54</v>
      </c>
      <c r="B511" t="s">
        <v>472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>
      <c r="A512" t="s">
        <v>58</v>
      </c>
      <c r="B512" t="s">
        <v>58</v>
      </c>
    </row>
    <row r="513" spans="1:37">
      <c r="A513" t="s">
        <v>58</v>
      </c>
      <c r="B513" t="s">
        <v>409</v>
      </c>
    </row>
    <row r="514" spans="1:37">
      <c r="A514" t="s">
        <v>58</v>
      </c>
      <c r="B514" t="s">
        <v>410</v>
      </c>
      <c r="C514" t="s">
        <v>411</v>
      </c>
      <c r="D514" t="s">
        <v>412</v>
      </c>
      <c r="E514" t="s">
        <v>413</v>
      </c>
      <c r="F514" t="s">
        <v>414</v>
      </c>
      <c r="G514" t="s">
        <v>415</v>
      </c>
      <c r="H514" t="s">
        <v>416</v>
      </c>
      <c r="I514" t="s">
        <v>417</v>
      </c>
      <c r="J514" t="s">
        <v>418</v>
      </c>
      <c r="K514" t="s">
        <v>419</v>
      </c>
      <c r="L514" t="s">
        <v>420</v>
      </c>
      <c r="M514" t="s">
        <v>421</v>
      </c>
      <c r="N514" t="s">
        <v>422</v>
      </c>
      <c r="O514" t="s">
        <v>423</v>
      </c>
      <c r="P514" t="s">
        <v>424</v>
      </c>
      <c r="Q514" t="s">
        <v>425</v>
      </c>
      <c r="R514" t="s">
        <v>426</v>
      </c>
      <c r="S514" t="s">
        <v>427</v>
      </c>
      <c r="T514" t="s">
        <v>428</v>
      </c>
      <c r="U514" t="s">
        <v>429</v>
      </c>
      <c r="V514" t="s">
        <v>430</v>
      </c>
      <c r="W514" t="s">
        <v>431</v>
      </c>
      <c r="X514" t="s">
        <v>432</v>
      </c>
      <c r="Y514" t="s">
        <v>433</v>
      </c>
      <c r="Z514" t="s">
        <v>434</v>
      </c>
      <c r="AA514" t="s">
        <v>435</v>
      </c>
      <c r="AB514" t="s">
        <v>436</v>
      </c>
      <c r="AC514" t="s">
        <v>437</v>
      </c>
      <c r="AD514" t="s">
        <v>438</v>
      </c>
      <c r="AE514" t="s">
        <v>439</v>
      </c>
      <c r="AF514" t="s">
        <v>440</v>
      </c>
      <c r="AG514" t="s">
        <v>441</v>
      </c>
      <c r="AH514" t="s">
        <v>442</v>
      </c>
      <c r="AI514" t="s">
        <v>443</v>
      </c>
      <c r="AJ514" t="s">
        <v>444</v>
      </c>
      <c r="AK514" t="s">
        <v>445</v>
      </c>
    </row>
    <row r="515" spans="1:37">
      <c r="A515" t="s">
        <v>58</v>
      </c>
      <c r="B515" t="s">
        <v>446</v>
      </c>
    </row>
    <row r="516" spans="1:37">
      <c r="A516" t="s">
        <v>58</v>
      </c>
      <c r="B516" t="s">
        <v>447</v>
      </c>
    </row>
    <row r="517" spans="1:37">
      <c r="A517" t="s">
        <v>58</v>
      </c>
      <c r="B517" t="s">
        <v>448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>
      <c r="A518" t="s">
        <v>58</v>
      </c>
      <c r="B518" t="s">
        <v>449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>
      <c r="A519" t="s">
        <v>58</v>
      </c>
      <c r="B519" t="s">
        <v>450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>
      <c r="A520" t="s">
        <v>58</v>
      </c>
      <c r="B520" t="s">
        <v>451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>
      <c r="A521" t="s">
        <v>58</v>
      </c>
      <c r="B521" t="s">
        <v>452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>
      <c r="A522" t="s">
        <v>58</v>
      </c>
      <c r="B522" t="s">
        <v>453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>
      <c r="A523" t="s">
        <v>58</v>
      </c>
      <c r="B523" t="s">
        <v>454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>
      <c r="A524" t="s">
        <v>58</v>
      </c>
      <c r="B524" t="s">
        <v>455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>
      <c r="A525" t="s">
        <v>58</v>
      </c>
      <c r="B525" t="s">
        <v>456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>
      <c r="A526" t="s">
        <v>58</v>
      </c>
      <c r="B526" t="s">
        <v>457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>
      <c r="A527" t="s">
        <v>58</v>
      </c>
      <c r="B527" t="s">
        <v>458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>
      <c r="A528" t="s">
        <v>58</v>
      </c>
      <c r="B528" t="s">
        <v>459</v>
      </c>
    </row>
    <row r="529" spans="1:37">
      <c r="A529" t="s">
        <v>58</v>
      </c>
      <c r="B529" t="s">
        <v>460</v>
      </c>
    </row>
    <row r="530" spans="1:37">
      <c r="A530" t="s">
        <v>58</v>
      </c>
      <c r="B530" t="s">
        <v>461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>
      <c r="A531" t="s">
        <v>58</v>
      </c>
      <c r="B531" t="s">
        <v>462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>
      <c r="A532" t="s">
        <v>58</v>
      </c>
      <c r="B532" t="s">
        <v>463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>
      <c r="A533" t="s">
        <v>58</v>
      </c>
      <c r="B533" t="s">
        <v>464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>
      <c r="A534" t="s">
        <v>58</v>
      </c>
      <c r="B534" t="s">
        <v>465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>
      <c r="A535" t="s">
        <v>58</v>
      </c>
      <c r="B535" t="s">
        <v>466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>
      <c r="A536" t="s">
        <v>58</v>
      </c>
      <c r="B536" t="s">
        <v>467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>
      <c r="A537" t="s">
        <v>58</v>
      </c>
      <c r="B537" t="s">
        <v>468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>
      <c r="A538" t="s">
        <v>58</v>
      </c>
      <c r="B538" t="s">
        <v>469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>
      <c r="A539" t="s">
        <v>58</v>
      </c>
      <c r="B539" t="s">
        <v>470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>
      <c r="A540" t="s">
        <v>58</v>
      </c>
      <c r="B540" t="s">
        <v>471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>
      <c r="A541" t="s">
        <v>58</v>
      </c>
      <c r="B541" t="s">
        <v>472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>
      <c r="A542" t="s">
        <v>60</v>
      </c>
      <c r="B542" t="s">
        <v>60</v>
      </c>
    </row>
    <row r="543" spans="1:37">
      <c r="A543" t="s">
        <v>60</v>
      </c>
      <c r="B543" t="s">
        <v>409</v>
      </c>
    </row>
    <row r="544" spans="1:37">
      <c r="A544" t="s">
        <v>60</v>
      </c>
      <c r="B544" t="s">
        <v>410</v>
      </c>
      <c r="C544" t="s">
        <v>411</v>
      </c>
      <c r="D544" t="s">
        <v>412</v>
      </c>
      <c r="E544" t="s">
        <v>413</v>
      </c>
      <c r="F544" t="s">
        <v>414</v>
      </c>
      <c r="G544" t="s">
        <v>415</v>
      </c>
      <c r="H544" t="s">
        <v>416</v>
      </c>
      <c r="I544" t="s">
        <v>417</v>
      </c>
      <c r="J544" t="s">
        <v>418</v>
      </c>
      <c r="K544" t="s">
        <v>419</v>
      </c>
      <c r="L544" t="s">
        <v>420</v>
      </c>
      <c r="M544" t="s">
        <v>421</v>
      </c>
      <c r="N544" t="s">
        <v>422</v>
      </c>
      <c r="O544" t="s">
        <v>423</v>
      </c>
      <c r="P544" t="s">
        <v>424</v>
      </c>
      <c r="Q544" t="s">
        <v>425</v>
      </c>
      <c r="R544" t="s">
        <v>426</v>
      </c>
      <c r="S544" t="s">
        <v>427</v>
      </c>
      <c r="T544" t="s">
        <v>428</v>
      </c>
      <c r="U544" t="s">
        <v>429</v>
      </c>
      <c r="V544" t="s">
        <v>430</v>
      </c>
      <c r="W544" t="s">
        <v>431</v>
      </c>
      <c r="X544" t="s">
        <v>432</v>
      </c>
      <c r="Y544" t="s">
        <v>433</v>
      </c>
      <c r="Z544" t="s">
        <v>434</v>
      </c>
      <c r="AA544" t="s">
        <v>435</v>
      </c>
      <c r="AB544" t="s">
        <v>436</v>
      </c>
      <c r="AC544" t="s">
        <v>437</v>
      </c>
      <c r="AD544" t="s">
        <v>438</v>
      </c>
      <c r="AE544" t="s">
        <v>439</v>
      </c>
      <c r="AF544" t="s">
        <v>440</v>
      </c>
      <c r="AG544" t="s">
        <v>441</v>
      </c>
      <c r="AH544" t="s">
        <v>442</v>
      </c>
      <c r="AI544" t="s">
        <v>443</v>
      </c>
      <c r="AJ544" t="s">
        <v>444</v>
      </c>
      <c r="AK544" t="s">
        <v>445</v>
      </c>
    </row>
    <row r="545" spans="1:37">
      <c r="A545" t="s">
        <v>60</v>
      </c>
      <c r="B545" t="s">
        <v>446</v>
      </c>
    </row>
    <row r="546" spans="1:37">
      <c r="A546" t="s">
        <v>60</v>
      </c>
      <c r="B546" t="s">
        <v>447</v>
      </c>
    </row>
    <row r="547" spans="1:37">
      <c r="A547" t="s">
        <v>60</v>
      </c>
      <c r="B547" t="s">
        <v>448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>
      <c r="A548" t="s">
        <v>60</v>
      </c>
      <c r="B548" t="s">
        <v>449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>
      <c r="A549" t="s">
        <v>60</v>
      </c>
      <c r="B549" t="s">
        <v>450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>
      <c r="A550" t="s">
        <v>60</v>
      </c>
      <c r="B550" t="s">
        <v>451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>
      <c r="A551" t="s">
        <v>60</v>
      </c>
      <c r="B551" t="s">
        <v>452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>
      <c r="A552" t="s">
        <v>60</v>
      </c>
      <c r="B552" t="s">
        <v>453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>
      <c r="A553" t="s">
        <v>60</v>
      </c>
      <c r="B553" t="s">
        <v>454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>
      <c r="A554" t="s">
        <v>60</v>
      </c>
      <c r="B554" t="s">
        <v>455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>
      <c r="A555" t="s">
        <v>60</v>
      </c>
      <c r="B555" t="s">
        <v>456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>
      <c r="A556" t="s">
        <v>60</v>
      </c>
      <c r="B556" t="s">
        <v>457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>
      <c r="A557" t="s">
        <v>60</v>
      </c>
      <c r="B557" t="s">
        <v>458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>
      <c r="A558" t="s">
        <v>60</v>
      </c>
      <c r="B558" t="s">
        <v>459</v>
      </c>
    </row>
    <row r="559" spans="1:37">
      <c r="A559" t="s">
        <v>60</v>
      </c>
      <c r="B559" t="s">
        <v>460</v>
      </c>
    </row>
    <row r="560" spans="1:37">
      <c r="A560" t="s">
        <v>60</v>
      </c>
      <c r="B560" t="s">
        <v>461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>
      <c r="A561" t="s">
        <v>60</v>
      </c>
      <c r="B561" t="s">
        <v>462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>
      <c r="A562" t="s">
        <v>60</v>
      </c>
      <c r="B562" t="s">
        <v>463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>
      <c r="A563" t="s">
        <v>60</v>
      </c>
      <c r="B563" t="s">
        <v>464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>
      <c r="A564" t="s">
        <v>60</v>
      </c>
      <c r="B564" t="s">
        <v>465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>
      <c r="A565" t="s">
        <v>60</v>
      </c>
      <c r="B565" t="s">
        <v>466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>
      <c r="A566" t="s">
        <v>60</v>
      </c>
      <c r="B566" t="s">
        <v>467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>
      <c r="A567" t="s">
        <v>60</v>
      </c>
      <c r="B567" t="s">
        <v>468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>
      <c r="A568" t="s">
        <v>60</v>
      </c>
      <c r="B568" t="s">
        <v>469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>
      <c r="A569" t="s">
        <v>60</v>
      </c>
      <c r="B569" t="s">
        <v>470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>
      <c r="A570" t="s">
        <v>60</v>
      </c>
      <c r="B570" t="s">
        <v>471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>
      <c r="A571" t="s">
        <v>60</v>
      </c>
      <c r="B571" t="s">
        <v>472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>
      <c r="A572" t="s">
        <v>63</v>
      </c>
      <c r="B572" t="s">
        <v>63</v>
      </c>
    </row>
    <row r="573" spans="1:37">
      <c r="A573" t="s">
        <v>63</v>
      </c>
      <c r="B573" t="s">
        <v>409</v>
      </c>
    </row>
    <row r="574" spans="1:37">
      <c r="A574" t="s">
        <v>63</v>
      </c>
      <c r="B574" t="s">
        <v>410</v>
      </c>
      <c r="C574" t="s">
        <v>411</v>
      </c>
      <c r="D574" t="s">
        <v>412</v>
      </c>
      <c r="E574" t="s">
        <v>413</v>
      </c>
      <c r="F574" t="s">
        <v>414</v>
      </c>
      <c r="G574" t="s">
        <v>415</v>
      </c>
      <c r="H574" t="s">
        <v>416</v>
      </c>
      <c r="I574" t="s">
        <v>417</v>
      </c>
      <c r="J574" t="s">
        <v>418</v>
      </c>
      <c r="K574" t="s">
        <v>419</v>
      </c>
      <c r="L574" t="s">
        <v>420</v>
      </c>
      <c r="M574" t="s">
        <v>421</v>
      </c>
      <c r="N574" t="s">
        <v>422</v>
      </c>
      <c r="O574" t="s">
        <v>423</v>
      </c>
      <c r="P574" t="s">
        <v>424</v>
      </c>
      <c r="Q574" t="s">
        <v>425</v>
      </c>
      <c r="R574" t="s">
        <v>426</v>
      </c>
      <c r="S574" t="s">
        <v>427</v>
      </c>
      <c r="T574" t="s">
        <v>428</v>
      </c>
      <c r="U574" t="s">
        <v>429</v>
      </c>
      <c r="V574" t="s">
        <v>430</v>
      </c>
      <c r="W574" t="s">
        <v>431</v>
      </c>
      <c r="X574" t="s">
        <v>432</v>
      </c>
      <c r="Y574" t="s">
        <v>433</v>
      </c>
      <c r="Z574" t="s">
        <v>434</v>
      </c>
      <c r="AA574" t="s">
        <v>435</v>
      </c>
      <c r="AB574" t="s">
        <v>436</v>
      </c>
      <c r="AC574" t="s">
        <v>437</v>
      </c>
      <c r="AD574" t="s">
        <v>438</v>
      </c>
      <c r="AE574" t="s">
        <v>439</v>
      </c>
      <c r="AF574" t="s">
        <v>440</v>
      </c>
      <c r="AG574" t="s">
        <v>441</v>
      </c>
      <c r="AH574" t="s">
        <v>442</v>
      </c>
      <c r="AI574" t="s">
        <v>443</v>
      </c>
      <c r="AJ574" t="s">
        <v>444</v>
      </c>
      <c r="AK574" t="s">
        <v>445</v>
      </c>
    </row>
    <row r="575" spans="1:37">
      <c r="A575" t="s">
        <v>63</v>
      </c>
      <c r="B575" t="s">
        <v>446</v>
      </c>
    </row>
    <row r="576" spans="1:37">
      <c r="A576" t="s">
        <v>63</v>
      </c>
      <c r="B576" t="s">
        <v>447</v>
      </c>
    </row>
    <row r="577" spans="1:37">
      <c r="A577" t="s">
        <v>63</v>
      </c>
      <c r="B577" t="s">
        <v>448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>
      <c r="A578" t="s">
        <v>63</v>
      </c>
      <c r="B578" t="s">
        <v>449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>
      <c r="A579" t="s">
        <v>63</v>
      </c>
      <c r="B579" t="s">
        <v>450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>
      <c r="A580" t="s">
        <v>63</v>
      </c>
      <c r="B580" t="s">
        <v>451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>
      <c r="A581" t="s">
        <v>63</v>
      </c>
      <c r="B581" t="s">
        <v>452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>
      <c r="A582" t="s">
        <v>63</v>
      </c>
      <c r="B582" t="s">
        <v>453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>
      <c r="A583" t="s">
        <v>63</v>
      </c>
      <c r="B583" t="s">
        <v>454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>
      <c r="A584" t="s">
        <v>63</v>
      </c>
      <c r="B584" t="s">
        <v>455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>
      <c r="A585" t="s">
        <v>63</v>
      </c>
      <c r="B585" t="s">
        <v>456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>
      <c r="A586" t="s">
        <v>63</v>
      </c>
      <c r="B586" t="s">
        <v>457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>
      <c r="A587" t="s">
        <v>63</v>
      </c>
      <c r="B587" t="s">
        <v>458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>
      <c r="A588" t="s">
        <v>63</v>
      </c>
      <c r="B588" t="s">
        <v>459</v>
      </c>
    </row>
    <row r="589" spans="1:37">
      <c r="A589" t="s">
        <v>63</v>
      </c>
      <c r="B589" t="s">
        <v>460</v>
      </c>
    </row>
    <row r="590" spans="1:37">
      <c r="A590" t="s">
        <v>63</v>
      </c>
      <c r="B590" t="s">
        <v>461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>
      <c r="A591" t="s">
        <v>63</v>
      </c>
      <c r="B591" t="s">
        <v>462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>
      <c r="A592" t="s">
        <v>63</v>
      </c>
      <c r="B592" t="s">
        <v>463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>
      <c r="A593" t="s">
        <v>63</v>
      </c>
      <c r="B593" t="s">
        <v>464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>
      <c r="A594" t="s">
        <v>63</v>
      </c>
      <c r="B594" t="s">
        <v>465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>
      <c r="A595" t="s">
        <v>63</v>
      </c>
      <c r="B595" t="s">
        <v>466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>
      <c r="A596" t="s">
        <v>63</v>
      </c>
      <c r="B596" t="s">
        <v>467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>
      <c r="A597" t="s">
        <v>63</v>
      </c>
      <c r="B597" t="s">
        <v>468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>
      <c r="A598" t="s">
        <v>63</v>
      </c>
      <c r="B598" t="s">
        <v>469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>
      <c r="A599" t="s">
        <v>63</v>
      </c>
      <c r="B599" t="s">
        <v>470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>
      <c r="A600" t="s">
        <v>63</v>
      </c>
      <c r="B600" t="s">
        <v>471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>
      <c r="A601" t="s">
        <v>63</v>
      </c>
      <c r="B601" t="s">
        <v>472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>
      <c r="A602" t="s">
        <v>66</v>
      </c>
      <c r="B602" t="s">
        <v>66</v>
      </c>
    </row>
    <row r="603" spans="1:37">
      <c r="A603" t="s">
        <v>66</v>
      </c>
      <c r="B603" t="s">
        <v>409</v>
      </c>
    </row>
    <row r="604" spans="1:37">
      <c r="A604" t="s">
        <v>66</v>
      </c>
      <c r="B604" t="s">
        <v>410</v>
      </c>
      <c r="C604" t="s">
        <v>411</v>
      </c>
      <c r="D604" t="s">
        <v>412</v>
      </c>
      <c r="E604" t="s">
        <v>413</v>
      </c>
      <c r="F604" t="s">
        <v>414</v>
      </c>
      <c r="G604" t="s">
        <v>415</v>
      </c>
      <c r="H604" t="s">
        <v>416</v>
      </c>
      <c r="I604" t="s">
        <v>417</v>
      </c>
      <c r="J604" t="s">
        <v>418</v>
      </c>
      <c r="K604" t="s">
        <v>419</v>
      </c>
      <c r="L604" t="s">
        <v>420</v>
      </c>
      <c r="M604" t="s">
        <v>421</v>
      </c>
      <c r="N604" t="s">
        <v>422</v>
      </c>
      <c r="O604" t="s">
        <v>423</v>
      </c>
      <c r="P604" t="s">
        <v>424</v>
      </c>
      <c r="Q604" t="s">
        <v>425</v>
      </c>
      <c r="R604" t="s">
        <v>426</v>
      </c>
      <c r="S604" t="s">
        <v>427</v>
      </c>
      <c r="T604" t="s">
        <v>428</v>
      </c>
      <c r="U604" t="s">
        <v>429</v>
      </c>
      <c r="V604" t="s">
        <v>430</v>
      </c>
      <c r="W604" t="s">
        <v>431</v>
      </c>
      <c r="X604" t="s">
        <v>432</v>
      </c>
      <c r="Y604" t="s">
        <v>433</v>
      </c>
      <c r="Z604" t="s">
        <v>434</v>
      </c>
      <c r="AA604" t="s">
        <v>435</v>
      </c>
      <c r="AB604" t="s">
        <v>436</v>
      </c>
      <c r="AC604" t="s">
        <v>437</v>
      </c>
      <c r="AD604" t="s">
        <v>438</v>
      </c>
      <c r="AE604" t="s">
        <v>439</v>
      </c>
      <c r="AF604" t="s">
        <v>440</v>
      </c>
      <c r="AG604" t="s">
        <v>441</v>
      </c>
      <c r="AH604" t="s">
        <v>442</v>
      </c>
      <c r="AI604" t="s">
        <v>443</v>
      </c>
      <c r="AJ604" t="s">
        <v>444</v>
      </c>
      <c r="AK604" t="s">
        <v>445</v>
      </c>
    </row>
    <row r="605" spans="1:37">
      <c r="A605" t="s">
        <v>66</v>
      </c>
      <c r="B605" t="s">
        <v>446</v>
      </c>
    </row>
    <row r="606" spans="1:37">
      <c r="A606" t="s">
        <v>66</v>
      </c>
      <c r="B606" t="s">
        <v>447</v>
      </c>
    </row>
    <row r="607" spans="1:37">
      <c r="A607" t="s">
        <v>66</v>
      </c>
      <c r="B607" t="s">
        <v>448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>
      <c r="A608" t="s">
        <v>66</v>
      </c>
      <c r="B608" t="s">
        <v>449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>
      <c r="A609" t="s">
        <v>66</v>
      </c>
      <c r="B609" t="s">
        <v>450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>
      <c r="A610" t="s">
        <v>66</v>
      </c>
      <c r="B610" t="s">
        <v>451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>
      <c r="A611" t="s">
        <v>66</v>
      </c>
      <c r="B611" t="s">
        <v>452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>
      <c r="A612" t="s">
        <v>66</v>
      </c>
      <c r="B612" t="s">
        <v>453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>
      <c r="A613" t="s">
        <v>66</v>
      </c>
      <c r="B613" t="s">
        <v>454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>
      <c r="A614" t="s">
        <v>66</v>
      </c>
      <c r="B614" t="s">
        <v>455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>
      <c r="A615" t="s">
        <v>66</v>
      </c>
      <c r="B615" t="s">
        <v>456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>
      <c r="A616" t="s">
        <v>66</v>
      </c>
      <c r="B616" t="s">
        <v>457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>
      <c r="A617" t="s">
        <v>66</v>
      </c>
      <c r="B617" t="s">
        <v>458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>
      <c r="A618" t="s">
        <v>66</v>
      </c>
      <c r="B618" t="s">
        <v>459</v>
      </c>
    </row>
    <row r="619" spans="1:37">
      <c r="A619" t="s">
        <v>66</v>
      </c>
      <c r="B619" t="s">
        <v>460</v>
      </c>
    </row>
    <row r="620" spans="1:37">
      <c r="A620" t="s">
        <v>66</v>
      </c>
      <c r="B620" t="s">
        <v>461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>
      <c r="A621" t="s">
        <v>66</v>
      </c>
      <c r="B621" t="s">
        <v>462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>
      <c r="A622" t="s">
        <v>66</v>
      </c>
      <c r="B622" t="s">
        <v>463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>
      <c r="A623" t="s">
        <v>66</v>
      </c>
      <c r="B623" t="s">
        <v>464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>
      <c r="A624" t="s">
        <v>66</v>
      </c>
      <c r="B624" t="s">
        <v>465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>
      <c r="A625" t="s">
        <v>66</v>
      </c>
      <c r="B625" t="s">
        <v>466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>
      <c r="A626" t="s">
        <v>66</v>
      </c>
      <c r="B626" t="s">
        <v>467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>
      <c r="A627" t="s">
        <v>66</v>
      </c>
      <c r="B627" t="s">
        <v>468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>
      <c r="A628" t="s">
        <v>66</v>
      </c>
      <c r="B628" t="s">
        <v>469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>
      <c r="A629" t="s">
        <v>66</v>
      </c>
      <c r="B629" t="s">
        <v>470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>
      <c r="A630" t="s">
        <v>66</v>
      </c>
      <c r="B630" t="s">
        <v>471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>
      <c r="A631" t="s">
        <v>66</v>
      </c>
      <c r="B631" t="s">
        <v>472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>
      <c r="A632" t="s">
        <v>70</v>
      </c>
      <c r="B632" t="s">
        <v>70</v>
      </c>
    </row>
    <row r="633" spans="1:37">
      <c r="A633" t="s">
        <v>70</v>
      </c>
      <c r="B633" t="s">
        <v>409</v>
      </c>
    </row>
    <row r="634" spans="1:37">
      <c r="A634" t="s">
        <v>70</v>
      </c>
      <c r="B634" t="s">
        <v>410</v>
      </c>
      <c r="C634" t="s">
        <v>411</v>
      </c>
      <c r="D634" t="s">
        <v>412</v>
      </c>
      <c r="E634" t="s">
        <v>413</v>
      </c>
      <c r="F634" t="s">
        <v>414</v>
      </c>
      <c r="G634" t="s">
        <v>415</v>
      </c>
      <c r="H634" t="s">
        <v>416</v>
      </c>
      <c r="I634" t="s">
        <v>417</v>
      </c>
      <c r="J634" t="s">
        <v>418</v>
      </c>
      <c r="K634" t="s">
        <v>419</v>
      </c>
      <c r="L634" t="s">
        <v>420</v>
      </c>
      <c r="M634" t="s">
        <v>421</v>
      </c>
      <c r="N634" t="s">
        <v>422</v>
      </c>
      <c r="O634" t="s">
        <v>423</v>
      </c>
      <c r="P634" t="s">
        <v>424</v>
      </c>
      <c r="Q634" t="s">
        <v>425</v>
      </c>
      <c r="R634" t="s">
        <v>426</v>
      </c>
      <c r="S634" t="s">
        <v>427</v>
      </c>
      <c r="T634" t="s">
        <v>428</v>
      </c>
      <c r="U634" t="s">
        <v>429</v>
      </c>
      <c r="V634" t="s">
        <v>430</v>
      </c>
      <c r="W634" t="s">
        <v>431</v>
      </c>
      <c r="X634" t="s">
        <v>432</v>
      </c>
      <c r="Y634" t="s">
        <v>433</v>
      </c>
      <c r="Z634" t="s">
        <v>434</v>
      </c>
      <c r="AA634" t="s">
        <v>435</v>
      </c>
      <c r="AB634" t="s">
        <v>436</v>
      </c>
      <c r="AC634" t="s">
        <v>437</v>
      </c>
      <c r="AD634" t="s">
        <v>438</v>
      </c>
      <c r="AE634" t="s">
        <v>439</v>
      </c>
      <c r="AF634" t="s">
        <v>440</v>
      </c>
      <c r="AG634" t="s">
        <v>441</v>
      </c>
      <c r="AH634" t="s">
        <v>442</v>
      </c>
      <c r="AI634" t="s">
        <v>443</v>
      </c>
      <c r="AJ634" t="s">
        <v>444</v>
      </c>
      <c r="AK634" t="s">
        <v>445</v>
      </c>
    </row>
    <row r="635" spans="1:37">
      <c r="A635" t="s">
        <v>70</v>
      </c>
      <c r="B635" t="s">
        <v>446</v>
      </c>
    </row>
    <row r="636" spans="1:37">
      <c r="A636" t="s">
        <v>70</v>
      </c>
      <c r="B636" t="s">
        <v>447</v>
      </c>
    </row>
    <row r="637" spans="1:37">
      <c r="A637" t="s">
        <v>70</v>
      </c>
      <c r="B637" t="s">
        <v>448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>
      <c r="A638" t="s">
        <v>70</v>
      </c>
      <c r="B638" t="s">
        <v>449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>
      <c r="A639" t="s">
        <v>70</v>
      </c>
      <c r="B639" t="s">
        <v>450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>
      <c r="A640" t="s">
        <v>70</v>
      </c>
      <c r="B640" t="s">
        <v>451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>
      <c r="A641" t="s">
        <v>70</v>
      </c>
      <c r="B641" t="s">
        <v>452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>
      <c r="A642" t="s">
        <v>70</v>
      </c>
      <c r="B642" t="s">
        <v>453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>
      <c r="A643" t="s">
        <v>70</v>
      </c>
      <c r="B643" t="s">
        <v>454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>
      <c r="A644" t="s">
        <v>70</v>
      </c>
      <c r="B644" t="s">
        <v>455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>
      <c r="A645" t="s">
        <v>70</v>
      </c>
      <c r="B645" t="s">
        <v>456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>
      <c r="A646" t="s">
        <v>70</v>
      </c>
      <c r="B646" t="s">
        <v>457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>
      <c r="A647" t="s">
        <v>70</v>
      </c>
      <c r="B647" t="s">
        <v>458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>
      <c r="A648" t="s">
        <v>70</v>
      </c>
      <c r="B648" t="s">
        <v>459</v>
      </c>
    </row>
    <row r="649" spans="1:37">
      <c r="A649" t="s">
        <v>70</v>
      </c>
      <c r="B649" t="s">
        <v>460</v>
      </c>
    </row>
    <row r="650" spans="1:37">
      <c r="A650" t="s">
        <v>70</v>
      </c>
      <c r="B650" t="s">
        <v>461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>
      <c r="A651" t="s">
        <v>70</v>
      </c>
      <c r="B651" t="s">
        <v>462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>
      <c r="A652" t="s">
        <v>70</v>
      </c>
      <c r="B652" t="s">
        <v>463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>
      <c r="A653" t="s">
        <v>70</v>
      </c>
      <c r="B653" t="s">
        <v>464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>
      <c r="A654" t="s">
        <v>70</v>
      </c>
      <c r="B654" t="s">
        <v>465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>
      <c r="A655" t="s">
        <v>70</v>
      </c>
      <c r="B655" t="s">
        <v>466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>
      <c r="A656" t="s">
        <v>70</v>
      </c>
      <c r="B656" t="s">
        <v>467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>
      <c r="A657" t="s">
        <v>70</v>
      </c>
      <c r="B657" t="s">
        <v>468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>
      <c r="A658" t="s">
        <v>70</v>
      </c>
      <c r="B658" t="s">
        <v>469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>
      <c r="A659" t="s">
        <v>70</v>
      </c>
      <c r="B659" t="s">
        <v>470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>
      <c r="A660" t="s">
        <v>70</v>
      </c>
      <c r="B660" t="s">
        <v>471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>
      <c r="A661" t="s">
        <v>70</v>
      </c>
      <c r="B661" t="s">
        <v>472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>
      <c r="A662" t="s">
        <v>73</v>
      </c>
      <c r="B662" t="s">
        <v>73</v>
      </c>
    </row>
    <row r="663" spans="1:37">
      <c r="A663" t="s">
        <v>73</v>
      </c>
      <c r="B663" t="s">
        <v>409</v>
      </c>
    </row>
    <row r="664" spans="1:37">
      <c r="A664" t="s">
        <v>73</v>
      </c>
      <c r="B664" t="s">
        <v>410</v>
      </c>
      <c r="C664" t="s">
        <v>411</v>
      </c>
      <c r="D664" t="s">
        <v>412</v>
      </c>
      <c r="E664" t="s">
        <v>413</v>
      </c>
      <c r="F664" t="s">
        <v>414</v>
      </c>
      <c r="G664" t="s">
        <v>415</v>
      </c>
      <c r="H664" t="s">
        <v>416</v>
      </c>
      <c r="I664" t="s">
        <v>417</v>
      </c>
      <c r="J664" t="s">
        <v>418</v>
      </c>
      <c r="K664" t="s">
        <v>419</v>
      </c>
      <c r="L664" t="s">
        <v>420</v>
      </c>
      <c r="M664" t="s">
        <v>421</v>
      </c>
      <c r="N664" t="s">
        <v>422</v>
      </c>
      <c r="O664" t="s">
        <v>423</v>
      </c>
      <c r="P664" t="s">
        <v>424</v>
      </c>
      <c r="Q664" t="s">
        <v>425</v>
      </c>
      <c r="R664" t="s">
        <v>426</v>
      </c>
      <c r="S664" t="s">
        <v>427</v>
      </c>
      <c r="T664" t="s">
        <v>428</v>
      </c>
      <c r="U664" t="s">
        <v>429</v>
      </c>
      <c r="V664" t="s">
        <v>430</v>
      </c>
      <c r="W664" t="s">
        <v>431</v>
      </c>
      <c r="X664" t="s">
        <v>432</v>
      </c>
      <c r="Y664" t="s">
        <v>433</v>
      </c>
      <c r="Z664" t="s">
        <v>434</v>
      </c>
      <c r="AA664" t="s">
        <v>435</v>
      </c>
      <c r="AB664" t="s">
        <v>436</v>
      </c>
      <c r="AC664" t="s">
        <v>437</v>
      </c>
      <c r="AD664" t="s">
        <v>438</v>
      </c>
      <c r="AE664" t="s">
        <v>439</v>
      </c>
      <c r="AF664" t="s">
        <v>440</v>
      </c>
      <c r="AG664" t="s">
        <v>441</v>
      </c>
      <c r="AH664" t="s">
        <v>442</v>
      </c>
      <c r="AI664" t="s">
        <v>443</v>
      </c>
      <c r="AJ664" t="s">
        <v>444</v>
      </c>
      <c r="AK664" t="s">
        <v>445</v>
      </c>
    </row>
    <row r="665" spans="1:37">
      <c r="A665" t="s">
        <v>73</v>
      </c>
      <c r="B665" t="s">
        <v>446</v>
      </c>
    </row>
    <row r="666" spans="1:37">
      <c r="A666" t="s">
        <v>73</v>
      </c>
      <c r="B666" t="s">
        <v>447</v>
      </c>
    </row>
    <row r="667" spans="1:37">
      <c r="A667" t="s">
        <v>73</v>
      </c>
      <c r="B667" t="s">
        <v>448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>
      <c r="A668" t="s">
        <v>73</v>
      </c>
      <c r="B668" t="s">
        <v>449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>
      <c r="A669" t="s">
        <v>73</v>
      </c>
      <c r="B669" t="s">
        <v>450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>
      <c r="A670" t="s">
        <v>73</v>
      </c>
      <c r="B670" t="s">
        <v>451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>
      <c r="A671" t="s">
        <v>73</v>
      </c>
      <c r="B671" t="s">
        <v>452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>
      <c r="A672" t="s">
        <v>73</v>
      </c>
      <c r="B672" t="s">
        <v>453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>
      <c r="A673" t="s">
        <v>73</v>
      </c>
      <c r="B673" t="s">
        <v>454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>
      <c r="A674" t="s">
        <v>73</v>
      </c>
      <c r="B674" t="s">
        <v>455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>
      <c r="A675" t="s">
        <v>73</v>
      </c>
      <c r="B675" t="s">
        <v>456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>
      <c r="A676" t="s">
        <v>73</v>
      </c>
      <c r="B676" t="s">
        <v>457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>
      <c r="A677" t="s">
        <v>73</v>
      </c>
      <c r="B677" t="s">
        <v>458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>
      <c r="A678" t="s">
        <v>73</v>
      </c>
      <c r="B678" t="s">
        <v>459</v>
      </c>
    </row>
    <row r="679" spans="1:37">
      <c r="A679" t="s">
        <v>73</v>
      </c>
      <c r="B679" t="s">
        <v>460</v>
      </c>
    </row>
    <row r="680" spans="1:37">
      <c r="A680" t="s">
        <v>73</v>
      </c>
      <c r="B680" t="s">
        <v>461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>
      <c r="A681" t="s">
        <v>73</v>
      </c>
      <c r="B681" t="s">
        <v>462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>
      <c r="A682" t="s">
        <v>73</v>
      </c>
      <c r="B682" t="s">
        <v>463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>
      <c r="A683" t="s">
        <v>73</v>
      </c>
      <c r="B683" t="s">
        <v>464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>
      <c r="A684" t="s">
        <v>73</v>
      </c>
      <c r="B684" t="s">
        <v>465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>
      <c r="A685" t="s">
        <v>73</v>
      </c>
      <c r="B685" t="s">
        <v>466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>
      <c r="A686" t="s">
        <v>73</v>
      </c>
      <c r="B686" t="s">
        <v>467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>
      <c r="A687" t="s">
        <v>73</v>
      </c>
      <c r="B687" t="s">
        <v>468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>
      <c r="A688" t="s">
        <v>73</v>
      </c>
      <c r="B688" t="s">
        <v>469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>
      <c r="A689" t="s">
        <v>73</v>
      </c>
      <c r="B689" t="s">
        <v>470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>
      <c r="A690" t="s">
        <v>73</v>
      </c>
      <c r="B690" t="s">
        <v>471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>
      <c r="A691" t="s">
        <v>73</v>
      </c>
      <c r="B691" t="s">
        <v>472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>
      <c r="A692" t="s">
        <v>77</v>
      </c>
      <c r="B692" t="s">
        <v>77</v>
      </c>
    </row>
    <row r="693" spans="1:37">
      <c r="A693" t="s">
        <v>77</v>
      </c>
      <c r="B693" t="s">
        <v>409</v>
      </c>
    </row>
    <row r="694" spans="1:37">
      <c r="A694" t="s">
        <v>77</v>
      </c>
      <c r="B694" t="s">
        <v>410</v>
      </c>
      <c r="C694" t="s">
        <v>411</v>
      </c>
      <c r="D694" t="s">
        <v>412</v>
      </c>
      <c r="E694" t="s">
        <v>413</v>
      </c>
      <c r="F694" t="s">
        <v>414</v>
      </c>
      <c r="G694" t="s">
        <v>415</v>
      </c>
      <c r="H694" t="s">
        <v>416</v>
      </c>
      <c r="I694" t="s">
        <v>417</v>
      </c>
      <c r="J694" t="s">
        <v>418</v>
      </c>
      <c r="K694" t="s">
        <v>419</v>
      </c>
      <c r="L694" t="s">
        <v>420</v>
      </c>
      <c r="M694" t="s">
        <v>421</v>
      </c>
      <c r="N694" t="s">
        <v>422</v>
      </c>
      <c r="O694" t="s">
        <v>423</v>
      </c>
      <c r="P694" t="s">
        <v>424</v>
      </c>
      <c r="Q694" t="s">
        <v>425</v>
      </c>
      <c r="R694" t="s">
        <v>426</v>
      </c>
      <c r="S694" t="s">
        <v>427</v>
      </c>
      <c r="T694" t="s">
        <v>428</v>
      </c>
      <c r="U694" t="s">
        <v>429</v>
      </c>
      <c r="V694" t="s">
        <v>430</v>
      </c>
      <c r="W694" t="s">
        <v>431</v>
      </c>
      <c r="X694" t="s">
        <v>432</v>
      </c>
      <c r="Y694" t="s">
        <v>433</v>
      </c>
      <c r="Z694" t="s">
        <v>434</v>
      </c>
      <c r="AA694" t="s">
        <v>435</v>
      </c>
      <c r="AB694" t="s">
        <v>436</v>
      </c>
      <c r="AC694" t="s">
        <v>437</v>
      </c>
      <c r="AD694" t="s">
        <v>438</v>
      </c>
      <c r="AE694" t="s">
        <v>439</v>
      </c>
      <c r="AF694" t="s">
        <v>440</v>
      </c>
      <c r="AG694" t="s">
        <v>441</v>
      </c>
      <c r="AH694" t="s">
        <v>442</v>
      </c>
      <c r="AI694" t="s">
        <v>443</v>
      </c>
      <c r="AJ694" t="s">
        <v>444</v>
      </c>
      <c r="AK694" t="s">
        <v>445</v>
      </c>
    </row>
    <row r="695" spans="1:37">
      <c r="A695" t="s">
        <v>77</v>
      </c>
      <c r="B695" t="s">
        <v>446</v>
      </c>
    </row>
    <row r="696" spans="1:37">
      <c r="A696" t="s">
        <v>77</v>
      </c>
      <c r="B696" t="s">
        <v>447</v>
      </c>
    </row>
    <row r="697" spans="1:37">
      <c r="A697" t="s">
        <v>77</v>
      </c>
      <c r="B697" t="s">
        <v>448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>
      <c r="A698" t="s">
        <v>77</v>
      </c>
      <c r="B698" t="s">
        <v>449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>
      <c r="A699" t="s">
        <v>77</v>
      </c>
      <c r="B699" t="s">
        <v>450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>
      <c r="A700" t="s">
        <v>77</v>
      </c>
      <c r="B700" t="s">
        <v>451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>
      <c r="A701" t="s">
        <v>77</v>
      </c>
      <c r="B701" t="s">
        <v>452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>
      <c r="A702" t="s">
        <v>77</v>
      </c>
      <c r="B702" t="s">
        <v>453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>
      <c r="A703" t="s">
        <v>77</v>
      </c>
      <c r="B703" t="s">
        <v>454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>
      <c r="A704" t="s">
        <v>77</v>
      </c>
      <c r="B704" t="s">
        <v>455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>
      <c r="A705" t="s">
        <v>77</v>
      </c>
      <c r="B705" t="s">
        <v>456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>
      <c r="A706" t="s">
        <v>77</v>
      </c>
      <c r="B706" t="s">
        <v>457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>
      <c r="A707" t="s">
        <v>77</v>
      </c>
      <c r="B707" t="s">
        <v>458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>
      <c r="A708" t="s">
        <v>77</v>
      </c>
      <c r="B708" t="s">
        <v>459</v>
      </c>
    </row>
    <row r="709" spans="1:37">
      <c r="A709" t="s">
        <v>77</v>
      </c>
      <c r="B709" t="s">
        <v>460</v>
      </c>
    </row>
    <row r="710" spans="1:37">
      <c r="A710" t="s">
        <v>77</v>
      </c>
      <c r="B710" t="s">
        <v>461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>
      <c r="A711" t="s">
        <v>77</v>
      </c>
      <c r="B711" t="s">
        <v>462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>
      <c r="A712" t="s">
        <v>77</v>
      </c>
      <c r="B712" t="s">
        <v>463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>
      <c r="A713" t="s">
        <v>77</v>
      </c>
      <c r="B713" t="s">
        <v>464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>
      <c r="A714" t="s">
        <v>77</v>
      </c>
      <c r="B714" t="s">
        <v>465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>
      <c r="A715" t="s">
        <v>77</v>
      </c>
      <c r="B715" t="s">
        <v>466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>
      <c r="A716" t="s">
        <v>77</v>
      </c>
      <c r="B716" t="s">
        <v>467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>
      <c r="A717" t="s">
        <v>77</v>
      </c>
      <c r="B717" t="s">
        <v>468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>
      <c r="A718" t="s">
        <v>77</v>
      </c>
      <c r="B718" t="s">
        <v>469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>
      <c r="A719" t="s">
        <v>77</v>
      </c>
      <c r="B719" t="s">
        <v>470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>
      <c r="A720" t="s">
        <v>77</v>
      </c>
      <c r="B720" t="s">
        <v>471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>
      <c r="A721" t="s">
        <v>77</v>
      </c>
      <c r="B721" t="s">
        <v>472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>
      <c r="A722" t="s">
        <v>81</v>
      </c>
      <c r="B722" t="s">
        <v>81</v>
      </c>
    </row>
    <row r="723" spans="1:37">
      <c r="A723" t="s">
        <v>81</v>
      </c>
      <c r="B723" t="s">
        <v>409</v>
      </c>
    </row>
    <row r="724" spans="1:37">
      <c r="A724" t="s">
        <v>81</v>
      </c>
      <c r="B724" t="s">
        <v>410</v>
      </c>
      <c r="C724" t="s">
        <v>411</v>
      </c>
      <c r="D724" t="s">
        <v>412</v>
      </c>
      <c r="E724" t="s">
        <v>413</v>
      </c>
      <c r="F724" t="s">
        <v>414</v>
      </c>
      <c r="G724" t="s">
        <v>415</v>
      </c>
      <c r="H724" t="s">
        <v>416</v>
      </c>
      <c r="I724" t="s">
        <v>417</v>
      </c>
      <c r="J724" t="s">
        <v>418</v>
      </c>
      <c r="K724" t="s">
        <v>419</v>
      </c>
      <c r="L724" t="s">
        <v>420</v>
      </c>
      <c r="M724" t="s">
        <v>421</v>
      </c>
      <c r="N724" t="s">
        <v>422</v>
      </c>
      <c r="O724" t="s">
        <v>423</v>
      </c>
      <c r="P724" t="s">
        <v>424</v>
      </c>
      <c r="Q724" t="s">
        <v>425</v>
      </c>
      <c r="R724" t="s">
        <v>426</v>
      </c>
      <c r="S724" t="s">
        <v>427</v>
      </c>
      <c r="T724" t="s">
        <v>428</v>
      </c>
      <c r="U724" t="s">
        <v>429</v>
      </c>
      <c r="V724" t="s">
        <v>430</v>
      </c>
      <c r="W724" t="s">
        <v>431</v>
      </c>
      <c r="X724" t="s">
        <v>432</v>
      </c>
      <c r="Y724" t="s">
        <v>433</v>
      </c>
      <c r="Z724" t="s">
        <v>434</v>
      </c>
      <c r="AA724" t="s">
        <v>435</v>
      </c>
      <c r="AB724" t="s">
        <v>436</v>
      </c>
      <c r="AC724" t="s">
        <v>437</v>
      </c>
      <c r="AD724" t="s">
        <v>438</v>
      </c>
      <c r="AE724" t="s">
        <v>439</v>
      </c>
      <c r="AF724" t="s">
        <v>440</v>
      </c>
      <c r="AG724" t="s">
        <v>441</v>
      </c>
      <c r="AH724" t="s">
        <v>442</v>
      </c>
      <c r="AI724" t="s">
        <v>443</v>
      </c>
      <c r="AJ724" t="s">
        <v>444</v>
      </c>
      <c r="AK724" t="s">
        <v>445</v>
      </c>
    </row>
    <row r="725" spans="1:37">
      <c r="A725" t="s">
        <v>81</v>
      </c>
      <c r="B725" t="s">
        <v>446</v>
      </c>
    </row>
    <row r="726" spans="1:37">
      <c r="A726" t="s">
        <v>81</v>
      </c>
      <c r="B726" t="s">
        <v>447</v>
      </c>
    </row>
    <row r="727" spans="1:37">
      <c r="A727" t="s">
        <v>81</v>
      </c>
      <c r="B727" t="s">
        <v>448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>
      <c r="A728" t="s">
        <v>81</v>
      </c>
      <c r="B728" t="s">
        <v>449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>
      <c r="A729" t="s">
        <v>81</v>
      </c>
      <c r="B729" t="s">
        <v>450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>
      <c r="A730" t="s">
        <v>81</v>
      </c>
      <c r="B730" t="s">
        <v>451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>
      <c r="A731" t="s">
        <v>81</v>
      </c>
      <c r="B731" t="s">
        <v>452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>
      <c r="A732" t="s">
        <v>81</v>
      </c>
      <c r="B732" t="s">
        <v>453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>
      <c r="A733" t="s">
        <v>81</v>
      </c>
      <c r="B733" t="s">
        <v>454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>
      <c r="A734" t="s">
        <v>81</v>
      </c>
      <c r="B734" t="s">
        <v>455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>
      <c r="A735" t="s">
        <v>81</v>
      </c>
      <c r="B735" t="s">
        <v>456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>
      <c r="A736" t="s">
        <v>81</v>
      </c>
      <c r="B736" t="s">
        <v>457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>
      <c r="A737" t="s">
        <v>81</v>
      </c>
      <c r="B737" t="s">
        <v>458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>
      <c r="A738" t="s">
        <v>81</v>
      </c>
      <c r="B738" t="s">
        <v>459</v>
      </c>
    </row>
    <row r="739" spans="1:37">
      <c r="A739" t="s">
        <v>81</v>
      </c>
      <c r="B739" t="s">
        <v>460</v>
      </c>
    </row>
    <row r="740" spans="1:37">
      <c r="A740" t="s">
        <v>81</v>
      </c>
      <c r="B740" t="s">
        <v>461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>
      <c r="A741" t="s">
        <v>81</v>
      </c>
      <c r="B741" t="s">
        <v>462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>
      <c r="A742" t="s">
        <v>81</v>
      </c>
      <c r="B742" t="s">
        <v>463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>
      <c r="A743" t="s">
        <v>81</v>
      </c>
      <c r="B743" t="s">
        <v>464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>
      <c r="A744" t="s">
        <v>81</v>
      </c>
      <c r="B744" t="s">
        <v>465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>
      <c r="A745" t="s">
        <v>81</v>
      </c>
      <c r="B745" t="s">
        <v>466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>
      <c r="A746" t="s">
        <v>81</v>
      </c>
      <c r="B746" t="s">
        <v>467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>
      <c r="A747" t="s">
        <v>81</v>
      </c>
      <c r="B747" t="s">
        <v>468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>
      <c r="A748" t="s">
        <v>81</v>
      </c>
      <c r="B748" t="s">
        <v>469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>
      <c r="A749" t="s">
        <v>81</v>
      </c>
      <c r="B749" t="s">
        <v>470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>
      <c r="A750" t="s">
        <v>81</v>
      </c>
      <c r="B750" t="s">
        <v>471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>
      <c r="A751" t="s">
        <v>81</v>
      </c>
      <c r="B751" t="s">
        <v>472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>
      <c r="A752" t="s">
        <v>84</v>
      </c>
      <c r="B752" t="s">
        <v>84</v>
      </c>
    </row>
    <row r="753" spans="1:37">
      <c r="A753" t="s">
        <v>84</v>
      </c>
      <c r="B753" t="s">
        <v>409</v>
      </c>
    </row>
    <row r="754" spans="1:37">
      <c r="A754" t="s">
        <v>84</v>
      </c>
      <c r="B754" t="s">
        <v>410</v>
      </c>
      <c r="C754" t="s">
        <v>411</v>
      </c>
      <c r="D754" t="s">
        <v>412</v>
      </c>
      <c r="E754" t="s">
        <v>413</v>
      </c>
      <c r="F754" t="s">
        <v>414</v>
      </c>
      <c r="G754" t="s">
        <v>415</v>
      </c>
      <c r="H754" t="s">
        <v>416</v>
      </c>
      <c r="I754" t="s">
        <v>417</v>
      </c>
      <c r="J754" t="s">
        <v>418</v>
      </c>
      <c r="K754" t="s">
        <v>419</v>
      </c>
      <c r="L754" t="s">
        <v>420</v>
      </c>
      <c r="M754" t="s">
        <v>421</v>
      </c>
      <c r="N754" t="s">
        <v>422</v>
      </c>
      <c r="O754" t="s">
        <v>423</v>
      </c>
      <c r="P754" t="s">
        <v>424</v>
      </c>
      <c r="Q754" t="s">
        <v>425</v>
      </c>
      <c r="R754" t="s">
        <v>426</v>
      </c>
      <c r="S754" t="s">
        <v>427</v>
      </c>
      <c r="T754" t="s">
        <v>428</v>
      </c>
      <c r="U754" t="s">
        <v>429</v>
      </c>
      <c r="V754" t="s">
        <v>430</v>
      </c>
      <c r="W754" t="s">
        <v>431</v>
      </c>
      <c r="X754" t="s">
        <v>432</v>
      </c>
      <c r="Y754" t="s">
        <v>433</v>
      </c>
      <c r="Z754" t="s">
        <v>434</v>
      </c>
      <c r="AA754" t="s">
        <v>435</v>
      </c>
      <c r="AB754" t="s">
        <v>436</v>
      </c>
      <c r="AC754" t="s">
        <v>437</v>
      </c>
      <c r="AD754" t="s">
        <v>438</v>
      </c>
      <c r="AE754" t="s">
        <v>439</v>
      </c>
      <c r="AF754" t="s">
        <v>440</v>
      </c>
      <c r="AG754" t="s">
        <v>441</v>
      </c>
      <c r="AH754" t="s">
        <v>442</v>
      </c>
      <c r="AI754" t="s">
        <v>443</v>
      </c>
      <c r="AJ754" t="s">
        <v>444</v>
      </c>
      <c r="AK754" t="s">
        <v>445</v>
      </c>
    </row>
    <row r="755" spans="1:37">
      <c r="A755" t="s">
        <v>84</v>
      </c>
      <c r="B755" t="s">
        <v>446</v>
      </c>
    </row>
    <row r="756" spans="1:37">
      <c r="A756" t="s">
        <v>84</v>
      </c>
      <c r="B756" t="s">
        <v>447</v>
      </c>
    </row>
    <row r="757" spans="1:37">
      <c r="A757" t="s">
        <v>84</v>
      </c>
      <c r="B757" t="s">
        <v>448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>
      <c r="A758" t="s">
        <v>84</v>
      </c>
      <c r="B758" t="s">
        <v>449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>
      <c r="A759" t="s">
        <v>84</v>
      </c>
      <c r="B759" t="s">
        <v>450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>
      <c r="A760" t="s">
        <v>84</v>
      </c>
      <c r="B760" t="s">
        <v>451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>
      <c r="A761" t="s">
        <v>84</v>
      </c>
      <c r="B761" t="s">
        <v>452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>
      <c r="A762" t="s">
        <v>84</v>
      </c>
      <c r="B762" t="s">
        <v>453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>
      <c r="A763" t="s">
        <v>84</v>
      </c>
      <c r="B763" t="s">
        <v>454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>
      <c r="A764" t="s">
        <v>84</v>
      </c>
      <c r="B764" t="s">
        <v>455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>
      <c r="A765" t="s">
        <v>84</v>
      </c>
      <c r="B765" t="s">
        <v>456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>
      <c r="A766" t="s">
        <v>84</v>
      </c>
      <c r="B766" t="s">
        <v>457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>
      <c r="A767" t="s">
        <v>84</v>
      </c>
      <c r="B767" t="s">
        <v>458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>
      <c r="A768" t="s">
        <v>84</v>
      </c>
      <c r="B768" t="s">
        <v>459</v>
      </c>
    </row>
    <row r="769" spans="1:37">
      <c r="A769" t="s">
        <v>84</v>
      </c>
      <c r="B769" t="s">
        <v>460</v>
      </c>
    </row>
    <row r="770" spans="1:37">
      <c r="A770" t="s">
        <v>84</v>
      </c>
      <c r="B770" t="s">
        <v>461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>
      <c r="A771" t="s">
        <v>84</v>
      </c>
      <c r="B771" t="s">
        <v>462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>
      <c r="A772" t="s">
        <v>84</v>
      </c>
      <c r="B772" t="s">
        <v>463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>
      <c r="A773" t="s">
        <v>84</v>
      </c>
      <c r="B773" t="s">
        <v>464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>
      <c r="A774" t="s">
        <v>84</v>
      </c>
      <c r="B774" t="s">
        <v>465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>
      <c r="A775" t="s">
        <v>84</v>
      </c>
      <c r="B775" t="s">
        <v>466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>
      <c r="A776" t="s">
        <v>84</v>
      </c>
      <c r="B776" t="s">
        <v>467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>
      <c r="A777" t="s">
        <v>84</v>
      </c>
      <c r="B777" t="s">
        <v>468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>
      <c r="A778" t="s">
        <v>84</v>
      </c>
      <c r="B778" t="s">
        <v>469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>
      <c r="A779" t="s">
        <v>84</v>
      </c>
      <c r="B779" t="s">
        <v>470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>
      <c r="A780" t="s">
        <v>84</v>
      </c>
      <c r="B780" t="s">
        <v>471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>
      <c r="A781" t="s">
        <v>84</v>
      </c>
      <c r="B781" t="s">
        <v>472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>
      <c r="A782" t="s">
        <v>87</v>
      </c>
      <c r="B782" t="s">
        <v>87</v>
      </c>
    </row>
    <row r="783" spans="1:37">
      <c r="A783" t="s">
        <v>87</v>
      </c>
      <c r="B783" t="s">
        <v>409</v>
      </c>
    </row>
    <row r="784" spans="1:37">
      <c r="A784" t="s">
        <v>87</v>
      </c>
      <c r="B784" t="s">
        <v>410</v>
      </c>
      <c r="C784" t="s">
        <v>411</v>
      </c>
      <c r="D784" t="s">
        <v>412</v>
      </c>
      <c r="E784" t="s">
        <v>413</v>
      </c>
      <c r="F784" t="s">
        <v>414</v>
      </c>
      <c r="G784" t="s">
        <v>415</v>
      </c>
      <c r="H784" t="s">
        <v>416</v>
      </c>
      <c r="I784" t="s">
        <v>417</v>
      </c>
      <c r="J784" t="s">
        <v>418</v>
      </c>
      <c r="K784" t="s">
        <v>419</v>
      </c>
      <c r="L784" t="s">
        <v>420</v>
      </c>
      <c r="M784" t="s">
        <v>421</v>
      </c>
      <c r="N784" t="s">
        <v>422</v>
      </c>
      <c r="O784" t="s">
        <v>423</v>
      </c>
      <c r="P784" t="s">
        <v>424</v>
      </c>
      <c r="Q784" t="s">
        <v>425</v>
      </c>
      <c r="R784" t="s">
        <v>426</v>
      </c>
      <c r="S784" t="s">
        <v>427</v>
      </c>
      <c r="T784" t="s">
        <v>428</v>
      </c>
      <c r="U784" t="s">
        <v>429</v>
      </c>
      <c r="V784" t="s">
        <v>430</v>
      </c>
      <c r="W784" t="s">
        <v>431</v>
      </c>
      <c r="X784" t="s">
        <v>432</v>
      </c>
      <c r="Y784" t="s">
        <v>433</v>
      </c>
      <c r="Z784" t="s">
        <v>434</v>
      </c>
      <c r="AA784" t="s">
        <v>435</v>
      </c>
      <c r="AB784" t="s">
        <v>436</v>
      </c>
      <c r="AC784" t="s">
        <v>437</v>
      </c>
      <c r="AD784" t="s">
        <v>438</v>
      </c>
      <c r="AE784" t="s">
        <v>439</v>
      </c>
      <c r="AF784" t="s">
        <v>440</v>
      </c>
      <c r="AG784" t="s">
        <v>441</v>
      </c>
      <c r="AH784" t="s">
        <v>442</v>
      </c>
      <c r="AI784" t="s">
        <v>443</v>
      </c>
      <c r="AJ784" t="s">
        <v>444</v>
      </c>
      <c r="AK784" t="s">
        <v>445</v>
      </c>
    </row>
    <row r="785" spans="1:37">
      <c r="A785" t="s">
        <v>87</v>
      </c>
      <c r="B785" t="s">
        <v>446</v>
      </c>
    </row>
    <row r="786" spans="1:37">
      <c r="A786" t="s">
        <v>87</v>
      </c>
      <c r="B786" t="s">
        <v>447</v>
      </c>
    </row>
    <row r="787" spans="1:37">
      <c r="A787" t="s">
        <v>87</v>
      </c>
      <c r="B787" t="s">
        <v>448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>
      <c r="A788" t="s">
        <v>87</v>
      </c>
      <c r="B788" t="s">
        <v>449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>
      <c r="A789" t="s">
        <v>87</v>
      </c>
      <c r="B789" t="s">
        <v>450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>
      <c r="A790" t="s">
        <v>87</v>
      </c>
      <c r="B790" t="s">
        <v>451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>
      <c r="A791" t="s">
        <v>87</v>
      </c>
      <c r="B791" t="s">
        <v>452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>
      <c r="A792" t="s">
        <v>87</v>
      </c>
      <c r="B792" t="s">
        <v>453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>
      <c r="A793" t="s">
        <v>87</v>
      </c>
      <c r="B793" t="s">
        <v>454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>
      <c r="A794" t="s">
        <v>87</v>
      </c>
      <c r="B794" t="s">
        <v>455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>
      <c r="A795" t="s">
        <v>87</v>
      </c>
      <c r="B795" t="s">
        <v>456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>
      <c r="A796" t="s">
        <v>87</v>
      </c>
      <c r="B796" t="s">
        <v>457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>
      <c r="A797" t="s">
        <v>87</v>
      </c>
      <c r="B797" t="s">
        <v>458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>
      <c r="A798" t="s">
        <v>87</v>
      </c>
      <c r="B798" t="s">
        <v>459</v>
      </c>
    </row>
    <row r="799" spans="1:37">
      <c r="A799" t="s">
        <v>87</v>
      </c>
      <c r="B799" t="s">
        <v>460</v>
      </c>
    </row>
    <row r="800" spans="1:37">
      <c r="A800" t="s">
        <v>87</v>
      </c>
      <c r="B800" t="s">
        <v>461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>
      <c r="A801" t="s">
        <v>87</v>
      </c>
      <c r="B801" t="s">
        <v>462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>
      <c r="A802" t="s">
        <v>87</v>
      </c>
      <c r="B802" t="s">
        <v>463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>
      <c r="A803" t="s">
        <v>87</v>
      </c>
      <c r="B803" t="s">
        <v>464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>
      <c r="A804" t="s">
        <v>87</v>
      </c>
      <c r="B804" t="s">
        <v>465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>
      <c r="A805" t="s">
        <v>87</v>
      </c>
      <c r="B805" t="s">
        <v>466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>
      <c r="A806" t="s">
        <v>87</v>
      </c>
      <c r="B806" t="s">
        <v>467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>
      <c r="A807" t="s">
        <v>87</v>
      </c>
      <c r="B807" t="s">
        <v>468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>
      <c r="A808" t="s">
        <v>87</v>
      </c>
      <c r="B808" t="s">
        <v>469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>
      <c r="A809" t="s">
        <v>87</v>
      </c>
      <c r="B809" t="s">
        <v>470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>
      <c r="A810" t="s">
        <v>87</v>
      </c>
      <c r="B810" t="s">
        <v>471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>
      <c r="A811" t="s">
        <v>87</v>
      </c>
      <c r="B811" t="s">
        <v>472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>
      <c r="A812" t="s">
        <v>90</v>
      </c>
      <c r="B812" t="s">
        <v>90</v>
      </c>
    </row>
    <row r="813" spans="1:37">
      <c r="A813" t="s">
        <v>90</v>
      </c>
      <c r="B813" t="s">
        <v>409</v>
      </c>
    </row>
    <row r="814" spans="1:37">
      <c r="A814" t="s">
        <v>90</v>
      </c>
      <c r="B814" t="s">
        <v>410</v>
      </c>
      <c r="C814" t="s">
        <v>411</v>
      </c>
      <c r="D814" t="s">
        <v>412</v>
      </c>
      <c r="E814" t="s">
        <v>413</v>
      </c>
      <c r="F814" t="s">
        <v>414</v>
      </c>
      <c r="G814" t="s">
        <v>415</v>
      </c>
      <c r="H814" t="s">
        <v>416</v>
      </c>
      <c r="I814" t="s">
        <v>417</v>
      </c>
      <c r="J814" t="s">
        <v>418</v>
      </c>
      <c r="K814" t="s">
        <v>419</v>
      </c>
      <c r="L814" t="s">
        <v>420</v>
      </c>
      <c r="M814" t="s">
        <v>421</v>
      </c>
      <c r="N814" t="s">
        <v>422</v>
      </c>
      <c r="O814" t="s">
        <v>423</v>
      </c>
      <c r="P814" t="s">
        <v>424</v>
      </c>
      <c r="Q814" t="s">
        <v>425</v>
      </c>
      <c r="R814" t="s">
        <v>426</v>
      </c>
      <c r="S814" t="s">
        <v>427</v>
      </c>
      <c r="T814" t="s">
        <v>428</v>
      </c>
      <c r="U814" t="s">
        <v>429</v>
      </c>
      <c r="V814" t="s">
        <v>430</v>
      </c>
      <c r="W814" t="s">
        <v>431</v>
      </c>
      <c r="X814" t="s">
        <v>432</v>
      </c>
      <c r="Y814" t="s">
        <v>433</v>
      </c>
      <c r="Z814" t="s">
        <v>434</v>
      </c>
      <c r="AA814" t="s">
        <v>435</v>
      </c>
      <c r="AB814" t="s">
        <v>436</v>
      </c>
      <c r="AC814" t="s">
        <v>437</v>
      </c>
      <c r="AD814" t="s">
        <v>438</v>
      </c>
      <c r="AE814" t="s">
        <v>439</v>
      </c>
      <c r="AF814" t="s">
        <v>440</v>
      </c>
      <c r="AG814" t="s">
        <v>441</v>
      </c>
      <c r="AH814" t="s">
        <v>442</v>
      </c>
      <c r="AI814" t="s">
        <v>443</v>
      </c>
      <c r="AJ814" t="s">
        <v>444</v>
      </c>
      <c r="AK814" t="s">
        <v>445</v>
      </c>
    </row>
    <row r="815" spans="1:37">
      <c r="A815" t="s">
        <v>90</v>
      </c>
      <c r="B815" t="s">
        <v>446</v>
      </c>
    </row>
    <row r="816" spans="1:37">
      <c r="A816" t="s">
        <v>90</v>
      </c>
      <c r="B816" t="s">
        <v>447</v>
      </c>
    </row>
    <row r="817" spans="1:37">
      <c r="A817" t="s">
        <v>90</v>
      </c>
      <c r="B817" t="s">
        <v>448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>
      <c r="A818" t="s">
        <v>90</v>
      </c>
      <c r="B818" t="s">
        <v>449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>
      <c r="A819" t="s">
        <v>90</v>
      </c>
      <c r="B819" t="s">
        <v>450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>
      <c r="A820" t="s">
        <v>90</v>
      </c>
      <c r="B820" t="s">
        <v>451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>
      <c r="A821" t="s">
        <v>90</v>
      </c>
      <c r="B821" t="s">
        <v>452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>
      <c r="A822" t="s">
        <v>90</v>
      </c>
      <c r="B822" t="s">
        <v>453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>
      <c r="A823" t="s">
        <v>90</v>
      </c>
      <c r="B823" t="s">
        <v>454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>
      <c r="A824" t="s">
        <v>90</v>
      </c>
      <c r="B824" t="s">
        <v>455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>
      <c r="A825" t="s">
        <v>90</v>
      </c>
      <c r="B825" t="s">
        <v>456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>
      <c r="A826" t="s">
        <v>90</v>
      </c>
      <c r="B826" t="s">
        <v>457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>
      <c r="A827" t="s">
        <v>90</v>
      </c>
      <c r="B827" t="s">
        <v>458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>
      <c r="A828" t="s">
        <v>90</v>
      </c>
      <c r="B828" t="s">
        <v>459</v>
      </c>
    </row>
    <row r="829" spans="1:37">
      <c r="A829" t="s">
        <v>90</v>
      </c>
      <c r="B829" t="s">
        <v>460</v>
      </c>
    </row>
    <row r="830" spans="1:37">
      <c r="A830" t="s">
        <v>90</v>
      </c>
      <c r="B830" t="s">
        <v>461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>
      <c r="A831" t="s">
        <v>90</v>
      </c>
      <c r="B831" t="s">
        <v>462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>
      <c r="A832" t="s">
        <v>90</v>
      </c>
      <c r="B832" t="s">
        <v>463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>
      <c r="A833" t="s">
        <v>90</v>
      </c>
      <c r="B833" t="s">
        <v>464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>
      <c r="A834" t="s">
        <v>90</v>
      </c>
      <c r="B834" t="s">
        <v>465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>
      <c r="A835" t="s">
        <v>90</v>
      </c>
      <c r="B835" t="s">
        <v>466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>
      <c r="A836" t="s">
        <v>90</v>
      </c>
      <c r="B836" t="s">
        <v>467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>
      <c r="A837" t="s">
        <v>90</v>
      </c>
      <c r="B837" t="s">
        <v>468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>
      <c r="A838" t="s">
        <v>90</v>
      </c>
      <c r="B838" t="s">
        <v>469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>
      <c r="A839" t="s">
        <v>90</v>
      </c>
      <c r="B839" t="s">
        <v>470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>
      <c r="A840" t="s">
        <v>90</v>
      </c>
      <c r="B840" t="s">
        <v>471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>
      <c r="A841" t="s">
        <v>90</v>
      </c>
      <c r="B841" t="s">
        <v>472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>
      <c r="A842" t="s">
        <v>92</v>
      </c>
      <c r="B842" t="s">
        <v>92</v>
      </c>
    </row>
    <row r="843" spans="1:37">
      <c r="A843" t="s">
        <v>92</v>
      </c>
      <c r="B843" t="s">
        <v>409</v>
      </c>
    </row>
    <row r="844" spans="1:37">
      <c r="A844" t="s">
        <v>92</v>
      </c>
      <c r="B844" t="s">
        <v>410</v>
      </c>
      <c r="C844" t="s">
        <v>411</v>
      </c>
      <c r="D844" t="s">
        <v>412</v>
      </c>
      <c r="E844" t="s">
        <v>413</v>
      </c>
      <c r="F844" t="s">
        <v>414</v>
      </c>
      <c r="G844" t="s">
        <v>415</v>
      </c>
      <c r="H844" t="s">
        <v>416</v>
      </c>
      <c r="I844" t="s">
        <v>417</v>
      </c>
      <c r="J844" t="s">
        <v>418</v>
      </c>
      <c r="K844" t="s">
        <v>419</v>
      </c>
      <c r="L844" t="s">
        <v>420</v>
      </c>
      <c r="M844" t="s">
        <v>421</v>
      </c>
      <c r="N844" t="s">
        <v>422</v>
      </c>
      <c r="O844" t="s">
        <v>423</v>
      </c>
      <c r="P844" t="s">
        <v>424</v>
      </c>
      <c r="Q844" t="s">
        <v>425</v>
      </c>
      <c r="R844" t="s">
        <v>426</v>
      </c>
      <c r="S844" t="s">
        <v>427</v>
      </c>
      <c r="T844" t="s">
        <v>428</v>
      </c>
      <c r="U844" t="s">
        <v>429</v>
      </c>
      <c r="V844" t="s">
        <v>430</v>
      </c>
      <c r="W844" t="s">
        <v>431</v>
      </c>
      <c r="X844" t="s">
        <v>432</v>
      </c>
      <c r="Y844" t="s">
        <v>433</v>
      </c>
      <c r="Z844" t="s">
        <v>434</v>
      </c>
      <c r="AA844" t="s">
        <v>435</v>
      </c>
      <c r="AB844" t="s">
        <v>436</v>
      </c>
      <c r="AC844" t="s">
        <v>437</v>
      </c>
      <c r="AD844" t="s">
        <v>438</v>
      </c>
      <c r="AE844" t="s">
        <v>439</v>
      </c>
      <c r="AF844" t="s">
        <v>440</v>
      </c>
      <c r="AG844" t="s">
        <v>441</v>
      </c>
      <c r="AH844" t="s">
        <v>442</v>
      </c>
      <c r="AI844" t="s">
        <v>443</v>
      </c>
      <c r="AJ844" t="s">
        <v>444</v>
      </c>
      <c r="AK844" t="s">
        <v>445</v>
      </c>
    </row>
    <row r="845" spans="1:37">
      <c r="A845" t="s">
        <v>92</v>
      </c>
      <c r="B845" t="s">
        <v>446</v>
      </c>
    </row>
    <row r="846" spans="1:37">
      <c r="A846" t="s">
        <v>92</v>
      </c>
      <c r="B846" t="s">
        <v>447</v>
      </c>
    </row>
    <row r="847" spans="1:37">
      <c r="A847" t="s">
        <v>92</v>
      </c>
      <c r="B847" t="s">
        <v>448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>
      <c r="A848" t="s">
        <v>92</v>
      </c>
      <c r="B848" t="s">
        <v>449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>
      <c r="A849" t="s">
        <v>92</v>
      </c>
      <c r="B849" t="s">
        <v>450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>
      <c r="A850" t="s">
        <v>92</v>
      </c>
      <c r="B850" t="s">
        <v>451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>
      <c r="A851" t="s">
        <v>92</v>
      </c>
      <c r="B851" t="s">
        <v>452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>
      <c r="A852" t="s">
        <v>92</v>
      </c>
      <c r="B852" t="s">
        <v>453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>
      <c r="A853" t="s">
        <v>92</v>
      </c>
      <c r="B853" t="s">
        <v>454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>
      <c r="A854" t="s">
        <v>92</v>
      </c>
      <c r="B854" t="s">
        <v>455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>
      <c r="A855" t="s">
        <v>92</v>
      </c>
      <c r="B855" t="s">
        <v>456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>
      <c r="A856" t="s">
        <v>92</v>
      </c>
      <c r="B856" t="s">
        <v>457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>
      <c r="A857" t="s">
        <v>92</v>
      </c>
      <c r="B857" t="s">
        <v>458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>
      <c r="A858" t="s">
        <v>92</v>
      </c>
      <c r="B858" t="s">
        <v>459</v>
      </c>
    </row>
    <row r="859" spans="1:37">
      <c r="A859" t="s">
        <v>92</v>
      </c>
      <c r="B859" t="s">
        <v>460</v>
      </c>
    </row>
    <row r="860" spans="1:37">
      <c r="A860" t="s">
        <v>92</v>
      </c>
      <c r="B860" t="s">
        <v>461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>
      <c r="A861" t="s">
        <v>92</v>
      </c>
      <c r="B861" t="s">
        <v>462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>
      <c r="A862" t="s">
        <v>92</v>
      </c>
      <c r="B862" t="s">
        <v>463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>
      <c r="A863" t="s">
        <v>92</v>
      </c>
      <c r="B863" t="s">
        <v>464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>
      <c r="A864" t="s">
        <v>92</v>
      </c>
      <c r="B864" t="s">
        <v>465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>
      <c r="A865" t="s">
        <v>92</v>
      </c>
      <c r="B865" t="s">
        <v>466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>
      <c r="A866" t="s">
        <v>92</v>
      </c>
      <c r="B866" t="s">
        <v>467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>
      <c r="A867" t="s">
        <v>92</v>
      </c>
      <c r="B867" t="s">
        <v>468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>
      <c r="A868" t="s">
        <v>92</v>
      </c>
      <c r="B868" t="s">
        <v>469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>
      <c r="A869" t="s">
        <v>92</v>
      </c>
      <c r="B869" t="s">
        <v>470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>
      <c r="A870" t="s">
        <v>92</v>
      </c>
      <c r="B870" t="s">
        <v>471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>
      <c r="A871" t="s">
        <v>92</v>
      </c>
      <c r="B871" t="s">
        <v>472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>
      <c r="A872" t="s">
        <v>95</v>
      </c>
      <c r="B872" t="s">
        <v>95</v>
      </c>
    </row>
    <row r="873" spans="1:37">
      <c r="A873" t="s">
        <v>95</v>
      </c>
      <c r="B873" t="s">
        <v>409</v>
      </c>
    </row>
    <row r="874" spans="1:37">
      <c r="A874" t="s">
        <v>95</v>
      </c>
      <c r="B874" t="s">
        <v>410</v>
      </c>
      <c r="C874" t="s">
        <v>411</v>
      </c>
      <c r="D874" t="s">
        <v>412</v>
      </c>
      <c r="E874" t="s">
        <v>413</v>
      </c>
      <c r="F874" t="s">
        <v>414</v>
      </c>
      <c r="G874" t="s">
        <v>415</v>
      </c>
      <c r="H874" t="s">
        <v>416</v>
      </c>
      <c r="I874" t="s">
        <v>417</v>
      </c>
      <c r="J874" t="s">
        <v>418</v>
      </c>
      <c r="K874" t="s">
        <v>419</v>
      </c>
      <c r="L874" t="s">
        <v>420</v>
      </c>
      <c r="M874" t="s">
        <v>421</v>
      </c>
      <c r="N874" t="s">
        <v>422</v>
      </c>
      <c r="O874" t="s">
        <v>423</v>
      </c>
      <c r="P874" t="s">
        <v>424</v>
      </c>
      <c r="Q874" t="s">
        <v>425</v>
      </c>
      <c r="R874" t="s">
        <v>426</v>
      </c>
      <c r="S874" t="s">
        <v>427</v>
      </c>
      <c r="T874" t="s">
        <v>428</v>
      </c>
      <c r="U874" t="s">
        <v>429</v>
      </c>
      <c r="V874" t="s">
        <v>430</v>
      </c>
      <c r="W874" t="s">
        <v>431</v>
      </c>
      <c r="X874" t="s">
        <v>432</v>
      </c>
      <c r="Y874" t="s">
        <v>433</v>
      </c>
      <c r="Z874" t="s">
        <v>434</v>
      </c>
      <c r="AA874" t="s">
        <v>435</v>
      </c>
      <c r="AB874" t="s">
        <v>436</v>
      </c>
      <c r="AC874" t="s">
        <v>437</v>
      </c>
      <c r="AD874" t="s">
        <v>438</v>
      </c>
      <c r="AE874" t="s">
        <v>439</v>
      </c>
      <c r="AF874" t="s">
        <v>440</v>
      </c>
      <c r="AG874" t="s">
        <v>441</v>
      </c>
      <c r="AH874" t="s">
        <v>442</v>
      </c>
      <c r="AI874" t="s">
        <v>443</v>
      </c>
      <c r="AJ874" t="s">
        <v>444</v>
      </c>
      <c r="AK874" t="s">
        <v>445</v>
      </c>
    </row>
    <row r="875" spans="1:37">
      <c r="A875" t="s">
        <v>95</v>
      </c>
      <c r="B875" t="s">
        <v>446</v>
      </c>
    </row>
    <row r="876" spans="1:37">
      <c r="A876" t="s">
        <v>95</v>
      </c>
      <c r="B876" t="s">
        <v>447</v>
      </c>
    </row>
    <row r="877" spans="1:37">
      <c r="A877" t="s">
        <v>95</v>
      </c>
      <c r="B877" t="s">
        <v>448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>
      <c r="A878" t="s">
        <v>95</v>
      </c>
      <c r="B878" t="s">
        <v>449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>
      <c r="A879" t="s">
        <v>95</v>
      </c>
      <c r="B879" t="s">
        <v>450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>
      <c r="A880" t="s">
        <v>95</v>
      </c>
      <c r="B880" t="s">
        <v>451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>
      <c r="A881" t="s">
        <v>95</v>
      </c>
      <c r="B881" t="s">
        <v>452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>
      <c r="A882" t="s">
        <v>95</v>
      </c>
      <c r="B882" t="s">
        <v>453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>
      <c r="A883" t="s">
        <v>95</v>
      </c>
      <c r="B883" t="s">
        <v>454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>
      <c r="A884" t="s">
        <v>95</v>
      </c>
      <c r="B884" t="s">
        <v>455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>
      <c r="A885" t="s">
        <v>95</v>
      </c>
      <c r="B885" t="s">
        <v>456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>
      <c r="A886" t="s">
        <v>95</v>
      </c>
      <c r="B886" t="s">
        <v>457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>
      <c r="A887" t="s">
        <v>95</v>
      </c>
      <c r="B887" t="s">
        <v>458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>
      <c r="A888" t="s">
        <v>95</v>
      </c>
      <c r="B888" t="s">
        <v>459</v>
      </c>
    </row>
    <row r="889" spans="1:37">
      <c r="A889" t="s">
        <v>95</v>
      </c>
      <c r="B889" t="s">
        <v>460</v>
      </c>
    </row>
    <row r="890" spans="1:37">
      <c r="A890" t="s">
        <v>95</v>
      </c>
      <c r="B890" t="s">
        <v>461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>
      <c r="A891" t="s">
        <v>95</v>
      </c>
      <c r="B891" t="s">
        <v>462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>
      <c r="A892" t="s">
        <v>95</v>
      </c>
      <c r="B892" t="s">
        <v>463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>
      <c r="A893" t="s">
        <v>95</v>
      </c>
      <c r="B893" t="s">
        <v>464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>
      <c r="A894" t="s">
        <v>95</v>
      </c>
      <c r="B894" t="s">
        <v>465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>
      <c r="A895" t="s">
        <v>95</v>
      </c>
      <c r="B895" t="s">
        <v>466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>
      <c r="A896" t="s">
        <v>95</v>
      </c>
      <c r="B896" t="s">
        <v>467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>
      <c r="A897" t="s">
        <v>95</v>
      </c>
      <c r="B897" t="s">
        <v>468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>
      <c r="A898" t="s">
        <v>95</v>
      </c>
      <c r="B898" t="s">
        <v>469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>
      <c r="A899" t="s">
        <v>95</v>
      </c>
      <c r="B899" t="s">
        <v>470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>
      <c r="A900" t="s">
        <v>95</v>
      </c>
      <c r="B900" t="s">
        <v>471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>
      <c r="A901" t="s">
        <v>95</v>
      </c>
      <c r="B901" t="s">
        <v>472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>
      <c r="A902" t="s">
        <v>98</v>
      </c>
      <c r="B902" t="s">
        <v>98</v>
      </c>
    </row>
    <row r="903" spans="1:37">
      <c r="A903" t="s">
        <v>98</v>
      </c>
      <c r="B903" t="s">
        <v>409</v>
      </c>
    </row>
    <row r="904" spans="1:37">
      <c r="A904" t="s">
        <v>98</v>
      </c>
      <c r="B904" t="s">
        <v>410</v>
      </c>
      <c r="C904" t="s">
        <v>411</v>
      </c>
      <c r="D904" t="s">
        <v>412</v>
      </c>
      <c r="E904" t="s">
        <v>413</v>
      </c>
      <c r="F904" t="s">
        <v>414</v>
      </c>
      <c r="G904" t="s">
        <v>415</v>
      </c>
      <c r="H904" t="s">
        <v>416</v>
      </c>
      <c r="I904" t="s">
        <v>417</v>
      </c>
      <c r="J904" t="s">
        <v>418</v>
      </c>
      <c r="K904" t="s">
        <v>419</v>
      </c>
      <c r="L904" t="s">
        <v>420</v>
      </c>
      <c r="M904" t="s">
        <v>421</v>
      </c>
      <c r="N904" t="s">
        <v>422</v>
      </c>
      <c r="O904" t="s">
        <v>423</v>
      </c>
      <c r="P904" t="s">
        <v>424</v>
      </c>
      <c r="Q904" t="s">
        <v>425</v>
      </c>
      <c r="R904" t="s">
        <v>426</v>
      </c>
      <c r="S904" t="s">
        <v>427</v>
      </c>
      <c r="T904" t="s">
        <v>428</v>
      </c>
      <c r="U904" t="s">
        <v>429</v>
      </c>
      <c r="V904" t="s">
        <v>430</v>
      </c>
      <c r="W904" t="s">
        <v>431</v>
      </c>
      <c r="X904" t="s">
        <v>432</v>
      </c>
      <c r="Y904" t="s">
        <v>433</v>
      </c>
      <c r="Z904" t="s">
        <v>434</v>
      </c>
      <c r="AA904" t="s">
        <v>435</v>
      </c>
      <c r="AB904" t="s">
        <v>436</v>
      </c>
      <c r="AC904" t="s">
        <v>437</v>
      </c>
      <c r="AD904" t="s">
        <v>438</v>
      </c>
      <c r="AE904" t="s">
        <v>439</v>
      </c>
      <c r="AF904" t="s">
        <v>440</v>
      </c>
      <c r="AG904" t="s">
        <v>441</v>
      </c>
      <c r="AH904" t="s">
        <v>442</v>
      </c>
      <c r="AI904" t="s">
        <v>443</v>
      </c>
      <c r="AJ904" t="s">
        <v>444</v>
      </c>
      <c r="AK904" t="s">
        <v>445</v>
      </c>
    </row>
    <row r="905" spans="1:37">
      <c r="A905" t="s">
        <v>98</v>
      </c>
      <c r="B905" t="s">
        <v>446</v>
      </c>
    </row>
    <row r="906" spans="1:37">
      <c r="A906" t="s">
        <v>98</v>
      </c>
      <c r="B906" t="s">
        <v>447</v>
      </c>
    </row>
    <row r="907" spans="1:37">
      <c r="A907" t="s">
        <v>98</v>
      </c>
      <c r="B907" t="s">
        <v>448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>
      <c r="A908" t="s">
        <v>98</v>
      </c>
      <c r="B908" t="s">
        <v>449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>
      <c r="A909" t="s">
        <v>98</v>
      </c>
      <c r="B909" t="s">
        <v>450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>
      <c r="A910" t="s">
        <v>98</v>
      </c>
      <c r="B910" t="s">
        <v>451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>
      <c r="A911" t="s">
        <v>98</v>
      </c>
      <c r="B911" t="s">
        <v>452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>
      <c r="A912" t="s">
        <v>98</v>
      </c>
      <c r="B912" t="s">
        <v>453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>
      <c r="A913" t="s">
        <v>98</v>
      </c>
      <c r="B913" t="s">
        <v>454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>
      <c r="A914" t="s">
        <v>98</v>
      </c>
      <c r="B914" t="s">
        <v>455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>
      <c r="A915" t="s">
        <v>98</v>
      </c>
      <c r="B915" t="s">
        <v>456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>
      <c r="A916" t="s">
        <v>98</v>
      </c>
      <c r="B916" t="s">
        <v>457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>
      <c r="A917" t="s">
        <v>98</v>
      </c>
      <c r="B917" t="s">
        <v>458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>
      <c r="A918" t="s">
        <v>98</v>
      </c>
      <c r="B918" t="s">
        <v>459</v>
      </c>
    </row>
    <row r="919" spans="1:37">
      <c r="A919" t="s">
        <v>98</v>
      </c>
      <c r="B919" t="s">
        <v>460</v>
      </c>
    </row>
    <row r="920" spans="1:37">
      <c r="A920" t="s">
        <v>98</v>
      </c>
      <c r="B920" t="s">
        <v>461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>
      <c r="A921" t="s">
        <v>98</v>
      </c>
      <c r="B921" t="s">
        <v>462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>
      <c r="A922" t="s">
        <v>98</v>
      </c>
      <c r="B922" t="s">
        <v>463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>
      <c r="A923" t="s">
        <v>98</v>
      </c>
      <c r="B923" t="s">
        <v>464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>
      <c r="A924" t="s">
        <v>98</v>
      </c>
      <c r="B924" t="s">
        <v>465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>
      <c r="A925" t="s">
        <v>98</v>
      </c>
      <c r="B925" t="s">
        <v>466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>
      <c r="A926" t="s">
        <v>98</v>
      </c>
      <c r="B926" t="s">
        <v>467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>
      <c r="A927" t="s">
        <v>98</v>
      </c>
      <c r="B927" t="s">
        <v>468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>
      <c r="A928" t="s">
        <v>98</v>
      </c>
      <c r="B928" t="s">
        <v>469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>
      <c r="A929" t="s">
        <v>98</v>
      </c>
      <c r="B929" t="s">
        <v>470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>
      <c r="A930" t="s">
        <v>98</v>
      </c>
      <c r="B930" t="s">
        <v>471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>
      <c r="A931" t="s">
        <v>98</v>
      </c>
      <c r="B931" t="s">
        <v>472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>
      <c r="A932" t="s">
        <v>101</v>
      </c>
      <c r="B932" t="s">
        <v>101</v>
      </c>
    </row>
    <row r="933" spans="1:37">
      <c r="A933" t="s">
        <v>101</v>
      </c>
      <c r="B933" t="s">
        <v>409</v>
      </c>
    </row>
    <row r="934" spans="1:37">
      <c r="A934" t="s">
        <v>101</v>
      </c>
      <c r="B934" t="s">
        <v>410</v>
      </c>
      <c r="C934" t="s">
        <v>411</v>
      </c>
      <c r="D934" t="s">
        <v>412</v>
      </c>
      <c r="E934" t="s">
        <v>413</v>
      </c>
      <c r="F934" t="s">
        <v>414</v>
      </c>
      <c r="G934" t="s">
        <v>415</v>
      </c>
      <c r="H934" t="s">
        <v>416</v>
      </c>
      <c r="I934" t="s">
        <v>417</v>
      </c>
      <c r="J934" t="s">
        <v>418</v>
      </c>
      <c r="K934" t="s">
        <v>419</v>
      </c>
      <c r="L934" t="s">
        <v>420</v>
      </c>
      <c r="M934" t="s">
        <v>421</v>
      </c>
      <c r="N934" t="s">
        <v>422</v>
      </c>
      <c r="O934" t="s">
        <v>423</v>
      </c>
      <c r="P934" t="s">
        <v>424</v>
      </c>
      <c r="Q934" t="s">
        <v>425</v>
      </c>
      <c r="R934" t="s">
        <v>426</v>
      </c>
      <c r="S934" t="s">
        <v>427</v>
      </c>
      <c r="T934" t="s">
        <v>428</v>
      </c>
      <c r="U934" t="s">
        <v>429</v>
      </c>
      <c r="V934" t="s">
        <v>430</v>
      </c>
      <c r="W934" t="s">
        <v>431</v>
      </c>
      <c r="X934" t="s">
        <v>432</v>
      </c>
      <c r="Y934" t="s">
        <v>433</v>
      </c>
      <c r="Z934" t="s">
        <v>434</v>
      </c>
      <c r="AA934" t="s">
        <v>435</v>
      </c>
      <c r="AB934" t="s">
        <v>436</v>
      </c>
      <c r="AC934" t="s">
        <v>437</v>
      </c>
      <c r="AD934" t="s">
        <v>438</v>
      </c>
      <c r="AE934" t="s">
        <v>439</v>
      </c>
      <c r="AF934" t="s">
        <v>440</v>
      </c>
      <c r="AG934" t="s">
        <v>441</v>
      </c>
      <c r="AH934" t="s">
        <v>442</v>
      </c>
      <c r="AI934" t="s">
        <v>443</v>
      </c>
      <c r="AJ934" t="s">
        <v>444</v>
      </c>
      <c r="AK934" t="s">
        <v>445</v>
      </c>
    </row>
    <row r="935" spans="1:37">
      <c r="A935" t="s">
        <v>101</v>
      </c>
      <c r="B935" t="s">
        <v>446</v>
      </c>
    </row>
    <row r="936" spans="1:37">
      <c r="A936" t="s">
        <v>101</v>
      </c>
      <c r="B936" t="s">
        <v>447</v>
      </c>
    </row>
    <row r="937" spans="1:37">
      <c r="A937" t="s">
        <v>101</v>
      </c>
      <c r="B937" t="s">
        <v>448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>
      <c r="A938" t="s">
        <v>101</v>
      </c>
      <c r="B938" t="s">
        <v>449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>
      <c r="A939" t="s">
        <v>101</v>
      </c>
      <c r="B939" t="s">
        <v>450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>
      <c r="A940" t="s">
        <v>101</v>
      </c>
      <c r="B940" t="s">
        <v>451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>
      <c r="A941" t="s">
        <v>101</v>
      </c>
      <c r="B941" t="s">
        <v>452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>
      <c r="A942" t="s">
        <v>101</v>
      </c>
      <c r="B942" t="s">
        <v>453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>
      <c r="A943" t="s">
        <v>101</v>
      </c>
      <c r="B943" t="s">
        <v>454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>
      <c r="A944" t="s">
        <v>101</v>
      </c>
      <c r="B944" t="s">
        <v>455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>
      <c r="A945" t="s">
        <v>101</v>
      </c>
      <c r="B945" t="s">
        <v>456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>
      <c r="A946" t="s">
        <v>101</v>
      </c>
      <c r="B946" t="s">
        <v>457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>
      <c r="A947" t="s">
        <v>101</v>
      </c>
      <c r="B947" t="s">
        <v>458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>
      <c r="A948" t="s">
        <v>101</v>
      </c>
      <c r="B948" t="s">
        <v>459</v>
      </c>
    </row>
    <row r="949" spans="1:37">
      <c r="A949" t="s">
        <v>101</v>
      </c>
      <c r="B949" t="s">
        <v>460</v>
      </c>
    </row>
    <row r="950" spans="1:37">
      <c r="A950" t="s">
        <v>101</v>
      </c>
      <c r="B950" t="s">
        <v>461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>
      <c r="A951" t="s">
        <v>101</v>
      </c>
      <c r="B951" t="s">
        <v>462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>
      <c r="A952" t="s">
        <v>101</v>
      </c>
      <c r="B952" t="s">
        <v>463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>
      <c r="A953" t="s">
        <v>101</v>
      </c>
      <c r="B953" t="s">
        <v>464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>
      <c r="A954" t="s">
        <v>101</v>
      </c>
      <c r="B954" t="s">
        <v>465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>
      <c r="A955" t="s">
        <v>101</v>
      </c>
      <c r="B955" t="s">
        <v>466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>
      <c r="A956" t="s">
        <v>101</v>
      </c>
      <c r="B956" t="s">
        <v>467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>
      <c r="A957" t="s">
        <v>101</v>
      </c>
      <c r="B957" t="s">
        <v>468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>
      <c r="A958" t="s">
        <v>101</v>
      </c>
      <c r="B958" t="s">
        <v>469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>
      <c r="A959" t="s">
        <v>101</v>
      </c>
      <c r="B959" t="s">
        <v>470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>
      <c r="A960" t="s">
        <v>101</v>
      </c>
      <c r="B960" t="s">
        <v>471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>
      <c r="A961" t="s">
        <v>101</v>
      </c>
      <c r="B961" t="s">
        <v>472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>
      <c r="A962" t="s">
        <v>103</v>
      </c>
      <c r="B962" t="s">
        <v>103</v>
      </c>
    </row>
    <row r="963" spans="1:37">
      <c r="A963" t="s">
        <v>103</v>
      </c>
      <c r="B963" t="s">
        <v>409</v>
      </c>
    </row>
    <row r="964" spans="1:37">
      <c r="A964" t="s">
        <v>103</v>
      </c>
      <c r="B964" t="s">
        <v>410</v>
      </c>
      <c r="C964" t="s">
        <v>411</v>
      </c>
      <c r="D964" t="s">
        <v>412</v>
      </c>
      <c r="E964" t="s">
        <v>413</v>
      </c>
      <c r="F964" t="s">
        <v>414</v>
      </c>
      <c r="G964" t="s">
        <v>415</v>
      </c>
      <c r="H964" t="s">
        <v>416</v>
      </c>
      <c r="I964" t="s">
        <v>417</v>
      </c>
      <c r="J964" t="s">
        <v>418</v>
      </c>
      <c r="K964" t="s">
        <v>419</v>
      </c>
      <c r="L964" t="s">
        <v>420</v>
      </c>
      <c r="M964" t="s">
        <v>421</v>
      </c>
      <c r="N964" t="s">
        <v>422</v>
      </c>
      <c r="O964" t="s">
        <v>423</v>
      </c>
      <c r="P964" t="s">
        <v>424</v>
      </c>
      <c r="Q964" t="s">
        <v>425</v>
      </c>
      <c r="R964" t="s">
        <v>426</v>
      </c>
      <c r="S964" t="s">
        <v>427</v>
      </c>
      <c r="T964" t="s">
        <v>428</v>
      </c>
      <c r="U964" t="s">
        <v>429</v>
      </c>
      <c r="V964" t="s">
        <v>430</v>
      </c>
      <c r="W964" t="s">
        <v>431</v>
      </c>
      <c r="X964" t="s">
        <v>432</v>
      </c>
      <c r="Y964" t="s">
        <v>433</v>
      </c>
      <c r="Z964" t="s">
        <v>434</v>
      </c>
      <c r="AA964" t="s">
        <v>435</v>
      </c>
      <c r="AB964" t="s">
        <v>436</v>
      </c>
      <c r="AC964" t="s">
        <v>437</v>
      </c>
      <c r="AD964" t="s">
        <v>438</v>
      </c>
      <c r="AE964" t="s">
        <v>439</v>
      </c>
      <c r="AF964" t="s">
        <v>440</v>
      </c>
      <c r="AG964" t="s">
        <v>441</v>
      </c>
      <c r="AH964" t="s">
        <v>442</v>
      </c>
      <c r="AI964" t="s">
        <v>443</v>
      </c>
      <c r="AJ964" t="s">
        <v>444</v>
      </c>
      <c r="AK964" t="s">
        <v>445</v>
      </c>
    </row>
    <row r="965" spans="1:37">
      <c r="A965" t="s">
        <v>103</v>
      </c>
      <c r="B965" t="s">
        <v>446</v>
      </c>
    </row>
    <row r="966" spans="1:37">
      <c r="A966" t="s">
        <v>103</v>
      </c>
      <c r="B966" t="s">
        <v>447</v>
      </c>
    </row>
    <row r="967" spans="1:37">
      <c r="A967" t="s">
        <v>103</v>
      </c>
      <c r="B967" t="s">
        <v>448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>
      <c r="A968" t="s">
        <v>103</v>
      </c>
      <c r="B968" t="s">
        <v>449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>
      <c r="A969" t="s">
        <v>103</v>
      </c>
      <c r="B969" t="s">
        <v>450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>
      <c r="A970" t="s">
        <v>103</v>
      </c>
      <c r="B970" t="s">
        <v>451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>
      <c r="A971" t="s">
        <v>103</v>
      </c>
      <c r="B971" t="s">
        <v>452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>
      <c r="A972" t="s">
        <v>103</v>
      </c>
      <c r="B972" t="s">
        <v>453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>
      <c r="A973" t="s">
        <v>103</v>
      </c>
      <c r="B973" t="s">
        <v>454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>
      <c r="A974" t="s">
        <v>103</v>
      </c>
      <c r="B974" t="s">
        <v>455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>
      <c r="A975" t="s">
        <v>103</v>
      </c>
      <c r="B975" t="s">
        <v>456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>
      <c r="A976" t="s">
        <v>103</v>
      </c>
      <c r="B976" t="s">
        <v>457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>
      <c r="A977" t="s">
        <v>103</v>
      </c>
      <c r="B977" t="s">
        <v>458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>
      <c r="A978" t="s">
        <v>103</v>
      </c>
      <c r="B978" t="s">
        <v>459</v>
      </c>
    </row>
    <row r="979" spans="1:37">
      <c r="A979" t="s">
        <v>103</v>
      </c>
      <c r="B979" t="s">
        <v>460</v>
      </c>
    </row>
    <row r="980" spans="1:37">
      <c r="A980" t="s">
        <v>103</v>
      </c>
      <c r="B980" t="s">
        <v>461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>
      <c r="A981" t="s">
        <v>103</v>
      </c>
      <c r="B981" t="s">
        <v>462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>
      <c r="A982" t="s">
        <v>103</v>
      </c>
      <c r="B982" t="s">
        <v>463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>
      <c r="A983" t="s">
        <v>103</v>
      </c>
      <c r="B983" t="s">
        <v>464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>
      <c r="A984" t="s">
        <v>103</v>
      </c>
      <c r="B984" t="s">
        <v>465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>
      <c r="A985" t="s">
        <v>103</v>
      </c>
      <c r="B985" t="s">
        <v>466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>
      <c r="A986" t="s">
        <v>103</v>
      </c>
      <c r="B986" t="s">
        <v>467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>
      <c r="A987" t="s">
        <v>103</v>
      </c>
      <c r="B987" t="s">
        <v>468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>
      <c r="A988" t="s">
        <v>103</v>
      </c>
      <c r="B988" t="s">
        <v>469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>
      <c r="A989" t="s">
        <v>103</v>
      </c>
      <c r="B989" t="s">
        <v>470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>
      <c r="A990" t="s">
        <v>103</v>
      </c>
      <c r="B990" t="s">
        <v>471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>
      <c r="A991" t="s">
        <v>103</v>
      </c>
      <c r="B991" t="s">
        <v>472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>
      <c r="A992" t="s">
        <v>106</v>
      </c>
      <c r="B992" t="s">
        <v>106</v>
      </c>
    </row>
    <row r="993" spans="1:37">
      <c r="A993" t="s">
        <v>106</v>
      </c>
      <c r="B993" t="s">
        <v>409</v>
      </c>
    </row>
    <row r="994" spans="1:37">
      <c r="A994" t="s">
        <v>106</v>
      </c>
      <c r="B994" t="s">
        <v>410</v>
      </c>
      <c r="C994" t="s">
        <v>411</v>
      </c>
      <c r="D994" t="s">
        <v>412</v>
      </c>
      <c r="E994" t="s">
        <v>413</v>
      </c>
      <c r="F994" t="s">
        <v>414</v>
      </c>
      <c r="G994" t="s">
        <v>415</v>
      </c>
      <c r="H994" t="s">
        <v>416</v>
      </c>
      <c r="I994" t="s">
        <v>417</v>
      </c>
      <c r="J994" t="s">
        <v>418</v>
      </c>
      <c r="K994" t="s">
        <v>419</v>
      </c>
      <c r="L994" t="s">
        <v>420</v>
      </c>
      <c r="M994" t="s">
        <v>421</v>
      </c>
      <c r="N994" t="s">
        <v>422</v>
      </c>
      <c r="O994" t="s">
        <v>423</v>
      </c>
      <c r="P994" t="s">
        <v>424</v>
      </c>
      <c r="Q994" t="s">
        <v>425</v>
      </c>
      <c r="R994" t="s">
        <v>426</v>
      </c>
      <c r="S994" t="s">
        <v>427</v>
      </c>
      <c r="T994" t="s">
        <v>428</v>
      </c>
      <c r="U994" t="s">
        <v>429</v>
      </c>
      <c r="V994" t="s">
        <v>430</v>
      </c>
      <c r="W994" t="s">
        <v>431</v>
      </c>
      <c r="X994" t="s">
        <v>432</v>
      </c>
      <c r="Y994" t="s">
        <v>433</v>
      </c>
      <c r="Z994" t="s">
        <v>434</v>
      </c>
      <c r="AA994" t="s">
        <v>435</v>
      </c>
      <c r="AB994" t="s">
        <v>436</v>
      </c>
      <c r="AC994" t="s">
        <v>437</v>
      </c>
      <c r="AD994" t="s">
        <v>438</v>
      </c>
      <c r="AE994" t="s">
        <v>439</v>
      </c>
      <c r="AF994" t="s">
        <v>440</v>
      </c>
      <c r="AG994" t="s">
        <v>441</v>
      </c>
      <c r="AH994" t="s">
        <v>442</v>
      </c>
      <c r="AI994" t="s">
        <v>443</v>
      </c>
      <c r="AJ994" t="s">
        <v>444</v>
      </c>
      <c r="AK994" t="s">
        <v>445</v>
      </c>
    </row>
    <row r="995" spans="1:37">
      <c r="A995" t="s">
        <v>106</v>
      </c>
      <c r="B995" t="s">
        <v>446</v>
      </c>
    </row>
    <row r="996" spans="1:37">
      <c r="A996" t="s">
        <v>106</v>
      </c>
      <c r="B996" t="s">
        <v>447</v>
      </c>
    </row>
    <row r="997" spans="1:37">
      <c r="A997" t="s">
        <v>106</v>
      </c>
      <c r="B997" t="s">
        <v>448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>
      <c r="A998" t="s">
        <v>106</v>
      </c>
      <c r="B998" t="s">
        <v>449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>
      <c r="A999" t="s">
        <v>106</v>
      </c>
      <c r="B999" t="s">
        <v>450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>
      <c r="A1000" t="s">
        <v>106</v>
      </c>
      <c r="B1000" t="s">
        <v>451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>
      <c r="A1001" t="s">
        <v>106</v>
      </c>
      <c r="B1001" t="s">
        <v>452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>
      <c r="A1002" t="s">
        <v>106</v>
      </c>
      <c r="B1002" t="s">
        <v>453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>
      <c r="A1003" t="s">
        <v>106</v>
      </c>
      <c r="B1003" t="s">
        <v>454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>
      <c r="A1004" t="s">
        <v>106</v>
      </c>
      <c r="B1004" t="s">
        <v>455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>
      <c r="A1005" t="s">
        <v>106</v>
      </c>
      <c r="B1005" t="s">
        <v>456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>
      <c r="A1006" t="s">
        <v>106</v>
      </c>
      <c r="B1006" t="s">
        <v>457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>
      <c r="A1007" t="s">
        <v>106</v>
      </c>
      <c r="B1007" t="s">
        <v>458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>
      <c r="A1008" t="s">
        <v>106</v>
      </c>
      <c r="B1008" t="s">
        <v>459</v>
      </c>
    </row>
    <row r="1009" spans="1:37">
      <c r="A1009" t="s">
        <v>106</v>
      </c>
      <c r="B1009" t="s">
        <v>460</v>
      </c>
    </row>
    <row r="1010" spans="1:37">
      <c r="A1010" t="s">
        <v>106</v>
      </c>
      <c r="B1010" t="s">
        <v>461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>
      <c r="A1011" t="s">
        <v>106</v>
      </c>
      <c r="B1011" t="s">
        <v>462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>
      <c r="A1012" t="s">
        <v>106</v>
      </c>
      <c r="B1012" t="s">
        <v>463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>
      <c r="A1013" t="s">
        <v>106</v>
      </c>
      <c r="B1013" t="s">
        <v>464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>
      <c r="A1014" t="s">
        <v>106</v>
      </c>
      <c r="B1014" t="s">
        <v>465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>
      <c r="A1015" t="s">
        <v>106</v>
      </c>
      <c r="B1015" t="s">
        <v>466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>
      <c r="A1016" t="s">
        <v>106</v>
      </c>
      <c r="B1016" t="s">
        <v>467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>
      <c r="A1017" t="s">
        <v>106</v>
      </c>
      <c r="B1017" t="s">
        <v>468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>
      <c r="A1018" t="s">
        <v>106</v>
      </c>
      <c r="B1018" t="s">
        <v>469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>
      <c r="A1019" t="s">
        <v>106</v>
      </c>
      <c r="B1019" t="s">
        <v>470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>
      <c r="A1020" t="s">
        <v>106</v>
      </c>
      <c r="B1020" t="s">
        <v>471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>
      <c r="A1021" t="s">
        <v>106</v>
      </c>
      <c r="B1021" t="s">
        <v>472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>
      <c r="A1022" t="s">
        <v>109</v>
      </c>
      <c r="B1022" t="s">
        <v>109</v>
      </c>
    </row>
    <row r="1023" spans="1:37">
      <c r="A1023" t="s">
        <v>109</v>
      </c>
      <c r="B1023" t="s">
        <v>409</v>
      </c>
    </row>
    <row r="1024" spans="1:37">
      <c r="A1024" t="s">
        <v>109</v>
      </c>
      <c r="B1024" t="s">
        <v>410</v>
      </c>
      <c r="C1024" t="s">
        <v>411</v>
      </c>
      <c r="D1024" t="s">
        <v>412</v>
      </c>
      <c r="E1024" t="s">
        <v>413</v>
      </c>
      <c r="F1024" t="s">
        <v>414</v>
      </c>
      <c r="G1024" t="s">
        <v>415</v>
      </c>
      <c r="H1024" t="s">
        <v>416</v>
      </c>
      <c r="I1024" t="s">
        <v>417</v>
      </c>
      <c r="J1024" t="s">
        <v>418</v>
      </c>
      <c r="K1024" t="s">
        <v>419</v>
      </c>
      <c r="L1024" t="s">
        <v>420</v>
      </c>
      <c r="M1024" t="s">
        <v>421</v>
      </c>
      <c r="N1024" t="s">
        <v>422</v>
      </c>
      <c r="O1024" t="s">
        <v>423</v>
      </c>
      <c r="P1024" t="s">
        <v>424</v>
      </c>
      <c r="Q1024" t="s">
        <v>425</v>
      </c>
      <c r="R1024" t="s">
        <v>426</v>
      </c>
      <c r="S1024" t="s">
        <v>427</v>
      </c>
      <c r="T1024" t="s">
        <v>428</v>
      </c>
      <c r="U1024" t="s">
        <v>429</v>
      </c>
      <c r="V1024" t="s">
        <v>430</v>
      </c>
      <c r="W1024" t="s">
        <v>431</v>
      </c>
      <c r="X1024" t="s">
        <v>432</v>
      </c>
      <c r="Y1024" t="s">
        <v>433</v>
      </c>
      <c r="Z1024" t="s">
        <v>434</v>
      </c>
      <c r="AA1024" t="s">
        <v>435</v>
      </c>
      <c r="AB1024" t="s">
        <v>436</v>
      </c>
      <c r="AC1024" t="s">
        <v>437</v>
      </c>
      <c r="AD1024" t="s">
        <v>438</v>
      </c>
      <c r="AE1024" t="s">
        <v>439</v>
      </c>
      <c r="AF1024" t="s">
        <v>440</v>
      </c>
      <c r="AG1024" t="s">
        <v>441</v>
      </c>
      <c r="AH1024" t="s">
        <v>442</v>
      </c>
      <c r="AI1024" t="s">
        <v>443</v>
      </c>
      <c r="AJ1024" t="s">
        <v>444</v>
      </c>
      <c r="AK1024" t="s">
        <v>445</v>
      </c>
    </row>
    <row r="1025" spans="1:37">
      <c r="A1025" t="s">
        <v>109</v>
      </c>
      <c r="B1025" t="s">
        <v>446</v>
      </c>
    </row>
    <row r="1026" spans="1:37">
      <c r="A1026" t="s">
        <v>109</v>
      </c>
      <c r="B1026" t="s">
        <v>447</v>
      </c>
    </row>
    <row r="1027" spans="1:37">
      <c r="A1027" t="s">
        <v>109</v>
      </c>
      <c r="B1027" t="s">
        <v>448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>
      <c r="A1028" t="s">
        <v>109</v>
      </c>
      <c r="B1028" t="s">
        <v>449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>
      <c r="A1029" t="s">
        <v>109</v>
      </c>
      <c r="B1029" t="s">
        <v>450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>
      <c r="A1030" t="s">
        <v>109</v>
      </c>
      <c r="B1030" t="s">
        <v>451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>
      <c r="A1031" t="s">
        <v>109</v>
      </c>
      <c r="B1031" t="s">
        <v>452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>
      <c r="A1032" t="s">
        <v>109</v>
      </c>
      <c r="B1032" t="s">
        <v>453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>
      <c r="A1033" t="s">
        <v>109</v>
      </c>
      <c r="B1033" t="s">
        <v>454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>
      <c r="A1034" t="s">
        <v>109</v>
      </c>
      <c r="B1034" t="s">
        <v>455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>
      <c r="A1035" t="s">
        <v>109</v>
      </c>
      <c r="B1035" t="s">
        <v>456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>
      <c r="A1036" t="s">
        <v>109</v>
      </c>
      <c r="B1036" t="s">
        <v>457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>
      <c r="A1037" t="s">
        <v>109</v>
      </c>
      <c r="B1037" t="s">
        <v>458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>
      <c r="A1038" t="s">
        <v>109</v>
      </c>
      <c r="B1038" t="s">
        <v>459</v>
      </c>
    </row>
    <row r="1039" spans="1:37">
      <c r="A1039" t="s">
        <v>109</v>
      </c>
      <c r="B1039" t="s">
        <v>460</v>
      </c>
    </row>
    <row r="1040" spans="1:37">
      <c r="A1040" t="s">
        <v>109</v>
      </c>
      <c r="B1040" t="s">
        <v>461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>
      <c r="A1041" t="s">
        <v>109</v>
      </c>
      <c r="B1041" t="s">
        <v>462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>
      <c r="A1042" t="s">
        <v>109</v>
      </c>
      <c r="B1042" t="s">
        <v>463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>
      <c r="A1043" t="s">
        <v>109</v>
      </c>
      <c r="B1043" t="s">
        <v>464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>
      <c r="A1044" t="s">
        <v>109</v>
      </c>
      <c r="B1044" t="s">
        <v>465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>
      <c r="A1045" t="s">
        <v>109</v>
      </c>
      <c r="B1045" t="s">
        <v>466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>
      <c r="A1046" t="s">
        <v>109</v>
      </c>
      <c r="B1046" t="s">
        <v>467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>
      <c r="A1047" t="s">
        <v>109</v>
      </c>
      <c r="B1047" t="s">
        <v>468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>
      <c r="A1048" t="s">
        <v>109</v>
      </c>
      <c r="B1048" t="s">
        <v>469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>
      <c r="A1049" t="s">
        <v>109</v>
      </c>
      <c r="B1049" t="s">
        <v>470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>
      <c r="A1050" t="s">
        <v>109</v>
      </c>
      <c r="B1050" t="s">
        <v>471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>
      <c r="A1051" t="s">
        <v>109</v>
      </c>
      <c r="B1051" t="s">
        <v>472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>
      <c r="A1052" t="s">
        <v>111</v>
      </c>
      <c r="B1052" t="s">
        <v>111</v>
      </c>
    </row>
    <row r="1053" spans="1:37">
      <c r="A1053" t="s">
        <v>111</v>
      </c>
      <c r="B1053" t="s">
        <v>409</v>
      </c>
    </row>
    <row r="1054" spans="1:37">
      <c r="A1054" t="s">
        <v>111</v>
      </c>
      <c r="B1054" t="s">
        <v>410</v>
      </c>
      <c r="C1054" t="s">
        <v>411</v>
      </c>
      <c r="D1054" t="s">
        <v>412</v>
      </c>
      <c r="E1054" t="s">
        <v>413</v>
      </c>
      <c r="F1054" t="s">
        <v>414</v>
      </c>
      <c r="G1054" t="s">
        <v>415</v>
      </c>
      <c r="H1054" t="s">
        <v>416</v>
      </c>
      <c r="I1054" t="s">
        <v>417</v>
      </c>
      <c r="J1054" t="s">
        <v>418</v>
      </c>
      <c r="K1054" t="s">
        <v>419</v>
      </c>
      <c r="L1054" t="s">
        <v>420</v>
      </c>
      <c r="M1054" t="s">
        <v>421</v>
      </c>
      <c r="N1054" t="s">
        <v>422</v>
      </c>
      <c r="O1054" t="s">
        <v>423</v>
      </c>
      <c r="P1054" t="s">
        <v>424</v>
      </c>
      <c r="Q1054" t="s">
        <v>425</v>
      </c>
      <c r="R1054" t="s">
        <v>426</v>
      </c>
      <c r="S1054" t="s">
        <v>427</v>
      </c>
      <c r="T1054" t="s">
        <v>428</v>
      </c>
      <c r="U1054" t="s">
        <v>429</v>
      </c>
      <c r="V1054" t="s">
        <v>430</v>
      </c>
      <c r="W1054" t="s">
        <v>431</v>
      </c>
      <c r="X1054" t="s">
        <v>432</v>
      </c>
      <c r="Y1054" t="s">
        <v>433</v>
      </c>
      <c r="Z1054" t="s">
        <v>434</v>
      </c>
      <c r="AA1054" t="s">
        <v>435</v>
      </c>
      <c r="AB1054" t="s">
        <v>436</v>
      </c>
      <c r="AC1054" t="s">
        <v>437</v>
      </c>
      <c r="AD1054" t="s">
        <v>438</v>
      </c>
      <c r="AE1054" t="s">
        <v>439</v>
      </c>
      <c r="AF1054" t="s">
        <v>440</v>
      </c>
      <c r="AG1054" t="s">
        <v>441</v>
      </c>
      <c r="AH1054" t="s">
        <v>442</v>
      </c>
      <c r="AI1054" t="s">
        <v>443</v>
      </c>
      <c r="AJ1054" t="s">
        <v>444</v>
      </c>
      <c r="AK1054" t="s">
        <v>445</v>
      </c>
    </row>
    <row r="1055" spans="1:37">
      <c r="A1055" t="s">
        <v>111</v>
      </c>
      <c r="B1055" t="s">
        <v>446</v>
      </c>
    </row>
    <row r="1056" spans="1:37">
      <c r="A1056" t="s">
        <v>111</v>
      </c>
      <c r="B1056" t="s">
        <v>447</v>
      </c>
    </row>
    <row r="1057" spans="1:37">
      <c r="A1057" t="s">
        <v>111</v>
      </c>
      <c r="B1057" t="s">
        <v>448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>
      <c r="A1058" t="s">
        <v>111</v>
      </c>
      <c r="B1058" t="s">
        <v>449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>
      <c r="A1059" t="s">
        <v>111</v>
      </c>
      <c r="B1059" t="s">
        <v>450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>
      <c r="A1060" t="s">
        <v>111</v>
      </c>
      <c r="B1060" t="s">
        <v>451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>
      <c r="A1061" t="s">
        <v>111</v>
      </c>
      <c r="B1061" t="s">
        <v>452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>
      <c r="A1062" t="s">
        <v>111</v>
      </c>
      <c r="B1062" t="s">
        <v>453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>
      <c r="A1063" t="s">
        <v>111</v>
      </c>
      <c r="B1063" t="s">
        <v>454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>
      <c r="A1064" t="s">
        <v>111</v>
      </c>
      <c r="B1064" t="s">
        <v>455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>
      <c r="A1065" t="s">
        <v>111</v>
      </c>
      <c r="B1065" t="s">
        <v>456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>
      <c r="A1066" t="s">
        <v>111</v>
      </c>
      <c r="B1066" t="s">
        <v>457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>
      <c r="A1067" t="s">
        <v>111</v>
      </c>
      <c r="B1067" t="s">
        <v>458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>
      <c r="A1068" t="s">
        <v>111</v>
      </c>
      <c r="B1068" t="s">
        <v>459</v>
      </c>
    </row>
    <row r="1069" spans="1:37">
      <c r="A1069" t="s">
        <v>111</v>
      </c>
      <c r="B1069" t="s">
        <v>460</v>
      </c>
    </row>
    <row r="1070" spans="1:37">
      <c r="A1070" t="s">
        <v>111</v>
      </c>
      <c r="B1070" t="s">
        <v>461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>
      <c r="A1071" t="s">
        <v>111</v>
      </c>
      <c r="B1071" t="s">
        <v>462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>
      <c r="A1072" t="s">
        <v>111</v>
      </c>
      <c r="B1072" t="s">
        <v>463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>
      <c r="A1073" t="s">
        <v>111</v>
      </c>
      <c r="B1073" t="s">
        <v>464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>
      <c r="A1074" t="s">
        <v>111</v>
      </c>
      <c r="B1074" t="s">
        <v>465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>
      <c r="A1075" t="s">
        <v>111</v>
      </c>
      <c r="B1075" t="s">
        <v>466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>
      <c r="A1076" t="s">
        <v>111</v>
      </c>
      <c r="B1076" t="s">
        <v>467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>
      <c r="A1077" t="s">
        <v>111</v>
      </c>
      <c r="B1077" t="s">
        <v>468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>
      <c r="A1078" t="s">
        <v>111</v>
      </c>
      <c r="B1078" t="s">
        <v>469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>
      <c r="A1079" t="s">
        <v>111</v>
      </c>
      <c r="B1079" t="s">
        <v>470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>
      <c r="A1080" t="s">
        <v>111</v>
      </c>
      <c r="B1080" t="s">
        <v>471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>
      <c r="A1081" t="s">
        <v>111</v>
      </c>
      <c r="B1081" t="s">
        <v>472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>
      <c r="A1082" t="s">
        <v>114</v>
      </c>
      <c r="B1082" t="s">
        <v>114</v>
      </c>
    </row>
    <row r="1083" spans="1:37">
      <c r="A1083" t="s">
        <v>114</v>
      </c>
      <c r="B1083" t="s">
        <v>409</v>
      </c>
    </row>
    <row r="1084" spans="1:37">
      <c r="A1084" t="s">
        <v>114</v>
      </c>
      <c r="B1084" t="s">
        <v>410</v>
      </c>
      <c r="C1084" t="s">
        <v>411</v>
      </c>
      <c r="D1084" t="s">
        <v>412</v>
      </c>
      <c r="E1084" t="s">
        <v>413</v>
      </c>
      <c r="F1084" t="s">
        <v>414</v>
      </c>
      <c r="G1084" t="s">
        <v>415</v>
      </c>
      <c r="H1084" t="s">
        <v>416</v>
      </c>
      <c r="I1084" t="s">
        <v>417</v>
      </c>
      <c r="J1084" t="s">
        <v>418</v>
      </c>
      <c r="K1084" t="s">
        <v>419</v>
      </c>
      <c r="L1084" t="s">
        <v>420</v>
      </c>
      <c r="M1084" t="s">
        <v>421</v>
      </c>
      <c r="N1084" t="s">
        <v>422</v>
      </c>
      <c r="O1084" t="s">
        <v>423</v>
      </c>
      <c r="P1084" t="s">
        <v>424</v>
      </c>
      <c r="Q1084" t="s">
        <v>425</v>
      </c>
      <c r="R1084" t="s">
        <v>426</v>
      </c>
      <c r="S1084" t="s">
        <v>427</v>
      </c>
      <c r="T1084" t="s">
        <v>428</v>
      </c>
      <c r="U1084" t="s">
        <v>429</v>
      </c>
      <c r="V1084" t="s">
        <v>430</v>
      </c>
      <c r="W1084" t="s">
        <v>431</v>
      </c>
      <c r="X1084" t="s">
        <v>432</v>
      </c>
      <c r="Y1084" t="s">
        <v>433</v>
      </c>
      <c r="Z1084" t="s">
        <v>434</v>
      </c>
      <c r="AA1084" t="s">
        <v>435</v>
      </c>
      <c r="AB1084" t="s">
        <v>436</v>
      </c>
      <c r="AC1084" t="s">
        <v>437</v>
      </c>
      <c r="AD1084" t="s">
        <v>438</v>
      </c>
      <c r="AE1084" t="s">
        <v>439</v>
      </c>
      <c r="AF1084" t="s">
        <v>440</v>
      </c>
      <c r="AG1084" t="s">
        <v>441</v>
      </c>
      <c r="AH1084" t="s">
        <v>442</v>
      </c>
      <c r="AI1084" t="s">
        <v>443</v>
      </c>
      <c r="AJ1084" t="s">
        <v>444</v>
      </c>
      <c r="AK1084" t="s">
        <v>445</v>
      </c>
    </row>
    <row r="1085" spans="1:37">
      <c r="A1085" t="s">
        <v>114</v>
      </c>
      <c r="B1085" t="s">
        <v>446</v>
      </c>
    </row>
    <row r="1086" spans="1:37">
      <c r="A1086" t="s">
        <v>114</v>
      </c>
      <c r="B1086" t="s">
        <v>447</v>
      </c>
    </row>
    <row r="1087" spans="1:37">
      <c r="A1087" t="s">
        <v>114</v>
      </c>
      <c r="B1087" t="s">
        <v>448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>
      <c r="A1088" t="s">
        <v>114</v>
      </c>
      <c r="B1088" t="s">
        <v>449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>
      <c r="A1089" t="s">
        <v>114</v>
      </c>
      <c r="B1089" t="s">
        <v>450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>
      <c r="A1090" t="s">
        <v>114</v>
      </c>
      <c r="B1090" t="s">
        <v>451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>
      <c r="A1091" t="s">
        <v>114</v>
      </c>
      <c r="B1091" t="s">
        <v>452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>
      <c r="A1092" t="s">
        <v>114</v>
      </c>
      <c r="B1092" t="s">
        <v>453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>
      <c r="A1093" t="s">
        <v>114</v>
      </c>
      <c r="B1093" t="s">
        <v>454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>
      <c r="A1094" t="s">
        <v>114</v>
      </c>
      <c r="B1094" t="s">
        <v>455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>
      <c r="A1095" t="s">
        <v>114</v>
      </c>
      <c r="B1095" t="s">
        <v>456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>
      <c r="A1096" t="s">
        <v>114</v>
      </c>
      <c r="B1096" t="s">
        <v>457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>
      <c r="A1097" t="s">
        <v>114</v>
      </c>
      <c r="B1097" t="s">
        <v>458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>
      <c r="A1098" t="s">
        <v>114</v>
      </c>
      <c r="B1098" t="s">
        <v>459</v>
      </c>
    </row>
    <row r="1099" spans="1:37">
      <c r="A1099" t="s">
        <v>114</v>
      </c>
      <c r="B1099" t="s">
        <v>460</v>
      </c>
    </row>
    <row r="1100" spans="1:37">
      <c r="A1100" t="s">
        <v>114</v>
      </c>
      <c r="B1100" t="s">
        <v>461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>
      <c r="A1101" t="s">
        <v>114</v>
      </c>
      <c r="B1101" t="s">
        <v>462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>
      <c r="A1102" t="s">
        <v>114</v>
      </c>
      <c r="B1102" t="s">
        <v>463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>
      <c r="A1103" t="s">
        <v>114</v>
      </c>
      <c r="B1103" t="s">
        <v>464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>
      <c r="A1104" t="s">
        <v>114</v>
      </c>
      <c r="B1104" t="s">
        <v>465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>
      <c r="A1105" t="s">
        <v>114</v>
      </c>
      <c r="B1105" t="s">
        <v>466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>
      <c r="A1106" t="s">
        <v>114</v>
      </c>
      <c r="B1106" t="s">
        <v>467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>
      <c r="A1107" t="s">
        <v>114</v>
      </c>
      <c r="B1107" t="s">
        <v>468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>
      <c r="A1108" t="s">
        <v>114</v>
      </c>
      <c r="B1108" t="s">
        <v>469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>
      <c r="A1109" t="s">
        <v>114</v>
      </c>
      <c r="B1109" t="s">
        <v>470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>
      <c r="A1110" t="s">
        <v>114</v>
      </c>
      <c r="B1110" t="s">
        <v>471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>
      <c r="A1111" t="s">
        <v>114</v>
      </c>
      <c r="B1111" t="s">
        <v>472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>
      <c r="A1112" t="s">
        <v>117</v>
      </c>
      <c r="B1112" t="s">
        <v>117</v>
      </c>
    </row>
    <row r="1113" spans="1:37">
      <c r="A1113" t="s">
        <v>117</v>
      </c>
      <c r="B1113" t="s">
        <v>409</v>
      </c>
    </row>
    <row r="1114" spans="1:37">
      <c r="A1114" t="s">
        <v>117</v>
      </c>
      <c r="B1114" t="s">
        <v>410</v>
      </c>
      <c r="C1114" t="s">
        <v>411</v>
      </c>
      <c r="D1114" t="s">
        <v>412</v>
      </c>
      <c r="E1114" t="s">
        <v>413</v>
      </c>
      <c r="F1114" t="s">
        <v>414</v>
      </c>
      <c r="G1114" t="s">
        <v>415</v>
      </c>
      <c r="H1114" t="s">
        <v>416</v>
      </c>
      <c r="I1114" t="s">
        <v>417</v>
      </c>
      <c r="J1114" t="s">
        <v>418</v>
      </c>
      <c r="K1114" t="s">
        <v>419</v>
      </c>
      <c r="L1114" t="s">
        <v>420</v>
      </c>
      <c r="M1114" t="s">
        <v>421</v>
      </c>
      <c r="N1114" t="s">
        <v>422</v>
      </c>
      <c r="O1114" t="s">
        <v>423</v>
      </c>
      <c r="P1114" t="s">
        <v>424</v>
      </c>
      <c r="Q1114" t="s">
        <v>425</v>
      </c>
      <c r="R1114" t="s">
        <v>426</v>
      </c>
      <c r="S1114" t="s">
        <v>427</v>
      </c>
      <c r="T1114" t="s">
        <v>428</v>
      </c>
      <c r="U1114" t="s">
        <v>429</v>
      </c>
      <c r="V1114" t="s">
        <v>430</v>
      </c>
      <c r="W1114" t="s">
        <v>431</v>
      </c>
      <c r="X1114" t="s">
        <v>432</v>
      </c>
      <c r="Y1114" t="s">
        <v>433</v>
      </c>
      <c r="Z1114" t="s">
        <v>434</v>
      </c>
      <c r="AA1114" t="s">
        <v>435</v>
      </c>
      <c r="AB1114" t="s">
        <v>436</v>
      </c>
      <c r="AC1114" t="s">
        <v>437</v>
      </c>
      <c r="AD1114" t="s">
        <v>438</v>
      </c>
      <c r="AE1114" t="s">
        <v>439</v>
      </c>
      <c r="AF1114" t="s">
        <v>440</v>
      </c>
      <c r="AG1114" t="s">
        <v>441</v>
      </c>
      <c r="AH1114" t="s">
        <v>442</v>
      </c>
      <c r="AI1114" t="s">
        <v>443</v>
      </c>
      <c r="AJ1114" t="s">
        <v>444</v>
      </c>
      <c r="AK1114" t="s">
        <v>445</v>
      </c>
    </row>
    <row r="1115" spans="1:37">
      <c r="A1115" t="s">
        <v>117</v>
      </c>
      <c r="B1115" t="s">
        <v>446</v>
      </c>
    </row>
    <row r="1116" spans="1:37">
      <c r="A1116" t="s">
        <v>117</v>
      </c>
      <c r="B1116" t="s">
        <v>447</v>
      </c>
    </row>
    <row r="1117" spans="1:37">
      <c r="A1117" t="s">
        <v>117</v>
      </c>
      <c r="B1117" t="s">
        <v>448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>
      <c r="A1118" t="s">
        <v>117</v>
      </c>
      <c r="B1118" t="s">
        <v>449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>
      <c r="A1119" t="s">
        <v>117</v>
      </c>
      <c r="B1119" t="s">
        <v>450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>
      <c r="A1120" t="s">
        <v>117</v>
      </c>
      <c r="B1120" t="s">
        <v>451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>
      <c r="A1121" t="s">
        <v>117</v>
      </c>
      <c r="B1121" t="s">
        <v>452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>
      <c r="A1122" t="s">
        <v>117</v>
      </c>
      <c r="B1122" t="s">
        <v>453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>
      <c r="A1123" t="s">
        <v>117</v>
      </c>
      <c r="B1123" t="s">
        <v>454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>
      <c r="A1124" t="s">
        <v>117</v>
      </c>
      <c r="B1124" t="s">
        <v>455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>
      <c r="A1125" t="s">
        <v>117</v>
      </c>
      <c r="B1125" t="s">
        <v>456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>
      <c r="A1126" t="s">
        <v>117</v>
      </c>
      <c r="B1126" t="s">
        <v>457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>
      <c r="A1127" t="s">
        <v>117</v>
      </c>
      <c r="B1127" t="s">
        <v>458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>
      <c r="A1128" t="s">
        <v>117</v>
      </c>
      <c r="B1128" t="s">
        <v>459</v>
      </c>
    </row>
    <row r="1129" spans="1:37">
      <c r="A1129" t="s">
        <v>117</v>
      </c>
      <c r="B1129" t="s">
        <v>460</v>
      </c>
    </row>
    <row r="1130" spans="1:37">
      <c r="A1130" t="s">
        <v>117</v>
      </c>
      <c r="B1130" t="s">
        <v>461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>
      <c r="A1131" t="s">
        <v>117</v>
      </c>
      <c r="B1131" t="s">
        <v>462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>
      <c r="A1132" t="s">
        <v>117</v>
      </c>
      <c r="B1132" t="s">
        <v>463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>
      <c r="A1133" t="s">
        <v>117</v>
      </c>
      <c r="B1133" t="s">
        <v>464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>
      <c r="A1134" t="s">
        <v>117</v>
      </c>
      <c r="B1134" t="s">
        <v>465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>
      <c r="A1135" t="s">
        <v>117</v>
      </c>
      <c r="B1135" t="s">
        <v>466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>
      <c r="A1136" t="s">
        <v>117</v>
      </c>
      <c r="B1136" t="s">
        <v>467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>
      <c r="A1137" t="s">
        <v>117</v>
      </c>
      <c r="B1137" t="s">
        <v>468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>
      <c r="A1138" t="s">
        <v>117</v>
      </c>
      <c r="B1138" t="s">
        <v>469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>
      <c r="A1139" t="s">
        <v>117</v>
      </c>
      <c r="B1139" t="s">
        <v>470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>
      <c r="A1140" t="s">
        <v>117</v>
      </c>
      <c r="B1140" t="s">
        <v>471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>
      <c r="A1141" t="s">
        <v>117</v>
      </c>
      <c r="B1141" t="s">
        <v>472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>
      <c r="A1142" t="s">
        <v>119</v>
      </c>
      <c r="B1142" t="s">
        <v>119</v>
      </c>
    </row>
    <row r="1143" spans="1:37">
      <c r="A1143" t="s">
        <v>119</v>
      </c>
      <c r="B1143" t="s">
        <v>409</v>
      </c>
    </row>
    <row r="1144" spans="1:37">
      <c r="A1144" t="s">
        <v>119</v>
      </c>
      <c r="B1144" t="s">
        <v>410</v>
      </c>
      <c r="C1144" t="s">
        <v>411</v>
      </c>
      <c r="D1144" t="s">
        <v>412</v>
      </c>
      <c r="E1144" t="s">
        <v>413</v>
      </c>
      <c r="F1144" t="s">
        <v>414</v>
      </c>
      <c r="G1144" t="s">
        <v>415</v>
      </c>
      <c r="H1144" t="s">
        <v>416</v>
      </c>
      <c r="I1144" t="s">
        <v>417</v>
      </c>
      <c r="J1144" t="s">
        <v>418</v>
      </c>
      <c r="K1144" t="s">
        <v>419</v>
      </c>
      <c r="L1144" t="s">
        <v>420</v>
      </c>
      <c r="M1144" t="s">
        <v>421</v>
      </c>
      <c r="N1144" t="s">
        <v>422</v>
      </c>
      <c r="O1144" t="s">
        <v>423</v>
      </c>
      <c r="P1144" t="s">
        <v>424</v>
      </c>
      <c r="Q1144" t="s">
        <v>425</v>
      </c>
      <c r="R1144" t="s">
        <v>426</v>
      </c>
      <c r="S1144" t="s">
        <v>427</v>
      </c>
      <c r="T1144" t="s">
        <v>428</v>
      </c>
      <c r="U1144" t="s">
        <v>429</v>
      </c>
      <c r="V1144" t="s">
        <v>430</v>
      </c>
      <c r="W1144" t="s">
        <v>431</v>
      </c>
      <c r="X1144" t="s">
        <v>432</v>
      </c>
      <c r="Y1144" t="s">
        <v>433</v>
      </c>
      <c r="Z1144" t="s">
        <v>434</v>
      </c>
      <c r="AA1144" t="s">
        <v>435</v>
      </c>
      <c r="AB1144" t="s">
        <v>436</v>
      </c>
      <c r="AC1144" t="s">
        <v>437</v>
      </c>
      <c r="AD1144" t="s">
        <v>438</v>
      </c>
      <c r="AE1144" t="s">
        <v>439</v>
      </c>
      <c r="AF1144" t="s">
        <v>440</v>
      </c>
      <c r="AG1144" t="s">
        <v>441</v>
      </c>
      <c r="AH1144" t="s">
        <v>442</v>
      </c>
      <c r="AI1144" t="s">
        <v>443</v>
      </c>
      <c r="AJ1144" t="s">
        <v>444</v>
      </c>
      <c r="AK1144" t="s">
        <v>445</v>
      </c>
    </row>
    <row r="1145" spans="1:37">
      <c r="A1145" t="s">
        <v>119</v>
      </c>
      <c r="B1145" t="s">
        <v>446</v>
      </c>
    </row>
    <row r="1146" spans="1:37">
      <c r="A1146" t="s">
        <v>119</v>
      </c>
      <c r="B1146" t="s">
        <v>447</v>
      </c>
    </row>
    <row r="1147" spans="1:37">
      <c r="A1147" t="s">
        <v>119</v>
      </c>
      <c r="B1147" t="s">
        <v>448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>
      <c r="A1148" t="s">
        <v>119</v>
      </c>
      <c r="B1148" t="s">
        <v>449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>
      <c r="A1149" t="s">
        <v>119</v>
      </c>
      <c r="B1149" t="s">
        <v>450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>
      <c r="A1150" t="s">
        <v>119</v>
      </c>
      <c r="B1150" t="s">
        <v>451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>
      <c r="A1151" t="s">
        <v>119</v>
      </c>
      <c r="B1151" t="s">
        <v>452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>
      <c r="A1152" t="s">
        <v>119</v>
      </c>
      <c r="B1152" t="s">
        <v>453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>
      <c r="A1153" t="s">
        <v>119</v>
      </c>
      <c r="B1153" t="s">
        <v>454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>
      <c r="A1154" t="s">
        <v>119</v>
      </c>
      <c r="B1154" t="s">
        <v>455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>
      <c r="A1155" t="s">
        <v>119</v>
      </c>
      <c r="B1155" t="s">
        <v>456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>
      <c r="A1156" t="s">
        <v>119</v>
      </c>
      <c r="B1156" t="s">
        <v>457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>
      <c r="A1157" t="s">
        <v>119</v>
      </c>
      <c r="B1157" t="s">
        <v>458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>
      <c r="A1158" t="s">
        <v>119</v>
      </c>
      <c r="B1158" t="s">
        <v>459</v>
      </c>
    </row>
    <row r="1159" spans="1:37">
      <c r="A1159" t="s">
        <v>119</v>
      </c>
      <c r="B1159" t="s">
        <v>460</v>
      </c>
    </row>
    <row r="1160" spans="1:37">
      <c r="A1160" t="s">
        <v>119</v>
      </c>
      <c r="B1160" t="s">
        <v>461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>
      <c r="A1161" t="s">
        <v>119</v>
      </c>
      <c r="B1161" t="s">
        <v>462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>
      <c r="A1162" t="s">
        <v>119</v>
      </c>
      <c r="B1162" t="s">
        <v>463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>
      <c r="A1163" t="s">
        <v>119</v>
      </c>
      <c r="B1163" t="s">
        <v>464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>
      <c r="A1164" t="s">
        <v>119</v>
      </c>
      <c r="B1164" t="s">
        <v>465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>
      <c r="A1165" t="s">
        <v>119</v>
      </c>
      <c r="B1165" t="s">
        <v>466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>
      <c r="A1166" t="s">
        <v>119</v>
      </c>
      <c r="B1166" t="s">
        <v>467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>
      <c r="A1167" t="s">
        <v>119</v>
      </c>
      <c r="B1167" t="s">
        <v>468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>
      <c r="A1168" t="s">
        <v>119</v>
      </c>
      <c r="B1168" t="s">
        <v>469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>
      <c r="A1169" t="s">
        <v>119</v>
      </c>
      <c r="B1169" t="s">
        <v>470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>
      <c r="A1170" t="s">
        <v>119</v>
      </c>
      <c r="B1170" t="s">
        <v>471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>
      <c r="A1171" t="s">
        <v>119</v>
      </c>
      <c r="B1171" t="s">
        <v>472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>
      <c r="A1172" t="s">
        <v>121</v>
      </c>
      <c r="B1172" t="s">
        <v>121</v>
      </c>
    </row>
    <row r="1173" spans="1:37">
      <c r="A1173" t="s">
        <v>121</v>
      </c>
      <c r="B1173" t="s">
        <v>409</v>
      </c>
    </row>
    <row r="1174" spans="1:37">
      <c r="A1174" t="s">
        <v>121</v>
      </c>
      <c r="B1174" t="s">
        <v>410</v>
      </c>
      <c r="C1174" t="s">
        <v>411</v>
      </c>
      <c r="D1174" t="s">
        <v>412</v>
      </c>
      <c r="E1174" t="s">
        <v>413</v>
      </c>
      <c r="F1174" t="s">
        <v>414</v>
      </c>
      <c r="G1174" t="s">
        <v>415</v>
      </c>
      <c r="H1174" t="s">
        <v>416</v>
      </c>
      <c r="I1174" t="s">
        <v>417</v>
      </c>
      <c r="J1174" t="s">
        <v>418</v>
      </c>
      <c r="K1174" t="s">
        <v>419</v>
      </c>
      <c r="L1174" t="s">
        <v>420</v>
      </c>
      <c r="M1174" t="s">
        <v>421</v>
      </c>
      <c r="N1174" t="s">
        <v>422</v>
      </c>
      <c r="O1174" t="s">
        <v>423</v>
      </c>
      <c r="P1174" t="s">
        <v>424</v>
      </c>
      <c r="Q1174" t="s">
        <v>425</v>
      </c>
      <c r="R1174" t="s">
        <v>426</v>
      </c>
      <c r="S1174" t="s">
        <v>427</v>
      </c>
      <c r="T1174" t="s">
        <v>428</v>
      </c>
      <c r="U1174" t="s">
        <v>429</v>
      </c>
      <c r="V1174" t="s">
        <v>430</v>
      </c>
      <c r="W1174" t="s">
        <v>431</v>
      </c>
      <c r="X1174" t="s">
        <v>432</v>
      </c>
      <c r="Y1174" t="s">
        <v>433</v>
      </c>
      <c r="Z1174" t="s">
        <v>434</v>
      </c>
      <c r="AA1174" t="s">
        <v>435</v>
      </c>
      <c r="AB1174" t="s">
        <v>436</v>
      </c>
      <c r="AC1174" t="s">
        <v>437</v>
      </c>
      <c r="AD1174" t="s">
        <v>438</v>
      </c>
      <c r="AE1174" t="s">
        <v>439</v>
      </c>
      <c r="AF1174" t="s">
        <v>440</v>
      </c>
      <c r="AG1174" t="s">
        <v>441</v>
      </c>
      <c r="AH1174" t="s">
        <v>442</v>
      </c>
      <c r="AI1174" t="s">
        <v>443</v>
      </c>
      <c r="AJ1174" t="s">
        <v>444</v>
      </c>
      <c r="AK1174" t="s">
        <v>445</v>
      </c>
    </row>
    <row r="1175" spans="1:37">
      <c r="A1175" t="s">
        <v>121</v>
      </c>
      <c r="B1175" t="s">
        <v>446</v>
      </c>
    </row>
    <row r="1176" spans="1:37">
      <c r="A1176" t="s">
        <v>121</v>
      </c>
      <c r="B1176" t="s">
        <v>447</v>
      </c>
    </row>
    <row r="1177" spans="1:37">
      <c r="A1177" t="s">
        <v>121</v>
      </c>
      <c r="B1177" t="s">
        <v>448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>
      <c r="A1178" t="s">
        <v>121</v>
      </c>
      <c r="B1178" t="s">
        <v>449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>
      <c r="A1179" t="s">
        <v>121</v>
      </c>
      <c r="B1179" t="s">
        <v>450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>
      <c r="A1180" t="s">
        <v>121</v>
      </c>
      <c r="B1180" t="s">
        <v>451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>
      <c r="A1181" t="s">
        <v>121</v>
      </c>
      <c r="B1181" t="s">
        <v>452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>
      <c r="A1182" t="s">
        <v>121</v>
      </c>
      <c r="B1182" t="s">
        <v>453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>
      <c r="A1183" t="s">
        <v>121</v>
      </c>
      <c r="B1183" t="s">
        <v>454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>
      <c r="A1184" t="s">
        <v>121</v>
      </c>
      <c r="B1184" t="s">
        <v>455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>
      <c r="A1185" t="s">
        <v>121</v>
      </c>
      <c r="B1185" t="s">
        <v>456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>
      <c r="A1186" t="s">
        <v>121</v>
      </c>
      <c r="B1186" t="s">
        <v>457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>
      <c r="A1187" t="s">
        <v>121</v>
      </c>
      <c r="B1187" t="s">
        <v>458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>
      <c r="A1188" t="s">
        <v>121</v>
      </c>
      <c r="B1188" t="s">
        <v>459</v>
      </c>
    </row>
    <row r="1189" spans="1:37">
      <c r="A1189" t="s">
        <v>121</v>
      </c>
      <c r="B1189" t="s">
        <v>460</v>
      </c>
    </row>
    <row r="1190" spans="1:37">
      <c r="A1190" t="s">
        <v>121</v>
      </c>
      <c r="B1190" t="s">
        <v>461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>
      <c r="A1191" t="s">
        <v>121</v>
      </c>
      <c r="B1191" t="s">
        <v>462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>
      <c r="A1192" t="s">
        <v>121</v>
      </c>
      <c r="B1192" t="s">
        <v>463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>
      <c r="A1193" t="s">
        <v>121</v>
      </c>
      <c r="B1193" t="s">
        <v>464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>
      <c r="A1194" t="s">
        <v>121</v>
      </c>
      <c r="B1194" t="s">
        <v>465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>
      <c r="A1195" t="s">
        <v>121</v>
      </c>
      <c r="B1195" t="s">
        <v>466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>
      <c r="A1196" t="s">
        <v>121</v>
      </c>
      <c r="B1196" t="s">
        <v>467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>
      <c r="A1197" t="s">
        <v>121</v>
      </c>
      <c r="B1197" t="s">
        <v>468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>
      <c r="A1198" t="s">
        <v>121</v>
      </c>
      <c r="B1198" t="s">
        <v>469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>
      <c r="A1199" t="s">
        <v>121</v>
      </c>
      <c r="B1199" t="s">
        <v>470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>
      <c r="A1200" t="s">
        <v>121</v>
      </c>
      <c r="B1200" t="s">
        <v>471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>
      <c r="A1201" t="s">
        <v>121</v>
      </c>
      <c r="B1201" t="s">
        <v>472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>
      <c r="A1202" t="s">
        <v>123</v>
      </c>
      <c r="B1202" t="s">
        <v>123</v>
      </c>
    </row>
    <row r="1203" spans="1:37">
      <c r="A1203" t="s">
        <v>123</v>
      </c>
      <c r="B1203" t="s">
        <v>409</v>
      </c>
    </row>
    <row r="1204" spans="1:37">
      <c r="A1204" t="s">
        <v>123</v>
      </c>
      <c r="B1204" t="s">
        <v>410</v>
      </c>
      <c r="C1204" t="s">
        <v>411</v>
      </c>
      <c r="D1204" t="s">
        <v>412</v>
      </c>
      <c r="E1204" t="s">
        <v>413</v>
      </c>
      <c r="F1204" t="s">
        <v>414</v>
      </c>
      <c r="G1204" t="s">
        <v>415</v>
      </c>
      <c r="H1204" t="s">
        <v>416</v>
      </c>
      <c r="I1204" t="s">
        <v>417</v>
      </c>
      <c r="J1204" t="s">
        <v>418</v>
      </c>
      <c r="K1204" t="s">
        <v>419</v>
      </c>
      <c r="L1204" t="s">
        <v>420</v>
      </c>
      <c r="M1204" t="s">
        <v>421</v>
      </c>
      <c r="N1204" t="s">
        <v>422</v>
      </c>
      <c r="O1204" t="s">
        <v>423</v>
      </c>
      <c r="P1204" t="s">
        <v>424</v>
      </c>
      <c r="Q1204" t="s">
        <v>425</v>
      </c>
      <c r="R1204" t="s">
        <v>426</v>
      </c>
      <c r="S1204" t="s">
        <v>427</v>
      </c>
      <c r="T1204" t="s">
        <v>428</v>
      </c>
      <c r="U1204" t="s">
        <v>429</v>
      </c>
      <c r="V1204" t="s">
        <v>430</v>
      </c>
      <c r="W1204" t="s">
        <v>431</v>
      </c>
      <c r="X1204" t="s">
        <v>432</v>
      </c>
      <c r="Y1204" t="s">
        <v>433</v>
      </c>
      <c r="Z1204" t="s">
        <v>434</v>
      </c>
      <c r="AA1204" t="s">
        <v>435</v>
      </c>
      <c r="AB1204" t="s">
        <v>436</v>
      </c>
      <c r="AC1204" t="s">
        <v>437</v>
      </c>
      <c r="AD1204" t="s">
        <v>438</v>
      </c>
      <c r="AE1204" t="s">
        <v>439</v>
      </c>
      <c r="AF1204" t="s">
        <v>440</v>
      </c>
      <c r="AG1204" t="s">
        <v>441</v>
      </c>
      <c r="AH1204" t="s">
        <v>442</v>
      </c>
      <c r="AI1204" t="s">
        <v>443</v>
      </c>
      <c r="AJ1204" t="s">
        <v>444</v>
      </c>
      <c r="AK1204" t="s">
        <v>445</v>
      </c>
    </row>
    <row r="1205" spans="1:37">
      <c r="A1205" t="s">
        <v>123</v>
      </c>
      <c r="B1205" t="s">
        <v>446</v>
      </c>
    </row>
    <row r="1206" spans="1:37">
      <c r="A1206" t="s">
        <v>123</v>
      </c>
      <c r="B1206" t="s">
        <v>447</v>
      </c>
    </row>
    <row r="1207" spans="1:37">
      <c r="A1207" t="s">
        <v>123</v>
      </c>
      <c r="B1207" t="s">
        <v>448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>
      <c r="A1208" t="s">
        <v>123</v>
      </c>
      <c r="B1208" t="s">
        <v>449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>
      <c r="A1209" t="s">
        <v>123</v>
      </c>
      <c r="B1209" t="s">
        <v>450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>
      <c r="A1210" t="s">
        <v>123</v>
      </c>
      <c r="B1210" t="s">
        <v>451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>
      <c r="A1211" t="s">
        <v>123</v>
      </c>
      <c r="B1211" t="s">
        <v>452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>
      <c r="A1212" t="s">
        <v>123</v>
      </c>
      <c r="B1212" t="s">
        <v>453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>
      <c r="A1213" t="s">
        <v>123</v>
      </c>
      <c r="B1213" t="s">
        <v>454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>
      <c r="A1214" t="s">
        <v>123</v>
      </c>
      <c r="B1214" t="s">
        <v>455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>
      <c r="A1215" t="s">
        <v>123</v>
      </c>
      <c r="B1215" t="s">
        <v>456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>
      <c r="A1216" t="s">
        <v>123</v>
      </c>
      <c r="B1216" t="s">
        <v>457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>
      <c r="A1217" t="s">
        <v>123</v>
      </c>
      <c r="B1217" t="s">
        <v>458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>
      <c r="A1218" t="s">
        <v>123</v>
      </c>
      <c r="B1218" t="s">
        <v>459</v>
      </c>
    </row>
    <row r="1219" spans="1:37">
      <c r="A1219" t="s">
        <v>123</v>
      </c>
      <c r="B1219" t="s">
        <v>460</v>
      </c>
    </row>
    <row r="1220" spans="1:37">
      <c r="A1220" t="s">
        <v>123</v>
      </c>
      <c r="B1220" t="s">
        <v>461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>
      <c r="A1221" t="s">
        <v>123</v>
      </c>
      <c r="B1221" t="s">
        <v>462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>
      <c r="A1222" t="s">
        <v>123</v>
      </c>
      <c r="B1222" t="s">
        <v>463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>
      <c r="A1223" t="s">
        <v>123</v>
      </c>
      <c r="B1223" t="s">
        <v>464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>
      <c r="A1224" t="s">
        <v>123</v>
      </c>
      <c r="B1224" t="s">
        <v>465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>
      <c r="A1225" t="s">
        <v>123</v>
      </c>
      <c r="B1225" t="s">
        <v>466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>
      <c r="A1226" t="s">
        <v>123</v>
      </c>
      <c r="B1226" t="s">
        <v>467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>
      <c r="A1227" t="s">
        <v>123</v>
      </c>
      <c r="B1227" t="s">
        <v>468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>
      <c r="A1228" t="s">
        <v>123</v>
      </c>
      <c r="B1228" t="s">
        <v>469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>
      <c r="A1229" t="s">
        <v>123</v>
      </c>
      <c r="B1229" t="s">
        <v>470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>
      <c r="A1230" t="s">
        <v>123</v>
      </c>
      <c r="B1230" t="s">
        <v>471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>
      <c r="A1231" t="s">
        <v>123</v>
      </c>
      <c r="B1231" t="s">
        <v>472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>
      <c r="A1232" t="s">
        <v>126</v>
      </c>
      <c r="B1232" t="s">
        <v>126</v>
      </c>
    </row>
    <row r="1233" spans="1:37">
      <c r="A1233" t="s">
        <v>126</v>
      </c>
      <c r="B1233" t="s">
        <v>409</v>
      </c>
    </row>
    <row r="1234" spans="1:37">
      <c r="A1234" t="s">
        <v>126</v>
      </c>
      <c r="B1234" t="s">
        <v>410</v>
      </c>
      <c r="C1234" t="s">
        <v>411</v>
      </c>
      <c r="D1234" t="s">
        <v>412</v>
      </c>
      <c r="E1234" t="s">
        <v>413</v>
      </c>
      <c r="F1234" t="s">
        <v>414</v>
      </c>
      <c r="G1234" t="s">
        <v>415</v>
      </c>
      <c r="H1234" t="s">
        <v>416</v>
      </c>
      <c r="I1234" t="s">
        <v>417</v>
      </c>
      <c r="J1234" t="s">
        <v>418</v>
      </c>
      <c r="K1234" t="s">
        <v>419</v>
      </c>
      <c r="L1234" t="s">
        <v>420</v>
      </c>
      <c r="M1234" t="s">
        <v>421</v>
      </c>
      <c r="N1234" t="s">
        <v>422</v>
      </c>
      <c r="O1234" t="s">
        <v>423</v>
      </c>
      <c r="P1234" t="s">
        <v>424</v>
      </c>
      <c r="Q1234" t="s">
        <v>425</v>
      </c>
      <c r="R1234" t="s">
        <v>426</v>
      </c>
      <c r="S1234" t="s">
        <v>427</v>
      </c>
      <c r="T1234" t="s">
        <v>428</v>
      </c>
      <c r="U1234" t="s">
        <v>429</v>
      </c>
      <c r="V1234" t="s">
        <v>430</v>
      </c>
      <c r="W1234" t="s">
        <v>431</v>
      </c>
      <c r="X1234" t="s">
        <v>432</v>
      </c>
      <c r="Y1234" t="s">
        <v>433</v>
      </c>
      <c r="Z1234" t="s">
        <v>434</v>
      </c>
      <c r="AA1234" t="s">
        <v>435</v>
      </c>
      <c r="AB1234" t="s">
        <v>436</v>
      </c>
      <c r="AC1234" t="s">
        <v>437</v>
      </c>
      <c r="AD1234" t="s">
        <v>438</v>
      </c>
      <c r="AE1234" t="s">
        <v>439</v>
      </c>
      <c r="AF1234" t="s">
        <v>440</v>
      </c>
      <c r="AG1234" t="s">
        <v>441</v>
      </c>
      <c r="AH1234" t="s">
        <v>442</v>
      </c>
      <c r="AI1234" t="s">
        <v>443</v>
      </c>
      <c r="AJ1234" t="s">
        <v>444</v>
      </c>
      <c r="AK1234" t="s">
        <v>445</v>
      </c>
    </row>
    <row r="1235" spans="1:37">
      <c r="A1235" t="s">
        <v>126</v>
      </c>
      <c r="B1235" t="s">
        <v>446</v>
      </c>
    </row>
    <row r="1236" spans="1:37">
      <c r="A1236" t="s">
        <v>126</v>
      </c>
      <c r="B1236" t="s">
        <v>447</v>
      </c>
    </row>
    <row r="1237" spans="1:37">
      <c r="A1237" t="s">
        <v>126</v>
      </c>
      <c r="B1237" t="s">
        <v>448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>
      <c r="A1238" t="s">
        <v>126</v>
      </c>
      <c r="B1238" t="s">
        <v>449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>
      <c r="A1239" t="s">
        <v>126</v>
      </c>
      <c r="B1239" t="s">
        <v>450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>
      <c r="A1240" t="s">
        <v>126</v>
      </c>
      <c r="B1240" t="s">
        <v>451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>
      <c r="A1241" t="s">
        <v>126</v>
      </c>
      <c r="B1241" t="s">
        <v>452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>
      <c r="A1242" t="s">
        <v>126</v>
      </c>
      <c r="B1242" t="s">
        <v>453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>
      <c r="A1243" t="s">
        <v>126</v>
      </c>
      <c r="B1243" t="s">
        <v>454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>
      <c r="A1244" t="s">
        <v>126</v>
      </c>
      <c r="B1244" t="s">
        <v>455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>
      <c r="A1245" t="s">
        <v>126</v>
      </c>
      <c r="B1245" t="s">
        <v>456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>
      <c r="A1246" t="s">
        <v>126</v>
      </c>
      <c r="B1246" t="s">
        <v>457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>
      <c r="A1247" t="s">
        <v>126</v>
      </c>
      <c r="B1247" t="s">
        <v>458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>
      <c r="A1248" t="s">
        <v>126</v>
      </c>
      <c r="B1248" t="s">
        <v>459</v>
      </c>
    </row>
    <row r="1249" spans="1:37">
      <c r="A1249" t="s">
        <v>126</v>
      </c>
      <c r="B1249" t="s">
        <v>460</v>
      </c>
    </row>
    <row r="1250" spans="1:37">
      <c r="A1250" t="s">
        <v>126</v>
      </c>
      <c r="B1250" t="s">
        <v>461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>
      <c r="A1251" t="s">
        <v>126</v>
      </c>
      <c r="B1251" t="s">
        <v>462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>
      <c r="A1252" t="s">
        <v>126</v>
      </c>
      <c r="B1252" t="s">
        <v>463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>
      <c r="A1253" t="s">
        <v>126</v>
      </c>
      <c r="B1253" t="s">
        <v>464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>
      <c r="A1254" t="s">
        <v>126</v>
      </c>
      <c r="B1254" t="s">
        <v>465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>
      <c r="A1255" t="s">
        <v>126</v>
      </c>
      <c r="B1255" t="s">
        <v>466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>
      <c r="A1256" t="s">
        <v>126</v>
      </c>
      <c r="B1256" t="s">
        <v>467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>
      <c r="A1257" t="s">
        <v>126</v>
      </c>
      <c r="B1257" t="s">
        <v>468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>
      <c r="A1258" t="s">
        <v>126</v>
      </c>
      <c r="B1258" t="s">
        <v>469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>
      <c r="A1259" t="s">
        <v>126</v>
      </c>
      <c r="B1259" t="s">
        <v>470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>
      <c r="A1260" t="s">
        <v>126</v>
      </c>
      <c r="B1260" t="s">
        <v>471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>
      <c r="A1261" t="s">
        <v>126</v>
      </c>
      <c r="B1261" t="s">
        <v>472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>
      <c r="A1262" t="s">
        <v>129</v>
      </c>
      <c r="B1262" t="s">
        <v>129</v>
      </c>
    </row>
    <row r="1263" spans="1:37">
      <c r="A1263" t="s">
        <v>129</v>
      </c>
      <c r="B1263" t="s">
        <v>409</v>
      </c>
    </row>
    <row r="1264" spans="1:37">
      <c r="A1264" t="s">
        <v>129</v>
      </c>
      <c r="B1264" t="s">
        <v>410</v>
      </c>
      <c r="C1264" t="s">
        <v>411</v>
      </c>
      <c r="D1264" t="s">
        <v>412</v>
      </c>
      <c r="E1264" t="s">
        <v>413</v>
      </c>
      <c r="F1264" t="s">
        <v>414</v>
      </c>
      <c r="G1264" t="s">
        <v>415</v>
      </c>
      <c r="H1264" t="s">
        <v>416</v>
      </c>
      <c r="I1264" t="s">
        <v>417</v>
      </c>
      <c r="J1264" t="s">
        <v>418</v>
      </c>
      <c r="K1264" t="s">
        <v>419</v>
      </c>
      <c r="L1264" t="s">
        <v>420</v>
      </c>
      <c r="M1264" t="s">
        <v>421</v>
      </c>
      <c r="N1264" t="s">
        <v>422</v>
      </c>
      <c r="O1264" t="s">
        <v>423</v>
      </c>
      <c r="P1264" t="s">
        <v>424</v>
      </c>
      <c r="Q1264" t="s">
        <v>425</v>
      </c>
      <c r="R1264" t="s">
        <v>426</v>
      </c>
      <c r="S1264" t="s">
        <v>427</v>
      </c>
      <c r="T1264" t="s">
        <v>428</v>
      </c>
      <c r="U1264" t="s">
        <v>429</v>
      </c>
      <c r="V1264" t="s">
        <v>430</v>
      </c>
      <c r="W1264" t="s">
        <v>431</v>
      </c>
      <c r="X1264" t="s">
        <v>432</v>
      </c>
      <c r="Y1264" t="s">
        <v>433</v>
      </c>
      <c r="Z1264" t="s">
        <v>434</v>
      </c>
      <c r="AA1264" t="s">
        <v>435</v>
      </c>
      <c r="AB1264" t="s">
        <v>436</v>
      </c>
      <c r="AC1264" t="s">
        <v>437</v>
      </c>
      <c r="AD1264" t="s">
        <v>438</v>
      </c>
      <c r="AE1264" t="s">
        <v>439</v>
      </c>
      <c r="AF1264" t="s">
        <v>440</v>
      </c>
      <c r="AG1264" t="s">
        <v>441</v>
      </c>
      <c r="AH1264" t="s">
        <v>442</v>
      </c>
      <c r="AI1264" t="s">
        <v>443</v>
      </c>
      <c r="AJ1264" t="s">
        <v>444</v>
      </c>
      <c r="AK1264" t="s">
        <v>445</v>
      </c>
    </row>
    <row r="1265" spans="1:37">
      <c r="A1265" t="s">
        <v>129</v>
      </c>
      <c r="B1265" t="s">
        <v>446</v>
      </c>
    </row>
    <row r="1266" spans="1:37">
      <c r="A1266" t="s">
        <v>129</v>
      </c>
      <c r="B1266" t="s">
        <v>447</v>
      </c>
    </row>
    <row r="1267" spans="1:37">
      <c r="A1267" t="s">
        <v>129</v>
      </c>
      <c r="B1267" t="s">
        <v>448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>
      <c r="A1268" t="s">
        <v>129</v>
      </c>
      <c r="B1268" t="s">
        <v>449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>
      <c r="A1269" t="s">
        <v>129</v>
      </c>
      <c r="B1269" t="s">
        <v>450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>
      <c r="A1270" t="s">
        <v>129</v>
      </c>
      <c r="B1270" t="s">
        <v>451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>
      <c r="A1271" t="s">
        <v>129</v>
      </c>
      <c r="B1271" t="s">
        <v>452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>
      <c r="A1272" t="s">
        <v>129</v>
      </c>
      <c r="B1272" t="s">
        <v>453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>
      <c r="A1273" t="s">
        <v>129</v>
      </c>
      <c r="B1273" t="s">
        <v>454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>
      <c r="A1274" t="s">
        <v>129</v>
      </c>
      <c r="B1274" t="s">
        <v>455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>
      <c r="A1275" t="s">
        <v>129</v>
      </c>
      <c r="B1275" t="s">
        <v>456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>
      <c r="A1276" t="s">
        <v>129</v>
      </c>
      <c r="B1276" t="s">
        <v>457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>
      <c r="A1277" t="s">
        <v>129</v>
      </c>
      <c r="B1277" t="s">
        <v>458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>
      <c r="A1278" t="s">
        <v>129</v>
      </c>
      <c r="B1278" t="s">
        <v>459</v>
      </c>
    </row>
    <row r="1279" spans="1:37">
      <c r="A1279" t="s">
        <v>129</v>
      </c>
      <c r="B1279" t="s">
        <v>460</v>
      </c>
    </row>
    <row r="1280" spans="1:37">
      <c r="A1280" t="s">
        <v>129</v>
      </c>
      <c r="B1280" t="s">
        <v>461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>
      <c r="A1281" t="s">
        <v>129</v>
      </c>
      <c r="B1281" t="s">
        <v>462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>
      <c r="A1282" t="s">
        <v>129</v>
      </c>
      <c r="B1282" t="s">
        <v>463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>
      <c r="A1283" t="s">
        <v>129</v>
      </c>
      <c r="B1283" t="s">
        <v>464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>
      <c r="A1284" t="s">
        <v>129</v>
      </c>
      <c r="B1284" t="s">
        <v>465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>
      <c r="A1285" t="s">
        <v>129</v>
      </c>
      <c r="B1285" t="s">
        <v>466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>
      <c r="A1286" t="s">
        <v>129</v>
      </c>
      <c r="B1286" t="s">
        <v>467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>
      <c r="A1287" t="s">
        <v>129</v>
      </c>
      <c r="B1287" t="s">
        <v>468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>
      <c r="A1288" t="s">
        <v>129</v>
      </c>
      <c r="B1288" t="s">
        <v>469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>
      <c r="A1289" t="s">
        <v>129</v>
      </c>
      <c r="B1289" t="s">
        <v>470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>
      <c r="A1290" t="s">
        <v>129</v>
      </c>
      <c r="B1290" t="s">
        <v>471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>
      <c r="A1291" t="s">
        <v>129</v>
      </c>
      <c r="B1291" t="s">
        <v>472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>
      <c r="A1292" t="s">
        <v>131</v>
      </c>
      <c r="B1292" t="s">
        <v>131</v>
      </c>
    </row>
    <row r="1293" spans="1:37">
      <c r="A1293" t="s">
        <v>131</v>
      </c>
      <c r="B1293" t="s">
        <v>409</v>
      </c>
    </row>
    <row r="1294" spans="1:37">
      <c r="A1294" t="s">
        <v>131</v>
      </c>
      <c r="B1294" t="s">
        <v>410</v>
      </c>
      <c r="C1294" t="s">
        <v>411</v>
      </c>
      <c r="D1294" t="s">
        <v>412</v>
      </c>
      <c r="E1294" t="s">
        <v>413</v>
      </c>
      <c r="F1294" t="s">
        <v>414</v>
      </c>
      <c r="G1294" t="s">
        <v>415</v>
      </c>
      <c r="H1294" t="s">
        <v>416</v>
      </c>
      <c r="I1294" t="s">
        <v>417</v>
      </c>
      <c r="J1294" t="s">
        <v>418</v>
      </c>
      <c r="K1294" t="s">
        <v>419</v>
      </c>
      <c r="L1294" t="s">
        <v>420</v>
      </c>
      <c r="M1294" t="s">
        <v>421</v>
      </c>
      <c r="N1294" t="s">
        <v>422</v>
      </c>
      <c r="O1294" t="s">
        <v>423</v>
      </c>
      <c r="P1294" t="s">
        <v>424</v>
      </c>
      <c r="Q1294" t="s">
        <v>425</v>
      </c>
      <c r="R1294" t="s">
        <v>426</v>
      </c>
      <c r="S1294" t="s">
        <v>427</v>
      </c>
      <c r="T1294" t="s">
        <v>428</v>
      </c>
      <c r="U1294" t="s">
        <v>429</v>
      </c>
      <c r="V1294" t="s">
        <v>430</v>
      </c>
      <c r="W1294" t="s">
        <v>431</v>
      </c>
      <c r="X1294" t="s">
        <v>432</v>
      </c>
      <c r="Y1294" t="s">
        <v>433</v>
      </c>
      <c r="Z1294" t="s">
        <v>434</v>
      </c>
      <c r="AA1294" t="s">
        <v>435</v>
      </c>
      <c r="AB1294" t="s">
        <v>436</v>
      </c>
      <c r="AC1294" t="s">
        <v>437</v>
      </c>
      <c r="AD1294" t="s">
        <v>438</v>
      </c>
      <c r="AE1294" t="s">
        <v>439</v>
      </c>
      <c r="AF1294" t="s">
        <v>440</v>
      </c>
      <c r="AG1294" t="s">
        <v>441</v>
      </c>
      <c r="AH1294" t="s">
        <v>442</v>
      </c>
      <c r="AI1294" t="s">
        <v>443</v>
      </c>
      <c r="AJ1294" t="s">
        <v>444</v>
      </c>
      <c r="AK1294" t="s">
        <v>445</v>
      </c>
    </row>
    <row r="1295" spans="1:37">
      <c r="A1295" t="s">
        <v>131</v>
      </c>
      <c r="B1295" t="s">
        <v>446</v>
      </c>
    </row>
    <row r="1296" spans="1:37">
      <c r="A1296" t="s">
        <v>131</v>
      </c>
      <c r="B1296" t="s">
        <v>447</v>
      </c>
    </row>
    <row r="1297" spans="1:37">
      <c r="A1297" t="s">
        <v>131</v>
      </c>
      <c r="B1297" t="s">
        <v>448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>
      <c r="A1298" t="s">
        <v>131</v>
      </c>
      <c r="B1298" t="s">
        <v>449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>
      <c r="A1299" t="s">
        <v>131</v>
      </c>
      <c r="B1299" t="s">
        <v>450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>
      <c r="A1300" t="s">
        <v>131</v>
      </c>
      <c r="B1300" t="s">
        <v>451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>
      <c r="A1301" t="s">
        <v>131</v>
      </c>
      <c r="B1301" t="s">
        <v>452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>
      <c r="A1302" t="s">
        <v>131</v>
      </c>
      <c r="B1302" t="s">
        <v>453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>
      <c r="A1303" t="s">
        <v>131</v>
      </c>
      <c r="B1303" t="s">
        <v>454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>
      <c r="A1304" t="s">
        <v>131</v>
      </c>
      <c r="B1304" t="s">
        <v>455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>
      <c r="A1305" t="s">
        <v>131</v>
      </c>
      <c r="B1305" t="s">
        <v>456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>
      <c r="A1306" t="s">
        <v>131</v>
      </c>
      <c r="B1306" t="s">
        <v>457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>
      <c r="A1307" t="s">
        <v>131</v>
      </c>
      <c r="B1307" t="s">
        <v>458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>
      <c r="A1308" t="s">
        <v>131</v>
      </c>
      <c r="B1308" t="s">
        <v>459</v>
      </c>
    </row>
    <row r="1309" spans="1:37">
      <c r="A1309" t="s">
        <v>131</v>
      </c>
      <c r="B1309" t="s">
        <v>460</v>
      </c>
    </row>
    <row r="1310" spans="1:37">
      <c r="A1310" t="s">
        <v>131</v>
      </c>
      <c r="B1310" t="s">
        <v>461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>
      <c r="A1311" t="s">
        <v>131</v>
      </c>
      <c r="B1311" t="s">
        <v>462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>
      <c r="A1312" t="s">
        <v>131</v>
      </c>
      <c r="B1312" t="s">
        <v>463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>
      <c r="A1313" t="s">
        <v>131</v>
      </c>
      <c r="B1313" t="s">
        <v>464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>
      <c r="A1314" t="s">
        <v>131</v>
      </c>
      <c r="B1314" t="s">
        <v>465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>
      <c r="A1315" t="s">
        <v>131</v>
      </c>
      <c r="B1315" t="s">
        <v>466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>
      <c r="A1316" t="s">
        <v>131</v>
      </c>
      <c r="B1316" t="s">
        <v>467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>
      <c r="A1317" t="s">
        <v>131</v>
      </c>
      <c r="B1317" t="s">
        <v>468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>
      <c r="A1318" t="s">
        <v>131</v>
      </c>
      <c r="B1318" t="s">
        <v>469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>
      <c r="A1319" t="s">
        <v>131</v>
      </c>
      <c r="B1319" t="s">
        <v>470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>
      <c r="A1320" t="s">
        <v>131</v>
      </c>
      <c r="B1320" t="s">
        <v>471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>
      <c r="A1321" t="s">
        <v>131</v>
      </c>
      <c r="B1321" t="s">
        <v>472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>
      <c r="A1322" t="s">
        <v>134</v>
      </c>
      <c r="B1322" t="s">
        <v>134</v>
      </c>
    </row>
    <row r="1323" spans="1:37">
      <c r="A1323" t="s">
        <v>134</v>
      </c>
      <c r="B1323" t="s">
        <v>409</v>
      </c>
    </row>
    <row r="1324" spans="1:37">
      <c r="A1324" t="s">
        <v>134</v>
      </c>
      <c r="B1324" t="s">
        <v>410</v>
      </c>
      <c r="C1324" t="s">
        <v>411</v>
      </c>
      <c r="D1324" t="s">
        <v>412</v>
      </c>
      <c r="E1324" t="s">
        <v>413</v>
      </c>
      <c r="F1324" t="s">
        <v>414</v>
      </c>
      <c r="G1324" t="s">
        <v>415</v>
      </c>
      <c r="H1324" t="s">
        <v>416</v>
      </c>
      <c r="I1324" t="s">
        <v>417</v>
      </c>
      <c r="J1324" t="s">
        <v>418</v>
      </c>
      <c r="K1324" t="s">
        <v>419</v>
      </c>
      <c r="L1324" t="s">
        <v>420</v>
      </c>
      <c r="M1324" t="s">
        <v>421</v>
      </c>
      <c r="N1324" t="s">
        <v>422</v>
      </c>
      <c r="O1324" t="s">
        <v>423</v>
      </c>
      <c r="P1324" t="s">
        <v>424</v>
      </c>
      <c r="Q1324" t="s">
        <v>425</v>
      </c>
      <c r="R1324" t="s">
        <v>426</v>
      </c>
      <c r="S1324" t="s">
        <v>427</v>
      </c>
      <c r="T1324" t="s">
        <v>428</v>
      </c>
      <c r="U1324" t="s">
        <v>429</v>
      </c>
      <c r="V1324" t="s">
        <v>430</v>
      </c>
      <c r="W1324" t="s">
        <v>431</v>
      </c>
      <c r="X1324" t="s">
        <v>432</v>
      </c>
      <c r="Y1324" t="s">
        <v>433</v>
      </c>
      <c r="Z1324" t="s">
        <v>434</v>
      </c>
      <c r="AA1324" t="s">
        <v>435</v>
      </c>
      <c r="AB1324" t="s">
        <v>436</v>
      </c>
      <c r="AC1324" t="s">
        <v>437</v>
      </c>
      <c r="AD1324" t="s">
        <v>438</v>
      </c>
      <c r="AE1324" t="s">
        <v>439</v>
      </c>
      <c r="AF1324" t="s">
        <v>440</v>
      </c>
      <c r="AG1324" t="s">
        <v>441</v>
      </c>
      <c r="AH1324" t="s">
        <v>442</v>
      </c>
      <c r="AI1324" t="s">
        <v>443</v>
      </c>
      <c r="AJ1324" t="s">
        <v>444</v>
      </c>
      <c r="AK1324" t="s">
        <v>445</v>
      </c>
    </row>
    <row r="1325" spans="1:37">
      <c r="A1325" t="s">
        <v>134</v>
      </c>
      <c r="B1325" t="s">
        <v>446</v>
      </c>
    </row>
    <row r="1326" spans="1:37">
      <c r="A1326" t="s">
        <v>134</v>
      </c>
      <c r="B1326" t="s">
        <v>447</v>
      </c>
    </row>
    <row r="1327" spans="1:37">
      <c r="A1327" t="s">
        <v>134</v>
      </c>
      <c r="B1327" t="s">
        <v>448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>
      <c r="A1328" t="s">
        <v>134</v>
      </c>
      <c r="B1328" t="s">
        <v>449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>
      <c r="A1329" t="s">
        <v>134</v>
      </c>
      <c r="B1329" t="s">
        <v>450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>
      <c r="A1330" t="s">
        <v>134</v>
      </c>
      <c r="B1330" t="s">
        <v>451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>
      <c r="A1331" t="s">
        <v>134</v>
      </c>
      <c r="B1331" t="s">
        <v>452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>
      <c r="A1332" t="s">
        <v>134</v>
      </c>
      <c r="B1332" t="s">
        <v>453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>
      <c r="A1333" t="s">
        <v>134</v>
      </c>
      <c r="B1333" t="s">
        <v>454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>
      <c r="A1334" t="s">
        <v>134</v>
      </c>
      <c r="B1334" t="s">
        <v>455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>
      <c r="A1335" t="s">
        <v>134</v>
      </c>
      <c r="B1335" t="s">
        <v>456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>
      <c r="A1336" t="s">
        <v>134</v>
      </c>
      <c r="B1336" t="s">
        <v>457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>
      <c r="A1337" t="s">
        <v>134</v>
      </c>
      <c r="B1337" t="s">
        <v>458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>
      <c r="A1338" t="s">
        <v>134</v>
      </c>
      <c r="B1338" t="s">
        <v>459</v>
      </c>
    </row>
    <row r="1339" spans="1:37">
      <c r="A1339" t="s">
        <v>134</v>
      </c>
      <c r="B1339" t="s">
        <v>460</v>
      </c>
    </row>
    <row r="1340" spans="1:37">
      <c r="A1340" t="s">
        <v>134</v>
      </c>
      <c r="B1340" t="s">
        <v>461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>
      <c r="A1341" t="s">
        <v>134</v>
      </c>
      <c r="B1341" t="s">
        <v>462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>
      <c r="A1342" t="s">
        <v>134</v>
      </c>
      <c r="B1342" t="s">
        <v>463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>
      <c r="A1343" t="s">
        <v>134</v>
      </c>
      <c r="B1343" t="s">
        <v>464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>
      <c r="A1344" t="s">
        <v>134</v>
      </c>
      <c r="B1344" t="s">
        <v>465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>
      <c r="A1345" t="s">
        <v>134</v>
      </c>
      <c r="B1345" t="s">
        <v>466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>
      <c r="A1346" t="s">
        <v>134</v>
      </c>
      <c r="B1346" t="s">
        <v>467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>
      <c r="A1347" t="s">
        <v>134</v>
      </c>
      <c r="B1347" t="s">
        <v>468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>
      <c r="A1348" t="s">
        <v>134</v>
      </c>
      <c r="B1348" t="s">
        <v>469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>
      <c r="A1349" t="s">
        <v>134</v>
      </c>
      <c r="B1349" t="s">
        <v>470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>
      <c r="A1350" t="s">
        <v>134</v>
      </c>
      <c r="B1350" t="s">
        <v>471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>
      <c r="A1351" t="s">
        <v>134</v>
      </c>
      <c r="B1351" t="s">
        <v>472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>
      <c r="A1352" t="s">
        <v>137</v>
      </c>
      <c r="B1352" t="s">
        <v>137</v>
      </c>
    </row>
    <row r="1353" spans="1:37">
      <c r="A1353" t="s">
        <v>137</v>
      </c>
      <c r="B1353" t="s">
        <v>409</v>
      </c>
    </row>
    <row r="1354" spans="1:37">
      <c r="A1354" t="s">
        <v>137</v>
      </c>
      <c r="B1354" t="s">
        <v>410</v>
      </c>
      <c r="C1354" t="s">
        <v>411</v>
      </c>
      <c r="D1354" t="s">
        <v>412</v>
      </c>
      <c r="E1354" t="s">
        <v>413</v>
      </c>
      <c r="F1354" t="s">
        <v>414</v>
      </c>
      <c r="G1354" t="s">
        <v>415</v>
      </c>
      <c r="H1354" t="s">
        <v>416</v>
      </c>
      <c r="I1354" t="s">
        <v>417</v>
      </c>
      <c r="J1354" t="s">
        <v>418</v>
      </c>
      <c r="K1354" t="s">
        <v>419</v>
      </c>
      <c r="L1354" t="s">
        <v>420</v>
      </c>
      <c r="M1354" t="s">
        <v>421</v>
      </c>
      <c r="N1354" t="s">
        <v>422</v>
      </c>
      <c r="O1354" t="s">
        <v>423</v>
      </c>
      <c r="P1354" t="s">
        <v>424</v>
      </c>
      <c r="Q1354" t="s">
        <v>425</v>
      </c>
      <c r="R1354" t="s">
        <v>426</v>
      </c>
      <c r="S1354" t="s">
        <v>427</v>
      </c>
      <c r="T1354" t="s">
        <v>428</v>
      </c>
      <c r="U1354" t="s">
        <v>429</v>
      </c>
      <c r="V1354" t="s">
        <v>430</v>
      </c>
      <c r="W1354" t="s">
        <v>431</v>
      </c>
      <c r="X1354" t="s">
        <v>432</v>
      </c>
      <c r="Y1354" t="s">
        <v>433</v>
      </c>
      <c r="Z1354" t="s">
        <v>434</v>
      </c>
      <c r="AA1354" t="s">
        <v>435</v>
      </c>
      <c r="AB1354" t="s">
        <v>436</v>
      </c>
      <c r="AC1354" t="s">
        <v>437</v>
      </c>
      <c r="AD1354" t="s">
        <v>438</v>
      </c>
      <c r="AE1354" t="s">
        <v>439</v>
      </c>
      <c r="AF1354" t="s">
        <v>440</v>
      </c>
      <c r="AG1354" t="s">
        <v>441</v>
      </c>
      <c r="AH1354" t="s">
        <v>442</v>
      </c>
      <c r="AI1354" t="s">
        <v>443</v>
      </c>
      <c r="AJ1354" t="s">
        <v>444</v>
      </c>
      <c r="AK1354" t="s">
        <v>445</v>
      </c>
    </row>
    <row r="1355" spans="1:37">
      <c r="A1355" t="s">
        <v>137</v>
      </c>
      <c r="B1355" t="s">
        <v>446</v>
      </c>
    </row>
    <row r="1356" spans="1:37">
      <c r="A1356" t="s">
        <v>137</v>
      </c>
      <c r="B1356" t="s">
        <v>447</v>
      </c>
    </row>
    <row r="1357" spans="1:37">
      <c r="A1357" t="s">
        <v>137</v>
      </c>
      <c r="B1357" t="s">
        <v>448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>
      <c r="A1358" t="s">
        <v>137</v>
      </c>
      <c r="B1358" t="s">
        <v>449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>
      <c r="A1359" t="s">
        <v>137</v>
      </c>
      <c r="B1359" t="s">
        <v>450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>
      <c r="A1360" t="s">
        <v>137</v>
      </c>
      <c r="B1360" t="s">
        <v>451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>
      <c r="A1361" t="s">
        <v>137</v>
      </c>
      <c r="B1361" t="s">
        <v>452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>
      <c r="A1362" t="s">
        <v>137</v>
      </c>
      <c r="B1362" t="s">
        <v>453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>
      <c r="A1363" t="s">
        <v>137</v>
      </c>
      <c r="B1363" t="s">
        <v>454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>
      <c r="A1364" t="s">
        <v>137</v>
      </c>
      <c r="B1364" t="s">
        <v>455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>
      <c r="A1365" t="s">
        <v>137</v>
      </c>
      <c r="B1365" t="s">
        <v>456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>
      <c r="A1366" t="s">
        <v>137</v>
      </c>
      <c r="B1366" t="s">
        <v>457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>
      <c r="A1367" t="s">
        <v>137</v>
      </c>
      <c r="B1367" t="s">
        <v>458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>
      <c r="A1368" t="s">
        <v>137</v>
      </c>
      <c r="B1368" t="s">
        <v>459</v>
      </c>
    </row>
    <row r="1369" spans="1:37">
      <c r="A1369" t="s">
        <v>137</v>
      </c>
      <c r="B1369" t="s">
        <v>460</v>
      </c>
    </row>
    <row r="1370" spans="1:37">
      <c r="A1370" t="s">
        <v>137</v>
      </c>
      <c r="B1370" t="s">
        <v>461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>
      <c r="A1371" t="s">
        <v>137</v>
      </c>
      <c r="B1371" t="s">
        <v>462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>
      <c r="A1372" t="s">
        <v>137</v>
      </c>
      <c r="B1372" t="s">
        <v>463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>
      <c r="A1373" t="s">
        <v>137</v>
      </c>
      <c r="B1373" t="s">
        <v>464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>
      <c r="A1374" t="s">
        <v>137</v>
      </c>
      <c r="B1374" t="s">
        <v>465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>
      <c r="A1375" t="s">
        <v>137</v>
      </c>
      <c r="B1375" t="s">
        <v>466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>
      <c r="A1376" t="s">
        <v>137</v>
      </c>
      <c r="B1376" t="s">
        <v>467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>
      <c r="A1377" t="s">
        <v>137</v>
      </c>
      <c r="B1377" t="s">
        <v>468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>
      <c r="A1378" t="s">
        <v>137</v>
      </c>
      <c r="B1378" t="s">
        <v>469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>
      <c r="A1379" t="s">
        <v>137</v>
      </c>
      <c r="B1379" t="s">
        <v>470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>
      <c r="A1380" t="s">
        <v>137</v>
      </c>
      <c r="B1380" t="s">
        <v>471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>
      <c r="A1381" t="s">
        <v>137</v>
      </c>
      <c r="B1381" t="s">
        <v>472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>
      <c r="A1382" t="s">
        <v>140</v>
      </c>
      <c r="B1382" t="s">
        <v>140</v>
      </c>
    </row>
    <row r="1383" spans="1:37">
      <c r="A1383" t="s">
        <v>140</v>
      </c>
      <c r="B1383" t="s">
        <v>409</v>
      </c>
    </row>
    <row r="1384" spans="1:37">
      <c r="A1384" t="s">
        <v>140</v>
      </c>
      <c r="B1384" t="s">
        <v>410</v>
      </c>
      <c r="C1384" t="s">
        <v>411</v>
      </c>
      <c r="D1384" t="s">
        <v>412</v>
      </c>
      <c r="E1384" t="s">
        <v>413</v>
      </c>
      <c r="F1384" t="s">
        <v>414</v>
      </c>
      <c r="G1384" t="s">
        <v>415</v>
      </c>
      <c r="H1384" t="s">
        <v>416</v>
      </c>
      <c r="I1384" t="s">
        <v>417</v>
      </c>
      <c r="J1384" t="s">
        <v>418</v>
      </c>
      <c r="K1384" t="s">
        <v>419</v>
      </c>
      <c r="L1384" t="s">
        <v>420</v>
      </c>
      <c r="M1384" t="s">
        <v>421</v>
      </c>
      <c r="N1384" t="s">
        <v>422</v>
      </c>
      <c r="O1384" t="s">
        <v>423</v>
      </c>
      <c r="P1384" t="s">
        <v>424</v>
      </c>
      <c r="Q1384" t="s">
        <v>425</v>
      </c>
      <c r="R1384" t="s">
        <v>426</v>
      </c>
      <c r="S1384" t="s">
        <v>427</v>
      </c>
      <c r="T1384" t="s">
        <v>428</v>
      </c>
      <c r="U1384" t="s">
        <v>429</v>
      </c>
      <c r="V1384" t="s">
        <v>430</v>
      </c>
      <c r="W1384" t="s">
        <v>431</v>
      </c>
      <c r="X1384" t="s">
        <v>432</v>
      </c>
      <c r="Y1384" t="s">
        <v>433</v>
      </c>
      <c r="Z1384" t="s">
        <v>434</v>
      </c>
      <c r="AA1384" t="s">
        <v>435</v>
      </c>
      <c r="AB1384" t="s">
        <v>436</v>
      </c>
      <c r="AC1384" t="s">
        <v>437</v>
      </c>
      <c r="AD1384" t="s">
        <v>438</v>
      </c>
      <c r="AE1384" t="s">
        <v>439</v>
      </c>
      <c r="AF1384" t="s">
        <v>440</v>
      </c>
      <c r="AG1384" t="s">
        <v>441</v>
      </c>
      <c r="AH1384" t="s">
        <v>442</v>
      </c>
      <c r="AI1384" t="s">
        <v>443</v>
      </c>
      <c r="AJ1384" t="s">
        <v>444</v>
      </c>
      <c r="AK1384" t="s">
        <v>445</v>
      </c>
    </row>
    <row r="1385" spans="1:37">
      <c r="A1385" t="s">
        <v>140</v>
      </c>
      <c r="B1385" t="s">
        <v>446</v>
      </c>
    </row>
    <row r="1386" spans="1:37">
      <c r="A1386" t="s">
        <v>140</v>
      </c>
      <c r="B1386" t="s">
        <v>447</v>
      </c>
    </row>
    <row r="1387" spans="1:37">
      <c r="A1387" t="s">
        <v>140</v>
      </c>
      <c r="B1387" t="s">
        <v>448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>
      <c r="A1388" t="s">
        <v>140</v>
      </c>
      <c r="B1388" t="s">
        <v>449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>
      <c r="A1389" t="s">
        <v>140</v>
      </c>
      <c r="B1389" t="s">
        <v>450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>
      <c r="A1390" t="s">
        <v>140</v>
      </c>
      <c r="B1390" t="s">
        <v>451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>
      <c r="A1391" t="s">
        <v>140</v>
      </c>
      <c r="B1391" t="s">
        <v>452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>
      <c r="A1392" t="s">
        <v>140</v>
      </c>
      <c r="B1392" t="s">
        <v>453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>
      <c r="A1393" t="s">
        <v>140</v>
      </c>
      <c r="B1393" t="s">
        <v>454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>
      <c r="A1394" t="s">
        <v>140</v>
      </c>
      <c r="B1394" t="s">
        <v>455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>
      <c r="A1395" t="s">
        <v>140</v>
      </c>
      <c r="B1395" t="s">
        <v>456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>
      <c r="A1396" t="s">
        <v>140</v>
      </c>
      <c r="B1396" t="s">
        <v>457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>
      <c r="A1397" t="s">
        <v>140</v>
      </c>
      <c r="B1397" t="s">
        <v>458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>
      <c r="A1398" t="s">
        <v>140</v>
      </c>
      <c r="B1398" t="s">
        <v>459</v>
      </c>
    </row>
    <row r="1399" spans="1:37">
      <c r="A1399" t="s">
        <v>140</v>
      </c>
      <c r="B1399" t="s">
        <v>460</v>
      </c>
    </row>
    <row r="1400" spans="1:37">
      <c r="A1400" t="s">
        <v>140</v>
      </c>
      <c r="B1400" t="s">
        <v>461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>
      <c r="A1401" t="s">
        <v>140</v>
      </c>
      <c r="B1401" t="s">
        <v>462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>
      <c r="A1402" t="s">
        <v>140</v>
      </c>
      <c r="B1402" t="s">
        <v>463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>
      <c r="A1403" t="s">
        <v>140</v>
      </c>
      <c r="B1403" t="s">
        <v>464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>
      <c r="A1404" t="s">
        <v>140</v>
      </c>
      <c r="B1404" t="s">
        <v>465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>
      <c r="A1405" t="s">
        <v>140</v>
      </c>
      <c r="B1405" t="s">
        <v>466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>
      <c r="A1406" t="s">
        <v>140</v>
      </c>
      <c r="B1406" t="s">
        <v>467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>
      <c r="A1407" t="s">
        <v>140</v>
      </c>
      <c r="B1407" t="s">
        <v>468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>
      <c r="A1408" t="s">
        <v>140</v>
      </c>
      <c r="B1408" t="s">
        <v>469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>
      <c r="A1409" t="s">
        <v>140</v>
      </c>
      <c r="B1409" t="s">
        <v>470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>
      <c r="A1410" t="s">
        <v>140</v>
      </c>
      <c r="B1410" t="s">
        <v>471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>
      <c r="A1411" t="s">
        <v>140</v>
      </c>
      <c r="B1411" t="s">
        <v>472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>
      <c r="A1412" t="s">
        <v>1</v>
      </c>
      <c r="B1412" t="s">
        <v>1</v>
      </c>
    </row>
    <row r="1413" spans="1:37">
      <c r="A1413" t="s">
        <v>1</v>
      </c>
      <c r="B1413" t="s">
        <v>409</v>
      </c>
    </row>
    <row r="1414" spans="1:37">
      <c r="A1414" t="s">
        <v>1</v>
      </c>
      <c r="B1414" t="s">
        <v>410</v>
      </c>
      <c r="C1414" t="s">
        <v>411</v>
      </c>
      <c r="D1414" t="s">
        <v>412</v>
      </c>
      <c r="E1414" t="s">
        <v>413</v>
      </c>
      <c r="F1414" t="s">
        <v>414</v>
      </c>
      <c r="G1414" t="s">
        <v>415</v>
      </c>
      <c r="H1414" t="s">
        <v>416</v>
      </c>
      <c r="I1414" t="s">
        <v>417</v>
      </c>
      <c r="J1414" t="s">
        <v>418</v>
      </c>
      <c r="K1414" t="s">
        <v>419</v>
      </c>
      <c r="L1414" t="s">
        <v>420</v>
      </c>
      <c r="M1414" t="s">
        <v>421</v>
      </c>
      <c r="N1414" t="s">
        <v>422</v>
      </c>
      <c r="O1414" t="s">
        <v>423</v>
      </c>
      <c r="P1414" t="s">
        <v>424</v>
      </c>
      <c r="Q1414" t="s">
        <v>425</v>
      </c>
      <c r="R1414" t="s">
        <v>426</v>
      </c>
      <c r="S1414" t="s">
        <v>427</v>
      </c>
      <c r="T1414" t="s">
        <v>428</v>
      </c>
      <c r="U1414" t="s">
        <v>429</v>
      </c>
      <c r="V1414" t="s">
        <v>430</v>
      </c>
      <c r="W1414" t="s">
        <v>431</v>
      </c>
      <c r="X1414" t="s">
        <v>432</v>
      </c>
      <c r="Y1414" t="s">
        <v>433</v>
      </c>
      <c r="Z1414" t="s">
        <v>434</v>
      </c>
      <c r="AA1414" t="s">
        <v>435</v>
      </c>
      <c r="AB1414" t="s">
        <v>436</v>
      </c>
      <c r="AC1414" t="s">
        <v>437</v>
      </c>
      <c r="AD1414" t="s">
        <v>438</v>
      </c>
      <c r="AE1414" t="s">
        <v>439</v>
      </c>
      <c r="AF1414" t="s">
        <v>440</v>
      </c>
      <c r="AG1414" t="s">
        <v>441</v>
      </c>
      <c r="AH1414" t="s">
        <v>442</v>
      </c>
      <c r="AI1414" t="s">
        <v>443</v>
      </c>
      <c r="AJ1414" t="s">
        <v>444</v>
      </c>
      <c r="AK1414" t="s">
        <v>445</v>
      </c>
    </row>
    <row r="1415" spans="1:37">
      <c r="A1415" t="s">
        <v>1</v>
      </c>
      <c r="B1415" t="s">
        <v>446</v>
      </c>
    </row>
    <row r="1416" spans="1:37">
      <c r="A1416" t="s">
        <v>1</v>
      </c>
      <c r="B1416" t="s">
        <v>447</v>
      </c>
    </row>
    <row r="1417" spans="1:37">
      <c r="A1417" t="s">
        <v>1</v>
      </c>
      <c r="B1417" t="s">
        <v>448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>
      <c r="A1418" t="s">
        <v>1</v>
      </c>
      <c r="B1418" t="s">
        <v>449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>
      <c r="A1419" t="s">
        <v>1</v>
      </c>
      <c r="B1419" t="s">
        <v>450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>
      <c r="A1420" t="s">
        <v>1</v>
      </c>
      <c r="B1420" t="s">
        <v>451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>
      <c r="A1421" t="s">
        <v>1</v>
      </c>
      <c r="B1421" t="s">
        <v>452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>
      <c r="A1422" t="s">
        <v>1</v>
      </c>
      <c r="B1422" t="s">
        <v>453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>
      <c r="A1423" t="s">
        <v>1</v>
      </c>
      <c r="B1423" t="s">
        <v>454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>
      <c r="A1424" t="s">
        <v>1</v>
      </c>
      <c r="B1424" t="s">
        <v>455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>
      <c r="A1425" t="s">
        <v>1</v>
      </c>
      <c r="B1425" t="s">
        <v>456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>
      <c r="A1426" t="s">
        <v>1</v>
      </c>
      <c r="B1426" t="s">
        <v>457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>
      <c r="A1427" t="s">
        <v>1</v>
      </c>
      <c r="B1427" t="s">
        <v>458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>
      <c r="A1428" t="s">
        <v>1</v>
      </c>
      <c r="B1428" t="s">
        <v>459</v>
      </c>
    </row>
    <row r="1429" spans="1:37">
      <c r="A1429" t="s">
        <v>1</v>
      </c>
      <c r="B1429" t="s">
        <v>460</v>
      </c>
    </row>
    <row r="1430" spans="1:37">
      <c r="A1430" t="s">
        <v>1</v>
      </c>
      <c r="B1430" t="s">
        <v>461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>
      <c r="A1431" t="s">
        <v>1</v>
      </c>
      <c r="B1431" t="s">
        <v>462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>
      <c r="A1432" t="s">
        <v>1</v>
      </c>
      <c r="B1432" t="s">
        <v>463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>
      <c r="A1433" t="s">
        <v>1</v>
      </c>
      <c r="B1433" t="s">
        <v>464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>
      <c r="A1434" t="s">
        <v>1</v>
      </c>
      <c r="B1434" t="s">
        <v>465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>
      <c r="A1435" t="s">
        <v>1</v>
      </c>
      <c r="B1435" t="s">
        <v>466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>
      <c r="A1436" t="s">
        <v>1</v>
      </c>
      <c r="B1436" t="s">
        <v>467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>
      <c r="A1437" t="s">
        <v>1</v>
      </c>
      <c r="B1437" t="s">
        <v>468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>
      <c r="A1438" t="s">
        <v>1</v>
      </c>
      <c r="B1438" t="s">
        <v>469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>
      <c r="A1439" t="s">
        <v>1</v>
      </c>
      <c r="B1439" t="s">
        <v>470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>
      <c r="A1440" t="s">
        <v>1</v>
      </c>
      <c r="B1440" t="s">
        <v>471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>
      <c r="A1441" t="s">
        <v>1</v>
      </c>
      <c r="B1441" t="s">
        <v>472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>
      <c r="A1442" t="s">
        <v>145</v>
      </c>
      <c r="B1442" t="s">
        <v>145</v>
      </c>
    </row>
    <row r="1443" spans="1:37">
      <c r="A1443" t="s">
        <v>145</v>
      </c>
      <c r="B1443" t="s">
        <v>409</v>
      </c>
    </row>
    <row r="1444" spans="1:37">
      <c r="A1444" t="s">
        <v>145</v>
      </c>
      <c r="B1444" t="s">
        <v>410</v>
      </c>
      <c r="C1444" t="s">
        <v>411</v>
      </c>
      <c r="D1444" t="s">
        <v>412</v>
      </c>
      <c r="E1444" t="s">
        <v>413</v>
      </c>
      <c r="F1444" t="s">
        <v>414</v>
      </c>
      <c r="G1444" t="s">
        <v>415</v>
      </c>
      <c r="H1444" t="s">
        <v>416</v>
      </c>
      <c r="I1444" t="s">
        <v>417</v>
      </c>
      <c r="J1444" t="s">
        <v>418</v>
      </c>
      <c r="K1444" t="s">
        <v>419</v>
      </c>
      <c r="L1444" t="s">
        <v>420</v>
      </c>
      <c r="M1444" t="s">
        <v>421</v>
      </c>
      <c r="N1444" t="s">
        <v>422</v>
      </c>
      <c r="O1444" t="s">
        <v>423</v>
      </c>
      <c r="P1444" t="s">
        <v>424</v>
      </c>
      <c r="Q1444" t="s">
        <v>425</v>
      </c>
      <c r="R1444" t="s">
        <v>426</v>
      </c>
      <c r="S1444" t="s">
        <v>427</v>
      </c>
      <c r="T1444" t="s">
        <v>428</v>
      </c>
      <c r="U1444" t="s">
        <v>429</v>
      </c>
      <c r="V1444" t="s">
        <v>430</v>
      </c>
      <c r="W1444" t="s">
        <v>431</v>
      </c>
      <c r="X1444" t="s">
        <v>432</v>
      </c>
      <c r="Y1444" t="s">
        <v>433</v>
      </c>
      <c r="Z1444" t="s">
        <v>434</v>
      </c>
      <c r="AA1444" t="s">
        <v>435</v>
      </c>
      <c r="AB1444" t="s">
        <v>436</v>
      </c>
      <c r="AC1444" t="s">
        <v>437</v>
      </c>
      <c r="AD1444" t="s">
        <v>438</v>
      </c>
      <c r="AE1444" t="s">
        <v>439</v>
      </c>
      <c r="AF1444" t="s">
        <v>440</v>
      </c>
      <c r="AG1444" t="s">
        <v>441</v>
      </c>
      <c r="AH1444" t="s">
        <v>442</v>
      </c>
      <c r="AI1444" t="s">
        <v>443</v>
      </c>
      <c r="AJ1444" t="s">
        <v>444</v>
      </c>
      <c r="AK1444" t="s">
        <v>445</v>
      </c>
    </row>
    <row r="1445" spans="1:37">
      <c r="A1445" t="s">
        <v>145</v>
      </c>
      <c r="B1445" t="s">
        <v>446</v>
      </c>
    </row>
    <row r="1446" spans="1:37">
      <c r="A1446" t="s">
        <v>145</v>
      </c>
      <c r="B1446" t="s">
        <v>447</v>
      </c>
    </row>
    <row r="1447" spans="1:37">
      <c r="A1447" t="s">
        <v>145</v>
      </c>
      <c r="B1447" t="s">
        <v>448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>
      <c r="A1448" t="s">
        <v>145</v>
      </c>
      <c r="B1448" t="s">
        <v>449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>
      <c r="A1449" t="s">
        <v>145</v>
      </c>
      <c r="B1449" t="s">
        <v>450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>
      <c r="A1450" t="s">
        <v>145</v>
      </c>
      <c r="B1450" t="s">
        <v>451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>
      <c r="A1451" t="s">
        <v>145</v>
      </c>
      <c r="B1451" t="s">
        <v>452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>
      <c r="A1452" t="s">
        <v>145</v>
      </c>
      <c r="B1452" t="s">
        <v>453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>
      <c r="A1453" t="s">
        <v>145</v>
      </c>
      <c r="B1453" t="s">
        <v>454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>
      <c r="A1454" t="s">
        <v>145</v>
      </c>
      <c r="B1454" t="s">
        <v>455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>
      <c r="A1455" t="s">
        <v>145</v>
      </c>
      <c r="B1455" t="s">
        <v>456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>
      <c r="A1456" t="s">
        <v>145</v>
      </c>
      <c r="B1456" t="s">
        <v>457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>
      <c r="A1457" t="s">
        <v>145</v>
      </c>
      <c r="B1457" t="s">
        <v>458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>
      <c r="A1458" t="s">
        <v>145</v>
      </c>
      <c r="B1458" t="s">
        <v>459</v>
      </c>
    </row>
    <row r="1459" spans="1:37">
      <c r="A1459" t="s">
        <v>145</v>
      </c>
      <c r="B1459" t="s">
        <v>460</v>
      </c>
    </row>
    <row r="1460" spans="1:37">
      <c r="A1460" t="s">
        <v>145</v>
      </c>
      <c r="B1460" t="s">
        <v>461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>
      <c r="A1461" t="s">
        <v>145</v>
      </c>
      <c r="B1461" t="s">
        <v>462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>
      <c r="A1462" t="s">
        <v>145</v>
      </c>
      <c r="B1462" t="s">
        <v>463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>
      <c r="A1463" t="s">
        <v>145</v>
      </c>
      <c r="B1463" t="s">
        <v>464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>
      <c r="A1464" t="s">
        <v>145</v>
      </c>
      <c r="B1464" t="s">
        <v>465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>
      <c r="A1465" t="s">
        <v>145</v>
      </c>
      <c r="B1465" t="s">
        <v>466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>
      <c r="A1466" t="s">
        <v>145</v>
      </c>
      <c r="B1466" t="s">
        <v>467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>
      <c r="A1467" t="s">
        <v>145</v>
      </c>
      <c r="B1467" t="s">
        <v>468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>
      <c r="A1468" t="s">
        <v>145</v>
      </c>
      <c r="B1468" t="s">
        <v>469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>
      <c r="A1469" t="s">
        <v>145</v>
      </c>
      <c r="B1469" t="s">
        <v>470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>
      <c r="A1470" t="s">
        <v>145</v>
      </c>
      <c r="B1470" t="s">
        <v>471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>
      <c r="A1471" t="s">
        <v>145</v>
      </c>
      <c r="B1471" t="s">
        <v>472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>
      <c r="A1472" t="s">
        <v>147</v>
      </c>
      <c r="B1472" t="s">
        <v>147</v>
      </c>
    </row>
    <row r="1473" spans="1:37">
      <c r="A1473" t="s">
        <v>147</v>
      </c>
      <c r="B1473" t="s">
        <v>409</v>
      </c>
    </row>
    <row r="1474" spans="1:37">
      <c r="A1474" t="s">
        <v>147</v>
      </c>
      <c r="B1474" t="s">
        <v>410</v>
      </c>
      <c r="C1474" t="s">
        <v>411</v>
      </c>
      <c r="D1474" t="s">
        <v>412</v>
      </c>
      <c r="E1474" t="s">
        <v>413</v>
      </c>
      <c r="F1474" t="s">
        <v>414</v>
      </c>
      <c r="G1474" t="s">
        <v>415</v>
      </c>
      <c r="H1474" t="s">
        <v>416</v>
      </c>
      <c r="I1474" t="s">
        <v>417</v>
      </c>
      <c r="J1474" t="s">
        <v>418</v>
      </c>
      <c r="K1474" t="s">
        <v>419</v>
      </c>
      <c r="L1474" t="s">
        <v>420</v>
      </c>
      <c r="M1474" t="s">
        <v>421</v>
      </c>
      <c r="N1474" t="s">
        <v>422</v>
      </c>
      <c r="O1474" t="s">
        <v>423</v>
      </c>
      <c r="P1474" t="s">
        <v>424</v>
      </c>
      <c r="Q1474" t="s">
        <v>425</v>
      </c>
      <c r="R1474" t="s">
        <v>426</v>
      </c>
      <c r="S1474" t="s">
        <v>427</v>
      </c>
      <c r="T1474" t="s">
        <v>428</v>
      </c>
      <c r="U1474" t="s">
        <v>429</v>
      </c>
      <c r="V1474" t="s">
        <v>430</v>
      </c>
      <c r="W1474" t="s">
        <v>431</v>
      </c>
      <c r="X1474" t="s">
        <v>432</v>
      </c>
      <c r="Y1474" t="s">
        <v>433</v>
      </c>
      <c r="Z1474" t="s">
        <v>434</v>
      </c>
      <c r="AA1474" t="s">
        <v>435</v>
      </c>
      <c r="AB1474" t="s">
        <v>436</v>
      </c>
      <c r="AC1474" t="s">
        <v>437</v>
      </c>
      <c r="AD1474" t="s">
        <v>438</v>
      </c>
      <c r="AE1474" t="s">
        <v>439</v>
      </c>
      <c r="AF1474" t="s">
        <v>440</v>
      </c>
      <c r="AG1474" t="s">
        <v>441</v>
      </c>
      <c r="AH1474" t="s">
        <v>442</v>
      </c>
      <c r="AI1474" t="s">
        <v>443</v>
      </c>
      <c r="AJ1474" t="s">
        <v>444</v>
      </c>
      <c r="AK1474" t="s">
        <v>445</v>
      </c>
    </row>
    <row r="1475" spans="1:37">
      <c r="A1475" t="s">
        <v>147</v>
      </c>
      <c r="B1475" t="s">
        <v>446</v>
      </c>
    </row>
    <row r="1476" spans="1:37">
      <c r="A1476" t="s">
        <v>147</v>
      </c>
      <c r="B1476" t="s">
        <v>447</v>
      </c>
    </row>
    <row r="1477" spans="1:37">
      <c r="A1477" t="s">
        <v>147</v>
      </c>
      <c r="B1477" t="s">
        <v>448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>
      <c r="A1478" t="s">
        <v>147</v>
      </c>
      <c r="B1478" t="s">
        <v>449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>
      <c r="A1479" t="s">
        <v>147</v>
      </c>
      <c r="B1479" t="s">
        <v>450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>
      <c r="A1480" t="s">
        <v>147</v>
      </c>
      <c r="B1480" t="s">
        <v>451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>
      <c r="A1481" t="s">
        <v>147</v>
      </c>
      <c r="B1481" t="s">
        <v>452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>
      <c r="A1482" t="s">
        <v>147</v>
      </c>
      <c r="B1482" t="s">
        <v>453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>
      <c r="A1483" t="s">
        <v>147</v>
      </c>
      <c r="B1483" t="s">
        <v>454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>
      <c r="A1484" t="s">
        <v>147</v>
      </c>
      <c r="B1484" t="s">
        <v>455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>
      <c r="A1485" t="s">
        <v>147</v>
      </c>
      <c r="B1485" t="s">
        <v>456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>
      <c r="A1486" t="s">
        <v>147</v>
      </c>
      <c r="B1486" t="s">
        <v>457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>
      <c r="A1487" t="s">
        <v>147</v>
      </c>
      <c r="B1487" t="s">
        <v>458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>
      <c r="A1488" t="s">
        <v>147</v>
      </c>
      <c r="B1488" t="s">
        <v>459</v>
      </c>
    </row>
    <row r="1489" spans="1:37">
      <c r="A1489" t="s">
        <v>147</v>
      </c>
      <c r="B1489" t="s">
        <v>460</v>
      </c>
    </row>
    <row r="1490" spans="1:37">
      <c r="A1490" t="s">
        <v>147</v>
      </c>
      <c r="B1490" t="s">
        <v>461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>
      <c r="A1491" t="s">
        <v>147</v>
      </c>
      <c r="B1491" t="s">
        <v>462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>
      <c r="A1492" t="s">
        <v>147</v>
      </c>
      <c r="B1492" t="s">
        <v>463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>
      <c r="A1493" t="s">
        <v>147</v>
      </c>
      <c r="B1493" t="s">
        <v>464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>
      <c r="A1494" t="s">
        <v>147</v>
      </c>
      <c r="B1494" t="s">
        <v>465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>
      <c r="A1495" t="s">
        <v>147</v>
      </c>
      <c r="B1495" t="s">
        <v>466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>
      <c r="A1496" t="s">
        <v>147</v>
      </c>
      <c r="B1496" t="s">
        <v>467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>
      <c r="A1497" t="s">
        <v>147</v>
      </c>
      <c r="B1497" t="s">
        <v>468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>
      <c r="A1498" t="s">
        <v>147</v>
      </c>
      <c r="B1498" t="s">
        <v>469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>
      <c r="A1499" t="s">
        <v>147</v>
      </c>
      <c r="B1499" t="s">
        <v>470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>
      <c r="A1500" t="s">
        <v>147</v>
      </c>
      <c r="B1500" t="s">
        <v>471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>
      <c r="A1501" t="s">
        <v>147</v>
      </c>
      <c r="B1501" t="s">
        <v>472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DQ390"/>
  <sheetViews>
    <sheetView workbookViewId="0"/>
  </sheetViews>
  <sheetFormatPr defaultRowHeight="15"/>
  <cols>
    <col min="10" max="10" width="13.28515625" style="53" bestFit="1" customWidth="1"/>
    <col min="11" max="11" width="14.28515625" style="65" bestFit="1" customWidth="1"/>
    <col min="12" max="77" width="13" hidden="1" customWidth="1"/>
    <col min="78" max="78" width="14.28515625" style="75" bestFit="1" customWidth="1"/>
  </cols>
  <sheetData>
    <row r="1" spans="1:121">
      <c r="A1" t="s">
        <v>473</v>
      </c>
      <c r="B1" t="s">
        <v>474</v>
      </c>
      <c r="C1" t="s">
        <v>475</v>
      </c>
      <c r="D1" t="s">
        <v>476</v>
      </c>
      <c r="E1" t="s">
        <v>477</v>
      </c>
      <c r="F1" t="s">
        <v>478</v>
      </c>
    </row>
    <row r="2" spans="1:121">
      <c r="A2" t="s">
        <v>479</v>
      </c>
      <c r="B2" t="s">
        <v>480</v>
      </c>
      <c r="C2" t="s">
        <v>481</v>
      </c>
      <c r="D2">
        <v>2012</v>
      </c>
      <c r="E2" t="s">
        <v>482</v>
      </c>
      <c r="F2" t="s">
        <v>483</v>
      </c>
    </row>
    <row r="3" spans="1:121">
      <c r="A3" t="s">
        <v>484</v>
      </c>
    </row>
    <row r="4" spans="1:121">
      <c r="A4" t="s">
        <v>485</v>
      </c>
      <c r="B4" t="s">
        <v>486</v>
      </c>
      <c r="C4" t="s">
        <v>487</v>
      </c>
      <c r="D4" t="s">
        <v>487</v>
      </c>
      <c r="E4" t="s">
        <v>487</v>
      </c>
      <c r="F4" t="s">
        <v>487</v>
      </c>
      <c r="G4" t="s">
        <v>487</v>
      </c>
      <c r="H4" t="s">
        <v>487</v>
      </c>
      <c r="I4" t="s">
        <v>487</v>
      </c>
      <c r="J4" s="53" t="s">
        <v>488</v>
      </c>
      <c r="K4" s="65" t="s">
        <v>488</v>
      </c>
      <c r="L4" t="s">
        <v>489</v>
      </c>
      <c r="M4" t="s">
        <v>489</v>
      </c>
      <c r="N4" t="s">
        <v>489</v>
      </c>
      <c r="O4" t="s">
        <v>489</v>
      </c>
      <c r="P4" t="s">
        <v>489</v>
      </c>
      <c r="Q4" t="s">
        <v>490</v>
      </c>
      <c r="R4" t="s">
        <v>490</v>
      </c>
      <c r="S4" t="s">
        <v>491</v>
      </c>
      <c r="T4" t="s">
        <v>491</v>
      </c>
      <c r="U4" t="s">
        <v>491</v>
      </c>
      <c r="V4" t="s">
        <v>491</v>
      </c>
      <c r="W4" t="s">
        <v>491</v>
      </c>
      <c r="X4" t="s">
        <v>491</v>
      </c>
      <c r="Y4" t="s">
        <v>491</v>
      </c>
      <c r="Z4" t="s">
        <v>491</v>
      </c>
      <c r="AA4" t="s">
        <v>491</v>
      </c>
      <c r="AB4" t="s">
        <v>491</v>
      </c>
      <c r="AC4" t="s">
        <v>491</v>
      </c>
      <c r="AD4" t="s">
        <v>491</v>
      </c>
      <c r="AE4" t="s">
        <v>491</v>
      </c>
      <c r="AF4" t="s">
        <v>491</v>
      </c>
      <c r="AG4" t="s">
        <v>491</v>
      </c>
      <c r="AH4" t="s">
        <v>491</v>
      </c>
      <c r="AI4" t="s">
        <v>491</v>
      </c>
      <c r="AJ4" t="s">
        <v>491</v>
      </c>
      <c r="AK4" t="s">
        <v>491</v>
      </c>
      <c r="AL4" t="s">
        <v>491</v>
      </c>
      <c r="AM4" t="s">
        <v>491</v>
      </c>
      <c r="AN4" t="s">
        <v>491</v>
      </c>
      <c r="AO4" t="s">
        <v>491</v>
      </c>
      <c r="AP4" t="s">
        <v>491</v>
      </c>
      <c r="AQ4" t="s">
        <v>491</v>
      </c>
      <c r="AR4" t="s">
        <v>491</v>
      </c>
      <c r="AS4" t="s">
        <v>491</v>
      </c>
      <c r="AT4" t="s">
        <v>491</v>
      </c>
      <c r="AU4" t="s">
        <v>491</v>
      </c>
      <c r="AV4" t="s">
        <v>491</v>
      </c>
      <c r="AW4" t="s">
        <v>491</v>
      </c>
      <c r="AX4" t="s">
        <v>491</v>
      </c>
      <c r="AY4" t="s">
        <v>491</v>
      </c>
      <c r="AZ4" t="s">
        <v>491</v>
      </c>
      <c r="BA4" t="s">
        <v>491</v>
      </c>
      <c r="BB4" t="s">
        <v>491</v>
      </c>
      <c r="BC4" t="s">
        <v>491</v>
      </c>
      <c r="BD4" t="s">
        <v>491</v>
      </c>
      <c r="BE4" t="s">
        <v>491</v>
      </c>
      <c r="BF4" t="s">
        <v>491</v>
      </c>
      <c r="BG4" t="s">
        <v>491</v>
      </c>
      <c r="BH4" t="s">
        <v>491</v>
      </c>
      <c r="BI4" t="s">
        <v>491</v>
      </c>
      <c r="BJ4" t="s">
        <v>491</v>
      </c>
      <c r="BK4" t="s">
        <v>491</v>
      </c>
      <c r="BL4" t="s">
        <v>491</v>
      </c>
      <c r="BM4" t="s">
        <v>492</v>
      </c>
      <c r="BN4" t="s">
        <v>492</v>
      </c>
      <c r="BO4" t="s">
        <v>492</v>
      </c>
      <c r="BP4" t="s">
        <v>492</v>
      </c>
      <c r="BQ4" t="s">
        <v>493</v>
      </c>
      <c r="BR4" t="s">
        <v>493</v>
      </c>
      <c r="BS4" t="s">
        <v>493</v>
      </c>
      <c r="BT4" t="s">
        <v>493</v>
      </c>
      <c r="BU4" t="s">
        <v>447</v>
      </c>
      <c r="BV4" t="s">
        <v>447</v>
      </c>
      <c r="BW4" t="s">
        <v>447</v>
      </c>
      <c r="BX4" t="s">
        <v>447</v>
      </c>
      <c r="BY4" t="s">
        <v>447</v>
      </c>
      <c r="BZ4" s="75" t="s">
        <v>447</v>
      </c>
      <c r="CA4" t="s">
        <v>447</v>
      </c>
      <c r="CB4" t="s">
        <v>447</v>
      </c>
      <c r="CC4" t="s">
        <v>447</v>
      </c>
      <c r="CD4" t="s">
        <v>447</v>
      </c>
      <c r="CE4" t="s">
        <v>447</v>
      </c>
      <c r="CF4" t="s">
        <v>447</v>
      </c>
      <c r="CG4" t="s">
        <v>447</v>
      </c>
      <c r="CH4" t="s">
        <v>447</v>
      </c>
      <c r="CI4" t="s">
        <v>447</v>
      </c>
      <c r="CJ4" t="s">
        <v>447</v>
      </c>
      <c r="CK4" t="s">
        <v>447</v>
      </c>
      <c r="CL4" t="s">
        <v>447</v>
      </c>
      <c r="CM4" t="s">
        <v>447</v>
      </c>
      <c r="CN4" t="s">
        <v>447</v>
      </c>
      <c r="CO4" t="s">
        <v>447</v>
      </c>
      <c r="CP4" t="s">
        <v>447</v>
      </c>
      <c r="CQ4" t="s">
        <v>494</v>
      </c>
      <c r="CR4" t="s">
        <v>494</v>
      </c>
      <c r="CS4" t="s">
        <v>494</v>
      </c>
      <c r="CT4" t="s">
        <v>494</v>
      </c>
      <c r="CU4" t="s">
        <v>494</v>
      </c>
      <c r="CV4" t="s">
        <v>494</v>
      </c>
      <c r="CW4" t="s">
        <v>494</v>
      </c>
      <c r="CX4" t="s">
        <v>494</v>
      </c>
      <c r="CY4" t="s">
        <v>494</v>
      </c>
      <c r="CZ4" t="s">
        <v>494</v>
      </c>
      <c r="DA4" t="s">
        <v>494</v>
      </c>
      <c r="DB4" t="s">
        <v>494</v>
      </c>
      <c r="DC4" t="s">
        <v>494</v>
      </c>
      <c r="DD4" t="s">
        <v>494</v>
      </c>
      <c r="DE4" t="s">
        <v>494</v>
      </c>
      <c r="DF4" t="s">
        <v>494</v>
      </c>
      <c r="DG4" t="s">
        <v>494</v>
      </c>
      <c r="DH4" t="s">
        <v>494</v>
      </c>
      <c r="DI4" t="s">
        <v>494</v>
      </c>
      <c r="DJ4" t="s">
        <v>495</v>
      </c>
      <c r="DK4" t="s">
        <v>495</v>
      </c>
      <c r="DL4" t="s">
        <v>495</v>
      </c>
      <c r="DM4" t="s">
        <v>496</v>
      </c>
      <c r="DN4" t="s">
        <v>496</v>
      </c>
      <c r="DO4" t="s">
        <v>496</v>
      </c>
      <c r="DP4" t="s">
        <v>496</v>
      </c>
      <c r="DQ4" t="s">
        <v>496</v>
      </c>
    </row>
    <row r="5" spans="1:121">
      <c r="A5" t="s">
        <v>497</v>
      </c>
      <c r="B5" t="s">
        <v>497</v>
      </c>
      <c r="C5" t="s">
        <v>498</v>
      </c>
      <c r="D5" t="s">
        <v>498</v>
      </c>
      <c r="E5" t="s">
        <v>498</v>
      </c>
      <c r="F5" t="s">
        <v>498</v>
      </c>
      <c r="G5" t="s">
        <v>498</v>
      </c>
      <c r="H5" t="s">
        <v>498</v>
      </c>
      <c r="I5" t="s">
        <v>498</v>
      </c>
      <c r="J5" s="53" t="s">
        <v>498</v>
      </c>
      <c r="K5" s="65" t="s">
        <v>498</v>
      </c>
      <c r="L5" t="s">
        <v>499</v>
      </c>
      <c r="M5" t="s">
        <v>499</v>
      </c>
      <c r="N5" t="s">
        <v>500</v>
      </c>
      <c r="O5" t="s">
        <v>501</v>
      </c>
      <c r="P5" t="s">
        <v>502</v>
      </c>
      <c r="Q5" t="s">
        <v>503</v>
      </c>
      <c r="R5" t="s">
        <v>503</v>
      </c>
      <c r="S5" t="s">
        <v>504</v>
      </c>
      <c r="T5" t="s">
        <v>505</v>
      </c>
      <c r="U5" t="s">
        <v>505</v>
      </c>
      <c r="V5" t="s">
        <v>504</v>
      </c>
      <c r="W5" t="s">
        <v>505</v>
      </c>
      <c r="X5" t="s">
        <v>505</v>
      </c>
      <c r="Y5" t="s">
        <v>504</v>
      </c>
      <c r="Z5" t="s">
        <v>504</v>
      </c>
      <c r="AA5" t="s">
        <v>504</v>
      </c>
      <c r="AB5" t="s">
        <v>504</v>
      </c>
      <c r="AC5" t="s">
        <v>505</v>
      </c>
      <c r="AD5" t="s">
        <v>505</v>
      </c>
      <c r="AE5" t="s">
        <v>504</v>
      </c>
      <c r="AF5" t="s">
        <v>505</v>
      </c>
      <c r="AG5" t="s">
        <v>505</v>
      </c>
      <c r="AH5" t="s">
        <v>504</v>
      </c>
      <c r="AI5" t="s">
        <v>504</v>
      </c>
      <c r="AJ5" t="s">
        <v>504</v>
      </c>
      <c r="AK5" t="s">
        <v>504</v>
      </c>
      <c r="AL5" t="s">
        <v>505</v>
      </c>
      <c r="AM5" t="s">
        <v>505</v>
      </c>
      <c r="AN5" t="s">
        <v>504</v>
      </c>
      <c r="AO5" t="s">
        <v>505</v>
      </c>
      <c r="AP5" t="s">
        <v>505</v>
      </c>
      <c r="AQ5" t="s">
        <v>504</v>
      </c>
      <c r="AR5" t="s">
        <v>504</v>
      </c>
      <c r="AS5" t="s">
        <v>504</v>
      </c>
      <c r="AT5" t="s">
        <v>504</v>
      </c>
      <c r="AU5" t="s">
        <v>505</v>
      </c>
      <c r="AV5" t="s">
        <v>505</v>
      </c>
      <c r="AW5" t="s">
        <v>504</v>
      </c>
      <c r="AX5" t="s">
        <v>505</v>
      </c>
      <c r="AY5" t="s">
        <v>505</v>
      </c>
      <c r="AZ5" t="s">
        <v>504</v>
      </c>
      <c r="BA5" t="s">
        <v>504</v>
      </c>
      <c r="BB5" t="s">
        <v>504</v>
      </c>
      <c r="BC5" t="s">
        <v>506</v>
      </c>
      <c r="BD5" t="s">
        <v>506</v>
      </c>
      <c r="BE5" t="s">
        <v>506</v>
      </c>
      <c r="BF5" t="s">
        <v>506</v>
      </c>
      <c r="BG5" t="s">
        <v>506</v>
      </c>
      <c r="BH5" t="s">
        <v>506</v>
      </c>
      <c r="BI5" t="s">
        <v>506</v>
      </c>
      <c r="BJ5" t="s">
        <v>506</v>
      </c>
      <c r="BK5" t="s">
        <v>506</v>
      </c>
      <c r="BL5" t="s">
        <v>506</v>
      </c>
      <c r="BM5" t="s">
        <v>507</v>
      </c>
      <c r="BN5" t="s">
        <v>507</v>
      </c>
      <c r="BO5" t="s">
        <v>507</v>
      </c>
      <c r="BP5" t="s">
        <v>507</v>
      </c>
      <c r="BQ5" t="s">
        <v>507</v>
      </c>
      <c r="BR5" t="s">
        <v>507</v>
      </c>
      <c r="BS5" t="s">
        <v>507</v>
      </c>
      <c r="BT5" t="s">
        <v>507</v>
      </c>
      <c r="BU5" t="s">
        <v>498</v>
      </c>
      <c r="BV5" t="s">
        <v>498</v>
      </c>
      <c r="BW5" t="s">
        <v>498</v>
      </c>
      <c r="BX5" t="s">
        <v>498</v>
      </c>
      <c r="BY5" t="s">
        <v>498</v>
      </c>
      <c r="BZ5" s="75" t="s">
        <v>498</v>
      </c>
      <c r="CA5" t="s">
        <v>498</v>
      </c>
      <c r="CB5" t="s">
        <v>498</v>
      </c>
      <c r="CC5" t="s">
        <v>498</v>
      </c>
      <c r="CD5" t="s">
        <v>498</v>
      </c>
      <c r="CE5" t="s">
        <v>498</v>
      </c>
      <c r="CF5" t="s">
        <v>498</v>
      </c>
      <c r="CG5" t="s">
        <v>498</v>
      </c>
      <c r="CH5" t="s">
        <v>498</v>
      </c>
      <c r="CI5" t="s">
        <v>498</v>
      </c>
      <c r="CJ5" t="s">
        <v>498</v>
      </c>
      <c r="CK5" t="s">
        <v>498</v>
      </c>
      <c r="CL5" t="s">
        <v>498</v>
      </c>
      <c r="CM5" t="s">
        <v>498</v>
      </c>
      <c r="CN5" t="s">
        <v>498</v>
      </c>
      <c r="CO5" t="s">
        <v>498</v>
      </c>
      <c r="CP5" t="s">
        <v>498</v>
      </c>
      <c r="CQ5" t="s">
        <v>502</v>
      </c>
      <c r="CR5" t="s">
        <v>502</v>
      </c>
      <c r="CS5" t="s">
        <v>502</v>
      </c>
      <c r="CT5" t="s">
        <v>502</v>
      </c>
      <c r="CU5" t="s">
        <v>502</v>
      </c>
      <c r="CV5" t="s">
        <v>502</v>
      </c>
      <c r="CW5" t="s">
        <v>502</v>
      </c>
      <c r="CX5" t="s">
        <v>502</v>
      </c>
      <c r="CY5" t="s">
        <v>502</v>
      </c>
      <c r="CZ5" t="s">
        <v>502</v>
      </c>
      <c r="DA5" t="s">
        <v>502</v>
      </c>
      <c r="DB5" t="s">
        <v>502</v>
      </c>
      <c r="DC5" t="s">
        <v>502</v>
      </c>
      <c r="DD5" t="s">
        <v>502</v>
      </c>
      <c r="DE5" t="s">
        <v>502</v>
      </c>
      <c r="DF5" t="s">
        <v>502</v>
      </c>
      <c r="DG5" t="s">
        <v>502</v>
      </c>
      <c r="DH5" t="s">
        <v>502</v>
      </c>
      <c r="DI5" t="s">
        <v>502</v>
      </c>
      <c r="DJ5" t="s">
        <v>498</v>
      </c>
      <c r="DK5" t="s">
        <v>498</v>
      </c>
      <c r="DL5" t="s">
        <v>498</v>
      </c>
      <c r="DM5" t="s">
        <v>508</v>
      </c>
      <c r="DN5" t="s">
        <v>509</v>
      </c>
      <c r="DO5" t="s">
        <v>508</v>
      </c>
      <c r="DP5" t="s">
        <v>509</v>
      </c>
      <c r="DQ5" t="s">
        <v>510</v>
      </c>
    </row>
    <row r="6" spans="1:121">
      <c r="A6" t="s">
        <v>194</v>
      </c>
      <c r="B6" t="s">
        <v>195</v>
      </c>
      <c r="C6" t="s">
        <v>511</v>
      </c>
      <c r="D6" t="s">
        <v>512</v>
      </c>
      <c r="E6" t="s">
        <v>513</v>
      </c>
      <c r="F6" t="s">
        <v>514</v>
      </c>
      <c r="G6" t="s">
        <v>515</v>
      </c>
      <c r="H6" t="s">
        <v>516</v>
      </c>
      <c r="I6" t="s">
        <v>517</v>
      </c>
      <c r="J6" s="53" t="s">
        <v>518</v>
      </c>
      <c r="K6" s="65" t="s">
        <v>519</v>
      </c>
      <c r="L6" t="s">
        <v>520</v>
      </c>
      <c r="M6" t="s">
        <v>521</v>
      </c>
      <c r="N6" t="s">
        <v>522</v>
      </c>
      <c r="O6" t="s">
        <v>523</v>
      </c>
      <c r="P6" t="s">
        <v>524</v>
      </c>
      <c r="Q6" t="s">
        <v>525</v>
      </c>
      <c r="R6" t="s">
        <v>526</v>
      </c>
      <c r="S6" t="s">
        <v>527</v>
      </c>
      <c r="T6" t="s">
        <v>528</v>
      </c>
      <c r="U6" t="s">
        <v>529</v>
      </c>
      <c r="V6" t="s">
        <v>530</v>
      </c>
      <c r="W6" t="s">
        <v>531</v>
      </c>
      <c r="X6" t="s">
        <v>532</v>
      </c>
      <c r="Y6" t="s">
        <v>533</v>
      </c>
      <c r="Z6" t="s">
        <v>534</v>
      </c>
      <c r="AA6" t="s">
        <v>535</v>
      </c>
      <c r="AB6" t="s">
        <v>536</v>
      </c>
      <c r="AC6" t="s">
        <v>537</v>
      </c>
      <c r="AD6" t="s">
        <v>538</v>
      </c>
      <c r="AE6" t="s">
        <v>539</v>
      </c>
      <c r="AF6" t="s">
        <v>540</v>
      </c>
      <c r="AG6" t="s">
        <v>541</v>
      </c>
      <c r="AH6" t="s">
        <v>542</v>
      </c>
      <c r="AI6" t="s">
        <v>543</v>
      </c>
      <c r="AJ6" t="s">
        <v>544</v>
      </c>
      <c r="AK6" t="s">
        <v>545</v>
      </c>
      <c r="AL6" t="s">
        <v>546</v>
      </c>
      <c r="AM6" t="s">
        <v>547</v>
      </c>
      <c r="AN6" t="s">
        <v>548</v>
      </c>
      <c r="AO6" t="s">
        <v>549</v>
      </c>
      <c r="AP6" t="s">
        <v>550</v>
      </c>
      <c r="AQ6" t="s">
        <v>551</v>
      </c>
      <c r="AR6" t="s">
        <v>552</v>
      </c>
      <c r="AS6" t="s">
        <v>553</v>
      </c>
      <c r="AT6" t="s">
        <v>554</v>
      </c>
      <c r="AU6" t="s">
        <v>555</v>
      </c>
      <c r="AV6" t="s">
        <v>556</v>
      </c>
      <c r="AW6" t="s">
        <v>557</v>
      </c>
      <c r="AX6" t="s">
        <v>558</v>
      </c>
      <c r="AY6" t="s">
        <v>559</v>
      </c>
      <c r="AZ6" t="s">
        <v>560</v>
      </c>
      <c r="BA6" t="s">
        <v>561</v>
      </c>
      <c r="BB6" t="s">
        <v>562</v>
      </c>
      <c r="BC6" t="s">
        <v>563</v>
      </c>
      <c r="BD6" t="s">
        <v>564</v>
      </c>
      <c r="BE6" t="s">
        <v>565</v>
      </c>
      <c r="BF6" t="s">
        <v>566</v>
      </c>
      <c r="BG6" t="s">
        <v>567</v>
      </c>
      <c r="BH6" t="s">
        <v>568</v>
      </c>
      <c r="BI6" t="s">
        <v>569</v>
      </c>
      <c r="BJ6" t="s">
        <v>570</v>
      </c>
      <c r="BK6" t="s">
        <v>571</v>
      </c>
      <c r="BL6" t="s">
        <v>572</v>
      </c>
      <c r="BM6" t="s">
        <v>573</v>
      </c>
      <c r="BN6" t="s">
        <v>574</v>
      </c>
      <c r="BO6" t="s">
        <v>575</v>
      </c>
      <c r="BP6" t="s">
        <v>576</v>
      </c>
      <c r="BQ6" t="s">
        <v>577</v>
      </c>
      <c r="BR6" t="s">
        <v>578</v>
      </c>
      <c r="BS6" t="s">
        <v>579</v>
      </c>
      <c r="BT6" t="s">
        <v>580</v>
      </c>
      <c r="BU6" t="s">
        <v>235</v>
      </c>
      <c r="BV6" t="s">
        <v>581</v>
      </c>
      <c r="BW6" t="s">
        <v>215</v>
      </c>
      <c r="BX6" t="s">
        <v>582</v>
      </c>
      <c r="BY6" t="s">
        <v>583</v>
      </c>
      <c r="BZ6" s="75" t="s">
        <v>217</v>
      </c>
      <c r="CA6" t="s">
        <v>219</v>
      </c>
      <c r="CB6" t="s">
        <v>584</v>
      </c>
      <c r="CC6" t="s">
        <v>220</v>
      </c>
      <c r="CD6" t="s">
        <v>221</v>
      </c>
      <c r="CE6" t="s">
        <v>585</v>
      </c>
      <c r="CF6" t="s">
        <v>586</v>
      </c>
      <c r="CG6" t="s">
        <v>587</v>
      </c>
      <c r="CH6" t="s">
        <v>588</v>
      </c>
      <c r="CI6" t="s">
        <v>226</v>
      </c>
      <c r="CJ6" t="s">
        <v>227</v>
      </c>
      <c r="CK6" t="s">
        <v>229</v>
      </c>
      <c r="CL6" t="s">
        <v>589</v>
      </c>
      <c r="CM6" t="s">
        <v>590</v>
      </c>
      <c r="CN6" t="s">
        <v>232</v>
      </c>
      <c r="CO6" t="s">
        <v>591</v>
      </c>
      <c r="CP6" t="s">
        <v>592</v>
      </c>
      <c r="CQ6" t="s">
        <v>196</v>
      </c>
      <c r="CR6" t="s">
        <v>593</v>
      </c>
      <c r="CS6" t="s">
        <v>594</v>
      </c>
      <c r="CT6" t="s">
        <v>199</v>
      </c>
      <c r="CU6" t="s">
        <v>595</v>
      </c>
      <c r="CV6" t="s">
        <v>200</v>
      </c>
      <c r="CW6" t="s">
        <v>201</v>
      </c>
      <c r="CX6" t="s">
        <v>596</v>
      </c>
      <c r="CY6" t="s">
        <v>597</v>
      </c>
      <c r="CZ6" t="s">
        <v>598</v>
      </c>
      <c r="DA6" t="s">
        <v>599</v>
      </c>
      <c r="DB6" t="s">
        <v>206</v>
      </c>
      <c r="DC6" t="s">
        <v>207</v>
      </c>
      <c r="DD6" t="s">
        <v>209</v>
      </c>
      <c r="DE6" t="s">
        <v>600</v>
      </c>
      <c r="DF6" t="s">
        <v>601</v>
      </c>
      <c r="DG6" t="s">
        <v>212</v>
      </c>
      <c r="DH6" t="s">
        <v>602</v>
      </c>
      <c r="DI6" t="s">
        <v>603</v>
      </c>
      <c r="DJ6" t="s">
        <v>604</v>
      </c>
      <c r="DK6" t="s">
        <v>605</v>
      </c>
      <c r="DL6" t="s">
        <v>606</v>
      </c>
      <c r="DM6" t="s">
        <v>607</v>
      </c>
      <c r="DN6" t="s">
        <v>608</v>
      </c>
      <c r="DO6" t="s">
        <v>609</v>
      </c>
      <c r="DP6" t="s">
        <v>610</v>
      </c>
      <c r="DQ6" t="s">
        <v>611</v>
      </c>
    </row>
    <row r="7" spans="1:121" hidden="1">
      <c r="A7" t="s">
        <v>3</v>
      </c>
      <c r="B7">
        <v>2024</v>
      </c>
      <c r="C7">
        <v>98365120</v>
      </c>
      <c r="D7">
        <v>282863.7</v>
      </c>
      <c r="E7">
        <v>0</v>
      </c>
      <c r="F7">
        <v>722361.1</v>
      </c>
      <c r="G7">
        <v>99370341.5</v>
      </c>
      <c r="H7">
        <v>94828094.099999994</v>
      </c>
      <c r="I7">
        <v>97597021.799999997</v>
      </c>
      <c r="J7" s="53">
        <v>7001347</v>
      </c>
      <c r="K7" s="65">
        <v>57492184</v>
      </c>
      <c r="L7">
        <v>3.5900000000000001E-2</v>
      </c>
      <c r="M7">
        <v>5.3999999999999999E-2</v>
      </c>
      <c r="N7">
        <v>0.15</v>
      </c>
      <c r="O7">
        <v>4232.95</v>
      </c>
      <c r="P7">
        <v>20967.400000000001</v>
      </c>
      <c r="Q7">
        <v>0.37</v>
      </c>
      <c r="R7">
        <v>0.39</v>
      </c>
      <c r="S7">
        <v>380.2</v>
      </c>
      <c r="T7">
        <v>27.7</v>
      </c>
      <c r="U7">
        <v>3.89</v>
      </c>
      <c r="V7">
        <v>28.9</v>
      </c>
      <c r="W7">
        <v>1341.2</v>
      </c>
      <c r="X7">
        <v>0.24</v>
      </c>
      <c r="Y7">
        <v>382</v>
      </c>
      <c r="Z7">
        <v>68.900000000000006</v>
      </c>
      <c r="AA7">
        <v>450.9</v>
      </c>
      <c r="AB7">
        <v>398.8</v>
      </c>
      <c r="AC7">
        <v>30.6</v>
      </c>
      <c r="AD7">
        <v>4.32</v>
      </c>
      <c r="AE7">
        <v>29.1</v>
      </c>
      <c r="AF7">
        <v>1355.5</v>
      </c>
      <c r="AG7">
        <v>0.26</v>
      </c>
      <c r="AH7">
        <v>400.9</v>
      </c>
      <c r="AI7">
        <v>69.5</v>
      </c>
      <c r="AJ7">
        <v>470.4</v>
      </c>
      <c r="AK7">
        <v>315.39999999999998</v>
      </c>
      <c r="AL7">
        <v>19.899999999999999</v>
      </c>
      <c r="AM7">
        <v>2.79</v>
      </c>
      <c r="AN7">
        <v>25</v>
      </c>
      <c r="AO7">
        <v>1171.8</v>
      </c>
      <c r="AP7">
        <v>0.17</v>
      </c>
      <c r="AQ7">
        <v>316.7</v>
      </c>
      <c r="AR7">
        <v>60</v>
      </c>
      <c r="AS7">
        <v>376.7</v>
      </c>
      <c r="AT7">
        <v>760.7</v>
      </c>
      <c r="AU7">
        <v>58.2</v>
      </c>
      <c r="AV7">
        <v>8.3800000000000008</v>
      </c>
      <c r="AW7">
        <v>52.1</v>
      </c>
      <c r="AX7">
        <v>2436.5</v>
      </c>
      <c r="AY7">
        <v>0.47</v>
      </c>
      <c r="AZ7">
        <v>764.7</v>
      </c>
      <c r="BA7">
        <v>124.8</v>
      </c>
      <c r="BB7">
        <v>889.5</v>
      </c>
      <c r="BC7">
        <v>56726630.100000001</v>
      </c>
      <c r="BD7">
        <v>4138.6000000000004</v>
      </c>
      <c r="BE7">
        <v>581.1</v>
      </c>
      <c r="BF7">
        <v>4306529.5999999996</v>
      </c>
      <c r="BG7">
        <v>200104.5</v>
      </c>
      <c r="BH7">
        <v>35.700000000000003</v>
      </c>
      <c r="BI7">
        <v>57008588.799999997</v>
      </c>
      <c r="BJ7">
        <v>10279379.4</v>
      </c>
      <c r="BK7">
        <v>67287968.200000003</v>
      </c>
      <c r="BL7">
        <v>0</v>
      </c>
      <c r="BM7">
        <v>31.36</v>
      </c>
      <c r="BN7">
        <v>0.87</v>
      </c>
      <c r="BO7">
        <v>0</v>
      </c>
      <c r="BP7">
        <v>32.24</v>
      </c>
      <c r="BQ7">
        <v>33.21</v>
      </c>
      <c r="BR7">
        <v>0.95</v>
      </c>
      <c r="BS7">
        <v>0</v>
      </c>
      <c r="BT7">
        <v>34.159999999999997</v>
      </c>
      <c r="BU7">
        <v>150239070</v>
      </c>
      <c r="BV7">
        <v>1773319.6</v>
      </c>
      <c r="BW7">
        <v>257096.3</v>
      </c>
      <c r="BX7">
        <v>29293.4</v>
      </c>
      <c r="BY7">
        <v>0</v>
      </c>
      <c r="BZ7" s="70">
        <v>0</v>
      </c>
      <c r="CA7">
        <v>31141140</v>
      </c>
      <c r="CB7">
        <v>0</v>
      </c>
      <c r="CC7">
        <v>0</v>
      </c>
      <c r="CD7">
        <v>94340.6</v>
      </c>
      <c r="CE7">
        <v>62776980</v>
      </c>
      <c r="CF7">
        <v>0</v>
      </c>
      <c r="CG7">
        <v>137272.70000000001</v>
      </c>
      <c r="CH7">
        <v>0</v>
      </c>
      <c r="CI7">
        <v>9704665</v>
      </c>
      <c r="CJ7">
        <v>44282730</v>
      </c>
      <c r="CK7">
        <v>136585.29999999999</v>
      </c>
      <c r="CL7">
        <v>0</v>
      </c>
      <c r="CM7">
        <v>0</v>
      </c>
      <c r="CN7">
        <v>1678979</v>
      </c>
      <c r="CO7">
        <v>0</v>
      </c>
      <c r="CP7">
        <v>0</v>
      </c>
      <c r="CQ7">
        <v>78.8</v>
      </c>
      <c r="CR7">
        <v>6.4</v>
      </c>
      <c r="CS7">
        <v>0</v>
      </c>
      <c r="CT7">
        <v>5790.7</v>
      </c>
      <c r="CU7">
        <v>0</v>
      </c>
      <c r="CV7">
        <v>0</v>
      </c>
      <c r="CW7">
        <v>63.3</v>
      </c>
      <c r="CX7">
        <v>11043.4</v>
      </c>
      <c r="CY7">
        <v>0</v>
      </c>
      <c r="CZ7">
        <v>927.2</v>
      </c>
      <c r="DA7">
        <v>0</v>
      </c>
      <c r="DB7">
        <v>3334</v>
      </c>
      <c r="DC7">
        <v>5544.5</v>
      </c>
      <c r="DD7">
        <v>472.1</v>
      </c>
      <c r="DE7">
        <v>0</v>
      </c>
      <c r="DF7">
        <v>0</v>
      </c>
      <c r="DG7">
        <v>753.6</v>
      </c>
      <c r="DH7">
        <v>0</v>
      </c>
      <c r="DI7">
        <v>0</v>
      </c>
      <c r="DJ7">
        <v>1320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</row>
    <row r="8" spans="1:121" hidden="1">
      <c r="A8" t="s">
        <v>3</v>
      </c>
      <c r="B8">
        <v>2026</v>
      </c>
      <c r="C8">
        <v>100522560</v>
      </c>
      <c r="D8">
        <v>345719.5</v>
      </c>
      <c r="E8">
        <v>0</v>
      </c>
      <c r="F8">
        <v>712541.6</v>
      </c>
      <c r="G8">
        <v>101580820.40000001</v>
      </c>
      <c r="H8">
        <v>96907976.299999997</v>
      </c>
      <c r="I8">
        <v>96713417.700000003</v>
      </c>
      <c r="J8" s="53">
        <v>11443183</v>
      </c>
      <c r="K8" s="65">
        <v>53759732</v>
      </c>
      <c r="L8">
        <v>3.5900000000000001E-2</v>
      </c>
      <c r="M8">
        <v>5.3999999999999999E-2</v>
      </c>
      <c r="N8">
        <v>0.15</v>
      </c>
      <c r="O8">
        <v>38517.83</v>
      </c>
      <c r="P8">
        <v>21446.6</v>
      </c>
      <c r="Q8">
        <v>0.41</v>
      </c>
      <c r="R8">
        <v>0.44</v>
      </c>
      <c r="S8">
        <v>356.4</v>
      </c>
      <c r="T8">
        <v>26.1</v>
      </c>
      <c r="U8">
        <v>3.67</v>
      </c>
      <c r="V8">
        <v>27.2</v>
      </c>
      <c r="W8">
        <v>1254.5</v>
      </c>
      <c r="X8">
        <v>0.23</v>
      </c>
      <c r="Y8">
        <v>358.2</v>
      </c>
      <c r="Z8">
        <v>64.599999999999994</v>
      </c>
      <c r="AA8">
        <v>422.8</v>
      </c>
      <c r="AB8">
        <v>364.4</v>
      </c>
      <c r="AC8">
        <v>27.7</v>
      </c>
      <c r="AD8">
        <v>3.9</v>
      </c>
      <c r="AE8">
        <v>27.1</v>
      </c>
      <c r="AF8">
        <v>1251.0999999999999</v>
      </c>
      <c r="AG8">
        <v>0.24</v>
      </c>
      <c r="AH8">
        <v>366.2</v>
      </c>
      <c r="AI8">
        <v>64.400000000000006</v>
      </c>
      <c r="AJ8">
        <v>430.7</v>
      </c>
      <c r="AK8">
        <v>245.9</v>
      </c>
      <c r="AL8">
        <v>13.1</v>
      </c>
      <c r="AM8">
        <v>1.8</v>
      </c>
      <c r="AN8">
        <v>21.7</v>
      </c>
      <c r="AO8">
        <v>994.5</v>
      </c>
      <c r="AP8">
        <v>0.13</v>
      </c>
      <c r="AQ8">
        <v>246.8</v>
      </c>
      <c r="AR8">
        <v>51.3</v>
      </c>
      <c r="AS8">
        <v>298.2</v>
      </c>
      <c r="AT8">
        <v>720.3</v>
      </c>
      <c r="AU8">
        <v>54.6</v>
      </c>
      <c r="AV8">
        <v>7.8</v>
      </c>
      <c r="AW8">
        <v>49.3</v>
      </c>
      <c r="AX8">
        <v>2367.5</v>
      </c>
      <c r="AY8">
        <v>0.41</v>
      </c>
      <c r="AZ8">
        <v>724.1</v>
      </c>
      <c r="BA8">
        <v>120</v>
      </c>
      <c r="BB8">
        <v>844.1</v>
      </c>
      <c r="BC8">
        <v>51042817.299999997</v>
      </c>
      <c r="BD8">
        <v>3743.9</v>
      </c>
      <c r="BE8">
        <v>525.79999999999995</v>
      </c>
      <c r="BF8">
        <v>3893648.5</v>
      </c>
      <c r="BG8">
        <v>179628.3</v>
      </c>
      <c r="BH8">
        <v>32.9</v>
      </c>
      <c r="BI8">
        <v>51297925.5</v>
      </c>
      <c r="BJ8">
        <v>9255553.8000000007</v>
      </c>
      <c r="BK8">
        <v>60553479.299999997</v>
      </c>
      <c r="BL8">
        <v>0</v>
      </c>
      <c r="BM8">
        <v>29.48</v>
      </c>
      <c r="BN8">
        <v>7.7</v>
      </c>
      <c r="BO8">
        <v>0</v>
      </c>
      <c r="BP8">
        <v>37.18</v>
      </c>
      <c r="BQ8">
        <v>31.22</v>
      </c>
      <c r="BR8">
        <v>8.32</v>
      </c>
      <c r="BS8">
        <v>0</v>
      </c>
      <c r="BT8">
        <v>39.549999999999997</v>
      </c>
      <c r="BU8">
        <v>144241070</v>
      </c>
      <c r="BV8">
        <v>4867402.5</v>
      </c>
      <c r="BW8">
        <v>310577.40000000002</v>
      </c>
      <c r="BX8">
        <v>29293.4</v>
      </c>
      <c r="BY8">
        <v>0</v>
      </c>
      <c r="BZ8" s="70">
        <v>0</v>
      </c>
      <c r="CA8">
        <v>28299364</v>
      </c>
      <c r="CB8">
        <v>0</v>
      </c>
      <c r="CC8">
        <v>0</v>
      </c>
      <c r="CD8">
        <v>232833.6</v>
      </c>
      <c r="CE8">
        <v>56293896</v>
      </c>
      <c r="CF8">
        <v>0</v>
      </c>
      <c r="CG8">
        <v>110345.1</v>
      </c>
      <c r="CH8">
        <v>0</v>
      </c>
      <c r="CI8">
        <v>10015572</v>
      </c>
      <c r="CJ8">
        <v>44239440</v>
      </c>
      <c r="CK8">
        <v>75182.899999999994</v>
      </c>
      <c r="CL8">
        <v>0</v>
      </c>
      <c r="CM8">
        <v>0</v>
      </c>
      <c r="CN8">
        <v>4634569</v>
      </c>
      <c r="CO8">
        <v>0</v>
      </c>
      <c r="CP8">
        <v>0</v>
      </c>
      <c r="CQ8">
        <v>95.9</v>
      </c>
      <c r="CR8">
        <v>6.4</v>
      </c>
      <c r="CS8">
        <v>0</v>
      </c>
      <c r="CT8">
        <v>5790.7</v>
      </c>
      <c r="CU8">
        <v>0</v>
      </c>
      <c r="CV8">
        <v>0</v>
      </c>
      <c r="CW8">
        <v>155.5</v>
      </c>
      <c r="CX8">
        <v>11043.4</v>
      </c>
      <c r="CY8">
        <v>0</v>
      </c>
      <c r="CZ8">
        <v>927.2</v>
      </c>
      <c r="DA8">
        <v>0</v>
      </c>
      <c r="DB8">
        <v>3419</v>
      </c>
      <c r="DC8">
        <v>5544.5</v>
      </c>
      <c r="DD8">
        <v>472.1</v>
      </c>
      <c r="DE8">
        <v>0</v>
      </c>
      <c r="DF8">
        <v>0</v>
      </c>
      <c r="DG8">
        <v>2045.6</v>
      </c>
      <c r="DH8">
        <v>0</v>
      </c>
      <c r="DI8">
        <v>0</v>
      </c>
      <c r="DJ8">
        <v>1388.7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</row>
    <row r="9" spans="1:121" hidden="1">
      <c r="A9" t="s">
        <v>3</v>
      </c>
      <c r="B9">
        <v>2028</v>
      </c>
      <c r="C9">
        <v>103272024</v>
      </c>
      <c r="D9">
        <v>1870347.2</v>
      </c>
      <c r="E9">
        <v>0</v>
      </c>
      <c r="F9">
        <v>1209718.8999999999</v>
      </c>
      <c r="G9">
        <v>106352092.90000001</v>
      </c>
      <c r="H9">
        <v>99558616.200000003</v>
      </c>
      <c r="I9">
        <v>96293661.599999994</v>
      </c>
      <c r="J9" s="53">
        <v>44122060</v>
      </c>
      <c r="K9" s="65">
        <v>75094950</v>
      </c>
      <c r="L9">
        <v>3.5900000000000001E-2</v>
      </c>
      <c r="M9">
        <v>5.3999999999999999E-2</v>
      </c>
      <c r="N9">
        <v>0.15</v>
      </c>
      <c r="O9">
        <v>46111.08</v>
      </c>
      <c r="P9">
        <v>22072.2</v>
      </c>
      <c r="Q9">
        <v>0.47</v>
      </c>
      <c r="R9">
        <v>0.56000000000000005</v>
      </c>
      <c r="S9">
        <v>310.89999999999998</v>
      </c>
      <c r="T9">
        <v>22</v>
      </c>
      <c r="U9">
        <v>3.08</v>
      </c>
      <c r="V9">
        <v>24.9</v>
      </c>
      <c r="W9">
        <v>1120.5</v>
      </c>
      <c r="X9">
        <v>0.21</v>
      </c>
      <c r="Y9">
        <v>312.3</v>
      </c>
      <c r="Z9">
        <v>58.3</v>
      </c>
      <c r="AA9">
        <v>370.7</v>
      </c>
      <c r="AB9">
        <v>281</v>
      </c>
      <c r="AC9">
        <v>20.7</v>
      </c>
      <c r="AD9">
        <v>2.91</v>
      </c>
      <c r="AE9">
        <v>21.9</v>
      </c>
      <c r="AF9">
        <v>986.5</v>
      </c>
      <c r="AG9">
        <v>0.19</v>
      </c>
      <c r="AH9">
        <v>282.39999999999998</v>
      </c>
      <c r="AI9">
        <v>51.4</v>
      </c>
      <c r="AJ9">
        <v>333.8</v>
      </c>
      <c r="AK9">
        <v>196.4</v>
      </c>
      <c r="AL9">
        <v>5.0999999999999996</v>
      </c>
      <c r="AM9">
        <v>0.6</v>
      </c>
      <c r="AN9">
        <v>22</v>
      </c>
      <c r="AO9">
        <v>978.5</v>
      </c>
      <c r="AP9">
        <v>0.09</v>
      </c>
      <c r="AQ9">
        <v>196.8</v>
      </c>
      <c r="AR9">
        <v>51.1</v>
      </c>
      <c r="AS9">
        <v>247.9</v>
      </c>
      <c r="AT9">
        <v>605.29999999999995</v>
      </c>
      <c r="AU9">
        <v>41.2</v>
      </c>
      <c r="AV9">
        <v>5.83</v>
      </c>
      <c r="AW9">
        <v>46.2</v>
      </c>
      <c r="AX9">
        <v>2137.5</v>
      </c>
      <c r="AY9">
        <v>0.36</v>
      </c>
      <c r="AZ9">
        <v>608.1</v>
      </c>
      <c r="BA9">
        <v>110</v>
      </c>
      <c r="BB9">
        <v>718.1</v>
      </c>
      <c r="BC9">
        <v>42435523.399999999</v>
      </c>
      <c r="BD9">
        <v>3003.1</v>
      </c>
      <c r="BE9">
        <v>420.2</v>
      </c>
      <c r="BF9">
        <v>3394604.5</v>
      </c>
      <c r="BG9">
        <v>152959.9</v>
      </c>
      <c r="BH9">
        <v>28.6</v>
      </c>
      <c r="BI9">
        <v>42639735.5</v>
      </c>
      <c r="BJ9">
        <v>7960621.5</v>
      </c>
      <c r="BK9">
        <v>50600357</v>
      </c>
      <c r="BL9">
        <v>0</v>
      </c>
      <c r="BM9">
        <v>25.48</v>
      </c>
      <c r="BN9">
        <v>8.73</v>
      </c>
      <c r="BO9">
        <v>0</v>
      </c>
      <c r="BP9">
        <v>34.21</v>
      </c>
      <c r="BQ9">
        <v>27.15</v>
      </c>
      <c r="BR9">
        <v>9.6</v>
      </c>
      <c r="BS9">
        <v>0</v>
      </c>
      <c r="BT9">
        <v>36.75</v>
      </c>
      <c r="BU9">
        <v>137626510</v>
      </c>
      <c r="BV9">
        <v>10058431</v>
      </c>
      <c r="BW9">
        <v>1632526</v>
      </c>
      <c r="BX9">
        <v>28641.4</v>
      </c>
      <c r="BY9">
        <v>0</v>
      </c>
      <c r="BZ9" s="70">
        <v>0</v>
      </c>
      <c r="CA9">
        <v>22492916</v>
      </c>
      <c r="CB9">
        <v>0</v>
      </c>
      <c r="CC9">
        <v>0</v>
      </c>
      <c r="CD9">
        <v>569039.19999999995</v>
      </c>
      <c r="CE9">
        <v>49761716</v>
      </c>
      <c r="CF9">
        <v>0</v>
      </c>
      <c r="CG9">
        <v>91637.4</v>
      </c>
      <c r="CH9">
        <v>0</v>
      </c>
      <c r="CI9">
        <v>9983333</v>
      </c>
      <c r="CJ9">
        <v>43519844</v>
      </c>
      <c r="CK9">
        <v>57464</v>
      </c>
      <c r="CL9">
        <v>0</v>
      </c>
      <c r="CM9">
        <v>0</v>
      </c>
      <c r="CN9">
        <v>9489392</v>
      </c>
      <c r="CO9">
        <v>0</v>
      </c>
      <c r="CP9">
        <v>0</v>
      </c>
      <c r="CQ9">
        <v>722.5</v>
      </c>
      <c r="CR9">
        <v>6.4</v>
      </c>
      <c r="CS9">
        <v>0</v>
      </c>
      <c r="CT9">
        <v>5790.7</v>
      </c>
      <c r="CU9">
        <v>0</v>
      </c>
      <c r="CV9">
        <v>0</v>
      </c>
      <c r="CW9">
        <v>379.3</v>
      </c>
      <c r="CX9">
        <v>11043.4</v>
      </c>
      <c r="CY9">
        <v>0</v>
      </c>
      <c r="CZ9">
        <v>927.2</v>
      </c>
      <c r="DA9">
        <v>0</v>
      </c>
      <c r="DB9">
        <v>3449</v>
      </c>
      <c r="DC9">
        <v>5544.5</v>
      </c>
      <c r="DD9">
        <v>472.1</v>
      </c>
      <c r="DE9">
        <v>0</v>
      </c>
      <c r="DF9">
        <v>0</v>
      </c>
      <c r="DG9">
        <v>4141.5</v>
      </c>
      <c r="DH9">
        <v>0</v>
      </c>
      <c r="DI9">
        <v>0</v>
      </c>
      <c r="DJ9">
        <v>5100.8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</row>
    <row r="10" spans="1:121" hidden="1">
      <c r="A10" t="s">
        <v>3</v>
      </c>
      <c r="B10">
        <v>2030</v>
      </c>
      <c r="C10">
        <v>106542120</v>
      </c>
      <c r="D10">
        <v>1956309.2</v>
      </c>
      <c r="E10">
        <v>0</v>
      </c>
      <c r="F10">
        <v>1257812.8999999999</v>
      </c>
      <c r="G10">
        <v>109756240.09999999</v>
      </c>
      <c r="H10">
        <v>102711178.40000001</v>
      </c>
      <c r="I10">
        <v>99098769</v>
      </c>
      <c r="J10" s="53">
        <v>51347360</v>
      </c>
      <c r="K10" s="65">
        <v>73082950</v>
      </c>
      <c r="L10">
        <v>3.5900000000000001E-2</v>
      </c>
      <c r="M10">
        <v>5.3999999999999999E-2</v>
      </c>
      <c r="N10">
        <v>0.15</v>
      </c>
      <c r="O10">
        <v>52177.23</v>
      </c>
      <c r="P10">
        <v>22748</v>
      </c>
      <c r="Q10">
        <v>0.49</v>
      </c>
      <c r="R10">
        <v>0.59</v>
      </c>
      <c r="S10">
        <v>302.39999999999998</v>
      </c>
      <c r="T10">
        <v>21.8</v>
      </c>
      <c r="U10">
        <v>3.05</v>
      </c>
      <c r="V10">
        <v>24</v>
      </c>
      <c r="W10">
        <v>1078.5999999999999</v>
      </c>
      <c r="X10">
        <v>0.21</v>
      </c>
      <c r="Y10">
        <v>303.89999999999998</v>
      </c>
      <c r="Z10">
        <v>56.2</v>
      </c>
      <c r="AA10">
        <v>360.1</v>
      </c>
      <c r="AB10">
        <v>260.3</v>
      </c>
      <c r="AC10">
        <v>19.399999999999999</v>
      </c>
      <c r="AD10">
        <v>2.74</v>
      </c>
      <c r="AE10">
        <v>20.3</v>
      </c>
      <c r="AF10">
        <v>906.1</v>
      </c>
      <c r="AG10">
        <v>0.18</v>
      </c>
      <c r="AH10">
        <v>261.60000000000002</v>
      </c>
      <c r="AI10">
        <v>47.3</v>
      </c>
      <c r="AJ10">
        <v>308.89999999999998</v>
      </c>
      <c r="AK10">
        <v>256.89999999999998</v>
      </c>
      <c r="AL10">
        <v>7.8</v>
      </c>
      <c r="AM10">
        <v>0.95</v>
      </c>
      <c r="AN10">
        <v>27.7</v>
      </c>
      <c r="AO10">
        <v>1246.3</v>
      </c>
      <c r="AP10">
        <v>0.12</v>
      </c>
      <c r="AQ10">
        <v>257.39999999999998</v>
      </c>
      <c r="AR10">
        <v>64.900000000000006</v>
      </c>
      <c r="AS10">
        <v>322.3</v>
      </c>
      <c r="AT10">
        <v>555.79999999999995</v>
      </c>
      <c r="AU10">
        <v>37.799999999999997</v>
      </c>
      <c r="AV10">
        <v>5.32</v>
      </c>
      <c r="AW10">
        <v>42.2</v>
      </c>
      <c r="AX10">
        <v>1994.2</v>
      </c>
      <c r="AY10">
        <v>0.31</v>
      </c>
      <c r="AZ10">
        <v>558.4</v>
      </c>
      <c r="BA10">
        <v>101.7</v>
      </c>
      <c r="BB10">
        <v>660.1</v>
      </c>
      <c r="BC10">
        <v>39498472.899999999</v>
      </c>
      <c r="BD10">
        <v>2844.3</v>
      </c>
      <c r="BE10">
        <v>398.7</v>
      </c>
      <c r="BF10">
        <v>3135326.2</v>
      </c>
      <c r="BG10">
        <v>140883.29999999999</v>
      </c>
      <c r="BH10">
        <v>27.1</v>
      </c>
      <c r="BI10">
        <v>39692076.799999997</v>
      </c>
      <c r="BJ10">
        <v>7341052.7999999998</v>
      </c>
      <c r="BK10">
        <v>47033129.700000003</v>
      </c>
      <c r="BL10">
        <v>0</v>
      </c>
      <c r="BM10">
        <v>24.13</v>
      </c>
      <c r="BN10">
        <v>9.9</v>
      </c>
      <c r="BO10">
        <v>0</v>
      </c>
      <c r="BP10">
        <v>34.03</v>
      </c>
      <c r="BQ10">
        <v>25.75</v>
      </c>
      <c r="BR10">
        <v>10.9</v>
      </c>
      <c r="BS10">
        <v>0</v>
      </c>
      <c r="BT10">
        <v>36.64</v>
      </c>
      <c r="BU10">
        <v>131782160</v>
      </c>
      <c r="BV10">
        <v>10657471</v>
      </c>
      <c r="BW10">
        <v>1692801.6</v>
      </c>
      <c r="BX10">
        <v>27437.5</v>
      </c>
      <c r="BY10">
        <v>0</v>
      </c>
      <c r="BZ10" s="70">
        <v>0</v>
      </c>
      <c r="CA10">
        <v>21444640</v>
      </c>
      <c r="CB10">
        <v>0</v>
      </c>
      <c r="CC10">
        <v>0</v>
      </c>
      <c r="CD10">
        <v>1172418.3999999999</v>
      </c>
      <c r="CE10">
        <v>45176060</v>
      </c>
      <c r="CF10">
        <v>0</v>
      </c>
      <c r="CG10">
        <v>90341.6</v>
      </c>
      <c r="CH10">
        <v>0</v>
      </c>
      <c r="CI10">
        <v>9791635</v>
      </c>
      <c r="CJ10">
        <v>42853636</v>
      </c>
      <c r="CK10">
        <v>48129.7</v>
      </c>
      <c r="CL10">
        <v>0</v>
      </c>
      <c r="CM10">
        <v>0</v>
      </c>
      <c r="CN10">
        <v>9485053</v>
      </c>
      <c r="CO10">
        <v>0</v>
      </c>
      <c r="CP10">
        <v>0</v>
      </c>
      <c r="CQ10">
        <v>743.5</v>
      </c>
      <c r="CR10">
        <v>6.4</v>
      </c>
      <c r="CS10">
        <v>0</v>
      </c>
      <c r="CT10">
        <v>5790.7</v>
      </c>
      <c r="CU10">
        <v>0</v>
      </c>
      <c r="CV10">
        <v>0</v>
      </c>
      <c r="CW10">
        <v>782.3</v>
      </c>
      <c r="CX10">
        <v>11003.4</v>
      </c>
      <c r="CY10">
        <v>0</v>
      </c>
      <c r="CZ10">
        <v>927.2</v>
      </c>
      <c r="DA10">
        <v>0</v>
      </c>
      <c r="DB10">
        <v>3449</v>
      </c>
      <c r="DC10">
        <v>5544.5</v>
      </c>
      <c r="DD10">
        <v>472.1</v>
      </c>
      <c r="DE10">
        <v>0</v>
      </c>
      <c r="DF10">
        <v>0</v>
      </c>
      <c r="DG10">
        <v>4194.3999999999996</v>
      </c>
      <c r="DH10">
        <v>0</v>
      </c>
      <c r="DI10">
        <v>0</v>
      </c>
      <c r="DJ10">
        <v>5184.8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</row>
    <row r="11" spans="1:121" hidden="1">
      <c r="A11" t="s">
        <v>3</v>
      </c>
      <c r="B11">
        <v>2035</v>
      </c>
      <c r="C11">
        <v>115368856</v>
      </c>
      <c r="D11">
        <v>4808648</v>
      </c>
      <c r="E11">
        <v>0</v>
      </c>
      <c r="F11">
        <v>1129180.3</v>
      </c>
      <c r="G11">
        <v>121306689.3</v>
      </c>
      <c r="H11">
        <v>111220709.40000001</v>
      </c>
      <c r="I11">
        <v>101411917.8</v>
      </c>
      <c r="J11" s="53">
        <v>54878280</v>
      </c>
      <c r="K11" s="65">
        <v>60530550</v>
      </c>
      <c r="L11">
        <v>3.5900000000000001E-2</v>
      </c>
      <c r="M11">
        <v>5.3999999999999999E-2</v>
      </c>
      <c r="N11">
        <v>0.15</v>
      </c>
      <c r="O11">
        <v>81731.55</v>
      </c>
      <c r="P11">
        <v>25121.7</v>
      </c>
      <c r="Q11">
        <v>0.59</v>
      </c>
      <c r="R11">
        <v>0.68</v>
      </c>
      <c r="S11">
        <v>255.6</v>
      </c>
      <c r="T11">
        <v>20</v>
      </c>
      <c r="U11">
        <v>2.82</v>
      </c>
      <c r="V11">
        <v>19.3</v>
      </c>
      <c r="W11">
        <v>863.5</v>
      </c>
      <c r="X11">
        <v>0.19</v>
      </c>
      <c r="Y11">
        <v>257</v>
      </c>
      <c r="Z11">
        <v>45.1</v>
      </c>
      <c r="AA11">
        <v>302.10000000000002</v>
      </c>
      <c r="AB11">
        <v>215.1</v>
      </c>
      <c r="AC11">
        <v>17.2</v>
      </c>
      <c r="AD11">
        <v>2.44</v>
      </c>
      <c r="AE11">
        <v>16.2</v>
      </c>
      <c r="AF11">
        <v>714.8</v>
      </c>
      <c r="AG11">
        <v>0.16</v>
      </c>
      <c r="AH11">
        <v>216.3</v>
      </c>
      <c r="AI11">
        <v>37.5</v>
      </c>
      <c r="AJ11">
        <v>253.8</v>
      </c>
      <c r="AK11">
        <v>335.4</v>
      </c>
      <c r="AL11">
        <v>14.8</v>
      </c>
      <c r="AM11">
        <v>1.94</v>
      </c>
      <c r="AN11">
        <v>32</v>
      </c>
      <c r="AO11">
        <v>1484.4</v>
      </c>
      <c r="AP11">
        <v>0.15</v>
      </c>
      <c r="AQ11">
        <v>336.3</v>
      </c>
      <c r="AR11">
        <v>76.3</v>
      </c>
      <c r="AS11">
        <v>412.6</v>
      </c>
      <c r="AT11">
        <v>500.9</v>
      </c>
      <c r="AU11">
        <v>33.5</v>
      </c>
      <c r="AV11">
        <v>4.71</v>
      </c>
      <c r="AW11">
        <v>38.5</v>
      </c>
      <c r="AX11">
        <v>1818.8</v>
      </c>
      <c r="AY11">
        <v>0.28000000000000003</v>
      </c>
      <c r="AZ11">
        <v>503.1</v>
      </c>
      <c r="BA11">
        <v>92.7</v>
      </c>
      <c r="BB11">
        <v>595.9</v>
      </c>
      <c r="BC11">
        <v>32167415.899999999</v>
      </c>
      <c r="BD11">
        <v>2518.1</v>
      </c>
      <c r="BE11">
        <v>355.7</v>
      </c>
      <c r="BF11">
        <v>2432602.7000000002</v>
      </c>
      <c r="BG11">
        <v>108599.8</v>
      </c>
      <c r="BH11">
        <v>23.6</v>
      </c>
      <c r="BI11">
        <v>32339564.600000001</v>
      </c>
      <c r="BJ11">
        <v>5675321.5999999996</v>
      </c>
      <c r="BK11">
        <v>38014886.200000003</v>
      </c>
      <c r="BL11">
        <v>0</v>
      </c>
      <c r="BM11">
        <v>21.64</v>
      </c>
      <c r="BN11">
        <v>15.21</v>
      </c>
      <c r="BO11">
        <v>0</v>
      </c>
      <c r="BP11">
        <v>36.85</v>
      </c>
      <c r="BQ11">
        <v>23.38</v>
      </c>
      <c r="BR11">
        <v>17.09</v>
      </c>
      <c r="BS11">
        <v>0</v>
      </c>
      <c r="BT11">
        <v>40.479999999999997</v>
      </c>
      <c r="BU11">
        <v>127210410</v>
      </c>
      <c r="BV11">
        <v>19894772</v>
      </c>
      <c r="BW11">
        <v>4101713.5</v>
      </c>
      <c r="BX11">
        <v>25598.3</v>
      </c>
      <c r="BY11">
        <v>0</v>
      </c>
      <c r="BZ11" s="70">
        <v>0</v>
      </c>
      <c r="CA11">
        <v>19569620</v>
      </c>
      <c r="CB11">
        <v>0</v>
      </c>
      <c r="CC11">
        <v>0</v>
      </c>
      <c r="CD11">
        <v>2138763</v>
      </c>
      <c r="CE11">
        <v>31875878</v>
      </c>
      <c r="CF11">
        <v>0</v>
      </c>
      <c r="CG11">
        <v>89355.4</v>
      </c>
      <c r="CH11">
        <v>0</v>
      </c>
      <c r="CI11">
        <v>9464985</v>
      </c>
      <c r="CJ11">
        <v>42188480</v>
      </c>
      <c r="CK11">
        <v>0</v>
      </c>
      <c r="CL11">
        <v>0</v>
      </c>
      <c r="CM11">
        <v>0</v>
      </c>
      <c r="CN11">
        <v>17756008</v>
      </c>
      <c r="CO11">
        <v>0</v>
      </c>
      <c r="CP11">
        <v>0</v>
      </c>
      <c r="CQ11">
        <v>1804.2</v>
      </c>
      <c r="CR11">
        <v>6.4</v>
      </c>
      <c r="CS11">
        <v>0</v>
      </c>
      <c r="CT11">
        <v>5790.7</v>
      </c>
      <c r="CU11">
        <v>0</v>
      </c>
      <c r="CV11">
        <v>0</v>
      </c>
      <c r="CW11">
        <v>1445.5</v>
      </c>
      <c r="CX11">
        <v>11003.4</v>
      </c>
      <c r="CY11">
        <v>0</v>
      </c>
      <c r="CZ11">
        <v>927.2</v>
      </c>
      <c r="DA11">
        <v>0</v>
      </c>
      <c r="DB11">
        <v>3471</v>
      </c>
      <c r="DC11">
        <v>5544.5</v>
      </c>
      <c r="DD11">
        <v>218.1</v>
      </c>
      <c r="DE11">
        <v>0</v>
      </c>
      <c r="DF11">
        <v>0</v>
      </c>
      <c r="DG11">
        <v>7703.9</v>
      </c>
      <c r="DH11">
        <v>0</v>
      </c>
      <c r="DI11">
        <v>0</v>
      </c>
      <c r="DJ11">
        <v>12842.7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</row>
    <row r="12" spans="1:121" hidden="1">
      <c r="A12" t="s">
        <v>3</v>
      </c>
      <c r="B12">
        <v>2040</v>
      </c>
      <c r="C12">
        <v>125247080</v>
      </c>
      <c r="D12">
        <v>8497508</v>
      </c>
      <c r="E12">
        <v>0</v>
      </c>
      <c r="F12">
        <v>1315638.3999999999</v>
      </c>
      <c r="G12">
        <v>135060220.40000001</v>
      </c>
      <c r="H12">
        <v>120743901.5</v>
      </c>
      <c r="I12">
        <v>98731442.200000003</v>
      </c>
      <c r="J12" s="53">
        <v>64435670</v>
      </c>
      <c r="K12" s="65">
        <v>69343050</v>
      </c>
      <c r="L12">
        <v>3.5900000000000001E-2</v>
      </c>
      <c r="M12">
        <v>5.3999999999999999E-2</v>
      </c>
      <c r="N12">
        <v>0.15</v>
      </c>
      <c r="O12">
        <v>81947.27</v>
      </c>
      <c r="P12">
        <v>28164.6</v>
      </c>
      <c r="Q12">
        <v>0.67</v>
      </c>
      <c r="R12">
        <v>0.75</v>
      </c>
      <c r="S12">
        <v>194</v>
      </c>
      <c r="T12">
        <v>14.1</v>
      </c>
      <c r="U12">
        <v>1.98</v>
      </c>
      <c r="V12">
        <v>16</v>
      </c>
      <c r="W12">
        <v>690.3</v>
      </c>
      <c r="X12">
        <v>0.15</v>
      </c>
      <c r="Y12">
        <v>195</v>
      </c>
      <c r="Z12">
        <v>36.700000000000003</v>
      </c>
      <c r="AA12">
        <v>231.6</v>
      </c>
      <c r="AB12">
        <v>157.6</v>
      </c>
      <c r="AC12">
        <v>11.7</v>
      </c>
      <c r="AD12">
        <v>1.64</v>
      </c>
      <c r="AE12">
        <v>13.1</v>
      </c>
      <c r="AF12">
        <v>554.4</v>
      </c>
      <c r="AG12">
        <v>0.13</v>
      </c>
      <c r="AH12">
        <v>158.4</v>
      </c>
      <c r="AI12">
        <v>29.6</v>
      </c>
      <c r="AJ12">
        <v>188.1</v>
      </c>
      <c r="AK12">
        <v>374.6</v>
      </c>
      <c r="AL12">
        <v>20</v>
      </c>
      <c r="AM12">
        <v>2.71</v>
      </c>
      <c r="AN12">
        <v>32.6</v>
      </c>
      <c r="AO12">
        <v>1547.3</v>
      </c>
      <c r="AP12">
        <v>0.17</v>
      </c>
      <c r="AQ12">
        <v>375.9</v>
      </c>
      <c r="AR12">
        <v>78.7</v>
      </c>
      <c r="AS12">
        <v>454.7</v>
      </c>
      <c r="AT12">
        <v>453.1</v>
      </c>
      <c r="AU12">
        <v>28.7</v>
      </c>
      <c r="AV12">
        <v>3.99</v>
      </c>
      <c r="AW12">
        <v>36.299999999999997</v>
      </c>
      <c r="AX12">
        <v>1707.2</v>
      </c>
      <c r="AY12">
        <v>0.24</v>
      </c>
      <c r="AZ12">
        <v>455.1</v>
      </c>
      <c r="BA12">
        <v>87.2</v>
      </c>
      <c r="BB12">
        <v>542.29999999999995</v>
      </c>
      <c r="BC12">
        <v>26844019.5</v>
      </c>
      <c r="BD12">
        <v>1951.4</v>
      </c>
      <c r="BE12">
        <v>273.7</v>
      </c>
      <c r="BF12">
        <v>2221479.6</v>
      </c>
      <c r="BG12">
        <v>95512.7</v>
      </c>
      <c r="BH12">
        <v>20.9</v>
      </c>
      <c r="BI12">
        <v>26976892.800000001</v>
      </c>
      <c r="BJ12">
        <v>5073456.0999999996</v>
      </c>
      <c r="BK12">
        <v>32050349</v>
      </c>
      <c r="BL12">
        <v>0</v>
      </c>
      <c r="BM12">
        <v>19.55</v>
      </c>
      <c r="BN12">
        <v>14.92</v>
      </c>
      <c r="BO12">
        <v>0</v>
      </c>
      <c r="BP12">
        <v>34.47</v>
      </c>
      <c r="BQ12">
        <v>21.46</v>
      </c>
      <c r="BR12">
        <v>17.190000000000001</v>
      </c>
      <c r="BS12">
        <v>0</v>
      </c>
      <c r="BT12">
        <v>38.65</v>
      </c>
      <c r="BU12">
        <v>140210400</v>
      </c>
      <c r="BV12">
        <v>36328780</v>
      </c>
      <c r="BW12">
        <v>7258634.5</v>
      </c>
      <c r="BX12">
        <v>24264.1</v>
      </c>
      <c r="BY12">
        <v>0</v>
      </c>
      <c r="BZ12" s="70">
        <v>0</v>
      </c>
      <c r="CA12">
        <v>14860813</v>
      </c>
      <c r="CB12">
        <v>0</v>
      </c>
      <c r="CC12">
        <v>0</v>
      </c>
      <c r="CD12">
        <v>2562441.5</v>
      </c>
      <c r="CE12">
        <v>30830694</v>
      </c>
      <c r="CF12">
        <v>0</v>
      </c>
      <c r="CG12">
        <v>74227.600000000006</v>
      </c>
      <c r="CH12">
        <v>0</v>
      </c>
      <c r="CI12">
        <v>9219771</v>
      </c>
      <c r="CJ12">
        <v>41613216</v>
      </c>
      <c r="CK12">
        <v>0</v>
      </c>
      <c r="CL12">
        <v>0</v>
      </c>
      <c r="CM12">
        <v>0</v>
      </c>
      <c r="CN12">
        <v>33766336</v>
      </c>
      <c r="CO12">
        <v>0</v>
      </c>
      <c r="CP12">
        <v>0</v>
      </c>
      <c r="CQ12">
        <v>3644.2</v>
      </c>
      <c r="CR12">
        <v>6.4</v>
      </c>
      <c r="CS12">
        <v>0</v>
      </c>
      <c r="CT12">
        <v>5790.7</v>
      </c>
      <c r="CU12">
        <v>0</v>
      </c>
      <c r="CV12">
        <v>0</v>
      </c>
      <c r="CW12">
        <v>1782.3</v>
      </c>
      <c r="CX12">
        <v>11003.4</v>
      </c>
      <c r="CY12">
        <v>0</v>
      </c>
      <c r="CZ12">
        <v>927.2</v>
      </c>
      <c r="DA12">
        <v>0</v>
      </c>
      <c r="DB12">
        <v>3471</v>
      </c>
      <c r="DC12">
        <v>5544.5</v>
      </c>
      <c r="DD12">
        <v>0</v>
      </c>
      <c r="DE12">
        <v>0</v>
      </c>
      <c r="DF12">
        <v>0</v>
      </c>
      <c r="DG12">
        <v>14426.3</v>
      </c>
      <c r="DH12">
        <v>0</v>
      </c>
      <c r="DI12">
        <v>0</v>
      </c>
      <c r="DJ12">
        <v>21738.1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</row>
    <row r="13" spans="1:121" hidden="1">
      <c r="A13" t="s">
        <v>3</v>
      </c>
      <c r="B13">
        <v>2045</v>
      </c>
      <c r="C13">
        <v>133963030</v>
      </c>
      <c r="D13">
        <v>10188792</v>
      </c>
      <c r="E13">
        <v>0</v>
      </c>
      <c r="F13">
        <v>1176444.8</v>
      </c>
      <c r="G13">
        <v>145328266.40000001</v>
      </c>
      <c r="H13">
        <v>129146566.2</v>
      </c>
      <c r="I13">
        <v>100190084.09999999</v>
      </c>
      <c r="J13" s="53">
        <v>58108340</v>
      </c>
      <c r="K13" s="65">
        <v>62013812</v>
      </c>
      <c r="L13">
        <v>3.5900000000000001E-2</v>
      </c>
      <c r="M13">
        <v>5.3999999999999999E-2</v>
      </c>
      <c r="N13">
        <v>0.15</v>
      </c>
      <c r="O13">
        <v>82024.22</v>
      </c>
      <c r="P13">
        <v>30506.3</v>
      </c>
      <c r="Q13">
        <v>0.69</v>
      </c>
      <c r="R13">
        <v>0.76</v>
      </c>
      <c r="S13">
        <v>175.9</v>
      </c>
      <c r="T13">
        <v>11.9</v>
      </c>
      <c r="U13">
        <v>1.65</v>
      </c>
      <c r="V13">
        <v>15.4</v>
      </c>
      <c r="W13">
        <v>654.4</v>
      </c>
      <c r="X13">
        <v>0.14000000000000001</v>
      </c>
      <c r="Y13">
        <v>176.7</v>
      </c>
      <c r="Z13">
        <v>34.9</v>
      </c>
      <c r="AA13">
        <v>211.6</v>
      </c>
      <c r="AB13">
        <v>142.6</v>
      </c>
      <c r="AC13">
        <v>9.8000000000000007</v>
      </c>
      <c r="AD13">
        <v>1.37</v>
      </c>
      <c r="AE13">
        <v>12.6</v>
      </c>
      <c r="AF13">
        <v>524.79999999999995</v>
      </c>
      <c r="AG13">
        <v>0.12</v>
      </c>
      <c r="AH13">
        <v>143.30000000000001</v>
      </c>
      <c r="AI13">
        <v>28.3</v>
      </c>
      <c r="AJ13">
        <v>171.5</v>
      </c>
      <c r="AK13">
        <v>336.5</v>
      </c>
      <c r="AL13">
        <v>19.3</v>
      </c>
      <c r="AM13">
        <v>2.63</v>
      </c>
      <c r="AN13">
        <v>28.3</v>
      </c>
      <c r="AO13">
        <v>1349.7</v>
      </c>
      <c r="AP13">
        <v>0.16</v>
      </c>
      <c r="AQ13">
        <v>337.8</v>
      </c>
      <c r="AR13">
        <v>68.599999999999994</v>
      </c>
      <c r="AS13">
        <v>406.3</v>
      </c>
      <c r="AT13">
        <v>386.6</v>
      </c>
      <c r="AU13">
        <v>22.4</v>
      </c>
      <c r="AV13">
        <v>3.09</v>
      </c>
      <c r="AW13">
        <v>32.9</v>
      </c>
      <c r="AX13">
        <v>1526.1</v>
      </c>
      <c r="AY13">
        <v>0.2</v>
      </c>
      <c r="AZ13">
        <v>388.1</v>
      </c>
      <c r="BA13">
        <v>78.5</v>
      </c>
      <c r="BB13">
        <v>466.6</v>
      </c>
      <c r="BC13">
        <v>25926419.800000001</v>
      </c>
      <c r="BD13">
        <v>1750.6</v>
      </c>
      <c r="BE13">
        <v>243.7</v>
      </c>
      <c r="BF13">
        <v>2270694.5</v>
      </c>
      <c r="BG13">
        <v>96501.4</v>
      </c>
      <c r="BH13">
        <v>20.2</v>
      </c>
      <c r="BI13">
        <v>26045105</v>
      </c>
      <c r="BJ13">
        <v>5151940.3</v>
      </c>
      <c r="BK13">
        <v>31197045.300000001</v>
      </c>
      <c r="BL13">
        <v>0</v>
      </c>
      <c r="BM13">
        <v>17.07</v>
      </c>
      <c r="BN13">
        <v>14.86</v>
      </c>
      <c r="BO13">
        <v>0</v>
      </c>
      <c r="BP13">
        <v>31.93</v>
      </c>
      <c r="BQ13">
        <v>18.96</v>
      </c>
      <c r="BR13">
        <v>17.22</v>
      </c>
      <c r="BS13">
        <v>0</v>
      </c>
      <c r="BT13">
        <v>36.18</v>
      </c>
      <c r="BU13">
        <v>149469330</v>
      </c>
      <c r="BV13">
        <v>45138184</v>
      </c>
      <c r="BW13">
        <v>8749858</v>
      </c>
      <c r="BX13">
        <v>21792.799999999999</v>
      </c>
      <c r="BY13">
        <v>0</v>
      </c>
      <c r="BZ13" s="70">
        <v>0</v>
      </c>
      <c r="CA13">
        <v>13009146</v>
      </c>
      <c r="CB13">
        <v>0</v>
      </c>
      <c r="CC13">
        <v>0</v>
      </c>
      <c r="CD13">
        <v>2861001.8</v>
      </c>
      <c r="CE13">
        <v>33075174</v>
      </c>
      <c r="CF13">
        <v>0</v>
      </c>
      <c r="CG13">
        <v>57660.2</v>
      </c>
      <c r="CH13">
        <v>0</v>
      </c>
      <c r="CI13">
        <v>8805473</v>
      </c>
      <c r="CJ13">
        <v>40612040</v>
      </c>
      <c r="CK13">
        <v>0</v>
      </c>
      <c r="CL13">
        <v>0</v>
      </c>
      <c r="CM13">
        <v>0</v>
      </c>
      <c r="CN13">
        <v>42277180</v>
      </c>
      <c r="CO13">
        <v>0</v>
      </c>
      <c r="CP13">
        <v>0</v>
      </c>
      <c r="CQ13">
        <v>4284.3</v>
      </c>
      <c r="CR13">
        <v>6.4</v>
      </c>
      <c r="CS13">
        <v>0</v>
      </c>
      <c r="CT13">
        <v>5372.6</v>
      </c>
      <c r="CU13">
        <v>0</v>
      </c>
      <c r="CV13">
        <v>0</v>
      </c>
      <c r="CW13">
        <v>2185.6</v>
      </c>
      <c r="CX13">
        <v>11003.4</v>
      </c>
      <c r="CY13">
        <v>0</v>
      </c>
      <c r="CZ13">
        <v>927.2</v>
      </c>
      <c r="DA13">
        <v>0</v>
      </c>
      <c r="DB13">
        <v>3471</v>
      </c>
      <c r="DC13">
        <v>5544.5</v>
      </c>
      <c r="DD13">
        <v>0</v>
      </c>
      <c r="DE13">
        <v>0</v>
      </c>
      <c r="DF13">
        <v>0</v>
      </c>
      <c r="DG13">
        <v>18721.2</v>
      </c>
      <c r="DH13">
        <v>0</v>
      </c>
      <c r="DI13">
        <v>0</v>
      </c>
      <c r="DJ13">
        <v>25124.1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</row>
    <row r="14" spans="1:121" hidden="1">
      <c r="A14" t="s">
        <v>3</v>
      </c>
      <c r="B14">
        <v>2050</v>
      </c>
      <c r="C14">
        <v>142183200</v>
      </c>
      <c r="D14">
        <v>8948993</v>
      </c>
      <c r="E14">
        <v>0</v>
      </c>
      <c r="F14">
        <v>1163472</v>
      </c>
      <c r="G14">
        <v>152295662.90000001</v>
      </c>
      <c r="H14">
        <v>137071196.19999999</v>
      </c>
      <c r="I14">
        <v>105556760.40000001</v>
      </c>
      <c r="J14" s="53">
        <v>60554230</v>
      </c>
      <c r="K14" s="65">
        <v>57778360</v>
      </c>
      <c r="L14">
        <v>3.5900000000000001E-2</v>
      </c>
      <c r="M14">
        <v>5.3999999999999999E-2</v>
      </c>
      <c r="N14">
        <v>0.15</v>
      </c>
      <c r="O14">
        <v>83085.5</v>
      </c>
      <c r="P14">
        <v>32533.599999999999</v>
      </c>
      <c r="Q14">
        <v>0.69</v>
      </c>
      <c r="R14">
        <v>0.76</v>
      </c>
      <c r="S14">
        <v>160.30000000000001</v>
      </c>
      <c r="T14">
        <v>9.1</v>
      </c>
      <c r="U14">
        <v>1.24</v>
      </c>
      <c r="V14">
        <v>15.8</v>
      </c>
      <c r="W14">
        <v>651.29999999999995</v>
      </c>
      <c r="X14">
        <v>0.13</v>
      </c>
      <c r="Y14">
        <v>160.9</v>
      </c>
      <c r="Z14">
        <v>35.200000000000003</v>
      </c>
      <c r="AA14">
        <v>196.1</v>
      </c>
      <c r="AB14">
        <v>131.6</v>
      </c>
      <c r="AC14">
        <v>7.7</v>
      </c>
      <c r="AD14">
        <v>1.05</v>
      </c>
      <c r="AE14">
        <v>12.9</v>
      </c>
      <c r="AF14">
        <v>528.5</v>
      </c>
      <c r="AG14">
        <v>0.11</v>
      </c>
      <c r="AH14">
        <v>132.1</v>
      </c>
      <c r="AI14">
        <v>28.6</v>
      </c>
      <c r="AJ14">
        <v>160.80000000000001</v>
      </c>
      <c r="AK14">
        <v>306.7</v>
      </c>
      <c r="AL14">
        <v>16.899999999999999</v>
      </c>
      <c r="AM14">
        <v>2.29</v>
      </c>
      <c r="AN14">
        <v>26.5</v>
      </c>
      <c r="AO14">
        <v>1252.3</v>
      </c>
      <c r="AP14">
        <v>0.15</v>
      </c>
      <c r="AQ14">
        <v>307.8</v>
      </c>
      <c r="AR14">
        <v>63.9</v>
      </c>
      <c r="AS14">
        <v>371.7</v>
      </c>
      <c r="AT14">
        <v>377.7</v>
      </c>
      <c r="AU14">
        <v>19.7</v>
      </c>
      <c r="AV14">
        <v>2.67</v>
      </c>
      <c r="AW14">
        <v>33.9</v>
      </c>
      <c r="AX14">
        <v>1565.3</v>
      </c>
      <c r="AY14">
        <v>0.19</v>
      </c>
      <c r="AZ14">
        <v>379</v>
      </c>
      <c r="BA14">
        <v>80.599999999999994</v>
      </c>
      <c r="BB14">
        <v>459.6</v>
      </c>
      <c r="BC14">
        <v>23683473.5</v>
      </c>
      <c r="BD14">
        <v>1344.4</v>
      </c>
      <c r="BE14">
        <v>183.3</v>
      </c>
      <c r="BF14">
        <v>2333136.2999999998</v>
      </c>
      <c r="BG14">
        <v>96286.3</v>
      </c>
      <c r="BH14">
        <v>18.899999999999999</v>
      </c>
      <c r="BI14">
        <v>23773565.899999999</v>
      </c>
      <c r="BJ14">
        <v>5207628</v>
      </c>
      <c r="BK14">
        <v>28981193.800000001</v>
      </c>
      <c r="BL14">
        <v>0</v>
      </c>
      <c r="BM14">
        <v>17.440000000000001</v>
      </c>
      <c r="BN14">
        <v>15.25</v>
      </c>
      <c r="BO14">
        <v>0</v>
      </c>
      <c r="BP14">
        <v>32.700000000000003</v>
      </c>
      <c r="BQ14">
        <v>19.27</v>
      </c>
      <c r="BR14">
        <v>17.47</v>
      </c>
      <c r="BS14">
        <v>0</v>
      </c>
      <c r="BT14">
        <v>36.74</v>
      </c>
      <c r="BU14">
        <v>149654580</v>
      </c>
      <c r="BV14">
        <v>46738904</v>
      </c>
      <c r="BW14">
        <v>7617783</v>
      </c>
      <c r="BX14">
        <v>21090.6</v>
      </c>
      <c r="BY14">
        <v>0</v>
      </c>
      <c r="BZ14" s="70">
        <v>0</v>
      </c>
      <c r="CA14">
        <v>9319278</v>
      </c>
      <c r="CB14">
        <v>0</v>
      </c>
      <c r="CC14">
        <v>0</v>
      </c>
      <c r="CD14">
        <v>3249568.2</v>
      </c>
      <c r="CE14">
        <v>36818680</v>
      </c>
      <c r="CF14">
        <v>0</v>
      </c>
      <c r="CG14">
        <v>121287.4</v>
      </c>
      <c r="CH14">
        <v>0</v>
      </c>
      <c r="CI14">
        <v>8695776</v>
      </c>
      <c r="CJ14">
        <v>40321770</v>
      </c>
      <c r="CK14">
        <v>0</v>
      </c>
      <c r="CL14">
        <v>0</v>
      </c>
      <c r="CM14">
        <v>0</v>
      </c>
      <c r="CN14">
        <v>43489336</v>
      </c>
      <c r="CO14">
        <v>0</v>
      </c>
      <c r="CP14">
        <v>0</v>
      </c>
      <c r="CQ14">
        <v>4001.4</v>
      </c>
      <c r="CR14">
        <v>6.4</v>
      </c>
      <c r="CS14">
        <v>0</v>
      </c>
      <c r="CT14">
        <v>3727.6</v>
      </c>
      <c r="CU14">
        <v>0</v>
      </c>
      <c r="CV14">
        <v>0</v>
      </c>
      <c r="CW14">
        <v>2540.3000000000002</v>
      </c>
      <c r="CX14">
        <v>11003.4</v>
      </c>
      <c r="CY14">
        <v>0</v>
      </c>
      <c r="CZ14">
        <v>2001.1</v>
      </c>
      <c r="DA14">
        <v>0</v>
      </c>
      <c r="DB14">
        <v>3471</v>
      </c>
      <c r="DC14">
        <v>5544.5</v>
      </c>
      <c r="DD14">
        <v>0</v>
      </c>
      <c r="DE14">
        <v>0</v>
      </c>
      <c r="DF14">
        <v>0</v>
      </c>
      <c r="DG14">
        <v>19799.2</v>
      </c>
      <c r="DH14">
        <v>0</v>
      </c>
      <c r="DI14">
        <v>0</v>
      </c>
      <c r="DJ14">
        <v>21748.2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</row>
    <row r="15" spans="1:121" hidden="1">
      <c r="A15" t="s">
        <v>13</v>
      </c>
      <c r="B15">
        <v>2024</v>
      </c>
      <c r="C15">
        <v>51551216</v>
      </c>
      <c r="D15">
        <v>0</v>
      </c>
      <c r="E15">
        <v>26004.400000000001</v>
      </c>
      <c r="F15">
        <v>881987.5</v>
      </c>
      <c r="G15">
        <v>52459207.399999999</v>
      </c>
      <c r="H15">
        <v>49697857.200000003</v>
      </c>
      <c r="I15">
        <v>51361523.399999999</v>
      </c>
      <c r="J15" s="53">
        <v>48007376</v>
      </c>
      <c r="K15" s="65">
        <v>44824250</v>
      </c>
      <c r="L15">
        <v>3.5900000000000001E-2</v>
      </c>
      <c r="M15">
        <v>5.3999999999999999E-2</v>
      </c>
      <c r="N15">
        <v>0.17649999999999999</v>
      </c>
      <c r="O15">
        <v>4723.1499999999996</v>
      </c>
      <c r="P15">
        <v>11237.3</v>
      </c>
      <c r="Q15">
        <v>0.38</v>
      </c>
      <c r="R15">
        <v>0.52</v>
      </c>
      <c r="S15">
        <v>383.6</v>
      </c>
      <c r="T15">
        <v>28.2</v>
      </c>
      <c r="U15">
        <v>3.98</v>
      </c>
      <c r="V15">
        <v>29.2</v>
      </c>
      <c r="W15">
        <v>1338.1</v>
      </c>
      <c r="X15">
        <v>0.25</v>
      </c>
      <c r="Y15">
        <v>385.5</v>
      </c>
      <c r="Z15">
        <v>69.099999999999994</v>
      </c>
      <c r="AA15">
        <v>454.7</v>
      </c>
      <c r="AB15">
        <v>335.1</v>
      </c>
      <c r="AC15">
        <v>27.8</v>
      </c>
      <c r="AD15">
        <v>3.96</v>
      </c>
      <c r="AE15">
        <v>21.8</v>
      </c>
      <c r="AF15">
        <v>1069</v>
      </c>
      <c r="AG15">
        <v>0.2</v>
      </c>
      <c r="AH15">
        <v>337</v>
      </c>
      <c r="AI15">
        <v>53.7</v>
      </c>
      <c r="AJ15">
        <v>390.7</v>
      </c>
      <c r="AK15">
        <v>392.5</v>
      </c>
      <c r="AL15">
        <v>21</v>
      </c>
      <c r="AM15">
        <v>3.02</v>
      </c>
      <c r="AN15">
        <v>36.200000000000003</v>
      </c>
      <c r="AO15">
        <v>1459</v>
      </c>
      <c r="AP15">
        <v>0.28999999999999998</v>
      </c>
      <c r="AQ15">
        <v>393.9</v>
      </c>
      <c r="AR15">
        <v>79.7</v>
      </c>
      <c r="AS15">
        <v>473.7</v>
      </c>
      <c r="AT15">
        <v>773.6</v>
      </c>
      <c r="AU15">
        <v>61</v>
      </c>
      <c r="AV15">
        <v>8.83</v>
      </c>
      <c r="AW15">
        <v>51.7</v>
      </c>
      <c r="AX15">
        <v>2397.6999999999998</v>
      </c>
      <c r="AY15">
        <v>0.49</v>
      </c>
      <c r="AZ15">
        <v>777.9</v>
      </c>
      <c r="BA15">
        <v>123.3</v>
      </c>
      <c r="BB15">
        <v>901.1</v>
      </c>
      <c r="BC15">
        <v>18775177.800000001</v>
      </c>
      <c r="BD15">
        <v>1383.7</v>
      </c>
      <c r="BE15">
        <v>194.9</v>
      </c>
      <c r="BF15">
        <v>1426105.1</v>
      </c>
      <c r="BG15">
        <v>65442</v>
      </c>
      <c r="BH15">
        <v>12.1</v>
      </c>
      <c r="BI15">
        <v>18869609.800000001</v>
      </c>
      <c r="BJ15">
        <v>3379592.2</v>
      </c>
      <c r="BK15">
        <v>22249202</v>
      </c>
      <c r="BL15">
        <v>0</v>
      </c>
      <c r="BM15">
        <v>29.75</v>
      </c>
      <c r="BN15">
        <v>1.01</v>
      </c>
      <c r="BO15">
        <v>0</v>
      </c>
      <c r="BP15">
        <v>30.76</v>
      </c>
      <c r="BQ15">
        <v>31.53</v>
      </c>
      <c r="BR15">
        <v>1.1100000000000001</v>
      </c>
      <c r="BS15">
        <v>0</v>
      </c>
      <c r="BT15">
        <v>32.630000000000003</v>
      </c>
      <c r="BU15">
        <v>49328300</v>
      </c>
      <c r="BV15">
        <v>1097684</v>
      </c>
      <c r="BW15">
        <v>0</v>
      </c>
      <c r="BX15">
        <v>98117.6</v>
      </c>
      <c r="BY15">
        <v>0</v>
      </c>
      <c r="BZ15">
        <v>0</v>
      </c>
      <c r="CA15">
        <v>11215421</v>
      </c>
      <c r="CB15">
        <v>0</v>
      </c>
      <c r="CC15">
        <v>0</v>
      </c>
      <c r="CD15">
        <v>428917.4</v>
      </c>
      <c r="CE15">
        <v>19219532</v>
      </c>
      <c r="CF15">
        <v>0</v>
      </c>
      <c r="CG15">
        <v>64191.3</v>
      </c>
      <c r="CH15">
        <v>0</v>
      </c>
      <c r="CI15">
        <v>2896239.2</v>
      </c>
      <c r="CJ15">
        <v>14515110</v>
      </c>
      <c r="CK15">
        <v>200615.7</v>
      </c>
      <c r="CL15">
        <v>21389.1</v>
      </c>
      <c r="CM15">
        <v>0</v>
      </c>
      <c r="CN15">
        <v>668766.5</v>
      </c>
      <c r="CO15">
        <v>0</v>
      </c>
      <c r="CP15">
        <v>0</v>
      </c>
      <c r="CQ15">
        <v>0</v>
      </c>
      <c r="CR15">
        <v>16.8</v>
      </c>
      <c r="CS15">
        <v>0</v>
      </c>
      <c r="CT15">
        <v>5128.1000000000004</v>
      </c>
      <c r="CU15">
        <v>0</v>
      </c>
      <c r="CV15">
        <v>0</v>
      </c>
      <c r="CW15">
        <v>278.5</v>
      </c>
      <c r="CX15">
        <v>4597</v>
      </c>
      <c r="CY15">
        <v>0</v>
      </c>
      <c r="CZ15">
        <v>705.4</v>
      </c>
      <c r="DA15">
        <v>0</v>
      </c>
      <c r="DB15">
        <v>1265.8</v>
      </c>
      <c r="DC15">
        <v>1817.8</v>
      </c>
      <c r="DD15">
        <v>305.8</v>
      </c>
      <c r="DE15">
        <v>30</v>
      </c>
      <c r="DF15">
        <v>0</v>
      </c>
      <c r="DG15">
        <v>306.7</v>
      </c>
      <c r="DH15">
        <v>0</v>
      </c>
      <c r="DI15">
        <v>0</v>
      </c>
      <c r="DJ15">
        <v>0</v>
      </c>
      <c r="DK15">
        <v>300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</row>
    <row r="16" spans="1:121" hidden="1">
      <c r="A16" t="s">
        <v>13</v>
      </c>
      <c r="B16">
        <v>2026</v>
      </c>
      <c r="C16">
        <v>52636924</v>
      </c>
      <c r="D16">
        <v>0</v>
      </c>
      <c r="E16">
        <v>28826.400000000001</v>
      </c>
      <c r="F16">
        <v>1122759.8999999999</v>
      </c>
      <c r="G16">
        <v>53788509.399999999</v>
      </c>
      <c r="H16">
        <v>50744535.600000001</v>
      </c>
      <c r="I16">
        <v>49437835.299999997</v>
      </c>
      <c r="J16" s="53">
        <v>59068532</v>
      </c>
      <c r="K16" s="65">
        <v>52468140</v>
      </c>
      <c r="L16">
        <v>3.5900000000000001E-2</v>
      </c>
      <c r="M16">
        <v>5.3999999999999999E-2</v>
      </c>
      <c r="N16">
        <v>0.17660000000000001</v>
      </c>
      <c r="O16">
        <v>41037.07</v>
      </c>
      <c r="P16">
        <v>11488.9</v>
      </c>
      <c r="Q16">
        <v>0.46</v>
      </c>
      <c r="R16">
        <v>0.64</v>
      </c>
      <c r="S16">
        <v>318</v>
      </c>
      <c r="T16">
        <v>22.3</v>
      </c>
      <c r="U16">
        <v>3.12</v>
      </c>
      <c r="V16">
        <v>25.7</v>
      </c>
      <c r="W16">
        <v>1153.8</v>
      </c>
      <c r="X16">
        <v>0.21</v>
      </c>
      <c r="Y16">
        <v>319.5</v>
      </c>
      <c r="Z16">
        <v>60.1</v>
      </c>
      <c r="AA16">
        <v>379.6</v>
      </c>
      <c r="AB16">
        <v>237.1</v>
      </c>
      <c r="AC16">
        <v>18.600000000000001</v>
      </c>
      <c r="AD16">
        <v>2.63</v>
      </c>
      <c r="AE16">
        <v>16.600000000000001</v>
      </c>
      <c r="AF16">
        <v>794.5</v>
      </c>
      <c r="AG16">
        <v>0.14000000000000001</v>
      </c>
      <c r="AH16">
        <v>238.3</v>
      </c>
      <c r="AI16">
        <v>40.299999999999997</v>
      </c>
      <c r="AJ16">
        <v>278.7</v>
      </c>
      <c r="AK16">
        <v>334.7</v>
      </c>
      <c r="AL16">
        <v>13.5</v>
      </c>
      <c r="AM16">
        <v>1.86</v>
      </c>
      <c r="AN16">
        <v>34.5</v>
      </c>
      <c r="AO16">
        <v>1415.3</v>
      </c>
      <c r="AP16">
        <v>0.23</v>
      </c>
      <c r="AQ16">
        <v>335.6</v>
      </c>
      <c r="AR16">
        <v>76.7</v>
      </c>
      <c r="AS16">
        <v>412.3</v>
      </c>
      <c r="AT16">
        <v>717.1</v>
      </c>
      <c r="AU16">
        <v>56.5</v>
      </c>
      <c r="AV16">
        <v>8.11</v>
      </c>
      <c r="AW16">
        <v>47.4</v>
      </c>
      <c r="AX16">
        <v>2278.9</v>
      </c>
      <c r="AY16">
        <v>0.42</v>
      </c>
      <c r="AZ16">
        <v>721</v>
      </c>
      <c r="BA16">
        <v>115.4</v>
      </c>
      <c r="BB16">
        <v>836.4</v>
      </c>
      <c r="BC16">
        <v>14888595.1</v>
      </c>
      <c r="BD16">
        <v>1045.5999999999999</v>
      </c>
      <c r="BE16">
        <v>146.1</v>
      </c>
      <c r="BF16">
        <v>1200721.7</v>
      </c>
      <c r="BG16">
        <v>53966.6</v>
      </c>
      <c r="BH16">
        <v>9.9</v>
      </c>
      <c r="BI16">
        <v>14959649.9</v>
      </c>
      <c r="BJ16">
        <v>2811641.4</v>
      </c>
      <c r="BK16">
        <v>17771291.300000001</v>
      </c>
      <c r="BL16">
        <v>0</v>
      </c>
      <c r="BM16">
        <v>27.17</v>
      </c>
      <c r="BN16">
        <v>8.7200000000000006</v>
      </c>
      <c r="BO16">
        <v>0</v>
      </c>
      <c r="BP16">
        <v>35.89</v>
      </c>
      <c r="BQ16">
        <v>28.81</v>
      </c>
      <c r="BR16">
        <v>9.52</v>
      </c>
      <c r="BS16">
        <v>0</v>
      </c>
      <c r="BT16">
        <v>38.32</v>
      </c>
      <c r="BU16">
        <v>47216810</v>
      </c>
      <c r="BV16">
        <v>4350674</v>
      </c>
      <c r="BW16">
        <v>0</v>
      </c>
      <c r="BX16">
        <v>96255.4</v>
      </c>
      <c r="BY16">
        <v>0</v>
      </c>
      <c r="BZ16">
        <v>0</v>
      </c>
      <c r="CA16">
        <v>8439922</v>
      </c>
      <c r="CB16">
        <v>0</v>
      </c>
      <c r="CC16">
        <v>0</v>
      </c>
      <c r="CD16">
        <v>1084511</v>
      </c>
      <c r="CE16">
        <v>16906450</v>
      </c>
      <c r="CF16">
        <v>0</v>
      </c>
      <c r="CG16">
        <v>33808.6</v>
      </c>
      <c r="CH16">
        <v>0</v>
      </c>
      <c r="CI16">
        <v>2875972.8</v>
      </c>
      <c r="CJ16">
        <v>14490571</v>
      </c>
      <c r="CK16">
        <v>0</v>
      </c>
      <c r="CL16">
        <v>23154.799999999999</v>
      </c>
      <c r="CM16">
        <v>0</v>
      </c>
      <c r="CN16">
        <v>3266163</v>
      </c>
      <c r="CO16">
        <v>0</v>
      </c>
      <c r="CP16">
        <v>0</v>
      </c>
      <c r="CQ16">
        <v>0</v>
      </c>
      <c r="CR16">
        <v>16.8</v>
      </c>
      <c r="CS16">
        <v>0</v>
      </c>
      <c r="CT16">
        <v>4310.3999999999996</v>
      </c>
      <c r="CU16">
        <v>0</v>
      </c>
      <c r="CV16">
        <v>0</v>
      </c>
      <c r="CW16">
        <v>705.1</v>
      </c>
      <c r="CX16">
        <v>4597</v>
      </c>
      <c r="CY16">
        <v>0</v>
      </c>
      <c r="CZ16">
        <v>705.4</v>
      </c>
      <c r="DA16">
        <v>0</v>
      </c>
      <c r="DB16">
        <v>1265.8</v>
      </c>
      <c r="DC16">
        <v>1817.8</v>
      </c>
      <c r="DD16">
        <v>3.1</v>
      </c>
      <c r="DE16">
        <v>30</v>
      </c>
      <c r="DF16">
        <v>0</v>
      </c>
      <c r="DG16">
        <v>1414</v>
      </c>
      <c r="DH16">
        <v>0</v>
      </c>
      <c r="DI16">
        <v>0</v>
      </c>
      <c r="DJ16">
        <v>0</v>
      </c>
      <c r="DK16">
        <v>300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</row>
    <row r="17" spans="1:121" hidden="1">
      <c r="A17" t="s">
        <v>13</v>
      </c>
      <c r="B17">
        <v>2028</v>
      </c>
      <c r="C17">
        <v>53973292</v>
      </c>
      <c r="D17">
        <v>933185.1</v>
      </c>
      <c r="E17">
        <v>55774</v>
      </c>
      <c r="F17">
        <v>1712167.4</v>
      </c>
      <c r="G17">
        <v>56674417.399999999</v>
      </c>
      <c r="H17">
        <v>52032872.399999999</v>
      </c>
      <c r="I17">
        <v>46351061.100000001</v>
      </c>
      <c r="J17" s="53">
        <v>85612860</v>
      </c>
      <c r="K17" s="65">
        <v>70196000</v>
      </c>
      <c r="L17">
        <v>3.5900000000000001E-2</v>
      </c>
      <c r="M17">
        <v>5.3999999999999999E-2</v>
      </c>
      <c r="N17">
        <v>0.1767</v>
      </c>
      <c r="O17">
        <v>53764.72</v>
      </c>
      <c r="P17">
        <v>11869.8</v>
      </c>
      <c r="Q17">
        <v>0.68</v>
      </c>
      <c r="R17">
        <v>0.82</v>
      </c>
      <c r="S17">
        <v>175.6</v>
      </c>
      <c r="T17">
        <v>10.8</v>
      </c>
      <c r="U17">
        <v>1.48</v>
      </c>
      <c r="V17">
        <v>17.2</v>
      </c>
      <c r="W17">
        <v>689.7</v>
      </c>
      <c r="X17">
        <v>0.15</v>
      </c>
      <c r="Y17">
        <v>176.3</v>
      </c>
      <c r="Z17">
        <v>37.799999999999997</v>
      </c>
      <c r="AA17">
        <v>214.1</v>
      </c>
      <c r="AB17">
        <v>109.7</v>
      </c>
      <c r="AC17">
        <v>7.7</v>
      </c>
      <c r="AD17">
        <v>1.08</v>
      </c>
      <c r="AE17">
        <v>9</v>
      </c>
      <c r="AF17">
        <v>397.3</v>
      </c>
      <c r="AG17">
        <v>0.08</v>
      </c>
      <c r="AH17">
        <v>110.2</v>
      </c>
      <c r="AI17">
        <v>20.9</v>
      </c>
      <c r="AJ17">
        <v>131.1</v>
      </c>
      <c r="AK17">
        <v>268.3</v>
      </c>
      <c r="AL17">
        <v>5.9</v>
      </c>
      <c r="AM17">
        <v>0.65</v>
      </c>
      <c r="AN17">
        <v>31</v>
      </c>
      <c r="AO17">
        <v>1370.3</v>
      </c>
      <c r="AP17">
        <v>0.12</v>
      </c>
      <c r="AQ17">
        <v>268.60000000000002</v>
      </c>
      <c r="AR17">
        <v>71.900000000000006</v>
      </c>
      <c r="AS17">
        <v>340.5</v>
      </c>
      <c r="AT17">
        <v>559.20000000000005</v>
      </c>
      <c r="AU17">
        <v>41.1</v>
      </c>
      <c r="AV17">
        <v>5.87</v>
      </c>
      <c r="AW17">
        <v>40.5</v>
      </c>
      <c r="AX17">
        <v>1873.3</v>
      </c>
      <c r="AY17">
        <v>0.35</v>
      </c>
      <c r="AZ17">
        <v>562</v>
      </c>
      <c r="BA17">
        <v>96.4</v>
      </c>
      <c r="BB17">
        <v>658.4</v>
      </c>
      <c r="BC17">
        <v>7137750.2999999998</v>
      </c>
      <c r="BD17">
        <v>439</v>
      </c>
      <c r="BE17">
        <v>60.5</v>
      </c>
      <c r="BF17">
        <v>697474</v>
      </c>
      <c r="BG17">
        <v>28001.1</v>
      </c>
      <c r="BH17">
        <v>6.2</v>
      </c>
      <c r="BI17">
        <v>7167338.0999999996</v>
      </c>
      <c r="BJ17">
        <v>1533591.4</v>
      </c>
      <c r="BK17">
        <v>8700929.5</v>
      </c>
      <c r="BL17">
        <v>0</v>
      </c>
      <c r="BM17">
        <v>21.33</v>
      </c>
      <c r="BN17">
        <v>10.4</v>
      </c>
      <c r="BO17">
        <v>0</v>
      </c>
      <c r="BP17">
        <v>31.73</v>
      </c>
      <c r="BQ17">
        <v>22.82</v>
      </c>
      <c r="BR17">
        <v>11.53</v>
      </c>
      <c r="BS17">
        <v>0</v>
      </c>
      <c r="BT17">
        <v>34.35</v>
      </c>
      <c r="BU17">
        <v>41265600</v>
      </c>
      <c r="BV17">
        <v>10323356</v>
      </c>
      <c r="BW17">
        <v>794471.6</v>
      </c>
      <c r="BX17">
        <v>90797.1</v>
      </c>
      <c r="BY17">
        <v>0</v>
      </c>
      <c r="BZ17">
        <v>0</v>
      </c>
      <c r="CA17">
        <v>3418660.8</v>
      </c>
      <c r="CB17">
        <v>0</v>
      </c>
      <c r="CC17">
        <v>0</v>
      </c>
      <c r="CD17">
        <v>1824331</v>
      </c>
      <c r="CE17">
        <v>9799162</v>
      </c>
      <c r="CF17">
        <v>0</v>
      </c>
      <c r="CG17">
        <v>20933.5</v>
      </c>
      <c r="CH17">
        <v>0</v>
      </c>
      <c r="CI17">
        <v>2840304.8</v>
      </c>
      <c r="CJ17">
        <v>13933362</v>
      </c>
      <c r="CK17">
        <v>0</v>
      </c>
      <c r="CL17">
        <v>44553.2</v>
      </c>
      <c r="CM17">
        <v>0</v>
      </c>
      <c r="CN17">
        <v>8499025</v>
      </c>
      <c r="CO17">
        <v>0</v>
      </c>
      <c r="CP17">
        <v>0</v>
      </c>
      <c r="CQ17">
        <v>545.70000000000005</v>
      </c>
      <c r="CR17">
        <v>16.8</v>
      </c>
      <c r="CS17">
        <v>0</v>
      </c>
      <c r="CT17">
        <v>3487.7</v>
      </c>
      <c r="CU17">
        <v>0</v>
      </c>
      <c r="CV17">
        <v>0</v>
      </c>
      <c r="CW17">
        <v>1192.0999999999999</v>
      </c>
      <c r="CX17">
        <v>4597</v>
      </c>
      <c r="CY17">
        <v>0</v>
      </c>
      <c r="CZ17">
        <v>705.4</v>
      </c>
      <c r="DA17">
        <v>0</v>
      </c>
      <c r="DB17">
        <v>1292.8</v>
      </c>
      <c r="DC17">
        <v>1817.8</v>
      </c>
      <c r="DD17">
        <v>3.1</v>
      </c>
      <c r="DE17">
        <v>30</v>
      </c>
      <c r="DF17">
        <v>0</v>
      </c>
      <c r="DG17">
        <v>3598.6</v>
      </c>
      <c r="DH17">
        <v>0</v>
      </c>
      <c r="DI17">
        <v>0</v>
      </c>
      <c r="DJ17">
        <v>2182.6999999999998</v>
      </c>
      <c r="DK17">
        <v>300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</row>
    <row r="18" spans="1:121" hidden="1">
      <c r="A18" t="s">
        <v>13</v>
      </c>
      <c r="B18">
        <v>2030</v>
      </c>
      <c r="C18">
        <v>55531144</v>
      </c>
      <c r="D18">
        <v>967235.3</v>
      </c>
      <c r="E18">
        <v>64602.9</v>
      </c>
      <c r="F18">
        <v>2025313.8</v>
      </c>
      <c r="G18">
        <v>58588294.100000001</v>
      </c>
      <c r="H18">
        <v>53534739.5</v>
      </c>
      <c r="I18">
        <v>38307759.200000003</v>
      </c>
      <c r="J18" s="53">
        <v>97806456</v>
      </c>
      <c r="K18" s="65">
        <v>84818210</v>
      </c>
      <c r="L18">
        <v>3.5900000000000001E-2</v>
      </c>
      <c r="M18">
        <v>5.3999999999999999E-2</v>
      </c>
      <c r="N18">
        <v>0.17680000000000001</v>
      </c>
      <c r="O18">
        <v>60688.73</v>
      </c>
      <c r="P18">
        <v>12294.7</v>
      </c>
      <c r="Q18">
        <v>0.82</v>
      </c>
      <c r="R18">
        <v>0.89</v>
      </c>
      <c r="S18">
        <v>102.8</v>
      </c>
      <c r="T18">
        <v>7.1</v>
      </c>
      <c r="U18">
        <v>0.99</v>
      </c>
      <c r="V18">
        <v>10.3</v>
      </c>
      <c r="W18">
        <v>382.2</v>
      </c>
      <c r="X18">
        <v>0.11</v>
      </c>
      <c r="Y18">
        <v>103.3</v>
      </c>
      <c r="Z18">
        <v>21.7</v>
      </c>
      <c r="AA18">
        <v>125</v>
      </c>
      <c r="AB18">
        <v>70.8</v>
      </c>
      <c r="AC18">
        <v>5.5</v>
      </c>
      <c r="AD18">
        <v>0.78</v>
      </c>
      <c r="AE18">
        <v>5.6</v>
      </c>
      <c r="AF18">
        <v>240.7</v>
      </c>
      <c r="AG18">
        <v>0.06</v>
      </c>
      <c r="AH18">
        <v>71.099999999999994</v>
      </c>
      <c r="AI18">
        <v>12.8</v>
      </c>
      <c r="AJ18">
        <v>83.9</v>
      </c>
      <c r="AK18">
        <v>254.8</v>
      </c>
      <c r="AL18">
        <v>8.4</v>
      </c>
      <c r="AM18">
        <v>1.04</v>
      </c>
      <c r="AN18">
        <v>27</v>
      </c>
      <c r="AO18">
        <v>1215.3</v>
      </c>
      <c r="AP18">
        <v>0.12</v>
      </c>
      <c r="AQ18">
        <v>255.4</v>
      </c>
      <c r="AR18">
        <v>63.3</v>
      </c>
      <c r="AS18">
        <v>318.60000000000002</v>
      </c>
      <c r="AT18">
        <v>487.3</v>
      </c>
      <c r="AU18">
        <v>35.9</v>
      </c>
      <c r="AV18">
        <v>5.1100000000000003</v>
      </c>
      <c r="AW18">
        <v>35.200000000000003</v>
      </c>
      <c r="AX18">
        <v>1649.1</v>
      </c>
      <c r="AY18">
        <v>0.28999999999999998</v>
      </c>
      <c r="AZ18">
        <v>489.8</v>
      </c>
      <c r="BA18">
        <v>84.4</v>
      </c>
      <c r="BB18">
        <v>574.20000000000005</v>
      </c>
      <c r="BC18">
        <v>4589347</v>
      </c>
      <c r="BD18">
        <v>316.60000000000002</v>
      </c>
      <c r="BE18">
        <v>44.2</v>
      </c>
      <c r="BF18">
        <v>459815.1</v>
      </c>
      <c r="BG18">
        <v>17021.099999999999</v>
      </c>
      <c r="BH18">
        <v>4.9000000000000004</v>
      </c>
      <c r="BI18">
        <v>4610838.8</v>
      </c>
      <c r="BJ18">
        <v>968386.8</v>
      </c>
      <c r="BK18">
        <v>5579225.7000000002</v>
      </c>
      <c r="BL18">
        <v>0</v>
      </c>
      <c r="BM18">
        <v>19.14</v>
      </c>
      <c r="BN18">
        <v>11.55</v>
      </c>
      <c r="BO18">
        <v>0</v>
      </c>
      <c r="BP18">
        <v>30.69</v>
      </c>
      <c r="BQ18">
        <v>20.52</v>
      </c>
      <c r="BR18">
        <v>12.81</v>
      </c>
      <c r="BS18">
        <v>0</v>
      </c>
      <c r="BT18">
        <v>33.33</v>
      </c>
      <c r="BU18">
        <v>45593364</v>
      </c>
      <c r="BV18">
        <v>20280534</v>
      </c>
      <c r="BW18">
        <v>821184.6</v>
      </c>
      <c r="BX18">
        <v>87505.4</v>
      </c>
      <c r="BY18">
        <v>0</v>
      </c>
      <c r="BZ18">
        <v>0</v>
      </c>
      <c r="CA18">
        <v>2619506.7999999998</v>
      </c>
      <c r="CB18">
        <v>0</v>
      </c>
      <c r="CC18">
        <v>0</v>
      </c>
      <c r="CD18">
        <v>2721206.5</v>
      </c>
      <c r="CE18">
        <v>5522905</v>
      </c>
      <c r="CF18">
        <v>0</v>
      </c>
      <c r="CG18">
        <v>5358.7</v>
      </c>
      <c r="CH18">
        <v>0</v>
      </c>
      <c r="CI18">
        <v>2720509.2</v>
      </c>
      <c r="CJ18">
        <v>13484443</v>
      </c>
      <c r="CK18">
        <v>0</v>
      </c>
      <c r="CL18">
        <v>51417.5</v>
      </c>
      <c r="CM18">
        <v>0</v>
      </c>
      <c r="CN18">
        <v>17559328</v>
      </c>
      <c r="CO18">
        <v>0</v>
      </c>
      <c r="CP18">
        <v>0</v>
      </c>
      <c r="CQ18">
        <v>556.29999999999995</v>
      </c>
      <c r="CR18">
        <v>16.8</v>
      </c>
      <c r="CS18">
        <v>0</v>
      </c>
      <c r="CT18">
        <v>3487.7</v>
      </c>
      <c r="CU18">
        <v>0</v>
      </c>
      <c r="CV18">
        <v>0</v>
      </c>
      <c r="CW18">
        <v>1786.5</v>
      </c>
      <c r="CX18">
        <v>4536</v>
      </c>
      <c r="CY18">
        <v>0</v>
      </c>
      <c r="CZ18">
        <v>705.4</v>
      </c>
      <c r="DA18">
        <v>0</v>
      </c>
      <c r="DB18">
        <v>1292.8</v>
      </c>
      <c r="DC18">
        <v>1817.8</v>
      </c>
      <c r="DD18">
        <v>1.8</v>
      </c>
      <c r="DE18">
        <v>30</v>
      </c>
      <c r="DF18">
        <v>0</v>
      </c>
      <c r="DG18">
        <v>7321.9</v>
      </c>
      <c r="DH18">
        <v>0</v>
      </c>
      <c r="DI18">
        <v>0</v>
      </c>
      <c r="DJ18">
        <v>2225.4</v>
      </c>
      <c r="DK18">
        <v>300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</row>
    <row r="19" spans="1:121" hidden="1">
      <c r="A19" t="s">
        <v>13</v>
      </c>
      <c r="B19">
        <v>2035</v>
      </c>
      <c r="C19">
        <v>59632330</v>
      </c>
      <c r="D19">
        <v>963072.2</v>
      </c>
      <c r="E19">
        <v>69858.399999999994</v>
      </c>
      <c r="F19">
        <v>2203140.2999999998</v>
      </c>
      <c r="G19">
        <v>62868396.200000003</v>
      </c>
      <c r="H19">
        <v>57488556.5</v>
      </c>
      <c r="I19">
        <v>40256308.899999999</v>
      </c>
      <c r="J19" s="53">
        <v>108612100</v>
      </c>
      <c r="K19" s="65">
        <v>90997330</v>
      </c>
      <c r="L19">
        <v>3.5900000000000001E-2</v>
      </c>
      <c r="M19">
        <v>5.3900000000000003E-2</v>
      </c>
      <c r="N19">
        <v>0.17680000000000001</v>
      </c>
      <c r="O19">
        <v>85518.68</v>
      </c>
      <c r="P19">
        <v>13472.3</v>
      </c>
      <c r="Q19">
        <v>0.87</v>
      </c>
      <c r="R19">
        <v>0.92</v>
      </c>
      <c r="S19">
        <v>76.5</v>
      </c>
      <c r="T19">
        <v>5.9</v>
      </c>
      <c r="U19">
        <v>0.83</v>
      </c>
      <c r="V19">
        <v>7.8</v>
      </c>
      <c r="W19">
        <v>266.8</v>
      </c>
      <c r="X19">
        <v>0.1</v>
      </c>
      <c r="Y19">
        <v>76.900000000000006</v>
      </c>
      <c r="Z19">
        <v>15.8</v>
      </c>
      <c r="AA19">
        <v>92.7</v>
      </c>
      <c r="AB19">
        <v>54.7</v>
      </c>
      <c r="AC19">
        <v>4.7</v>
      </c>
      <c r="AD19">
        <v>0.66</v>
      </c>
      <c r="AE19">
        <v>4.0999999999999996</v>
      </c>
      <c r="AF19">
        <v>173.4</v>
      </c>
      <c r="AG19">
        <v>0.05</v>
      </c>
      <c r="AH19">
        <v>55</v>
      </c>
      <c r="AI19">
        <v>9.3000000000000007</v>
      </c>
      <c r="AJ19">
        <v>64.400000000000006</v>
      </c>
      <c r="AK19">
        <v>250.3</v>
      </c>
      <c r="AL19">
        <v>10.9</v>
      </c>
      <c r="AM19">
        <v>1.42</v>
      </c>
      <c r="AN19">
        <v>24.2</v>
      </c>
      <c r="AO19">
        <v>1110.3</v>
      </c>
      <c r="AP19">
        <v>0.12</v>
      </c>
      <c r="AQ19">
        <v>251</v>
      </c>
      <c r="AR19">
        <v>57.3</v>
      </c>
      <c r="AS19">
        <v>308.3</v>
      </c>
      <c r="AT19">
        <v>448.7</v>
      </c>
      <c r="AU19">
        <v>32.5</v>
      </c>
      <c r="AV19">
        <v>4.6100000000000003</v>
      </c>
      <c r="AW19">
        <v>32.799999999999997</v>
      </c>
      <c r="AX19">
        <v>1545.1</v>
      </c>
      <c r="AY19">
        <v>0.26</v>
      </c>
      <c r="AZ19">
        <v>450.9</v>
      </c>
      <c r="BA19">
        <v>78.900000000000006</v>
      </c>
      <c r="BB19">
        <v>529.9</v>
      </c>
      <c r="BC19">
        <v>3357546.8</v>
      </c>
      <c r="BD19">
        <v>259.10000000000002</v>
      </c>
      <c r="BE19">
        <v>36.6</v>
      </c>
      <c r="BF19">
        <v>344090.3</v>
      </c>
      <c r="BG19">
        <v>11662.1</v>
      </c>
      <c r="BH19">
        <v>4.3</v>
      </c>
      <c r="BI19">
        <v>3375246.5</v>
      </c>
      <c r="BJ19">
        <v>692804</v>
      </c>
      <c r="BK19">
        <v>4068050.5</v>
      </c>
      <c r="BL19">
        <v>0</v>
      </c>
      <c r="BM19">
        <v>17.78</v>
      </c>
      <c r="BN19">
        <v>16.37</v>
      </c>
      <c r="BO19">
        <v>0</v>
      </c>
      <c r="BP19">
        <v>34.159999999999997</v>
      </c>
      <c r="BQ19">
        <v>19.05</v>
      </c>
      <c r="BR19">
        <v>18.170000000000002</v>
      </c>
      <c r="BS19">
        <v>0</v>
      </c>
      <c r="BT19">
        <v>37.21</v>
      </c>
      <c r="BU19">
        <v>45229344</v>
      </c>
      <c r="BV19">
        <v>22612088</v>
      </c>
      <c r="BW19">
        <v>814675.8</v>
      </c>
      <c r="BX19">
        <v>86188.3</v>
      </c>
      <c r="BY19">
        <v>0</v>
      </c>
      <c r="BZ19">
        <v>0</v>
      </c>
      <c r="CA19">
        <v>2267566</v>
      </c>
      <c r="CB19">
        <v>0</v>
      </c>
      <c r="CC19">
        <v>0</v>
      </c>
      <c r="CD19">
        <v>3240508.2</v>
      </c>
      <c r="CE19">
        <v>3387965.5</v>
      </c>
      <c r="CF19">
        <v>0</v>
      </c>
      <c r="CG19">
        <v>2499.8000000000002</v>
      </c>
      <c r="CH19">
        <v>0</v>
      </c>
      <c r="CI19">
        <v>2659702.2000000002</v>
      </c>
      <c r="CJ19">
        <v>13342006</v>
      </c>
      <c r="CK19">
        <v>0</v>
      </c>
      <c r="CL19">
        <v>56652.9</v>
      </c>
      <c r="CM19">
        <v>0</v>
      </c>
      <c r="CN19">
        <v>19371578</v>
      </c>
      <c r="CO19">
        <v>0</v>
      </c>
      <c r="CP19">
        <v>0</v>
      </c>
      <c r="CQ19">
        <v>557</v>
      </c>
      <c r="CR19">
        <v>16.8</v>
      </c>
      <c r="CS19">
        <v>0</v>
      </c>
      <c r="CT19">
        <v>3487.7</v>
      </c>
      <c r="CU19">
        <v>0</v>
      </c>
      <c r="CV19">
        <v>0</v>
      </c>
      <c r="CW19">
        <v>2181.8000000000002</v>
      </c>
      <c r="CX19">
        <v>4536</v>
      </c>
      <c r="CY19">
        <v>0</v>
      </c>
      <c r="CZ19">
        <v>705.4</v>
      </c>
      <c r="DA19">
        <v>0</v>
      </c>
      <c r="DB19">
        <v>1300.8</v>
      </c>
      <c r="DC19">
        <v>1817.8</v>
      </c>
      <c r="DD19">
        <v>1.8</v>
      </c>
      <c r="DE19">
        <v>30</v>
      </c>
      <c r="DF19">
        <v>0</v>
      </c>
      <c r="DG19">
        <v>8287.7000000000007</v>
      </c>
      <c r="DH19">
        <v>0</v>
      </c>
      <c r="DI19">
        <v>0</v>
      </c>
      <c r="DJ19">
        <v>2228.1</v>
      </c>
      <c r="DK19">
        <v>300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</row>
    <row r="20" spans="1:121" hidden="1">
      <c r="A20" t="s">
        <v>13</v>
      </c>
      <c r="B20">
        <v>2040</v>
      </c>
      <c r="C20">
        <v>64297656</v>
      </c>
      <c r="D20">
        <v>1011218.9</v>
      </c>
      <c r="E20">
        <v>71534.3</v>
      </c>
      <c r="F20">
        <v>2437417.6</v>
      </c>
      <c r="G20">
        <v>67817831.099999994</v>
      </c>
      <c r="H20">
        <v>61986243.700000003</v>
      </c>
      <c r="I20">
        <v>44941717.200000003</v>
      </c>
      <c r="J20" s="53">
        <v>120695850</v>
      </c>
      <c r="K20" s="65">
        <v>96259030</v>
      </c>
      <c r="L20">
        <v>3.5900000000000001E-2</v>
      </c>
      <c r="M20">
        <v>5.3900000000000003E-2</v>
      </c>
      <c r="N20">
        <v>0.1769</v>
      </c>
      <c r="O20">
        <v>85541.04</v>
      </c>
      <c r="P20">
        <v>14812</v>
      </c>
      <c r="Q20">
        <v>0.91</v>
      </c>
      <c r="R20">
        <v>0.95</v>
      </c>
      <c r="S20">
        <v>54.8</v>
      </c>
      <c r="T20">
        <v>4</v>
      </c>
      <c r="U20">
        <v>0.56000000000000005</v>
      </c>
      <c r="V20">
        <v>6.6</v>
      </c>
      <c r="W20">
        <v>199.4</v>
      </c>
      <c r="X20">
        <v>0.09</v>
      </c>
      <c r="Y20">
        <v>55.1</v>
      </c>
      <c r="Z20">
        <v>12.6</v>
      </c>
      <c r="AA20">
        <v>67.599999999999994</v>
      </c>
      <c r="AB20">
        <v>36.4</v>
      </c>
      <c r="AC20">
        <v>3</v>
      </c>
      <c r="AD20">
        <v>0.42</v>
      </c>
      <c r="AE20">
        <v>3.1</v>
      </c>
      <c r="AF20">
        <v>120.3</v>
      </c>
      <c r="AG20">
        <v>0.04</v>
      </c>
      <c r="AH20">
        <v>36.6</v>
      </c>
      <c r="AI20">
        <v>6.7</v>
      </c>
      <c r="AJ20">
        <v>43.3</v>
      </c>
      <c r="AK20">
        <v>242.8</v>
      </c>
      <c r="AL20">
        <v>12.8</v>
      </c>
      <c r="AM20">
        <v>1.73</v>
      </c>
      <c r="AN20">
        <v>21.5</v>
      </c>
      <c r="AO20">
        <v>1007.5</v>
      </c>
      <c r="AP20">
        <v>0.12</v>
      </c>
      <c r="AQ20">
        <v>243.6</v>
      </c>
      <c r="AR20">
        <v>51.6</v>
      </c>
      <c r="AS20">
        <v>295.2</v>
      </c>
      <c r="AT20">
        <v>378.3</v>
      </c>
      <c r="AU20">
        <v>24.8</v>
      </c>
      <c r="AV20">
        <v>3.48</v>
      </c>
      <c r="AW20">
        <v>30.1</v>
      </c>
      <c r="AX20">
        <v>1388.9</v>
      </c>
      <c r="AY20">
        <v>0.22</v>
      </c>
      <c r="AZ20">
        <v>380</v>
      </c>
      <c r="BA20">
        <v>71.5</v>
      </c>
      <c r="BB20">
        <v>451.5</v>
      </c>
      <c r="BC20">
        <v>2271563.2999999998</v>
      </c>
      <c r="BD20">
        <v>167.3</v>
      </c>
      <c r="BE20">
        <v>23.5</v>
      </c>
      <c r="BF20">
        <v>276537.2</v>
      </c>
      <c r="BG20">
        <v>8231.2000000000007</v>
      </c>
      <c r="BH20">
        <v>3.7</v>
      </c>
      <c r="BI20">
        <v>2282964.2000000002</v>
      </c>
      <c r="BJ20">
        <v>522844.3</v>
      </c>
      <c r="BK20">
        <v>2805808.5</v>
      </c>
      <c r="BL20">
        <v>0</v>
      </c>
      <c r="BM20">
        <v>15.53</v>
      </c>
      <c r="BN20">
        <v>16.45</v>
      </c>
      <c r="BO20">
        <v>0</v>
      </c>
      <c r="BP20">
        <v>31.98</v>
      </c>
      <c r="BQ20">
        <v>16.649999999999999</v>
      </c>
      <c r="BR20">
        <v>18.260000000000002</v>
      </c>
      <c r="BS20">
        <v>0</v>
      </c>
      <c r="BT20">
        <v>34.909999999999997</v>
      </c>
      <c r="BU20">
        <v>43332830</v>
      </c>
      <c r="BV20">
        <v>22876114</v>
      </c>
      <c r="BW20">
        <v>869793.6</v>
      </c>
      <c r="BX20">
        <v>83705.8</v>
      </c>
      <c r="BY20">
        <v>0</v>
      </c>
      <c r="BZ20">
        <v>0</v>
      </c>
      <c r="CA20">
        <v>1467005.5</v>
      </c>
      <c r="CB20">
        <v>0</v>
      </c>
      <c r="CC20">
        <v>0</v>
      </c>
      <c r="CD20">
        <v>3250494.5</v>
      </c>
      <c r="CE20">
        <v>2512392</v>
      </c>
      <c r="CF20">
        <v>0</v>
      </c>
      <c r="CG20">
        <v>20893.8</v>
      </c>
      <c r="CH20">
        <v>0</v>
      </c>
      <c r="CI20">
        <v>2533102.5</v>
      </c>
      <c r="CJ20">
        <v>12911475</v>
      </c>
      <c r="CK20">
        <v>0</v>
      </c>
      <c r="CL20">
        <v>58351.4</v>
      </c>
      <c r="CM20">
        <v>0</v>
      </c>
      <c r="CN20">
        <v>19625620</v>
      </c>
      <c r="CO20">
        <v>0</v>
      </c>
      <c r="CP20">
        <v>0</v>
      </c>
      <c r="CQ20">
        <v>558.4</v>
      </c>
      <c r="CR20">
        <v>16.8</v>
      </c>
      <c r="CS20">
        <v>0</v>
      </c>
      <c r="CT20">
        <v>3487.7</v>
      </c>
      <c r="CU20">
        <v>0</v>
      </c>
      <c r="CV20">
        <v>0</v>
      </c>
      <c r="CW20">
        <v>2281.3000000000002</v>
      </c>
      <c r="CX20">
        <v>4536</v>
      </c>
      <c r="CY20">
        <v>0</v>
      </c>
      <c r="CZ20">
        <v>1233.5</v>
      </c>
      <c r="DA20">
        <v>0</v>
      </c>
      <c r="DB20">
        <v>1300.8</v>
      </c>
      <c r="DC20">
        <v>1817.8</v>
      </c>
      <c r="DD20">
        <v>1.8</v>
      </c>
      <c r="DE20">
        <v>30</v>
      </c>
      <c r="DF20">
        <v>0</v>
      </c>
      <c r="DG20">
        <v>8713.7000000000007</v>
      </c>
      <c r="DH20">
        <v>0</v>
      </c>
      <c r="DI20">
        <v>0</v>
      </c>
      <c r="DJ20">
        <v>2230.9</v>
      </c>
      <c r="DK20">
        <v>300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</row>
    <row r="21" spans="1:121" hidden="1">
      <c r="A21" t="s">
        <v>13</v>
      </c>
      <c r="B21">
        <v>2045</v>
      </c>
      <c r="C21">
        <v>68468440</v>
      </c>
      <c r="D21">
        <v>965684.2</v>
      </c>
      <c r="E21">
        <v>79707.899999999994</v>
      </c>
      <c r="F21">
        <v>2344694.1</v>
      </c>
      <c r="G21">
        <v>71858522.5</v>
      </c>
      <c r="H21">
        <v>66007115.700000003</v>
      </c>
      <c r="I21">
        <v>46680668</v>
      </c>
      <c r="J21" s="53">
        <v>117926480</v>
      </c>
      <c r="K21" s="65">
        <v>92128080</v>
      </c>
      <c r="L21">
        <v>3.5900000000000001E-2</v>
      </c>
      <c r="M21">
        <v>5.3900000000000003E-2</v>
      </c>
      <c r="N21">
        <v>0.1769</v>
      </c>
      <c r="O21">
        <v>85359.5</v>
      </c>
      <c r="P21">
        <v>15923.2</v>
      </c>
      <c r="Q21">
        <v>0.89</v>
      </c>
      <c r="R21">
        <v>0.95</v>
      </c>
      <c r="S21">
        <v>58</v>
      </c>
      <c r="T21">
        <v>3.6</v>
      </c>
      <c r="U21">
        <v>0.49</v>
      </c>
      <c r="V21">
        <v>7.1</v>
      </c>
      <c r="W21">
        <v>230.7</v>
      </c>
      <c r="X21">
        <v>0.08</v>
      </c>
      <c r="Y21">
        <v>58.3</v>
      </c>
      <c r="Z21">
        <v>14</v>
      </c>
      <c r="AA21">
        <v>72.2</v>
      </c>
      <c r="AB21">
        <v>32.6</v>
      </c>
      <c r="AC21">
        <v>2.2999999999999998</v>
      </c>
      <c r="AD21">
        <v>0.31</v>
      </c>
      <c r="AE21">
        <v>3.2</v>
      </c>
      <c r="AF21">
        <v>120.7</v>
      </c>
      <c r="AG21">
        <v>0.03</v>
      </c>
      <c r="AH21">
        <v>32.799999999999997</v>
      </c>
      <c r="AI21">
        <v>6.8</v>
      </c>
      <c r="AJ21">
        <v>39.6</v>
      </c>
      <c r="AK21">
        <v>205.4</v>
      </c>
      <c r="AL21">
        <v>9.9</v>
      </c>
      <c r="AM21">
        <v>1.33</v>
      </c>
      <c r="AN21">
        <v>20.3</v>
      </c>
      <c r="AO21">
        <v>883.5</v>
      </c>
      <c r="AP21">
        <v>0.13</v>
      </c>
      <c r="AQ21">
        <v>206.1</v>
      </c>
      <c r="AR21">
        <v>46.7</v>
      </c>
      <c r="AS21">
        <v>252.8</v>
      </c>
      <c r="AT21">
        <v>325.89999999999998</v>
      </c>
      <c r="AU21">
        <v>19.2</v>
      </c>
      <c r="AV21">
        <v>2.65</v>
      </c>
      <c r="AW21">
        <v>27.9</v>
      </c>
      <c r="AX21">
        <v>1271.9000000000001</v>
      </c>
      <c r="AY21">
        <v>0.18</v>
      </c>
      <c r="AZ21">
        <v>327.2</v>
      </c>
      <c r="BA21">
        <v>65.900000000000006</v>
      </c>
      <c r="BB21">
        <v>393</v>
      </c>
      <c r="BC21">
        <v>2545506.5</v>
      </c>
      <c r="BD21">
        <v>158</v>
      </c>
      <c r="BE21">
        <v>21.8</v>
      </c>
      <c r="BF21">
        <v>313995.59999999998</v>
      </c>
      <c r="BG21">
        <v>10109.299999999999</v>
      </c>
      <c r="BH21">
        <v>3.8</v>
      </c>
      <c r="BI21">
        <v>2556161.2000000002</v>
      </c>
      <c r="BJ21">
        <v>616279.80000000005</v>
      </c>
      <c r="BK21">
        <v>3172441</v>
      </c>
      <c r="BL21">
        <v>0</v>
      </c>
      <c r="BM21">
        <v>14.1</v>
      </c>
      <c r="BN21">
        <v>16.559999999999999</v>
      </c>
      <c r="BO21">
        <v>0</v>
      </c>
      <c r="BP21">
        <v>30.66</v>
      </c>
      <c r="BQ21">
        <v>15.08</v>
      </c>
      <c r="BR21">
        <v>18.28</v>
      </c>
      <c r="BS21">
        <v>0</v>
      </c>
      <c r="BT21">
        <v>33.36</v>
      </c>
      <c r="BU21">
        <v>46032852</v>
      </c>
      <c r="BV21">
        <v>25177854</v>
      </c>
      <c r="BW21">
        <v>807459.9</v>
      </c>
      <c r="BX21">
        <v>23189</v>
      </c>
      <c r="BY21">
        <v>0</v>
      </c>
      <c r="BZ21">
        <v>0</v>
      </c>
      <c r="CA21">
        <v>1286259.5</v>
      </c>
      <c r="CB21">
        <v>0</v>
      </c>
      <c r="CC21">
        <v>0</v>
      </c>
      <c r="CD21">
        <v>3244808.8</v>
      </c>
      <c r="CE21">
        <v>3413576.8</v>
      </c>
      <c r="CF21">
        <v>0</v>
      </c>
      <c r="CG21">
        <v>146845.9</v>
      </c>
      <c r="CH21">
        <v>0</v>
      </c>
      <c r="CI21">
        <v>2442495</v>
      </c>
      <c r="CJ21">
        <v>12671585</v>
      </c>
      <c r="CK21">
        <v>0</v>
      </c>
      <c r="CL21">
        <v>63586.9</v>
      </c>
      <c r="CM21">
        <v>0</v>
      </c>
      <c r="CN21">
        <v>21933046</v>
      </c>
      <c r="CO21">
        <v>0</v>
      </c>
      <c r="CP21">
        <v>0</v>
      </c>
      <c r="CQ21">
        <v>548.29999999999995</v>
      </c>
      <c r="CR21">
        <v>8.8000000000000007</v>
      </c>
      <c r="CS21">
        <v>0</v>
      </c>
      <c r="CT21">
        <v>3487.7</v>
      </c>
      <c r="CU21">
        <v>0</v>
      </c>
      <c r="CV21">
        <v>0</v>
      </c>
      <c r="CW21">
        <v>2403.6</v>
      </c>
      <c r="CX21">
        <v>4536</v>
      </c>
      <c r="CY21">
        <v>0</v>
      </c>
      <c r="CZ21">
        <v>3276.4</v>
      </c>
      <c r="DA21">
        <v>0</v>
      </c>
      <c r="DB21">
        <v>1300.8</v>
      </c>
      <c r="DC21">
        <v>1817.8</v>
      </c>
      <c r="DD21">
        <v>0</v>
      </c>
      <c r="DE21">
        <v>30</v>
      </c>
      <c r="DF21">
        <v>0</v>
      </c>
      <c r="DG21">
        <v>10006.4</v>
      </c>
      <c r="DH21">
        <v>0</v>
      </c>
      <c r="DI21">
        <v>0</v>
      </c>
      <c r="DJ21">
        <v>2190.4</v>
      </c>
      <c r="DK21">
        <v>300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</row>
    <row r="22" spans="1:121" hidden="1">
      <c r="A22" t="s">
        <v>13</v>
      </c>
      <c r="B22">
        <v>2050</v>
      </c>
      <c r="C22">
        <v>72378056</v>
      </c>
      <c r="D22">
        <v>2362200.5</v>
      </c>
      <c r="E22">
        <v>80129.899999999994</v>
      </c>
      <c r="F22">
        <v>2616274.7000000002</v>
      </c>
      <c r="G22">
        <v>77436657.5</v>
      </c>
      <c r="H22">
        <v>69776169</v>
      </c>
      <c r="I22">
        <v>47253304</v>
      </c>
      <c r="J22" s="53">
        <v>131972430</v>
      </c>
      <c r="K22" s="65">
        <v>102231110</v>
      </c>
      <c r="L22">
        <v>3.5900000000000001E-2</v>
      </c>
      <c r="M22">
        <v>5.3900000000000003E-2</v>
      </c>
      <c r="N22">
        <v>0.17710000000000001</v>
      </c>
      <c r="O22">
        <v>84129.8</v>
      </c>
      <c r="P22">
        <v>16874.2</v>
      </c>
      <c r="Q22">
        <v>0.84</v>
      </c>
      <c r="R22">
        <v>0.93</v>
      </c>
      <c r="S22">
        <v>94.9</v>
      </c>
      <c r="T22">
        <v>6.6</v>
      </c>
      <c r="U22">
        <v>0.92</v>
      </c>
      <c r="V22">
        <v>7.9</v>
      </c>
      <c r="W22">
        <v>346.3</v>
      </c>
      <c r="X22">
        <v>7.0000000000000007E-2</v>
      </c>
      <c r="Y22">
        <v>95.3</v>
      </c>
      <c r="Z22">
        <v>18.2</v>
      </c>
      <c r="AA22">
        <v>113.5</v>
      </c>
      <c r="AB22">
        <v>43.4</v>
      </c>
      <c r="AC22">
        <v>3.2</v>
      </c>
      <c r="AD22">
        <v>0.44</v>
      </c>
      <c r="AE22">
        <v>3.3</v>
      </c>
      <c r="AF22">
        <v>153.80000000000001</v>
      </c>
      <c r="AG22">
        <v>0.03</v>
      </c>
      <c r="AH22">
        <v>43.6</v>
      </c>
      <c r="AI22">
        <v>7.9</v>
      </c>
      <c r="AJ22">
        <v>51.5</v>
      </c>
      <c r="AK22">
        <v>188.5</v>
      </c>
      <c r="AL22">
        <v>8.6999999999999993</v>
      </c>
      <c r="AM22">
        <v>1.1499999999999999</v>
      </c>
      <c r="AN22">
        <v>19.8</v>
      </c>
      <c r="AO22">
        <v>826.1</v>
      </c>
      <c r="AP22">
        <v>0.14000000000000001</v>
      </c>
      <c r="AQ22">
        <v>189.1</v>
      </c>
      <c r="AR22">
        <v>44.5</v>
      </c>
      <c r="AS22">
        <v>233.6</v>
      </c>
      <c r="AT22">
        <v>312.10000000000002</v>
      </c>
      <c r="AU22">
        <v>16.5</v>
      </c>
      <c r="AV22">
        <v>2.2400000000000002</v>
      </c>
      <c r="AW22">
        <v>28.1</v>
      </c>
      <c r="AX22">
        <v>1282.3</v>
      </c>
      <c r="AY22">
        <v>0.16</v>
      </c>
      <c r="AZ22">
        <v>313.2</v>
      </c>
      <c r="BA22">
        <v>66.3</v>
      </c>
      <c r="BB22">
        <v>379.6</v>
      </c>
      <c r="BC22">
        <v>4354157.3</v>
      </c>
      <c r="BD22">
        <v>306</v>
      </c>
      <c r="BE22">
        <v>42.8</v>
      </c>
      <c r="BF22">
        <v>360541</v>
      </c>
      <c r="BG22">
        <v>15801.5</v>
      </c>
      <c r="BH22">
        <v>3.2</v>
      </c>
      <c r="BI22">
        <v>4374952.5999999996</v>
      </c>
      <c r="BJ22">
        <v>832287.5</v>
      </c>
      <c r="BK22">
        <v>5207240.0999999996</v>
      </c>
      <c r="BL22">
        <v>0</v>
      </c>
      <c r="BM22">
        <v>13.61</v>
      </c>
      <c r="BN22">
        <v>15.87</v>
      </c>
      <c r="BO22">
        <v>0</v>
      </c>
      <c r="BP22">
        <v>29.48</v>
      </c>
      <c r="BQ22">
        <v>14.73</v>
      </c>
      <c r="BR22">
        <v>17.850000000000001</v>
      </c>
      <c r="BS22">
        <v>0</v>
      </c>
      <c r="BT22">
        <v>32.57</v>
      </c>
      <c r="BU22">
        <v>47677612</v>
      </c>
      <c r="BV22">
        <v>30183354</v>
      </c>
      <c r="BW22">
        <v>1999450</v>
      </c>
      <c r="BX22">
        <v>21706.7</v>
      </c>
      <c r="BY22">
        <v>0</v>
      </c>
      <c r="BZ22">
        <v>0</v>
      </c>
      <c r="CA22">
        <v>2562472.5</v>
      </c>
      <c r="CB22">
        <v>0</v>
      </c>
      <c r="CC22">
        <v>0</v>
      </c>
      <c r="CD22">
        <v>3329036.5</v>
      </c>
      <c r="CE22">
        <v>4460997</v>
      </c>
      <c r="CF22">
        <v>0</v>
      </c>
      <c r="CG22">
        <v>518505</v>
      </c>
      <c r="CH22">
        <v>0</v>
      </c>
      <c r="CI22">
        <v>2384909</v>
      </c>
      <c r="CJ22">
        <v>5481923.5</v>
      </c>
      <c r="CK22">
        <v>0</v>
      </c>
      <c r="CL22">
        <v>64295.9</v>
      </c>
      <c r="CM22">
        <v>0</v>
      </c>
      <c r="CN22">
        <v>26854316</v>
      </c>
      <c r="CO22">
        <v>0</v>
      </c>
      <c r="CP22">
        <v>0</v>
      </c>
      <c r="CQ22">
        <v>1332.1</v>
      </c>
      <c r="CR22">
        <v>8.8000000000000007</v>
      </c>
      <c r="CS22">
        <v>0</v>
      </c>
      <c r="CT22">
        <v>3328.6</v>
      </c>
      <c r="CU22">
        <v>0</v>
      </c>
      <c r="CV22">
        <v>0</v>
      </c>
      <c r="CW22">
        <v>2575.5</v>
      </c>
      <c r="CX22">
        <v>4536</v>
      </c>
      <c r="CY22">
        <v>0</v>
      </c>
      <c r="CZ22">
        <v>4654.7</v>
      </c>
      <c r="DA22">
        <v>0</v>
      </c>
      <c r="DB22">
        <v>1300.8</v>
      </c>
      <c r="DC22">
        <v>794.9</v>
      </c>
      <c r="DD22">
        <v>0</v>
      </c>
      <c r="DE22">
        <v>30</v>
      </c>
      <c r="DF22">
        <v>0</v>
      </c>
      <c r="DG22">
        <v>12178.4</v>
      </c>
      <c r="DH22">
        <v>0</v>
      </c>
      <c r="DI22">
        <v>0</v>
      </c>
      <c r="DJ22">
        <v>5325.5</v>
      </c>
      <c r="DK22">
        <v>300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</row>
    <row r="23" spans="1:121" hidden="1">
      <c r="A23" t="s">
        <v>10</v>
      </c>
      <c r="B23">
        <v>2024</v>
      </c>
      <c r="C23">
        <v>89306130</v>
      </c>
      <c r="D23">
        <v>999207.8</v>
      </c>
      <c r="E23">
        <v>365621.2</v>
      </c>
      <c r="F23">
        <v>1452858.9</v>
      </c>
      <c r="G23">
        <v>92123814</v>
      </c>
      <c r="H23">
        <v>86096749.900000006</v>
      </c>
      <c r="I23">
        <v>37125873</v>
      </c>
      <c r="J23" s="53">
        <v>31149532</v>
      </c>
      <c r="K23" s="65">
        <v>72940160</v>
      </c>
      <c r="L23">
        <v>3.5900000000000001E-2</v>
      </c>
      <c r="M23">
        <v>5.3900000000000003E-2</v>
      </c>
      <c r="N23">
        <v>0.11550000000000001</v>
      </c>
      <c r="O23">
        <v>56704.78</v>
      </c>
      <c r="P23">
        <v>21622.5</v>
      </c>
      <c r="Q23">
        <v>0.7</v>
      </c>
      <c r="R23">
        <v>0.66</v>
      </c>
      <c r="S23">
        <v>194.3</v>
      </c>
      <c r="T23">
        <v>15.2</v>
      </c>
      <c r="U23">
        <v>2.15</v>
      </c>
      <c r="V23">
        <v>14.6</v>
      </c>
      <c r="W23">
        <v>655.20000000000005</v>
      </c>
      <c r="X23">
        <v>0.14000000000000001</v>
      </c>
      <c r="Y23">
        <v>195.4</v>
      </c>
      <c r="Z23">
        <v>34.200000000000003</v>
      </c>
      <c r="AA23">
        <v>229.5</v>
      </c>
      <c r="AB23">
        <v>233.1</v>
      </c>
      <c r="AC23">
        <v>18.399999999999999</v>
      </c>
      <c r="AD23">
        <v>2.6</v>
      </c>
      <c r="AE23">
        <v>17.100000000000001</v>
      </c>
      <c r="AF23">
        <v>781.1</v>
      </c>
      <c r="AG23">
        <v>0.16</v>
      </c>
      <c r="AH23">
        <v>234.4</v>
      </c>
      <c r="AI23">
        <v>40.4</v>
      </c>
      <c r="AJ23">
        <v>274.8</v>
      </c>
      <c r="AK23">
        <v>263.8</v>
      </c>
      <c r="AL23">
        <v>5.9</v>
      </c>
      <c r="AM23">
        <v>0.65</v>
      </c>
      <c r="AN23">
        <v>30.3</v>
      </c>
      <c r="AO23">
        <v>1346.8</v>
      </c>
      <c r="AP23">
        <v>0.12</v>
      </c>
      <c r="AQ23">
        <v>264.10000000000002</v>
      </c>
      <c r="AR23">
        <v>70.5</v>
      </c>
      <c r="AS23">
        <v>334.6</v>
      </c>
      <c r="AT23">
        <v>657.1</v>
      </c>
      <c r="AU23">
        <v>49.2</v>
      </c>
      <c r="AV23">
        <v>6.96</v>
      </c>
      <c r="AW23">
        <v>45</v>
      </c>
      <c r="AX23">
        <v>2236.3000000000002</v>
      </c>
      <c r="AY23">
        <v>0.34</v>
      </c>
      <c r="AZ23">
        <v>660.5</v>
      </c>
      <c r="BA23">
        <v>111.7</v>
      </c>
      <c r="BB23">
        <v>772.2</v>
      </c>
      <c r="BC23">
        <v>25886897.899999999</v>
      </c>
      <c r="BD23">
        <v>2025.1</v>
      </c>
      <c r="BE23">
        <v>286.2</v>
      </c>
      <c r="BF23">
        <v>1944474.5</v>
      </c>
      <c r="BG23">
        <v>87292.3</v>
      </c>
      <c r="BH23">
        <v>18.600000000000001</v>
      </c>
      <c r="BI23">
        <v>26025373.100000001</v>
      </c>
      <c r="BJ23">
        <v>4550849.8</v>
      </c>
      <c r="BK23">
        <v>30576222.800000001</v>
      </c>
      <c r="BL23">
        <v>0</v>
      </c>
      <c r="BM23">
        <v>27.73</v>
      </c>
      <c r="BN23">
        <v>11.56</v>
      </c>
      <c r="BO23">
        <v>0</v>
      </c>
      <c r="BP23">
        <v>39.29</v>
      </c>
      <c r="BQ23">
        <v>29.48</v>
      </c>
      <c r="BR23">
        <v>12.76</v>
      </c>
      <c r="BS23">
        <v>0</v>
      </c>
      <c r="BT23">
        <v>42.24</v>
      </c>
      <c r="BU23">
        <v>134211840</v>
      </c>
      <c r="BV23">
        <v>54997940</v>
      </c>
      <c r="BW23">
        <v>840538.8</v>
      </c>
      <c r="BX23">
        <v>208506.1</v>
      </c>
      <c r="BY23">
        <v>0</v>
      </c>
      <c r="BZ23">
        <v>0</v>
      </c>
      <c r="CA23">
        <v>14880445</v>
      </c>
      <c r="CB23">
        <v>0</v>
      </c>
      <c r="CC23">
        <v>610865.5</v>
      </c>
      <c r="CD23">
        <v>2766371</v>
      </c>
      <c r="CE23">
        <v>24586128</v>
      </c>
      <c r="CF23">
        <v>0</v>
      </c>
      <c r="CG23">
        <v>255905.6</v>
      </c>
      <c r="CH23">
        <v>0</v>
      </c>
      <c r="CI23">
        <v>7251561.5</v>
      </c>
      <c r="CJ23">
        <v>30865014</v>
      </c>
      <c r="CK23">
        <v>35759</v>
      </c>
      <c r="CL23">
        <v>290045.5</v>
      </c>
      <c r="CM23">
        <v>0</v>
      </c>
      <c r="CN23">
        <v>49970500</v>
      </c>
      <c r="CO23">
        <v>1650202.9</v>
      </c>
      <c r="CP23">
        <v>0</v>
      </c>
      <c r="CQ23">
        <v>713.2</v>
      </c>
      <c r="CR23">
        <v>30.7</v>
      </c>
      <c r="CS23">
        <v>0</v>
      </c>
      <c r="CT23">
        <v>2943</v>
      </c>
      <c r="CU23">
        <v>0</v>
      </c>
      <c r="CV23">
        <v>295.60000000000002</v>
      </c>
      <c r="CW23">
        <v>1611.8</v>
      </c>
      <c r="CX23">
        <v>10756.2</v>
      </c>
      <c r="CY23">
        <v>0</v>
      </c>
      <c r="CZ23">
        <v>3142</v>
      </c>
      <c r="DA23">
        <v>0</v>
      </c>
      <c r="DB23">
        <v>2840.9</v>
      </c>
      <c r="DC23">
        <v>3937</v>
      </c>
      <c r="DD23">
        <v>1118</v>
      </c>
      <c r="DE23">
        <v>216.3</v>
      </c>
      <c r="DF23">
        <v>0</v>
      </c>
      <c r="DG23">
        <v>18155.599999999999</v>
      </c>
      <c r="DH23">
        <v>0</v>
      </c>
      <c r="DI23">
        <v>617.29999999999995</v>
      </c>
      <c r="DJ23">
        <v>2362.6999999999998</v>
      </c>
      <c r="DK23">
        <v>2163</v>
      </c>
      <c r="DL23">
        <v>0</v>
      </c>
      <c r="DM23">
        <v>0</v>
      </c>
      <c r="DN23">
        <v>0.08</v>
      </c>
      <c r="DO23">
        <v>0</v>
      </c>
      <c r="DP23">
        <v>0</v>
      </c>
      <c r="DQ23">
        <v>0</v>
      </c>
    </row>
    <row r="24" spans="1:121" hidden="1">
      <c r="A24" t="s">
        <v>10</v>
      </c>
      <c r="B24">
        <v>2026</v>
      </c>
      <c r="C24">
        <v>91575000</v>
      </c>
      <c r="D24">
        <v>2900199.5</v>
      </c>
      <c r="E24">
        <v>457150.2</v>
      </c>
      <c r="F24">
        <v>1867039.4</v>
      </c>
      <c r="G24">
        <v>96799391.099999994</v>
      </c>
      <c r="H24">
        <v>88284083.200000003</v>
      </c>
      <c r="I24">
        <v>35783624.899999999</v>
      </c>
      <c r="J24" s="53">
        <v>45487044</v>
      </c>
      <c r="K24" s="65">
        <v>86461624</v>
      </c>
      <c r="L24">
        <v>3.5900000000000001E-2</v>
      </c>
      <c r="M24">
        <v>5.3900000000000003E-2</v>
      </c>
      <c r="N24">
        <v>0.11550000000000001</v>
      </c>
      <c r="O24">
        <v>66638.070000000007</v>
      </c>
      <c r="P24">
        <v>22167.8</v>
      </c>
      <c r="Q24">
        <v>0.75</v>
      </c>
      <c r="R24">
        <v>0.71</v>
      </c>
      <c r="S24">
        <v>169.6</v>
      </c>
      <c r="T24">
        <v>13.6</v>
      </c>
      <c r="U24">
        <v>1.93</v>
      </c>
      <c r="V24">
        <v>12.6</v>
      </c>
      <c r="W24">
        <v>562.1</v>
      </c>
      <c r="X24">
        <v>0.13</v>
      </c>
      <c r="Y24">
        <v>170.5</v>
      </c>
      <c r="Z24">
        <v>29.4</v>
      </c>
      <c r="AA24">
        <v>199.9</v>
      </c>
      <c r="AB24">
        <v>204.8</v>
      </c>
      <c r="AC24">
        <v>16.8</v>
      </c>
      <c r="AD24">
        <v>2.38</v>
      </c>
      <c r="AE24">
        <v>14.5</v>
      </c>
      <c r="AF24">
        <v>667.1</v>
      </c>
      <c r="AG24">
        <v>0.14000000000000001</v>
      </c>
      <c r="AH24">
        <v>206</v>
      </c>
      <c r="AI24">
        <v>34.4</v>
      </c>
      <c r="AJ24">
        <v>240.4</v>
      </c>
      <c r="AK24">
        <v>154.5</v>
      </c>
      <c r="AL24">
        <v>4.4000000000000004</v>
      </c>
      <c r="AM24">
        <v>0.52</v>
      </c>
      <c r="AN24">
        <v>17</v>
      </c>
      <c r="AO24">
        <v>759.6</v>
      </c>
      <c r="AP24">
        <v>7.0000000000000007E-2</v>
      </c>
      <c r="AQ24">
        <v>154.80000000000001</v>
      </c>
      <c r="AR24">
        <v>39.6</v>
      </c>
      <c r="AS24">
        <v>194.4</v>
      </c>
      <c r="AT24">
        <v>595.79999999999995</v>
      </c>
      <c r="AU24">
        <v>42.5</v>
      </c>
      <c r="AV24">
        <v>5.97</v>
      </c>
      <c r="AW24">
        <v>42.7</v>
      </c>
      <c r="AX24">
        <v>2103.3000000000002</v>
      </c>
      <c r="AY24">
        <v>0.3</v>
      </c>
      <c r="AZ24">
        <v>598.70000000000005</v>
      </c>
      <c r="BA24">
        <v>105.4</v>
      </c>
      <c r="BB24">
        <v>704.1</v>
      </c>
      <c r="BC24">
        <v>23235756.199999999</v>
      </c>
      <c r="BD24">
        <v>1861.4</v>
      </c>
      <c r="BE24">
        <v>263.60000000000002</v>
      </c>
      <c r="BF24">
        <v>1729898.7</v>
      </c>
      <c r="BG24">
        <v>77044.800000000003</v>
      </c>
      <c r="BH24">
        <v>17.2</v>
      </c>
      <c r="BI24">
        <v>23363188.5</v>
      </c>
      <c r="BJ24">
        <v>4030533.9</v>
      </c>
      <c r="BK24">
        <v>27393722.399999999</v>
      </c>
      <c r="BL24">
        <v>0</v>
      </c>
      <c r="BM24">
        <v>25.82</v>
      </c>
      <c r="BN24">
        <v>13.29</v>
      </c>
      <c r="BO24">
        <v>0</v>
      </c>
      <c r="BP24">
        <v>39.11</v>
      </c>
      <c r="BQ24">
        <v>27.73</v>
      </c>
      <c r="BR24">
        <v>14.95</v>
      </c>
      <c r="BS24">
        <v>0</v>
      </c>
      <c r="BT24">
        <v>42.68</v>
      </c>
      <c r="BU24">
        <v>138025330</v>
      </c>
      <c r="BV24">
        <v>61015770</v>
      </c>
      <c r="BW24">
        <v>2477977</v>
      </c>
      <c r="BX24">
        <v>207198.8</v>
      </c>
      <c r="BY24">
        <v>0</v>
      </c>
      <c r="BZ24">
        <v>0</v>
      </c>
      <c r="CA24">
        <v>13788579</v>
      </c>
      <c r="CB24">
        <v>0</v>
      </c>
      <c r="CC24">
        <v>608656.19999999995</v>
      </c>
      <c r="CD24">
        <v>3245570.2</v>
      </c>
      <c r="CE24">
        <v>21040042</v>
      </c>
      <c r="CF24">
        <v>0</v>
      </c>
      <c r="CG24">
        <v>212040.4</v>
      </c>
      <c r="CH24">
        <v>0</v>
      </c>
      <c r="CI24">
        <v>8501812</v>
      </c>
      <c r="CJ24">
        <v>30392044</v>
      </c>
      <c r="CK24">
        <v>26155.8</v>
      </c>
      <c r="CL24">
        <v>363703.8</v>
      </c>
      <c r="CM24">
        <v>0</v>
      </c>
      <c r="CN24">
        <v>55519064</v>
      </c>
      <c r="CO24">
        <v>1642470.1</v>
      </c>
      <c r="CP24">
        <v>0</v>
      </c>
      <c r="CQ24">
        <v>1811</v>
      </c>
      <c r="CR24">
        <v>30.7</v>
      </c>
      <c r="CS24">
        <v>0</v>
      </c>
      <c r="CT24">
        <v>2943</v>
      </c>
      <c r="CU24">
        <v>0</v>
      </c>
      <c r="CV24">
        <v>295.60000000000002</v>
      </c>
      <c r="CW24">
        <v>1888.1</v>
      </c>
      <c r="CX24">
        <v>10756.2</v>
      </c>
      <c r="CY24">
        <v>0</v>
      </c>
      <c r="CZ24">
        <v>3047</v>
      </c>
      <c r="DA24">
        <v>0</v>
      </c>
      <c r="DB24">
        <v>3234.9</v>
      </c>
      <c r="DC24">
        <v>3937</v>
      </c>
      <c r="DD24">
        <v>1118</v>
      </c>
      <c r="DE24">
        <v>216.3</v>
      </c>
      <c r="DF24">
        <v>0</v>
      </c>
      <c r="DG24">
        <v>20061.599999999999</v>
      </c>
      <c r="DH24">
        <v>0</v>
      </c>
      <c r="DI24">
        <v>617.29999999999995</v>
      </c>
      <c r="DJ24">
        <v>6754</v>
      </c>
      <c r="DK24">
        <v>2163</v>
      </c>
      <c r="DL24">
        <v>0</v>
      </c>
      <c r="DM24">
        <v>0</v>
      </c>
      <c r="DN24">
        <v>0.09</v>
      </c>
      <c r="DO24">
        <v>0</v>
      </c>
      <c r="DP24">
        <v>0</v>
      </c>
      <c r="DQ24">
        <v>0</v>
      </c>
    </row>
    <row r="25" spans="1:121" hidden="1">
      <c r="A25" t="s">
        <v>10</v>
      </c>
      <c r="B25">
        <v>2028</v>
      </c>
      <c r="C25">
        <v>94285340</v>
      </c>
      <c r="D25">
        <v>3493100.8</v>
      </c>
      <c r="E25">
        <v>522529.2</v>
      </c>
      <c r="F25">
        <v>2228372.2000000002</v>
      </c>
      <c r="G25">
        <v>100529344.5</v>
      </c>
      <c r="H25">
        <v>90897017.299999997</v>
      </c>
      <c r="I25">
        <v>31948868.600000001</v>
      </c>
      <c r="J25" s="53">
        <v>63320776</v>
      </c>
      <c r="K25" s="65">
        <v>97044936</v>
      </c>
      <c r="L25">
        <v>3.5900000000000001E-2</v>
      </c>
      <c r="M25">
        <v>5.3900000000000003E-2</v>
      </c>
      <c r="N25">
        <v>0.11550000000000001</v>
      </c>
      <c r="O25">
        <v>60539.89</v>
      </c>
      <c r="P25">
        <v>22830.400000000001</v>
      </c>
      <c r="Q25">
        <v>0.82</v>
      </c>
      <c r="R25">
        <v>0.8</v>
      </c>
      <c r="S25">
        <v>126</v>
      </c>
      <c r="T25">
        <v>10.5</v>
      </c>
      <c r="U25">
        <v>1.49</v>
      </c>
      <c r="V25">
        <v>9.5</v>
      </c>
      <c r="W25">
        <v>406.7</v>
      </c>
      <c r="X25">
        <v>0.1</v>
      </c>
      <c r="Y25">
        <v>126.7</v>
      </c>
      <c r="Z25">
        <v>21.7</v>
      </c>
      <c r="AA25">
        <v>148.4</v>
      </c>
      <c r="AB25">
        <v>141.9</v>
      </c>
      <c r="AC25">
        <v>11.9</v>
      </c>
      <c r="AD25">
        <v>1.69</v>
      </c>
      <c r="AE25">
        <v>10.199999999999999</v>
      </c>
      <c r="AF25">
        <v>454</v>
      </c>
      <c r="AG25">
        <v>0.11</v>
      </c>
      <c r="AH25">
        <v>142.69999999999999</v>
      </c>
      <c r="AI25">
        <v>23.7</v>
      </c>
      <c r="AJ25">
        <v>166.4</v>
      </c>
      <c r="AK25">
        <v>105.7</v>
      </c>
      <c r="AL25">
        <v>3.4</v>
      </c>
      <c r="AM25">
        <v>0.41</v>
      </c>
      <c r="AN25">
        <v>11.3</v>
      </c>
      <c r="AO25">
        <v>508</v>
      </c>
      <c r="AP25">
        <v>0.05</v>
      </c>
      <c r="AQ25">
        <v>105.9</v>
      </c>
      <c r="AR25">
        <v>26.4</v>
      </c>
      <c r="AS25">
        <v>132.4</v>
      </c>
      <c r="AT25">
        <v>480.1</v>
      </c>
      <c r="AU25">
        <v>31.3</v>
      </c>
      <c r="AV25">
        <v>4.37</v>
      </c>
      <c r="AW25">
        <v>37.4</v>
      </c>
      <c r="AX25">
        <v>1781.4</v>
      </c>
      <c r="AY25">
        <v>0.25</v>
      </c>
      <c r="AZ25">
        <v>482.3</v>
      </c>
      <c r="BA25">
        <v>90.6</v>
      </c>
      <c r="BB25">
        <v>572.79999999999995</v>
      </c>
      <c r="BC25">
        <v>16806969</v>
      </c>
      <c r="BD25">
        <v>1396.8</v>
      </c>
      <c r="BE25">
        <v>198.4</v>
      </c>
      <c r="BF25">
        <v>1272390.3999999999</v>
      </c>
      <c r="BG25">
        <v>54294.3</v>
      </c>
      <c r="BH25">
        <v>14</v>
      </c>
      <c r="BI25">
        <v>16902771.300000001</v>
      </c>
      <c r="BJ25">
        <v>2894175.3</v>
      </c>
      <c r="BK25">
        <v>19796946.600000001</v>
      </c>
      <c r="BL25">
        <v>0</v>
      </c>
      <c r="BM25">
        <v>21.46</v>
      </c>
      <c r="BN25">
        <v>11.99</v>
      </c>
      <c r="BO25">
        <v>0</v>
      </c>
      <c r="BP25">
        <v>33.450000000000003</v>
      </c>
      <c r="BQ25">
        <v>23.25</v>
      </c>
      <c r="BR25">
        <v>13.57</v>
      </c>
      <c r="BS25">
        <v>0</v>
      </c>
      <c r="BT25">
        <v>36.82</v>
      </c>
      <c r="BU25">
        <v>134449940</v>
      </c>
      <c r="BV25">
        <v>68580470</v>
      </c>
      <c r="BW25">
        <v>2983087.8</v>
      </c>
      <c r="BX25">
        <v>204129.6</v>
      </c>
      <c r="BY25">
        <v>0</v>
      </c>
      <c r="BZ25">
        <v>0</v>
      </c>
      <c r="CA25">
        <v>10460713</v>
      </c>
      <c r="CB25">
        <v>0</v>
      </c>
      <c r="CC25">
        <v>556958.6</v>
      </c>
      <c r="CD25">
        <v>3795764</v>
      </c>
      <c r="CE25">
        <v>13922306</v>
      </c>
      <c r="CF25">
        <v>0</v>
      </c>
      <c r="CG25">
        <v>131238.5</v>
      </c>
      <c r="CH25">
        <v>0</v>
      </c>
      <c r="CI25">
        <v>8379625.5</v>
      </c>
      <c r="CJ25">
        <v>29352388</v>
      </c>
      <c r="CK25">
        <v>19751.400000000001</v>
      </c>
      <c r="CL25">
        <v>416224.2</v>
      </c>
      <c r="CM25">
        <v>0</v>
      </c>
      <c r="CN25">
        <v>60863496</v>
      </c>
      <c r="CO25">
        <v>3364259.5</v>
      </c>
      <c r="CP25">
        <v>0</v>
      </c>
      <c r="CQ25">
        <v>2068.6</v>
      </c>
      <c r="CR25">
        <v>30.7</v>
      </c>
      <c r="CS25">
        <v>0</v>
      </c>
      <c r="CT25">
        <v>2943</v>
      </c>
      <c r="CU25">
        <v>0</v>
      </c>
      <c r="CV25">
        <v>295.60000000000002</v>
      </c>
      <c r="CW25">
        <v>2245.4</v>
      </c>
      <c r="CX25">
        <v>10756.2</v>
      </c>
      <c r="CY25">
        <v>0</v>
      </c>
      <c r="CZ25">
        <v>2447.5</v>
      </c>
      <c r="DA25">
        <v>0</v>
      </c>
      <c r="DB25">
        <v>3237.9</v>
      </c>
      <c r="DC25">
        <v>3937</v>
      </c>
      <c r="DD25">
        <v>1098</v>
      </c>
      <c r="DE25">
        <v>216.3</v>
      </c>
      <c r="DF25">
        <v>0</v>
      </c>
      <c r="DG25">
        <v>22360.5</v>
      </c>
      <c r="DH25">
        <v>0</v>
      </c>
      <c r="DI25">
        <v>1137.5</v>
      </c>
      <c r="DJ25">
        <v>8125.1</v>
      </c>
      <c r="DK25">
        <v>2163</v>
      </c>
      <c r="DL25">
        <v>0</v>
      </c>
      <c r="DM25">
        <v>0</v>
      </c>
      <c r="DN25">
        <v>0.09</v>
      </c>
      <c r="DO25">
        <v>0</v>
      </c>
      <c r="DP25">
        <v>0</v>
      </c>
      <c r="DQ25">
        <v>0</v>
      </c>
    </row>
    <row r="26" spans="1:121" hidden="1">
      <c r="A26" t="s">
        <v>10</v>
      </c>
      <c r="B26">
        <v>2030</v>
      </c>
      <c r="C26">
        <v>97421370</v>
      </c>
      <c r="D26">
        <v>6004219</v>
      </c>
      <c r="E26">
        <v>580361.6</v>
      </c>
      <c r="F26">
        <v>2154697.2999999998</v>
      </c>
      <c r="G26">
        <v>106160642.59999999</v>
      </c>
      <c r="H26">
        <v>93920337</v>
      </c>
      <c r="I26">
        <v>38554592.600000001</v>
      </c>
      <c r="J26" s="53">
        <v>64772680</v>
      </c>
      <c r="K26" s="65">
        <v>89551340</v>
      </c>
      <c r="L26">
        <v>3.5900000000000001E-2</v>
      </c>
      <c r="M26">
        <v>5.3900000000000003E-2</v>
      </c>
      <c r="N26">
        <v>0.11550000000000001</v>
      </c>
      <c r="O26">
        <v>61513.4</v>
      </c>
      <c r="P26">
        <v>23661.3</v>
      </c>
      <c r="Q26">
        <v>0.84</v>
      </c>
      <c r="R26">
        <v>0.84</v>
      </c>
      <c r="S26">
        <v>117.1</v>
      </c>
      <c r="T26">
        <v>10.4</v>
      </c>
      <c r="U26">
        <v>1.49</v>
      </c>
      <c r="V26">
        <v>8.4</v>
      </c>
      <c r="W26">
        <v>356.5</v>
      </c>
      <c r="X26">
        <v>0.1</v>
      </c>
      <c r="Y26">
        <v>117.8</v>
      </c>
      <c r="Z26">
        <v>19</v>
      </c>
      <c r="AA26">
        <v>136.80000000000001</v>
      </c>
      <c r="AB26">
        <v>119.9</v>
      </c>
      <c r="AC26">
        <v>10.6</v>
      </c>
      <c r="AD26">
        <v>1.52</v>
      </c>
      <c r="AE26">
        <v>8.3000000000000007</v>
      </c>
      <c r="AF26">
        <v>366.8</v>
      </c>
      <c r="AG26">
        <v>0.1</v>
      </c>
      <c r="AH26">
        <v>120.7</v>
      </c>
      <c r="AI26">
        <v>19.3</v>
      </c>
      <c r="AJ26">
        <v>140</v>
      </c>
      <c r="AK26">
        <v>91.1</v>
      </c>
      <c r="AL26">
        <v>3</v>
      </c>
      <c r="AM26">
        <v>0.37</v>
      </c>
      <c r="AN26">
        <v>9.6</v>
      </c>
      <c r="AO26">
        <v>434.5</v>
      </c>
      <c r="AP26">
        <v>0.04</v>
      </c>
      <c r="AQ26">
        <v>91.2</v>
      </c>
      <c r="AR26">
        <v>22.6</v>
      </c>
      <c r="AS26">
        <v>113.9</v>
      </c>
      <c r="AT26">
        <v>414.5</v>
      </c>
      <c r="AU26">
        <v>28.1</v>
      </c>
      <c r="AV26">
        <v>3.93</v>
      </c>
      <c r="AW26">
        <v>31.8</v>
      </c>
      <c r="AX26">
        <v>1506.8</v>
      </c>
      <c r="AY26">
        <v>0.23</v>
      </c>
      <c r="AZ26">
        <v>416.4</v>
      </c>
      <c r="BA26">
        <v>76.8</v>
      </c>
      <c r="BB26">
        <v>493.2</v>
      </c>
      <c r="BC26">
        <v>15216782.5</v>
      </c>
      <c r="BD26">
        <v>1355.4</v>
      </c>
      <c r="BE26">
        <v>193.6</v>
      </c>
      <c r="BF26">
        <v>1087438.3</v>
      </c>
      <c r="BG26">
        <v>46370.1</v>
      </c>
      <c r="BH26">
        <v>13.1</v>
      </c>
      <c r="BI26">
        <v>15310033.6</v>
      </c>
      <c r="BJ26">
        <v>2472840.2000000002</v>
      </c>
      <c r="BK26">
        <v>17782873.800000001</v>
      </c>
      <c r="BL26">
        <v>0</v>
      </c>
      <c r="BM26">
        <v>19.7</v>
      </c>
      <c r="BN26">
        <v>11.89</v>
      </c>
      <c r="BO26">
        <v>0</v>
      </c>
      <c r="BP26">
        <v>31.59</v>
      </c>
      <c r="BQ26">
        <v>21.67</v>
      </c>
      <c r="BR26">
        <v>13.76</v>
      </c>
      <c r="BS26">
        <v>0</v>
      </c>
      <c r="BT26">
        <v>35.43</v>
      </c>
      <c r="BU26">
        <v>131117170</v>
      </c>
      <c r="BV26">
        <v>67606050</v>
      </c>
      <c r="BW26">
        <v>5120343</v>
      </c>
      <c r="BX26">
        <v>202019.8</v>
      </c>
      <c r="BY26">
        <v>0</v>
      </c>
      <c r="BZ26">
        <v>0</v>
      </c>
      <c r="CA26">
        <v>10362335</v>
      </c>
      <c r="CB26">
        <v>0</v>
      </c>
      <c r="CC26">
        <v>441317.3</v>
      </c>
      <c r="CD26">
        <v>4256599</v>
      </c>
      <c r="CE26">
        <v>10409221</v>
      </c>
      <c r="CF26">
        <v>0</v>
      </c>
      <c r="CG26">
        <v>91853.1</v>
      </c>
      <c r="CH26">
        <v>0</v>
      </c>
      <c r="CI26">
        <v>8280618.5</v>
      </c>
      <c r="CJ26">
        <v>28571094</v>
      </c>
      <c r="CK26">
        <v>2684.8</v>
      </c>
      <c r="CL26">
        <v>470947.8</v>
      </c>
      <c r="CM26">
        <v>0</v>
      </c>
      <c r="CN26">
        <v>59590956</v>
      </c>
      <c r="CO26">
        <v>3317177.8</v>
      </c>
      <c r="CP26">
        <v>0</v>
      </c>
      <c r="CQ26">
        <v>3265.1</v>
      </c>
      <c r="CR26">
        <v>30.7</v>
      </c>
      <c r="CS26">
        <v>0</v>
      </c>
      <c r="CT26">
        <v>2943</v>
      </c>
      <c r="CU26">
        <v>0</v>
      </c>
      <c r="CV26">
        <v>295.60000000000002</v>
      </c>
      <c r="CW26">
        <v>2657.1</v>
      </c>
      <c r="CX26">
        <v>10388.200000000001</v>
      </c>
      <c r="CY26">
        <v>0</v>
      </c>
      <c r="CZ26">
        <v>2158.5</v>
      </c>
      <c r="DA26">
        <v>0</v>
      </c>
      <c r="DB26">
        <v>3237.9</v>
      </c>
      <c r="DC26">
        <v>3937</v>
      </c>
      <c r="DD26">
        <v>585</v>
      </c>
      <c r="DE26">
        <v>216.3</v>
      </c>
      <c r="DF26">
        <v>0</v>
      </c>
      <c r="DG26">
        <v>24059.8</v>
      </c>
      <c r="DH26">
        <v>0</v>
      </c>
      <c r="DI26">
        <v>1137.5</v>
      </c>
      <c r="DJ26">
        <v>13652.7</v>
      </c>
      <c r="DK26">
        <v>2163</v>
      </c>
      <c r="DL26">
        <v>0</v>
      </c>
      <c r="DM26">
        <v>0</v>
      </c>
      <c r="DN26">
        <v>0.09</v>
      </c>
      <c r="DO26">
        <v>0</v>
      </c>
      <c r="DP26">
        <v>0</v>
      </c>
      <c r="DQ26">
        <v>0</v>
      </c>
    </row>
    <row r="27" spans="1:121" hidden="1">
      <c r="A27" t="s">
        <v>10</v>
      </c>
      <c r="B27">
        <v>2035</v>
      </c>
      <c r="C27">
        <v>106160350</v>
      </c>
      <c r="D27">
        <v>11908474</v>
      </c>
      <c r="E27">
        <v>565303.80000000005</v>
      </c>
      <c r="F27">
        <v>1947776.1</v>
      </c>
      <c r="G27">
        <v>120581903.3</v>
      </c>
      <c r="H27">
        <v>102345252.3</v>
      </c>
      <c r="I27">
        <v>51154289.799999997</v>
      </c>
      <c r="J27" s="53">
        <v>64552460</v>
      </c>
      <c r="K27" s="65">
        <v>75652150</v>
      </c>
      <c r="L27">
        <v>3.5900000000000001E-2</v>
      </c>
      <c r="M27">
        <v>5.3900000000000003E-2</v>
      </c>
      <c r="N27">
        <v>0.11550000000000001</v>
      </c>
      <c r="O27">
        <v>84703.51</v>
      </c>
      <c r="P27">
        <v>25824</v>
      </c>
      <c r="Q27">
        <v>0.88</v>
      </c>
      <c r="R27">
        <v>0.89</v>
      </c>
      <c r="S27">
        <v>89.9</v>
      </c>
      <c r="T27">
        <v>8.1999999999999993</v>
      </c>
      <c r="U27">
        <v>1.17</v>
      </c>
      <c r="V27">
        <v>6.6</v>
      </c>
      <c r="W27">
        <v>269</v>
      </c>
      <c r="X27">
        <v>0.09</v>
      </c>
      <c r="Y27">
        <v>90.5</v>
      </c>
      <c r="Z27">
        <v>14.7</v>
      </c>
      <c r="AA27">
        <v>105.1</v>
      </c>
      <c r="AB27">
        <v>83.8</v>
      </c>
      <c r="AC27">
        <v>7.3</v>
      </c>
      <c r="AD27">
        <v>1.05</v>
      </c>
      <c r="AE27">
        <v>6.4</v>
      </c>
      <c r="AF27">
        <v>260</v>
      </c>
      <c r="AG27">
        <v>0.08</v>
      </c>
      <c r="AH27">
        <v>84.3</v>
      </c>
      <c r="AI27">
        <v>14.1</v>
      </c>
      <c r="AJ27">
        <v>98.5</v>
      </c>
      <c r="AK27">
        <v>132.80000000000001</v>
      </c>
      <c r="AL27">
        <v>4</v>
      </c>
      <c r="AM27">
        <v>0.48</v>
      </c>
      <c r="AN27">
        <v>14.4</v>
      </c>
      <c r="AO27">
        <v>646</v>
      </c>
      <c r="AP27">
        <v>0.06</v>
      </c>
      <c r="AQ27">
        <v>133</v>
      </c>
      <c r="AR27">
        <v>33.700000000000003</v>
      </c>
      <c r="AS27">
        <v>166.7</v>
      </c>
      <c r="AT27">
        <v>344.5</v>
      </c>
      <c r="AU27">
        <v>23.9</v>
      </c>
      <c r="AV27">
        <v>3.36</v>
      </c>
      <c r="AW27">
        <v>26.5</v>
      </c>
      <c r="AX27">
        <v>1237.8</v>
      </c>
      <c r="AY27">
        <v>0.2</v>
      </c>
      <c r="AZ27">
        <v>346.1</v>
      </c>
      <c r="BA27">
        <v>63.5</v>
      </c>
      <c r="BB27">
        <v>409.6</v>
      </c>
      <c r="BC27">
        <v>11732444.4</v>
      </c>
      <c r="BD27">
        <v>1069</v>
      </c>
      <c r="BE27">
        <v>153</v>
      </c>
      <c r="BF27">
        <v>866804.2</v>
      </c>
      <c r="BG27">
        <v>35109.1</v>
      </c>
      <c r="BH27">
        <v>11.2</v>
      </c>
      <c r="BI27">
        <v>11806071.1</v>
      </c>
      <c r="BJ27">
        <v>1916121.7</v>
      </c>
      <c r="BK27">
        <v>13722192.800000001</v>
      </c>
      <c r="BL27">
        <v>0</v>
      </c>
      <c r="BM27">
        <v>16.52</v>
      </c>
      <c r="BN27">
        <v>15.8</v>
      </c>
      <c r="BO27">
        <v>0</v>
      </c>
      <c r="BP27">
        <v>32.31</v>
      </c>
      <c r="BQ27">
        <v>18.559999999999999</v>
      </c>
      <c r="BR27">
        <v>19.13</v>
      </c>
      <c r="BS27">
        <v>0</v>
      </c>
      <c r="BT27">
        <v>37.700000000000003</v>
      </c>
      <c r="BU27">
        <v>131811480</v>
      </c>
      <c r="BV27">
        <v>69427620</v>
      </c>
      <c r="BW27">
        <v>10116651</v>
      </c>
      <c r="BX27">
        <v>199135.6</v>
      </c>
      <c r="BY27">
        <v>0</v>
      </c>
      <c r="BZ27">
        <v>0</v>
      </c>
      <c r="CA27">
        <v>8231337.5</v>
      </c>
      <c r="CB27">
        <v>0</v>
      </c>
      <c r="CC27">
        <v>378828.1</v>
      </c>
      <c r="CD27">
        <v>4894836.5</v>
      </c>
      <c r="CE27">
        <v>7537887</v>
      </c>
      <c r="CF27">
        <v>0</v>
      </c>
      <c r="CG27">
        <v>74339.199999999997</v>
      </c>
      <c r="CH27">
        <v>0</v>
      </c>
      <c r="CI27">
        <v>8235579</v>
      </c>
      <c r="CJ27">
        <v>27536908</v>
      </c>
      <c r="CK27">
        <v>4222.1000000000004</v>
      </c>
      <c r="CL27">
        <v>447807</v>
      </c>
      <c r="CM27">
        <v>0</v>
      </c>
      <c r="CN27">
        <v>60859916</v>
      </c>
      <c r="CO27">
        <v>3294032.2</v>
      </c>
      <c r="CP27">
        <v>0</v>
      </c>
      <c r="CQ27">
        <v>5358</v>
      </c>
      <c r="CR27">
        <v>30.7</v>
      </c>
      <c r="CS27">
        <v>0</v>
      </c>
      <c r="CT27">
        <v>2181</v>
      </c>
      <c r="CU27">
        <v>0</v>
      </c>
      <c r="CV27">
        <v>295.60000000000002</v>
      </c>
      <c r="CW27">
        <v>3238.4</v>
      </c>
      <c r="CX27">
        <v>10182.799999999999</v>
      </c>
      <c r="CY27">
        <v>0</v>
      </c>
      <c r="CZ27">
        <v>2158.5</v>
      </c>
      <c r="DA27">
        <v>0</v>
      </c>
      <c r="DB27">
        <v>3237.9</v>
      </c>
      <c r="DC27">
        <v>3937</v>
      </c>
      <c r="DD27">
        <v>359</v>
      </c>
      <c r="DE27">
        <v>216.3</v>
      </c>
      <c r="DF27">
        <v>0</v>
      </c>
      <c r="DG27">
        <v>26471.7</v>
      </c>
      <c r="DH27">
        <v>0</v>
      </c>
      <c r="DI27">
        <v>1137.5</v>
      </c>
      <c r="DJ27">
        <v>27578.3</v>
      </c>
      <c r="DK27">
        <v>2163</v>
      </c>
      <c r="DL27">
        <v>0</v>
      </c>
      <c r="DM27">
        <v>0</v>
      </c>
      <c r="DN27">
        <v>0.09</v>
      </c>
      <c r="DO27">
        <v>0</v>
      </c>
      <c r="DP27">
        <v>0</v>
      </c>
      <c r="DQ27">
        <v>0</v>
      </c>
    </row>
    <row r="28" spans="1:121" hidden="1">
      <c r="A28" t="s">
        <v>10</v>
      </c>
      <c r="B28">
        <v>2040</v>
      </c>
      <c r="C28">
        <v>116630590</v>
      </c>
      <c r="D28">
        <v>19683132</v>
      </c>
      <c r="E28">
        <v>541825.80000000005</v>
      </c>
      <c r="F28">
        <v>2115477.7000000002</v>
      </c>
      <c r="G28">
        <v>138971029.5</v>
      </c>
      <c r="H28">
        <v>112439191.09999999</v>
      </c>
      <c r="I28">
        <v>60425494.200000003</v>
      </c>
      <c r="J28" s="53">
        <v>74734760</v>
      </c>
      <c r="K28" s="65">
        <v>77341690</v>
      </c>
      <c r="L28">
        <v>3.5900000000000001E-2</v>
      </c>
      <c r="M28">
        <v>5.3900000000000003E-2</v>
      </c>
      <c r="N28">
        <v>0.11550000000000001</v>
      </c>
      <c r="O28">
        <v>82519.16</v>
      </c>
      <c r="P28">
        <v>28376.3</v>
      </c>
      <c r="Q28">
        <v>0.92</v>
      </c>
      <c r="R28">
        <v>0.93</v>
      </c>
      <c r="S28">
        <v>59.1</v>
      </c>
      <c r="T28">
        <v>5.6</v>
      </c>
      <c r="U28">
        <v>0.8</v>
      </c>
      <c r="V28">
        <v>4.7</v>
      </c>
      <c r="W28">
        <v>172.4</v>
      </c>
      <c r="X28">
        <v>7.0000000000000007E-2</v>
      </c>
      <c r="Y28">
        <v>59.4</v>
      </c>
      <c r="Z28">
        <v>9.8000000000000007</v>
      </c>
      <c r="AA28">
        <v>69.3</v>
      </c>
      <c r="AB28">
        <v>54.3</v>
      </c>
      <c r="AC28">
        <v>4.9000000000000004</v>
      </c>
      <c r="AD28">
        <v>0.71</v>
      </c>
      <c r="AE28">
        <v>4.4000000000000004</v>
      </c>
      <c r="AF28">
        <v>163.6</v>
      </c>
      <c r="AG28">
        <v>0.06</v>
      </c>
      <c r="AH28">
        <v>54.6</v>
      </c>
      <c r="AI28">
        <v>9.3000000000000007</v>
      </c>
      <c r="AJ28">
        <v>63.9</v>
      </c>
      <c r="AK28">
        <v>173.7</v>
      </c>
      <c r="AL28">
        <v>6</v>
      </c>
      <c r="AM28">
        <v>0.75</v>
      </c>
      <c r="AN28">
        <v>18.2</v>
      </c>
      <c r="AO28">
        <v>822.7</v>
      </c>
      <c r="AP28">
        <v>0.08</v>
      </c>
      <c r="AQ28">
        <v>174.1</v>
      </c>
      <c r="AR28">
        <v>42.7</v>
      </c>
      <c r="AS28">
        <v>216.8</v>
      </c>
      <c r="AT28">
        <v>309.3</v>
      </c>
      <c r="AU28">
        <v>21.5</v>
      </c>
      <c r="AV28">
        <v>3.01</v>
      </c>
      <c r="AW28">
        <v>23.6</v>
      </c>
      <c r="AX28">
        <v>1117.2</v>
      </c>
      <c r="AY28">
        <v>0.18</v>
      </c>
      <c r="AZ28">
        <v>310.8</v>
      </c>
      <c r="BA28">
        <v>57</v>
      </c>
      <c r="BB28">
        <v>367.8</v>
      </c>
      <c r="BC28">
        <v>8263842.2000000002</v>
      </c>
      <c r="BD28">
        <v>778.1</v>
      </c>
      <c r="BE28">
        <v>111.6</v>
      </c>
      <c r="BF28">
        <v>656184.6</v>
      </c>
      <c r="BG28">
        <v>24109.7</v>
      </c>
      <c r="BH28">
        <v>9.4</v>
      </c>
      <c r="BI28">
        <v>8317505.7999999998</v>
      </c>
      <c r="BJ28">
        <v>1377233.5</v>
      </c>
      <c r="BK28">
        <v>9694739.3000000007</v>
      </c>
      <c r="BL28">
        <v>0</v>
      </c>
      <c r="BM28">
        <v>13.62</v>
      </c>
      <c r="BN28">
        <v>14.73</v>
      </c>
      <c r="BO28">
        <v>0</v>
      </c>
      <c r="BP28">
        <v>28.35</v>
      </c>
      <c r="BQ28">
        <v>15.65</v>
      </c>
      <c r="BR28">
        <v>18.75</v>
      </c>
      <c r="BS28">
        <v>0</v>
      </c>
      <c r="BT28">
        <v>34.4</v>
      </c>
      <c r="BU28">
        <v>141692290</v>
      </c>
      <c r="BV28">
        <v>78545540</v>
      </c>
      <c r="BW28">
        <v>16810782</v>
      </c>
      <c r="BX28">
        <v>196809.4</v>
      </c>
      <c r="BY28">
        <v>0</v>
      </c>
      <c r="BZ28">
        <v>0</v>
      </c>
      <c r="CA28">
        <v>6037824</v>
      </c>
      <c r="CB28">
        <v>0</v>
      </c>
      <c r="CC28">
        <v>368334.2</v>
      </c>
      <c r="CD28">
        <v>4918841</v>
      </c>
      <c r="CE28">
        <v>4675264.5</v>
      </c>
      <c r="CF28">
        <v>0</v>
      </c>
      <c r="CG28">
        <v>44319.3</v>
      </c>
      <c r="CH28">
        <v>0</v>
      </c>
      <c r="CI28">
        <v>8008262.5</v>
      </c>
      <c r="CJ28">
        <v>26945542</v>
      </c>
      <c r="CK28">
        <v>535.6</v>
      </c>
      <c r="CL28">
        <v>427417.8</v>
      </c>
      <c r="CM28">
        <v>0</v>
      </c>
      <c r="CN28">
        <v>70243260</v>
      </c>
      <c r="CO28">
        <v>3015092.8</v>
      </c>
      <c r="CP28">
        <v>0</v>
      </c>
      <c r="CQ28">
        <v>8490.9</v>
      </c>
      <c r="CR28">
        <v>30.7</v>
      </c>
      <c r="CS28">
        <v>0</v>
      </c>
      <c r="CT28">
        <v>2065</v>
      </c>
      <c r="CU28">
        <v>0</v>
      </c>
      <c r="CV28">
        <v>295.60000000000002</v>
      </c>
      <c r="CW28">
        <v>3341.8</v>
      </c>
      <c r="CX28">
        <v>10182.799999999999</v>
      </c>
      <c r="CY28">
        <v>0</v>
      </c>
      <c r="CZ28">
        <v>2158.5</v>
      </c>
      <c r="DA28">
        <v>0</v>
      </c>
      <c r="DB28">
        <v>3237.9</v>
      </c>
      <c r="DC28">
        <v>3937</v>
      </c>
      <c r="DD28">
        <v>175</v>
      </c>
      <c r="DE28">
        <v>216.3</v>
      </c>
      <c r="DF28">
        <v>0</v>
      </c>
      <c r="DG28">
        <v>30664.5</v>
      </c>
      <c r="DH28">
        <v>0</v>
      </c>
      <c r="DI28">
        <v>1009.4</v>
      </c>
      <c r="DJ28">
        <v>46738</v>
      </c>
      <c r="DK28">
        <v>2163</v>
      </c>
      <c r="DL28">
        <v>0</v>
      </c>
      <c r="DM28">
        <v>0</v>
      </c>
      <c r="DN28">
        <v>0.09</v>
      </c>
      <c r="DO28">
        <v>0</v>
      </c>
      <c r="DP28">
        <v>0</v>
      </c>
      <c r="DQ28">
        <v>0</v>
      </c>
    </row>
    <row r="29" spans="1:121" hidden="1">
      <c r="A29" t="s">
        <v>10</v>
      </c>
      <c r="B29">
        <v>2045</v>
      </c>
      <c r="C29">
        <v>126716350</v>
      </c>
      <c r="D29">
        <v>27628330</v>
      </c>
      <c r="E29">
        <v>574055.19999999995</v>
      </c>
      <c r="F29">
        <v>1879364.9</v>
      </c>
      <c r="G29">
        <v>156798102.59999999</v>
      </c>
      <c r="H29">
        <v>122162424.40000001</v>
      </c>
      <c r="I29">
        <v>68026595.299999997</v>
      </c>
      <c r="J29" s="53">
        <v>68920200</v>
      </c>
      <c r="K29" s="65">
        <v>67068692</v>
      </c>
      <c r="L29">
        <v>3.5900000000000001E-2</v>
      </c>
      <c r="M29">
        <v>5.3900000000000003E-2</v>
      </c>
      <c r="N29">
        <v>0.11550000000000001</v>
      </c>
      <c r="O29">
        <v>83778.17</v>
      </c>
      <c r="P29">
        <v>30926.3</v>
      </c>
      <c r="Q29">
        <v>0.94</v>
      </c>
      <c r="R29">
        <v>0.95</v>
      </c>
      <c r="S29">
        <v>44.5</v>
      </c>
      <c r="T29">
        <v>4.3</v>
      </c>
      <c r="U29">
        <v>0.62</v>
      </c>
      <c r="V29">
        <v>3.7</v>
      </c>
      <c r="W29">
        <v>127.2</v>
      </c>
      <c r="X29">
        <v>0.06</v>
      </c>
      <c r="Y29">
        <v>44.7</v>
      </c>
      <c r="Z29">
        <v>7.5</v>
      </c>
      <c r="AA29">
        <v>52.2</v>
      </c>
      <c r="AB29">
        <v>41.8</v>
      </c>
      <c r="AC29">
        <v>3.9</v>
      </c>
      <c r="AD29">
        <v>0.56000000000000005</v>
      </c>
      <c r="AE29">
        <v>3.5</v>
      </c>
      <c r="AF29">
        <v>122.5</v>
      </c>
      <c r="AG29">
        <v>0.05</v>
      </c>
      <c r="AH29">
        <v>42.1</v>
      </c>
      <c r="AI29">
        <v>7.2</v>
      </c>
      <c r="AJ29">
        <v>49.3</v>
      </c>
      <c r="AK29">
        <v>178.5</v>
      </c>
      <c r="AL29">
        <v>6.7</v>
      </c>
      <c r="AM29">
        <v>0.86</v>
      </c>
      <c r="AN29">
        <v>18.2</v>
      </c>
      <c r="AO29">
        <v>826.5</v>
      </c>
      <c r="AP29">
        <v>0.08</v>
      </c>
      <c r="AQ29">
        <v>178.9</v>
      </c>
      <c r="AR29">
        <v>42.8</v>
      </c>
      <c r="AS29">
        <v>221.7</v>
      </c>
      <c r="AT29">
        <v>232.5</v>
      </c>
      <c r="AU29">
        <v>16.100000000000001</v>
      </c>
      <c r="AV29">
        <v>2.25</v>
      </c>
      <c r="AW29">
        <v>18.3</v>
      </c>
      <c r="AX29">
        <v>843.1</v>
      </c>
      <c r="AY29">
        <v>0.14000000000000001</v>
      </c>
      <c r="AZ29">
        <v>233.6</v>
      </c>
      <c r="BA29">
        <v>43.5</v>
      </c>
      <c r="BB29">
        <v>277.10000000000002</v>
      </c>
      <c r="BC29">
        <v>6788036.5999999996</v>
      </c>
      <c r="BD29">
        <v>655</v>
      </c>
      <c r="BE29">
        <v>94.2</v>
      </c>
      <c r="BF29">
        <v>560514.6</v>
      </c>
      <c r="BG29">
        <v>19389.900000000001</v>
      </c>
      <c r="BH29">
        <v>8.6</v>
      </c>
      <c r="BI29">
        <v>6833259.7999999998</v>
      </c>
      <c r="BJ29">
        <v>1140673.8</v>
      </c>
      <c r="BK29">
        <v>7973933.5999999996</v>
      </c>
      <c r="BL29">
        <v>0</v>
      </c>
      <c r="BM29">
        <v>10.66</v>
      </c>
      <c r="BN29">
        <v>14.35</v>
      </c>
      <c r="BO29">
        <v>0</v>
      </c>
      <c r="BP29">
        <v>25.01</v>
      </c>
      <c r="BQ29">
        <v>12.87</v>
      </c>
      <c r="BR29">
        <v>18.98</v>
      </c>
      <c r="BS29">
        <v>0</v>
      </c>
      <c r="BT29">
        <v>31.85</v>
      </c>
      <c r="BU29">
        <v>155071520</v>
      </c>
      <c r="BV29">
        <v>88771500</v>
      </c>
      <c r="BW29">
        <v>23459972</v>
      </c>
      <c r="BX29">
        <v>194260.6</v>
      </c>
      <c r="BY29">
        <v>0</v>
      </c>
      <c r="BZ29">
        <v>0</v>
      </c>
      <c r="CA29">
        <v>5122842.5</v>
      </c>
      <c r="CB29">
        <v>0</v>
      </c>
      <c r="CC29">
        <v>0</v>
      </c>
      <c r="CD29">
        <v>4398965</v>
      </c>
      <c r="CE29">
        <v>3466294.5</v>
      </c>
      <c r="CF29">
        <v>0</v>
      </c>
      <c r="CG29">
        <v>29516.799999999999</v>
      </c>
      <c r="CH29">
        <v>0</v>
      </c>
      <c r="CI29">
        <v>7504829</v>
      </c>
      <c r="CJ29">
        <v>26072742</v>
      </c>
      <c r="CK29">
        <v>107.1</v>
      </c>
      <c r="CL29">
        <v>449454</v>
      </c>
      <c r="CM29">
        <v>0</v>
      </c>
      <c r="CN29">
        <v>81705630</v>
      </c>
      <c r="CO29">
        <v>2666907.5</v>
      </c>
      <c r="CP29">
        <v>0</v>
      </c>
      <c r="CQ29">
        <v>11241.9</v>
      </c>
      <c r="CR29">
        <v>30.7</v>
      </c>
      <c r="CS29">
        <v>0</v>
      </c>
      <c r="CT29">
        <v>2065</v>
      </c>
      <c r="CU29">
        <v>0</v>
      </c>
      <c r="CV29">
        <v>0</v>
      </c>
      <c r="CW29">
        <v>3499.8</v>
      </c>
      <c r="CX29">
        <v>10182.799999999999</v>
      </c>
      <c r="CY29">
        <v>0</v>
      </c>
      <c r="CZ29">
        <v>2118</v>
      </c>
      <c r="DA29">
        <v>0</v>
      </c>
      <c r="DB29">
        <v>3237.9</v>
      </c>
      <c r="DC29">
        <v>3937</v>
      </c>
      <c r="DD29">
        <v>175</v>
      </c>
      <c r="DE29">
        <v>216.3</v>
      </c>
      <c r="DF29">
        <v>0</v>
      </c>
      <c r="DG29">
        <v>37626.1</v>
      </c>
      <c r="DH29">
        <v>0</v>
      </c>
      <c r="DI29">
        <v>900.2</v>
      </c>
      <c r="DJ29">
        <v>64923.7</v>
      </c>
      <c r="DK29">
        <v>2163</v>
      </c>
      <c r="DL29">
        <v>0</v>
      </c>
      <c r="DM29">
        <v>0</v>
      </c>
      <c r="DN29">
        <v>0.09</v>
      </c>
      <c r="DO29">
        <v>0</v>
      </c>
      <c r="DP29">
        <v>0</v>
      </c>
      <c r="DQ29">
        <v>0</v>
      </c>
    </row>
    <row r="30" spans="1:121" hidden="1">
      <c r="A30" t="s">
        <v>10</v>
      </c>
      <c r="B30">
        <v>2050</v>
      </c>
      <c r="C30">
        <v>136535330</v>
      </c>
      <c r="D30">
        <v>28974214</v>
      </c>
      <c r="E30">
        <v>604198.19999999995</v>
      </c>
      <c r="F30">
        <v>1821736.1</v>
      </c>
      <c r="G30">
        <v>167935471.30000001</v>
      </c>
      <c r="H30">
        <v>131628416.90000001</v>
      </c>
      <c r="I30">
        <v>75646396.599999994</v>
      </c>
      <c r="J30" s="53">
        <v>69600490</v>
      </c>
      <c r="K30" s="65">
        <v>63491476</v>
      </c>
      <c r="L30">
        <v>3.5900000000000001E-2</v>
      </c>
      <c r="M30">
        <v>5.3900000000000003E-2</v>
      </c>
      <c r="N30">
        <v>0.11550000000000001</v>
      </c>
      <c r="O30">
        <v>85634.559999999998</v>
      </c>
      <c r="P30">
        <v>33062.5</v>
      </c>
      <c r="Q30">
        <v>0.93</v>
      </c>
      <c r="R30">
        <v>0.94</v>
      </c>
      <c r="S30">
        <v>49.3</v>
      </c>
      <c r="T30">
        <v>4.5</v>
      </c>
      <c r="U30">
        <v>0.64</v>
      </c>
      <c r="V30">
        <v>4</v>
      </c>
      <c r="W30">
        <v>148.1</v>
      </c>
      <c r="X30">
        <v>0.06</v>
      </c>
      <c r="Y30">
        <v>49.6</v>
      </c>
      <c r="Z30">
        <v>8.5</v>
      </c>
      <c r="AA30">
        <v>58.1</v>
      </c>
      <c r="AB30">
        <v>45.8</v>
      </c>
      <c r="AC30">
        <v>4.0999999999999996</v>
      </c>
      <c r="AD30">
        <v>0.57999999999999996</v>
      </c>
      <c r="AE30">
        <v>3.9</v>
      </c>
      <c r="AF30">
        <v>140.80000000000001</v>
      </c>
      <c r="AG30">
        <v>0.05</v>
      </c>
      <c r="AH30">
        <v>46.1</v>
      </c>
      <c r="AI30">
        <v>8.1</v>
      </c>
      <c r="AJ30">
        <v>54.2</v>
      </c>
      <c r="AK30">
        <v>185.9</v>
      </c>
      <c r="AL30">
        <v>7.5</v>
      </c>
      <c r="AM30">
        <v>0.96</v>
      </c>
      <c r="AN30">
        <v>18.5</v>
      </c>
      <c r="AO30">
        <v>846.7</v>
      </c>
      <c r="AP30">
        <v>0.09</v>
      </c>
      <c r="AQ30">
        <v>186.4</v>
      </c>
      <c r="AR30">
        <v>43.8</v>
      </c>
      <c r="AS30">
        <v>230.2</v>
      </c>
      <c r="AT30">
        <v>212.4</v>
      </c>
      <c r="AU30">
        <v>11.9</v>
      </c>
      <c r="AV30">
        <v>1.63</v>
      </c>
      <c r="AW30">
        <v>19.100000000000001</v>
      </c>
      <c r="AX30">
        <v>859.4</v>
      </c>
      <c r="AY30">
        <v>0.13</v>
      </c>
      <c r="AZ30">
        <v>213.2</v>
      </c>
      <c r="BA30">
        <v>44.8</v>
      </c>
      <c r="BB30">
        <v>258</v>
      </c>
      <c r="BC30">
        <v>7862906</v>
      </c>
      <c r="BD30">
        <v>720.3</v>
      </c>
      <c r="BE30">
        <v>103.1</v>
      </c>
      <c r="BF30">
        <v>645511.4</v>
      </c>
      <c r="BG30">
        <v>23584.9</v>
      </c>
      <c r="BH30">
        <v>9.1</v>
      </c>
      <c r="BI30">
        <v>7912521.0999999996</v>
      </c>
      <c r="BJ30">
        <v>1350814.4</v>
      </c>
      <c r="BK30">
        <v>9263335.5</v>
      </c>
      <c r="BL30">
        <v>0</v>
      </c>
      <c r="BM30">
        <v>11.19</v>
      </c>
      <c r="BN30">
        <v>14.63</v>
      </c>
      <c r="BO30">
        <v>0</v>
      </c>
      <c r="BP30">
        <v>25.82</v>
      </c>
      <c r="BQ30">
        <v>13.63</v>
      </c>
      <c r="BR30">
        <v>19.239999999999998</v>
      </c>
      <c r="BS30">
        <v>0</v>
      </c>
      <c r="BT30">
        <v>32.869999999999997</v>
      </c>
      <c r="BU30">
        <v>161981630</v>
      </c>
      <c r="BV30">
        <v>92289070</v>
      </c>
      <c r="BW30">
        <v>24633548</v>
      </c>
      <c r="BX30">
        <v>175780.4</v>
      </c>
      <c r="BY30">
        <v>0</v>
      </c>
      <c r="BZ30">
        <v>0</v>
      </c>
      <c r="CA30">
        <v>5555184</v>
      </c>
      <c r="CB30">
        <v>0</v>
      </c>
      <c r="CC30">
        <v>0</v>
      </c>
      <c r="CD30">
        <v>4463041</v>
      </c>
      <c r="CE30">
        <v>5072792.5</v>
      </c>
      <c r="CF30">
        <v>0</v>
      </c>
      <c r="CG30">
        <v>44330.1</v>
      </c>
      <c r="CH30">
        <v>0</v>
      </c>
      <c r="CI30">
        <v>7686961</v>
      </c>
      <c r="CJ30">
        <v>26040922</v>
      </c>
      <c r="CK30">
        <v>142.80000000000001</v>
      </c>
      <c r="CL30">
        <v>482890.2</v>
      </c>
      <c r="CM30">
        <v>0</v>
      </c>
      <c r="CN30">
        <v>86222570</v>
      </c>
      <c r="CO30">
        <v>1603463.2</v>
      </c>
      <c r="CP30">
        <v>0</v>
      </c>
      <c r="CQ30">
        <v>12270.5</v>
      </c>
      <c r="CR30">
        <v>28.2</v>
      </c>
      <c r="CS30">
        <v>0</v>
      </c>
      <c r="CT30">
        <v>2065</v>
      </c>
      <c r="CU30">
        <v>0</v>
      </c>
      <c r="CV30">
        <v>0</v>
      </c>
      <c r="CW30">
        <v>3767.2</v>
      </c>
      <c r="CX30">
        <v>10252.299999999999</v>
      </c>
      <c r="CY30">
        <v>0</v>
      </c>
      <c r="CZ30">
        <v>2510</v>
      </c>
      <c r="DA30">
        <v>0</v>
      </c>
      <c r="DB30">
        <v>3237.9</v>
      </c>
      <c r="DC30">
        <v>3937</v>
      </c>
      <c r="DD30">
        <v>175</v>
      </c>
      <c r="DE30">
        <v>216.3</v>
      </c>
      <c r="DF30">
        <v>0</v>
      </c>
      <c r="DG30">
        <v>41051</v>
      </c>
      <c r="DH30">
        <v>0</v>
      </c>
      <c r="DI30">
        <v>530.20000000000005</v>
      </c>
      <c r="DJ30">
        <v>66813.5</v>
      </c>
      <c r="DK30">
        <v>2163</v>
      </c>
      <c r="DL30">
        <v>0</v>
      </c>
      <c r="DM30">
        <v>0</v>
      </c>
      <c r="DN30">
        <v>0.09</v>
      </c>
      <c r="DO30">
        <v>0</v>
      </c>
      <c r="DP30">
        <v>0</v>
      </c>
      <c r="DQ30">
        <v>0</v>
      </c>
    </row>
    <row r="31" spans="1:121" hidden="1">
      <c r="A31" t="s">
        <v>15</v>
      </c>
      <c r="B31">
        <v>2024</v>
      </c>
      <c r="C31">
        <v>297754660</v>
      </c>
      <c r="D31">
        <v>5056848.5</v>
      </c>
      <c r="E31">
        <v>6609243.5</v>
      </c>
      <c r="F31">
        <v>2989273.5</v>
      </c>
      <c r="G31">
        <v>312410020.60000002</v>
      </c>
      <c r="H31">
        <v>287052545.19999999</v>
      </c>
      <c r="I31">
        <v>219659269.80000001</v>
      </c>
      <c r="J31" s="53">
        <v>109195120</v>
      </c>
      <c r="K31" s="65">
        <v>45540468</v>
      </c>
      <c r="L31">
        <v>3.5900000000000001E-2</v>
      </c>
      <c r="M31">
        <v>5.3900000000000003E-2</v>
      </c>
      <c r="N31">
        <v>0.18179999999999999</v>
      </c>
      <c r="O31">
        <v>60436.32</v>
      </c>
      <c r="P31">
        <v>70679.5</v>
      </c>
      <c r="Q31">
        <v>0.71</v>
      </c>
      <c r="R31">
        <v>0.69</v>
      </c>
      <c r="S31">
        <v>111.6</v>
      </c>
      <c r="T31">
        <v>2.1</v>
      </c>
      <c r="U31">
        <v>0.21</v>
      </c>
      <c r="V31">
        <v>14.7</v>
      </c>
      <c r="W31">
        <v>586</v>
      </c>
      <c r="X31">
        <v>7.0000000000000007E-2</v>
      </c>
      <c r="Y31">
        <v>111.7</v>
      </c>
      <c r="Z31">
        <v>32.200000000000003</v>
      </c>
      <c r="AA31">
        <v>143.9</v>
      </c>
      <c r="AB31">
        <v>145.9</v>
      </c>
      <c r="AC31">
        <v>5.8</v>
      </c>
      <c r="AD31">
        <v>0.75</v>
      </c>
      <c r="AE31">
        <v>16</v>
      </c>
      <c r="AF31">
        <v>669.1</v>
      </c>
      <c r="AG31">
        <v>0.09</v>
      </c>
      <c r="AH31">
        <v>146.30000000000001</v>
      </c>
      <c r="AI31">
        <v>36</v>
      </c>
      <c r="AJ31">
        <v>182.3</v>
      </c>
      <c r="AK31">
        <v>164.5</v>
      </c>
      <c r="AL31">
        <v>4</v>
      </c>
      <c r="AM31">
        <v>0.45</v>
      </c>
      <c r="AN31">
        <v>18.7</v>
      </c>
      <c r="AO31">
        <v>830.6</v>
      </c>
      <c r="AP31">
        <v>7.0000000000000007E-2</v>
      </c>
      <c r="AQ31">
        <v>164.7</v>
      </c>
      <c r="AR31">
        <v>43.4</v>
      </c>
      <c r="AS31">
        <v>208.2</v>
      </c>
      <c r="AT31">
        <v>637.1</v>
      </c>
      <c r="AU31">
        <v>44.6</v>
      </c>
      <c r="AV31">
        <v>6.26</v>
      </c>
      <c r="AW31">
        <v>46.4</v>
      </c>
      <c r="AX31">
        <v>2270.4</v>
      </c>
      <c r="AY31">
        <v>0.33</v>
      </c>
      <c r="AZ31">
        <v>640.1</v>
      </c>
      <c r="BA31">
        <v>114.1</v>
      </c>
      <c r="BB31">
        <v>754.3</v>
      </c>
      <c r="BC31">
        <v>27604136.699999999</v>
      </c>
      <c r="BD31">
        <v>520.5</v>
      </c>
      <c r="BE31">
        <v>52.1</v>
      </c>
      <c r="BF31">
        <v>3632168.9</v>
      </c>
      <c r="BG31">
        <v>144950.70000000001</v>
      </c>
      <c r="BH31">
        <v>16.5</v>
      </c>
      <c r="BI31">
        <v>27633869.5</v>
      </c>
      <c r="BJ31">
        <v>7956213.7000000002</v>
      </c>
      <c r="BK31">
        <v>35590083.200000003</v>
      </c>
      <c r="BL31">
        <v>0</v>
      </c>
      <c r="BM31">
        <v>29.29</v>
      </c>
      <c r="BN31">
        <v>12.2</v>
      </c>
      <c r="BO31">
        <v>0.57999999999999996</v>
      </c>
      <c r="BP31">
        <v>42.07</v>
      </c>
      <c r="BQ31">
        <v>31.4</v>
      </c>
      <c r="BR31">
        <v>13.7</v>
      </c>
      <c r="BS31">
        <v>0.62</v>
      </c>
      <c r="BT31">
        <v>45.72</v>
      </c>
      <c r="BU31">
        <v>248110980</v>
      </c>
      <c r="BV31">
        <v>92750750</v>
      </c>
      <c r="BW31">
        <v>4280509.5</v>
      </c>
      <c r="BX31">
        <v>5587050.5</v>
      </c>
      <c r="BY31">
        <v>0</v>
      </c>
      <c r="BZ31">
        <v>0</v>
      </c>
      <c r="CA31">
        <v>0</v>
      </c>
      <c r="CB31">
        <v>0</v>
      </c>
      <c r="CC31">
        <v>1918365</v>
      </c>
      <c r="CD31">
        <v>21291766</v>
      </c>
      <c r="CE31">
        <v>70561864</v>
      </c>
      <c r="CF31">
        <v>0</v>
      </c>
      <c r="CG31">
        <v>417539.2</v>
      </c>
      <c r="CH31">
        <v>23130482</v>
      </c>
      <c r="CI31">
        <v>28333284</v>
      </c>
      <c r="CJ31">
        <v>17623994</v>
      </c>
      <c r="CK31">
        <v>9997.6</v>
      </c>
      <c r="CL31">
        <v>5415509</v>
      </c>
      <c r="CM31">
        <v>0</v>
      </c>
      <c r="CN31">
        <v>54788470</v>
      </c>
      <c r="CO31">
        <v>14752144</v>
      </c>
      <c r="CP31">
        <v>0</v>
      </c>
      <c r="CQ31">
        <v>3304.1</v>
      </c>
      <c r="CR31">
        <v>865.4</v>
      </c>
      <c r="CS31">
        <v>0</v>
      </c>
      <c r="CT31">
        <v>0</v>
      </c>
      <c r="CU31">
        <v>0</v>
      </c>
      <c r="CV31">
        <v>917.8</v>
      </c>
      <c r="CW31">
        <v>13052.4</v>
      </c>
      <c r="CX31">
        <v>19788.5</v>
      </c>
      <c r="CY31">
        <v>0</v>
      </c>
      <c r="CZ31">
        <v>10758.4</v>
      </c>
      <c r="DA31">
        <v>3106.1</v>
      </c>
      <c r="DB31">
        <v>10215.5</v>
      </c>
      <c r="DC31">
        <v>2240</v>
      </c>
      <c r="DD31">
        <v>994.6</v>
      </c>
      <c r="DE31">
        <v>3911.9</v>
      </c>
      <c r="DF31">
        <v>0</v>
      </c>
      <c r="DG31">
        <v>20194.2</v>
      </c>
      <c r="DH31">
        <v>0</v>
      </c>
      <c r="DI31">
        <v>6476</v>
      </c>
      <c r="DJ31">
        <v>12614.7</v>
      </c>
      <c r="DK31">
        <v>39119</v>
      </c>
      <c r="DL31">
        <v>0</v>
      </c>
      <c r="DM31">
        <v>1.9</v>
      </c>
      <c r="DN31">
        <v>0.42</v>
      </c>
      <c r="DO31">
        <v>0</v>
      </c>
      <c r="DP31">
        <v>0</v>
      </c>
      <c r="DQ31">
        <v>0</v>
      </c>
    </row>
    <row r="32" spans="1:121" hidden="1">
      <c r="A32" t="s">
        <v>15</v>
      </c>
      <c r="B32">
        <v>2026</v>
      </c>
      <c r="C32">
        <v>300685220</v>
      </c>
      <c r="D32">
        <v>5604551</v>
      </c>
      <c r="E32">
        <v>7335229</v>
      </c>
      <c r="F32">
        <v>3370284.8</v>
      </c>
      <c r="G32">
        <v>316995290.39999998</v>
      </c>
      <c r="H32">
        <v>289877783.69999999</v>
      </c>
      <c r="I32">
        <v>220821089.30000001</v>
      </c>
      <c r="J32" s="53">
        <v>123635820</v>
      </c>
      <c r="K32" s="65">
        <v>51493140</v>
      </c>
      <c r="L32">
        <v>3.5900000000000001E-2</v>
      </c>
      <c r="M32">
        <v>5.3900000000000003E-2</v>
      </c>
      <c r="N32">
        <v>0.18179999999999999</v>
      </c>
      <c r="O32">
        <v>70540.95</v>
      </c>
      <c r="P32">
        <v>71722.5</v>
      </c>
      <c r="Q32">
        <v>0.74</v>
      </c>
      <c r="R32">
        <v>0.73</v>
      </c>
      <c r="S32">
        <v>99.4</v>
      </c>
      <c r="T32">
        <v>1.9</v>
      </c>
      <c r="U32">
        <v>0.19</v>
      </c>
      <c r="V32">
        <v>13.3</v>
      </c>
      <c r="W32">
        <v>522.29999999999995</v>
      </c>
      <c r="X32">
        <v>0.06</v>
      </c>
      <c r="Y32">
        <v>99.5</v>
      </c>
      <c r="Z32">
        <v>28.8</v>
      </c>
      <c r="AA32">
        <v>128.4</v>
      </c>
      <c r="AB32">
        <v>132.30000000000001</v>
      </c>
      <c r="AC32">
        <v>5.7</v>
      </c>
      <c r="AD32">
        <v>0.74</v>
      </c>
      <c r="AE32">
        <v>14.3</v>
      </c>
      <c r="AF32">
        <v>594.29999999999995</v>
      </c>
      <c r="AG32">
        <v>0.08</v>
      </c>
      <c r="AH32">
        <v>132.69999999999999</v>
      </c>
      <c r="AI32">
        <v>32</v>
      </c>
      <c r="AJ32">
        <v>164.7</v>
      </c>
      <c r="AK32">
        <v>95</v>
      </c>
      <c r="AL32">
        <v>2.7</v>
      </c>
      <c r="AM32">
        <v>0.32</v>
      </c>
      <c r="AN32">
        <v>10.4</v>
      </c>
      <c r="AO32">
        <v>467.9</v>
      </c>
      <c r="AP32">
        <v>0.04</v>
      </c>
      <c r="AQ32">
        <v>95.2</v>
      </c>
      <c r="AR32">
        <v>24.4</v>
      </c>
      <c r="AS32">
        <v>119.5</v>
      </c>
      <c r="AT32">
        <v>585.20000000000005</v>
      </c>
      <c r="AU32">
        <v>39.9</v>
      </c>
      <c r="AV32">
        <v>5.58</v>
      </c>
      <c r="AW32">
        <v>43.6</v>
      </c>
      <c r="AX32">
        <v>2127.8000000000002</v>
      </c>
      <c r="AY32">
        <v>0.28999999999999998</v>
      </c>
      <c r="AZ32">
        <v>587.9</v>
      </c>
      <c r="BA32">
        <v>107</v>
      </c>
      <c r="BB32">
        <v>695</v>
      </c>
      <c r="BC32">
        <v>24197310.100000001</v>
      </c>
      <c r="BD32">
        <v>456.2</v>
      </c>
      <c r="BE32">
        <v>45.7</v>
      </c>
      <c r="BF32">
        <v>3225307.5</v>
      </c>
      <c r="BG32">
        <v>127136.5</v>
      </c>
      <c r="BH32">
        <v>15</v>
      </c>
      <c r="BI32">
        <v>24223370.800000001</v>
      </c>
      <c r="BJ32">
        <v>7018066.5</v>
      </c>
      <c r="BK32">
        <v>31241437.300000001</v>
      </c>
      <c r="BL32">
        <v>0</v>
      </c>
      <c r="BM32">
        <v>27.45</v>
      </c>
      <c r="BN32">
        <v>14.23</v>
      </c>
      <c r="BO32">
        <v>0</v>
      </c>
      <c r="BP32">
        <v>41.68</v>
      </c>
      <c r="BQ32">
        <v>29.61</v>
      </c>
      <c r="BR32">
        <v>16.05</v>
      </c>
      <c r="BS32">
        <v>0</v>
      </c>
      <c r="BT32">
        <v>45.65</v>
      </c>
      <c r="BU32">
        <v>244193200</v>
      </c>
      <c r="BV32">
        <v>96174200</v>
      </c>
      <c r="BW32">
        <v>4771323</v>
      </c>
      <c r="BX32">
        <v>5510777</v>
      </c>
      <c r="BY32">
        <v>0</v>
      </c>
      <c r="BZ32">
        <v>0</v>
      </c>
      <c r="CA32">
        <v>0</v>
      </c>
      <c r="CB32">
        <v>0</v>
      </c>
      <c r="CC32">
        <v>1916708.4</v>
      </c>
      <c r="CD32">
        <v>24709658</v>
      </c>
      <c r="CE32">
        <v>62213364</v>
      </c>
      <c r="CF32">
        <v>0</v>
      </c>
      <c r="CG32">
        <v>396000.9</v>
      </c>
      <c r="CH32">
        <v>23130482</v>
      </c>
      <c r="CI32">
        <v>28720758</v>
      </c>
      <c r="CJ32">
        <v>17396206</v>
      </c>
      <c r="CK32">
        <v>7732.7</v>
      </c>
      <c r="CL32">
        <v>5872349</v>
      </c>
      <c r="CM32">
        <v>0</v>
      </c>
      <c r="CN32">
        <v>54858550</v>
      </c>
      <c r="CO32">
        <v>14689280</v>
      </c>
      <c r="CP32">
        <v>0</v>
      </c>
      <c r="CQ32">
        <v>3828.6</v>
      </c>
      <c r="CR32">
        <v>865.4</v>
      </c>
      <c r="CS32">
        <v>0</v>
      </c>
      <c r="CT32">
        <v>0</v>
      </c>
      <c r="CU32">
        <v>0</v>
      </c>
      <c r="CV32">
        <v>917.8</v>
      </c>
      <c r="CW32">
        <v>15234.3</v>
      </c>
      <c r="CX32">
        <v>19788.5</v>
      </c>
      <c r="CY32">
        <v>0</v>
      </c>
      <c r="CZ32">
        <v>10758.4</v>
      </c>
      <c r="DA32">
        <v>3106.1</v>
      </c>
      <c r="DB32">
        <v>10619.1</v>
      </c>
      <c r="DC32">
        <v>2240</v>
      </c>
      <c r="DD32">
        <v>993</v>
      </c>
      <c r="DE32">
        <v>3919.5</v>
      </c>
      <c r="DF32">
        <v>0</v>
      </c>
      <c r="DG32">
        <v>20477.400000000001</v>
      </c>
      <c r="DH32">
        <v>0</v>
      </c>
      <c r="DI32">
        <v>6436.5</v>
      </c>
      <c r="DJ32">
        <v>13710.7</v>
      </c>
      <c r="DK32">
        <v>39195</v>
      </c>
      <c r="DL32">
        <v>0</v>
      </c>
      <c r="DM32">
        <v>0</v>
      </c>
      <c r="DN32">
        <v>0.42</v>
      </c>
      <c r="DO32">
        <v>0</v>
      </c>
      <c r="DP32">
        <v>0</v>
      </c>
      <c r="DQ32">
        <v>0</v>
      </c>
    </row>
    <row r="33" spans="1:121" hidden="1">
      <c r="A33" t="s">
        <v>15</v>
      </c>
      <c r="B33">
        <v>2028</v>
      </c>
      <c r="C33">
        <v>306406430</v>
      </c>
      <c r="D33">
        <v>10629478</v>
      </c>
      <c r="E33">
        <v>8734192</v>
      </c>
      <c r="F33">
        <v>3819746.8</v>
      </c>
      <c r="G33">
        <v>329589857.69999999</v>
      </c>
      <c r="H33">
        <v>295393377.10000002</v>
      </c>
      <c r="I33">
        <v>214117811.80000001</v>
      </c>
      <c r="J33" s="53">
        <v>138579280</v>
      </c>
      <c r="K33" s="65">
        <v>60275624</v>
      </c>
      <c r="L33">
        <v>3.5900000000000001E-2</v>
      </c>
      <c r="M33">
        <v>5.3900000000000003E-2</v>
      </c>
      <c r="N33">
        <v>0.18179999999999999</v>
      </c>
      <c r="O33">
        <v>65221.91</v>
      </c>
      <c r="P33">
        <v>73698.2</v>
      </c>
      <c r="Q33">
        <v>0.82</v>
      </c>
      <c r="R33">
        <v>0.81</v>
      </c>
      <c r="S33">
        <v>67.5</v>
      </c>
      <c r="T33">
        <v>1.3</v>
      </c>
      <c r="U33">
        <v>0.13</v>
      </c>
      <c r="V33">
        <v>9.4</v>
      </c>
      <c r="W33">
        <v>355.3</v>
      </c>
      <c r="X33">
        <v>0.05</v>
      </c>
      <c r="Y33">
        <v>67.599999999999994</v>
      </c>
      <c r="Z33">
        <v>20</v>
      </c>
      <c r="AA33">
        <v>87.6</v>
      </c>
      <c r="AB33">
        <v>94.8</v>
      </c>
      <c r="AC33">
        <v>4.4000000000000004</v>
      </c>
      <c r="AD33">
        <v>0.57999999999999996</v>
      </c>
      <c r="AE33">
        <v>10.3</v>
      </c>
      <c r="AF33">
        <v>415.8</v>
      </c>
      <c r="AG33">
        <v>0.06</v>
      </c>
      <c r="AH33">
        <v>95.1</v>
      </c>
      <c r="AI33">
        <v>22.7</v>
      </c>
      <c r="AJ33">
        <v>117.8</v>
      </c>
      <c r="AK33">
        <v>50.8</v>
      </c>
      <c r="AL33">
        <v>1.7</v>
      </c>
      <c r="AM33">
        <v>0.22</v>
      </c>
      <c r="AN33">
        <v>5.3</v>
      </c>
      <c r="AO33">
        <v>240.4</v>
      </c>
      <c r="AP33">
        <v>0.02</v>
      </c>
      <c r="AQ33">
        <v>50.9</v>
      </c>
      <c r="AR33">
        <v>12.5</v>
      </c>
      <c r="AS33">
        <v>63.4</v>
      </c>
      <c r="AT33">
        <v>493.7</v>
      </c>
      <c r="AU33">
        <v>31.4</v>
      </c>
      <c r="AV33">
        <v>4.3600000000000003</v>
      </c>
      <c r="AW33">
        <v>39.1</v>
      </c>
      <c r="AX33">
        <v>1860.8</v>
      </c>
      <c r="AY33">
        <v>0.26</v>
      </c>
      <c r="AZ33">
        <v>495.8</v>
      </c>
      <c r="BA33">
        <v>94.6</v>
      </c>
      <c r="BB33">
        <v>590.4</v>
      </c>
      <c r="BC33">
        <v>16864928</v>
      </c>
      <c r="BD33">
        <v>318</v>
      </c>
      <c r="BE33">
        <v>31.8</v>
      </c>
      <c r="BF33">
        <v>2350492.7000000002</v>
      </c>
      <c r="BG33">
        <v>88786.2</v>
      </c>
      <c r="BH33">
        <v>11.7</v>
      </c>
      <c r="BI33">
        <v>16883093</v>
      </c>
      <c r="BJ33">
        <v>4999510.5</v>
      </c>
      <c r="BK33">
        <v>21882603.5</v>
      </c>
      <c r="BL33">
        <v>0</v>
      </c>
      <c r="BM33">
        <v>23.22</v>
      </c>
      <c r="BN33">
        <v>12.95</v>
      </c>
      <c r="BO33">
        <v>0</v>
      </c>
      <c r="BP33">
        <v>36.18</v>
      </c>
      <c r="BQ33">
        <v>25.46</v>
      </c>
      <c r="BR33">
        <v>14.91</v>
      </c>
      <c r="BS33">
        <v>0</v>
      </c>
      <c r="BT33">
        <v>40.369999999999997</v>
      </c>
      <c r="BU33">
        <v>250582580</v>
      </c>
      <c r="BV33">
        <v>115472050</v>
      </c>
      <c r="BW33">
        <v>9075954</v>
      </c>
      <c r="BX33">
        <v>5359158.5</v>
      </c>
      <c r="BY33">
        <v>0</v>
      </c>
      <c r="BZ33">
        <v>0</v>
      </c>
      <c r="CA33">
        <v>0</v>
      </c>
      <c r="CB33">
        <v>0</v>
      </c>
      <c r="CC33">
        <v>1926788.4</v>
      </c>
      <c r="CD33">
        <v>28534132</v>
      </c>
      <c r="CE33">
        <v>43784080</v>
      </c>
      <c r="CF33">
        <v>0</v>
      </c>
      <c r="CG33">
        <v>423472</v>
      </c>
      <c r="CH33">
        <v>24502536</v>
      </c>
      <c r="CI33">
        <v>28044364</v>
      </c>
      <c r="CJ33">
        <v>16964816</v>
      </c>
      <c r="CK33">
        <v>5966.6</v>
      </c>
      <c r="CL33">
        <v>6950205</v>
      </c>
      <c r="CM33">
        <v>0</v>
      </c>
      <c r="CN33">
        <v>68615096</v>
      </c>
      <c r="CO33">
        <v>14606058</v>
      </c>
      <c r="CP33">
        <v>1789975.4</v>
      </c>
      <c r="CQ33">
        <v>6807.7</v>
      </c>
      <c r="CR33">
        <v>865.4</v>
      </c>
      <c r="CS33">
        <v>0</v>
      </c>
      <c r="CT33">
        <v>0</v>
      </c>
      <c r="CU33">
        <v>0</v>
      </c>
      <c r="CV33">
        <v>917.8</v>
      </c>
      <c r="CW33">
        <v>17685.400000000001</v>
      </c>
      <c r="CX33">
        <v>19788.5</v>
      </c>
      <c r="CY33">
        <v>0</v>
      </c>
      <c r="CZ33">
        <v>10667.1</v>
      </c>
      <c r="DA33">
        <v>3290.3</v>
      </c>
      <c r="DB33">
        <v>10908.2</v>
      </c>
      <c r="DC33">
        <v>2240</v>
      </c>
      <c r="DD33">
        <v>883</v>
      </c>
      <c r="DE33">
        <v>4063.4</v>
      </c>
      <c r="DF33">
        <v>0</v>
      </c>
      <c r="DG33">
        <v>25344</v>
      </c>
      <c r="DH33">
        <v>600</v>
      </c>
      <c r="DI33">
        <v>6422.9</v>
      </c>
      <c r="DJ33">
        <v>25625.4</v>
      </c>
      <c r="DK33">
        <v>40634.400000000001</v>
      </c>
      <c r="DL33">
        <v>0</v>
      </c>
      <c r="DM33">
        <v>0</v>
      </c>
      <c r="DN33">
        <v>0.5</v>
      </c>
      <c r="DO33">
        <v>0</v>
      </c>
      <c r="DP33">
        <v>0</v>
      </c>
      <c r="DQ33">
        <v>0</v>
      </c>
    </row>
    <row r="34" spans="1:121" hidden="1">
      <c r="A34" t="s">
        <v>15</v>
      </c>
      <c r="B34">
        <v>2030</v>
      </c>
      <c r="C34">
        <v>314559460</v>
      </c>
      <c r="D34">
        <v>22693312</v>
      </c>
      <c r="E34">
        <v>15127707</v>
      </c>
      <c r="F34">
        <v>3847663.4</v>
      </c>
      <c r="G34">
        <v>356228130.10000002</v>
      </c>
      <c r="H34">
        <v>303253369.19999999</v>
      </c>
      <c r="I34">
        <v>186500836.80000001</v>
      </c>
      <c r="J34" s="53">
        <v>132483736</v>
      </c>
      <c r="K34" s="65">
        <v>67278110</v>
      </c>
      <c r="L34">
        <v>3.5900000000000001E-2</v>
      </c>
      <c r="M34">
        <v>5.3900000000000003E-2</v>
      </c>
      <c r="N34">
        <v>0.1817</v>
      </c>
      <c r="O34">
        <v>66259.990000000005</v>
      </c>
      <c r="P34">
        <v>76484.600000000006</v>
      </c>
      <c r="Q34">
        <v>0.89</v>
      </c>
      <c r="R34">
        <v>0.86</v>
      </c>
      <c r="S34">
        <v>42.7</v>
      </c>
      <c r="T34">
        <v>0.8</v>
      </c>
      <c r="U34">
        <v>0.08</v>
      </c>
      <c r="V34">
        <v>5.7</v>
      </c>
      <c r="W34">
        <v>224</v>
      </c>
      <c r="X34">
        <v>0.02</v>
      </c>
      <c r="Y34">
        <v>42.7</v>
      </c>
      <c r="Z34">
        <v>12.4</v>
      </c>
      <c r="AA34">
        <v>55.1</v>
      </c>
      <c r="AB34">
        <v>72.8</v>
      </c>
      <c r="AC34">
        <v>3.7</v>
      </c>
      <c r="AD34">
        <v>0.5</v>
      </c>
      <c r="AE34">
        <v>7.4</v>
      </c>
      <c r="AF34">
        <v>308.10000000000002</v>
      </c>
      <c r="AG34">
        <v>0.04</v>
      </c>
      <c r="AH34">
        <v>73.099999999999994</v>
      </c>
      <c r="AI34">
        <v>16.600000000000001</v>
      </c>
      <c r="AJ34">
        <v>89.7</v>
      </c>
      <c r="AK34">
        <v>31.6</v>
      </c>
      <c r="AL34">
        <v>0.8</v>
      </c>
      <c r="AM34">
        <v>0.08</v>
      </c>
      <c r="AN34">
        <v>3.6</v>
      </c>
      <c r="AO34">
        <v>160.1</v>
      </c>
      <c r="AP34">
        <v>0.01</v>
      </c>
      <c r="AQ34">
        <v>31.7</v>
      </c>
      <c r="AR34">
        <v>8.4</v>
      </c>
      <c r="AS34">
        <v>40</v>
      </c>
      <c r="AT34">
        <v>413.7</v>
      </c>
      <c r="AU34">
        <v>26.8</v>
      </c>
      <c r="AV34">
        <v>3.73</v>
      </c>
      <c r="AW34">
        <v>32.700000000000003</v>
      </c>
      <c r="AX34">
        <v>1548.4</v>
      </c>
      <c r="AY34">
        <v>0.22</v>
      </c>
      <c r="AZ34">
        <v>415.5</v>
      </c>
      <c r="BA34">
        <v>78.900000000000006</v>
      </c>
      <c r="BB34">
        <v>494.4</v>
      </c>
      <c r="BC34">
        <v>12347496.9</v>
      </c>
      <c r="BD34">
        <v>232.8</v>
      </c>
      <c r="BE34">
        <v>23.3</v>
      </c>
      <c r="BF34">
        <v>1658070.4</v>
      </c>
      <c r="BG34">
        <v>64788.1</v>
      </c>
      <c r="BH34">
        <v>6.3</v>
      </c>
      <c r="BI34">
        <v>12360796.9</v>
      </c>
      <c r="BJ34">
        <v>3590474.5</v>
      </c>
      <c r="BK34">
        <v>15951271.4</v>
      </c>
      <c r="BL34">
        <v>0</v>
      </c>
      <c r="BM34">
        <v>20.94</v>
      </c>
      <c r="BN34">
        <v>12.51</v>
      </c>
      <c r="BO34">
        <v>0.59</v>
      </c>
      <c r="BP34">
        <v>34.03</v>
      </c>
      <c r="BQ34">
        <v>23.82</v>
      </c>
      <c r="BR34">
        <v>15.16</v>
      </c>
      <c r="BS34">
        <v>0.66</v>
      </c>
      <c r="BT34">
        <v>39.630000000000003</v>
      </c>
      <c r="BU34">
        <v>290316580</v>
      </c>
      <c r="BV34">
        <v>169727300</v>
      </c>
      <c r="BW34">
        <v>19258454</v>
      </c>
      <c r="BX34">
        <v>5036885</v>
      </c>
      <c r="BY34">
        <v>0</v>
      </c>
      <c r="BZ34">
        <v>0</v>
      </c>
      <c r="CA34">
        <v>0</v>
      </c>
      <c r="CB34">
        <v>0</v>
      </c>
      <c r="CC34">
        <v>1859431.8</v>
      </c>
      <c r="CD34">
        <v>32398796</v>
      </c>
      <c r="CE34">
        <v>32232058</v>
      </c>
      <c r="CF34">
        <v>0</v>
      </c>
      <c r="CG34">
        <v>350414.2</v>
      </c>
      <c r="CH34">
        <v>24475000</v>
      </c>
      <c r="CI34">
        <v>27105958</v>
      </c>
      <c r="CJ34">
        <v>0</v>
      </c>
      <c r="CK34">
        <v>4614.1000000000004</v>
      </c>
      <c r="CL34">
        <v>12125892</v>
      </c>
      <c r="CM34">
        <v>0</v>
      </c>
      <c r="CN34">
        <v>113415950</v>
      </c>
      <c r="CO34">
        <v>14813338</v>
      </c>
      <c r="CP34">
        <v>7239773</v>
      </c>
      <c r="CQ34">
        <v>12014</v>
      </c>
      <c r="CR34">
        <v>842.4</v>
      </c>
      <c r="CS34">
        <v>0</v>
      </c>
      <c r="CT34">
        <v>0</v>
      </c>
      <c r="CU34">
        <v>0</v>
      </c>
      <c r="CV34">
        <v>917.8</v>
      </c>
      <c r="CW34">
        <v>20237.099999999999</v>
      </c>
      <c r="CX34">
        <v>19755.900000000001</v>
      </c>
      <c r="CY34">
        <v>0</v>
      </c>
      <c r="CZ34">
        <v>10646.8</v>
      </c>
      <c r="DA34">
        <v>3290.3</v>
      </c>
      <c r="DB34">
        <v>11024.9</v>
      </c>
      <c r="DC34">
        <v>0</v>
      </c>
      <c r="DD34">
        <v>592.9</v>
      </c>
      <c r="DE34">
        <v>6358.1</v>
      </c>
      <c r="DF34">
        <v>0</v>
      </c>
      <c r="DG34">
        <v>40410.1</v>
      </c>
      <c r="DH34">
        <v>2000</v>
      </c>
      <c r="DI34">
        <v>6451.7</v>
      </c>
      <c r="DJ34">
        <v>54043.7</v>
      </c>
      <c r="DK34">
        <v>63581.3</v>
      </c>
      <c r="DL34">
        <v>0</v>
      </c>
      <c r="DM34">
        <v>0</v>
      </c>
      <c r="DN34">
        <v>0.56999999999999995</v>
      </c>
      <c r="DO34">
        <v>1.2</v>
      </c>
      <c r="DP34">
        <v>0.85</v>
      </c>
      <c r="DQ34">
        <v>0</v>
      </c>
    </row>
    <row r="35" spans="1:121" hidden="1">
      <c r="A35" t="s">
        <v>15</v>
      </c>
      <c r="B35">
        <v>2035</v>
      </c>
      <c r="C35">
        <v>339248960</v>
      </c>
      <c r="D35">
        <v>34225984</v>
      </c>
      <c r="E35">
        <v>25815206</v>
      </c>
      <c r="F35">
        <v>3670448.2</v>
      </c>
      <c r="G35">
        <v>402960582.89999998</v>
      </c>
      <c r="H35">
        <v>327055541</v>
      </c>
      <c r="I35">
        <v>174151632.30000001</v>
      </c>
      <c r="J35" s="53">
        <v>119150376</v>
      </c>
      <c r="K35" s="65">
        <v>72510050</v>
      </c>
      <c r="L35">
        <v>3.5900000000000001E-2</v>
      </c>
      <c r="M35">
        <v>5.3900000000000003E-2</v>
      </c>
      <c r="N35">
        <v>0.18179999999999999</v>
      </c>
      <c r="O35">
        <v>89657.56</v>
      </c>
      <c r="P35">
        <v>84998.9</v>
      </c>
      <c r="Q35">
        <v>0.93</v>
      </c>
      <c r="R35">
        <v>0.92</v>
      </c>
      <c r="S35">
        <v>25.8</v>
      </c>
      <c r="T35">
        <v>0.5</v>
      </c>
      <c r="U35">
        <v>0.05</v>
      </c>
      <c r="V35">
        <v>3.2</v>
      </c>
      <c r="W35">
        <v>135.19999999999999</v>
      </c>
      <c r="X35">
        <v>0.01</v>
      </c>
      <c r="Y35">
        <v>25.9</v>
      </c>
      <c r="Z35">
        <v>7.3</v>
      </c>
      <c r="AA35">
        <v>33.1</v>
      </c>
      <c r="AB35">
        <v>40.4</v>
      </c>
      <c r="AC35">
        <v>2.1</v>
      </c>
      <c r="AD35">
        <v>0.28000000000000003</v>
      </c>
      <c r="AE35">
        <v>3.9</v>
      </c>
      <c r="AF35">
        <v>170.8</v>
      </c>
      <c r="AG35">
        <v>0.02</v>
      </c>
      <c r="AH35">
        <v>40.5</v>
      </c>
      <c r="AI35">
        <v>9</v>
      </c>
      <c r="AJ35">
        <v>49.5</v>
      </c>
      <c r="AK35">
        <v>33.6</v>
      </c>
      <c r="AL35">
        <v>0.8</v>
      </c>
      <c r="AM35">
        <v>0.08</v>
      </c>
      <c r="AN35">
        <v>3.9</v>
      </c>
      <c r="AO35">
        <v>171.2</v>
      </c>
      <c r="AP35">
        <v>0.01</v>
      </c>
      <c r="AQ35">
        <v>33.6</v>
      </c>
      <c r="AR35">
        <v>9</v>
      </c>
      <c r="AS35">
        <v>42.6</v>
      </c>
      <c r="AT35">
        <v>340.4</v>
      </c>
      <c r="AU35">
        <v>21.1</v>
      </c>
      <c r="AV35">
        <v>2.93</v>
      </c>
      <c r="AW35">
        <v>28.3</v>
      </c>
      <c r="AX35">
        <v>1306.0999999999999</v>
      </c>
      <c r="AY35">
        <v>0.19</v>
      </c>
      <c r="AZ35">
        <v>341.8</v>
      </c>
      <c r="BA35">
        <v>67.3</v>
      </c>
      <c r="BB35">
        <v>409.1</v>
      </c>
      <c r="BC35">
        <v>9131833.0999999996</v>
      </c>
      <c r="BD35">
        <v>172.3</v>
      </c>
      <c r="BE35">
        <v>17.3</v>
      </c>
      <c r="BF35">
        <v>1144515.3</v>
      </c>
      <c r="BG35">
        <v>47802.400000000001</v>
      </c>
      <c r="BH35">
        <v>4.3</v>
      </c>
      <c r="BI35">
        <v>9141680.0999999996</v>
      </c>
      <c r="BJ35">
        <v>2570199</v>
      </c>
      <c r="BK35">
        <v>11711879.1</v>
      </c>
      <c r="BL35">
        <v>0</v>
      </c>
      <c r="BM35">
        <v>17.66</v>
      </c>
      <c r="BN35">
        <v>16.32</v>
      </c>
      <c r="BO35">
        <v>0</v>
      </c>
      <c r="BP35">
        <v>33.97</v>
      </c>
      <c r="BQ35">
        <v>20.58</v>
      </c>
      <c r="BR35">
        <v>20.78</v>
      </c>
      <c r="BS35">
        <v>0</v>
      </c>
      <c r="BT35">
        <v>41.36</v>
      </c>
      <c r="BU35">
        <v>355661470</v>
      </c>
      <c r="BV35">
        <v>228808930</v>
      </c>
      <c r="BW35">
        <v>29090714</v>
      </c>
      <c r="BX35">
        <v>1867576</v>
      </c>
      <c r="BY35">
        <v>0</v>
      </c>
      <c r="BZ35">
        <v>0</v>
      </c>
      <c r="CA35">
        <v>0</v>
      </c>
      <c r="CB35">
        <v>0</v>
      </c>
      <c r="CC35">
        <v>1660649.2</v>
      </c>
      <c r="CD35">
        <v>37693070</v>
      </c>
      <c r="CE35">
        <v>24006908</v>
      </c>
      <c r="CF35">
        <v>0</v>
      </c>
      <c r="CG35">
        <v>271456.09999999998</v>
      </c>
      <c r="CH35">
        <v>24288468</v>
      </c>
      <c r="CI35">
        <v>26779578</v>
      </c>
      <c r="CJ35">
        <v>0</v>
      </c>
      <c r="CK35">
        <v>7656.3</v>
      </c>
      <c r="CL35">
        <v>20540162</v>
      </c>
      <c r="CM35">
        <v>0</v>
      </c>
      <c r="CN35">
        <v>149230160</v>
      </c>
      <c r="CO35">
        <v>14493099</v>
      </c>
      <c r="CP35">
        <v>25731962</v>
      </c>
      <c r="CQ35">
        <v>17243.900000000001</v>
      </c>
      <c r="CR35">
        <v>435.9</v>
      </c>
      <c r="CS35">
        <v>0</v>
      </c>
      <c r="CT35">
        <v>0</v>
      </c>
      <c r="CU35">
        <v>0</v>
      </c>
      <c r="CV35">
        <v>917.8</v>
      </c>
      <c r="CW35">
        <v>24240.2</v>
      </c>
      <c r="CX35">
        <v>19646</v>
      </c>
      <c r="CY35">
        <v>0</v>
      </c>
      <c r="CZ35">
        <v>10235.799999999999</v>
      </c>
      <c r="DA35">
        <v>3290.3</v>
      </c>
      <c r="DB35">
        <v>11129.8</v>
      </c>
      <c r="DC35">
        <v>0</v>
      </c>
      <c r="DD35">
        <v>592.9</v>
      </c>
      <c r="DE35">
        <v>11429.5</v>
      </c>
      <c r="DF35">
        <v>0</v>
      </c>
      <c r="DG35">
        <v>53522.9</v>
      </c>
      <c r="DH35">
        <v>6000</v>
      </c>
      <c r="DI35">
        <v>5747.5</v>
      </c>
      <c r="DJ35">
        <v>81164.2</v>
      </c>
      <c r="DK35">
        <v>114294.8</v>
      </c>
      <c r="DL35">
        <v>0</v>
      </c>
      <c r="DM35">
        <v>0</v>
      </c>
      <c r="DN35">
        <v>0.56999999999999995</v>
      </c>
      <c r="DO35">
        <v>0</v>
      </c>
      <c r="DP35">
        <v>0.93</v>
      </c>
      <c r="DQ35">
        <v>0</v>
      </c>
    </row>
    <row r="36" spans="1:121" hidden="1">
      <c r="A36" t="s">
        <v>15</v>
      </c>
      <c r="B36">
        <v>2040</v>
      </c>
      <c r="C36">
        <v>370525340</v>
      </c>
      <c r="D36">
        <v>47941970</v>
      </c>
      <c r="E36">
        <v>23324384</v>
      </c>
      <c r="F36">
        <v>3715843.1</v>
      </c>
      <c r="G36">
        <v>445507548.30000001</v>
      </c>
      <c r="H36">
        <v>357207844.80000001</v>
      </c>
      <c r="I36">
        <v>155789627.19999999</v>
      </c>
      <c r="J36" s="53">
        <v>115643540</v>
      </c>
      <c r="K36" s="65">
        <v>84776670</v>
      </c>
      <c r="L36">
        <v>3.5900000000000001E-2</v>
      </c>
      <c r="M36">
        <v>5.3900000000000003E-2</v>
      </c>
      <c r="N36">
        <v>0.1817</v>
      </c>
      <c r="O36">
        <v>86957.68</v>
      </c>
      <c r="P36">
        <v>95261.1</v>
      </c>
      <c r="Q36">
        <v>0.96</v>
      </c>
      <c r="R36">
        <v>0.95</v>
      </c>
      <c r="S36">
        <v>14.2</v>
      </c>
      <c r="T36">
        <v>0.3</v>
      </c>
      <c r="U36">
        <v>0.03</v>
      </c>
      <c r="V36">
        <v>1.8</v>
      </c>
      <c r="W36">
        <v>74.2</v>
      </c>
      <c r="X36">
        <v>0.01</v>
      </c>
      <c r="Y36">
        <v>14.2</v>
      </c>
      <c r="Z36">
        <v>4</v>
      </c>
      <c r="AA36">
        <v>18.2</v>
      </c>
      <c r="AB36">
        <v>23.8</v>
      </c>
      <c r="AC36">
        <v>1.3</v>
      </c>
      <c r="AD36">
        <v>0.17</v>
      </c>
      <c r="AE36">
        <v>2.2999999999999998</v>
      </c>
      <c r="AF36">
        <v>99.1</v>
      </c>
      <c r="AG36">
        <v>0.01</v>
      </c>
      <c r="AH36">
        <v>23.9</v>
      </c>
      <c r="AI36">
        <v>5.3</v>
      </c>
      <c r="AJ36">
        <v>29.1</v>
      </c>
      <c r="AK36">
        <v>16.399999999999999</v>
      </c>
      <c r="AL36">
        <v>0.4</v>
      </c>
      <c r="AM36">
        <v>0.04</v>
      </c>
      <c r="AN36">
        <v>1.9</v>
      </c>
      <c r="AO36">
        <v>83.9</v>
      </c>
      <c r="AP36">
        <v>0.01</v>
      </c>
      <c r="AQ36">
        <v>16.5</v>
      </c>
      <c r="AR36">
        <v>4.4000000000000004</v>
      </c>
      <c r="AS36">
        <v>20.9</v>
      </c>
      <c r="AT36">
        <v>312.3</v>
      </c>
      <c r="AU36">
        <v>18.8</v>
      </c>
      <c r="AV36">
        <v>2.58</v>
      </c>
      <c r="AW36">
        <v>26.1</v>
      </c>
      <c r="AX36">
        <v>1221</v>
      </c>
      <c r="AY36">
        <v>0.17</v>
      </c>
      <c r="AZ36">
        <v>313.5</v>
      </c>
      <c r="BA36">
        <v>62.6</v>
      </c>
      <c r="BB36">
        <v>376.1</v>
      </c>
      <c r="BC36">
        <v>5801570.2000000002</v>
      </c>
      <c r="BD36">
        <v>109.4</v>
      </c>
      <c r="BE36">
        <v>10.9</v>
      </c>
      <c r="BF36">
        <v>726549.7</v>
      </c>
      <c r="BG36">
        <v>30382.2</v>
      </c>
      <c r="BH36">
        <v>2.7</v>
      </c>
      <c r="BI36">
        <v>5807816.5999999996</v>
      </c>
      <c r="BJ36">
        <v>1632681.6</v>
      </c>
      <c r="BK36">
        <v>7440498.0999999996</v>
      </c>
      <c r="BL36">
        <v>0</v>
      </c>
      <c r="BM36">
        <v>15.2</v>
      </c>
      <c r="BN36">
        <v>15.44</v>
      </c>
      <c r="BO36">
        <v>0</v>
      </c>
      <c r="BP36">
        <v>30.63</v>
      </c>
      <c r="BQ36">
        <v>17.66</v>
      </c>
      <c r="BR36">
        <v>19.89</v>
      </c>
      <c r="BS36">
        <v>0</v>
      </c>
      <c r="BT36">
        <v>37.56</v>
      </c>
      <c r="BU36">
        <v>414002270</v>
      </c>
      <c r="BV36">
        <v>289717920</v>
      </c>
      <c r="BW36">
        <v>40750636</v>
      </c>
      <c r="BX36">
        <v>1220886.3999999999</v>
      </c>
      <c r="BY36">
        <v>0</v>
      </c>
      <c r="BZ36">
        <v>0</v>
      </c>
      <c r="CA36">
        <v>0</v>
      </c>
      <c r="CB36">
        <v>0</v>
      </c>
      <c r="CC36">
        <v>1437662.2</v>
      </c>
      <c r="CD36">
        <v>38840064</v>
      </c>
      <c r="CE36">
        <v>15447642</v>
      </c>
      <c r="CF36">
        <v>0</v>
      </c>
      <c r="CG36">
        <v>147047.5</v>
      </c>
      <c r="CH36">
        <v>23981804</v>
      </c>
      <c r="CI36">
        <v>24037372</v>
      </c>
      <c r="CJ36">
        <v>0</v>
      </c>
      <c r="CK36">
        <v>1152</v>
      </c>
      <c r="CL36">
        <v>18697804</v>
      </c>
      <c r="CM36">
        <v>0</v>
      </c>
      <c r="CN36">
        <v>161620930</v>
      </c>
      <c r="CO36">
        <v>15677990</v>
      </c>
      <c r="CP36">
        <v>72141270</v>
      </c>
      <c r="CQ36">
        <v>23776.799999999999</v>
      </c>
      <c r="CR36">
        <v>366.9</v>
      </c>
      <c r="CS36">
        <v>0</v>
      </c>
      <c r="CT36">
        <v>0</v>
      </c>
      <c r="CU36">
        <v>0</v>
      </c>
      <c r="CV36">
        <v>917.8</v>
      </c>
      <c r="CW36">
        <v>25964.7</v>
      </c>
      <c r="CX36">
        <v>19646</v>
      </c>
      <c r="CY36">
        <v>0</v>
      </c>
      <c r="CZ36">
        <v>9887.2999999999993</v>
      </c>
      <c r="DA36">
        <v>3290.3</v>
      </c>
      <c r="DB36">
        <v>11235.4</v>
      </c>
      <c r="DC36">
        <v>0</v>
      </c>
      <c r="DD36">
        <v>147.5</v>
      </c>
      <c r="DE36">
        <v>11429.5</v>
      </c>
      <c r="DF36">
        <v>0</v>
      </c>
      <c r="DG36">
        <v>59809.2</v>
      </c>
      <c r="DH36">
        <v>16000</v>
      </c>
      <c r="DI36">
        <v>5708.9</v>
      </c>
      <c r="DJ36">
        <v>116732.8</v>
      </c>
      <c r="DK36">
        <v>114294.8</v>
      </c>
      <c r="DL36">
        <v>0</v>
      </c>
      <c r="DM36">
        <v>0</v>
      </c>
      <c r="DN36">
        <v>0.56999999999999995</v>
      </c>
      <c r="DO36">
        <v>0</v>
      </c>
      <c r="DP36">
        <v>0.96</v>
      </c>
      <c r="DQ36">
        <v>0</v>
      </c>
    </row>
    <row r="37" spans="1:121" hidden="1">
      <c r="A37" t="s">
        <v>15</v>
      </c>
      <c r="B37">
        <v>2045</v>
      </c>
      <c r="C37">
        <v>403348100</v>
      </c>
      <c r="D37">
        <v>55293504</v>
      </c>
      <c r="E37">
        <v>24325034</v>
      </c>
      <c r="F37">
        <v>4069441.5</v>
      </c>
      <c r="G37">
        <v>487036079.60000002</v>
      </c>
      <c r="H37">
        <v>388850829.60000002</v>
      </c>
      <c r="I37">
        <v>128159000</v>
      </c>
      <c r="J37" s="53">
        <v>113077270</v>
      </c>
      <c r="K37" s="65">
        <v>109627350</v>
      </c>
      <c r="L37">
        <v>3.5900000000000001E-2</v>
      </c>
      <c r="M37">
        <v>5.3900000000000003E-2</v>
      </c>
      <c r="N37">
        <v>0.1817</v>
      </c>
      <c r="O37">
        <v>97913.33</v>
      </c>
      <c r="P37">
        <v>104946.8</v>
      </c>
      <c r="Q37">
        <v>0.97</v>
      </c>
      <c r="R37">
        <v>1</v>
      </c>
      <c r="S37">
        <v>10.199999999999999</v>
      </c>
      <c r="T37">
        <v>0.2</v>
      </c>
      <c r="U37">
        <v>0.02</v>
      </c>
      <c r="V37">
        <v>1.3</v>
      </c>
      <c r="W37">
        <v>53.5</v>
      </c>
      <c r="X37">
        <v>0</v>
      </c>
      <c r="Y37">
        <v>10.199999999999999</v>
      </c>
      <c r="Z37">
        <v>2.9</v>
      </c>
      <c r="AA37">
        <v>13.1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6.7</v>
      </c>
      <c r="AL37">
        <v>0.2</v>
      </c>
      <c r="AM37">
        <v>0.02</v>
      </c>
      <c r="AN37">
        <v>0.8</v>
      </c>
      <c r="AO37">
        <v>34.1</v>
      </c>
      <c r="AP37">
        <v>0</v>
      </c>
      <c r="AQ37">
        <v>6.7</v>
      </c>
      <c r="AR37">
        <v>1.8</v>
      </c>
      <c r="AS37">
        <v>8.5</v>
      </c>
      <c r="AT37">
        <v>231.8</v>
      </c>
      <c r="AU37">
        <v>13.7</v>
      </c>
      <c r="AV37">
        <v>1.89</v>
      </c>
      <c r="AW37">
        <v>20</v>
      </c>
      <c r="AX37">
        <v>911.6</v>
      </c>
      <c r="AY37">
        <v>0.13</v>
      </c>
      <c r="AZ37">
        <v>232.7</v>
      </c>
      <c r="BA37">
        <v>47.2</v>
      </c>
      <c r="BB37">
        <v>279.89999999999998</v>
      </c>
      <c r="BC37">
        <v>4866790</v>
      </c>
      <c r="BD37">
        <v>91.7</v>
      </c>
      <c r="BE37">
        <v>9.1999999999999993</v>
      </c>
      <c r="BF37">
        <v>611153.6</v>
      </c>
      <c r="BG37">
        <v>25488.6</v>
      </c>
      <c r="BH37">
        <v>2.2999999999999998</v>
      </c>
      <c r="BI37">
        <v>4872030.0999999996</v>
      </c>
      <c r="BJ37">
        <v>1371337.3</v>
      </c>
      <c r="BK37">
        <v>6243367.5</v>
      </c>
      <c r="BL37">
        <v>0</v>
      </c>
      <c r="BM37">
        <v>12.28</v>
      </c>
      <c r="BN37">
        <v>17.21</v>
      </c>
      <c r="BO37">
        <v>0</v>
      </c>
      <c r="BP37">
        <v>29.49</v>
      </c>
      <c r="BQ37">
        <v>14.57</v>
      </c>
      <c r="BR37">
        <v>22.25</v>
      </c>
      <c r="BS37">
        <v>0</v>
      </c>
      <c r="BT37">
        <v>36.82</v>
      </c>
      <c r="BU37">
        <v>483030880</v>
      </c>
      <c r="BV37">
        <v>358877100</v>
      </c>
      <c r="BW37">
        <v>46940268</v>
      </c>
      <c r="BX37">
        <v>1064288.8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36905080</v>
      </c>
      <c r="CE37">
        <v>12914269</v>
      </c>
      <c r="CF37">
        <v>0</v>
      </c>
      <c r="CG37">
        <v>119528</v>
      </c>
      <c r="CH37">
        <v>23111560</v>
      </c>
      <c r="CI37">
        <v>20492180</v>
      </c>
      <c r="CJ37">
        <v>0</v>
      </c>
      <c r="CK37">
        <v>1064.3</v>
      </c>
      <c r="CL37">
        <v>19510634</v>
      </c>
      <c r="CM37">
        <v>0</v>
      </c>
      <c r="CN37">
        <v>186239870</v>
      </c>
      <c r="CO37">
        <v>23322760</v>
      </c>
      <c r="CP37">
        <v>112409370</v>
      </c>
      <c r="CQ37">
        <v>26075.599999999999</v>
      </c>
      <c r="CR37">
        <v>366.9</v>
      </c>
      <c r="CS37">
        <v>0</v>
      </c>
      <c r="CT37">
        <v>0</v>
      </c>
      <c r="CU37">
        <v>0</v>
      </c>
      <c r="CV37">
        <v>0</v>
      </c>
      <c r="CW37">
        <v>27450.5</v>
      </c>
      <c r="CX37">
        <v>18961.599999999999</v>
      </c>
      <c r="CY37">
        <v>0</v>
      </c>
      <c r="CZ37">
        <v>8702</v>
      </c>
      <c r="DA37">
        <v>3240.4</v>
      </c>
      <c r="DB37">
        <v>11341</v>
      </c>
      <c r="DC37">
        <v>0</v>
      </c>
      <c r="DD37">
        <v>144.69999999999999</v>
      </c>
      <c r="DE37">
        <v>11429.5</v>
      </c>
      <c r="DF37">
        <v>0</v>
      </c>
      <c r="DG37">
        <v>71382.5</v>
      </c>
      <c r="DH37">
        <v>25000</v>
      </c>
      <c r="DI37">
        <v>7281.9</v>
      </c>
      <c r="DJ37">
        <v>131470.20000000001</v>
      </c>
      <c r="DK37">
        <v>114294.8</v>
      </c>
      <c r="DL37">
        <v>0</v>
      </c>
      <c r="DM37">
        <v>0</v>
      </c>
      <c r="DN37">
        <v>0.56999999999999995</v>
      </c>
      <c r="DO37">
        <v>0</v>
      </c>
      <c r="DP37">
        <v>1</v>
      </c>
      <c r="DQ37">
        <v>0</v>
      </c>
    </row>
    <row r="38" spans="1:121" hidden="1">
      <c r="A38" t="s">
        <v>15</v>
      </c>
      <c r="B38">
        <v>2050</v>
      </c>
      <c r="C38">
        <v>437613730</v>
      </c>
      <c r="D38">
        <v>68282010</v>
      </c>
      <c r="E38">
        <v>23934216</v>
      </c>
      <c r="F38">
        <v>4195604</v>
      </c>
      <c r="G38">
        <v>534025569.60000002</v>
      </c>
      <c r="H38">
        <v>421884795.10000002</v>
      </c>
      <c r="I38">
        <v>139158330.09999999</v>
      </c>
      <c r="J38" s="53">
        <v>117845070</v>
      </c>
      <c r="K38" s="65">
        <v>113808260</v>
      </c>
      <c r="L38">
        <v>3.5900000000000001E-2</v>
      </c>
      <c r="M38">
        <v>5.3900000000000003E-2</v>
      </c>
      <c r="N38">
        <v>0.18160000000000001</v>
      </c>
      <c r="O38">
        <v>108997.16</v>
      </c>
      <c r="P38">
        <v>114423.7</v>
      </c>
      <c r="Q38">
        <v>0.96</v>
      </c>
      <c r="R38">
        <v>1</v>
      </c>
      <c r="S38">
        <v>13.4</v>
      </c>
      <c r="T38">
        <v>0.3</v>
      </c>
      <c r="U38">
        <v>0.03</v>
      </c>
      <c r="V38">
        <v>1.6</v>
      </c>
      <c r="W38">
        <v>70</v>
      </c>
      <c r="X38">
        <v>0.01</v>
      </c>
      <c r="Y38">
        <v>13.4</v>
      </c>
      <c r="Z38">
        <v>3.7</v>
      </c>
      <c r="AA38">
        <v>17.100000000000001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234.6</v>
      </c>
      <c r="AU38">
        <v>11.6</v>
      </c>
      <c r="AV38">
        <v>1.55</v>
      </c>
      <c r="AW38">
        <v>22.1</v>
      </c>
      <c r="AX38">
        <v>998.8</v>
      </c>
      <c r="AY38">
        <v>0.13</v>
      </c>
      <c r="AZ38">
        <v>235.3</v>
      </c>
      <c r="BA38">
        <v>51.9</v>
      </c>
      <c r="BB38">
        <v>287.2</v>
      </c>
      <c r="BC38">
        <v>6969951.5999999996</v>
      </c>
      <c r="BD38">
        <v>131.4</v>
      </c>
      <c r="BE38">
        <v>13.1</v>
      </c>
      <c r="BF38">
        <v>860068.8</v>
      </c>
      <c r="BG38">
        <v>36486.5</v>
      </c>
      <c r="BH38">
        <v>3.2</v>
      </c>
      <c r="BI38">
        <v>6977455.2999999998</v>
      </c>
      <c r="BJ38">
        <v>1948240.8</v>
      </c>
      <c r="BK38">
        <v>8925696.0999999996</v>
      </c>
      <c r="BL38">
        <v>0</v>
      </c>
      <c r="BM38">
        <v>13</v>
      </c>
      <c r="BN38">
        <v>19.059999999999999</v>
      </c>
      <c r="BO38">
        <v>0</v>
      </c>
      <c r="BP38">
        <v>32.06</v>
      </c>
      <c r="BQ38">
        <v>15.64</v>
      </c>
      <c r="BR38">
        <v>24.91</v>
      </c>
      <c r="BS38">
        <v>0</v>
      </c>
      <c r="BT38">
        <v>40.549999999999997</v>
      </c>
      <c r="BU38">
        <v>529475500</v>
      </c>
      <c r="BV38">
        <v>394867230</v>
      </c>
      <c r="BW38">
        <v>58124640</v>
      </c>
      <c r="BX38">
        <v>1076869.8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36855370</v>
      </c>
      <c r="CE38">
        <v>18417282</v>
      </c>
      <c r="CF38">
        <v>0</v>
      </c>
      <c r="CG38">
        <v>148676.20000000001</v>
      </c>
      <c r="CH38">
        <v>15939955</v>
      </c>
      <c r="CI38">
        <v>21816540</v>
      </c>
      <c r="CJ38">
        <v>0</v>
      </c>
      <c r="CK38">
        <v>1057.8</v>
      </c>
      <c r="CL38">
        <v>19083210</v>
      </c>
      <c r="CM38">
        <v>0</v>
      </c>
      <c r="CN38">
        <v>216776060</v>
      </c>
      <c r="CO38">
        <v>30003308</v>
      </c>
      <c r="CP38">
        <v>111232500</v>
      </c>
      <c r="CQ38">
        <v>31348.9</v>
      </c>
      <c r="CR38">
        <v>366.9</v>
      </c>
      <c r="CS38">
        <v>0</v>
      </c>
      <c r="CT38">
        <v>0</v>
      </c>
      <c r="CU38">
        <v>0</v>
      </c>
      <c r="CV38">
        <v>0</v>
      </c>
      <c r="CW38">
        <v>28500.9</v>
      </c>
      <c r="CX38">
        <v>18391.2</v>
      </c>
      <c r="CY38">
        <v>0</v>
      </c>
      <c r="CZ38">
        <v>8987.9</v>
      </c>
      <c r="DA38">
        <v>2225.1999999999998</v>
      </c>
      <c r="DB38">
        <v>11434.3</v>
      </c>
      <c r="DC38">
        <v>0</v>
      </c>
      <c r="DD38">
        <v>144.69999999999999</v>
      </c>
      <c r="DE38">
        <v>11429.5</v>
      </c>
      <c r="DF38">
        <v>0</v>
      </c>
      <c r="DG38">
        <v>83635.7</v>
      </c>
      <c r="DH38">
        <v>25000</v>
      </c>
      <c r="DI38">
        <v>9476.6</v>
      </c>
      <c r="DJ38">
        <v>160032.1</v>
      </c>
      <c r="DK38">
        <v>114294.8</v>
      </c>
      <c r="DL38">
        <v>0</v>
      </c>
      <c r="DM38">
        <v>0</v>
      </c>
      <c r="DN38">
        <v>0.56999999999999995</v>
      </c>
      <c r="DO38">
        <v>0</v>
      </c>
      <c r="DP38">
        <v>1</v>
      </c>
      <c r="DQ38">
        <v>0</v>
      </c>
    </row>
    <row r="39" spans="1:121" hidden="1">
      <c r="A39" t="s">
        <v>19</v>
      </c>
      <c r="B39">
        <v>2024</v>
      </c>
      <c r="C39">
        <v>64974508</v>
      </c>
      <c r="D39">
        <v>2840.5</v>
      </c>
      <c r="E39">
        <v>488534.4</v>
      </c>
      <c r="F39">
        <v>459470.1</v>
      </c>
      <c r="G39">
        <v>65925353.899999999</v>
      </c>
      <c r="H39">
        <v>62637762.5</v>
      </c>
      <c r="I39">
        <v>44435914.399999999</v>
      </c>
      <c r="J39" s="53">
        <v>32434150</v>
      </c>
      <c r="K39" s="65">
        <v>19356276</v>
      </c>
      <c r="L39">
        <v>3.5999999999999997E-2</v>
      </c>
      <c r="M39">
        <v>5.3999999999999999E-2</v>
      </c>
      <c r="N39">
        <v>0.14349999999999999</v>
      </c>
      <c r="O39">
        <v>0</v>
      </c>
      <c r="P39">
        <v>11380</v>
      </c>
      <c r="Q39">
        <v>0.45</v>
      </c>
      <c r="R39">
        <v>0.47</v>
      </c>
      <c r="S39">
        <v>438.1</v>
      </c>
      <c r="T39">
        <v>42.6</v>
      </c>
      <c r="U39">
        <v>6.13</v>
      </c>
      <c r="V39">
        <v>20.7</v>
      </c>
      <c r="W39">
        <v>1203.8</v>
      </c>
      <c r="X39">
        <v>0.21</v>
      </c>
      <c r="Y39">
        <v>441.1</v>
      </c>
      <c r="Z39">
        <v>56.7</v>
      </c>
      <c r="AA39">
        <v>497.8</v>
      </c>
      <c r="AB39">
        <v>476.7</v>
      </c>
      <c r="AC39">
        <v>48.9</v>
      </c>
      <c r="AD39">
        <v>7.05</v>
      </c>
      <c r="AE39">
        <v>20.3</v>
      </c>
      <c r="AF39">
        <v>1230.4000000000001</v>
      </c>
      <c r="AG39">
        <v>0.23</v>
      </c>
      <c r="AH39">
        <v>480</v>
      </c>
      <c r="AI39">
        <v>57</v>
      </c>
      <c r="AJ39">
        <v>537</v>
      </c>
      <c r="AK39">
        <v>322</v>
      </c>
      <c r="AL39">
        <v>17</v>
      </c>
      <c r="AM39">
        <v>2.29</v>
      </c>
      <c r="AN39">
        <v>28.2</v>
      </c>
      <c r="AO39">
        <v>1337.3</v>
      </c>
      <c r="AP39">
        <v>0.15</v>
      </c>
      <c r="AQ39">
        <v>323.2</v>
      </c>
      <c r="AR39">
        <v>68.099999999999994</v>
      </c>
      <c r="AS39">
        <v>391.2</v>
      </c>
      <c r="AT39">
        <v>756.1</v>
      </c>
      <c r="AU39">
        <v>64.3</v>
      </c>
      <c r="AV39">
        <v>9.19</v>
      </c>
      <c r="AW39">
        <v>44.6</v>
      </c>
      <c r="AX39">
        <v>2339.1999999999998</v>
      </c>
      <c r="AY39">
        <v>0.39</v>
      </c>
      <c r="AZ39">
        <v>760.5</v>
      </c>
      <c r="BA39">
        <v>114.4</v>
      </c>
      <c r="BB39">
        <v>875</v>
      </c>
      <c r="BC39">
        <v>22954216.100000001</v>
      </c>
      <c r="BD39">
        <v>2233.1999999999998</v>
      </c>
      <c r="BE39">
        <v>321.2</v>
      </c>
      <c r="BF39">
        <v>1085558.3</v>
      </c>
      <c r="BG39">
        <v>63039.7</v>
      </c>
      <c r="BH39">
        <v>11.2</v>
      </c>
      <c r="BI39">
        <v>23108445</v>
      </c>
      <c r="BJ39">
        <v>2967186.6</v>
      </c>
      <c r="BK39">
        <v>26075631.600000001</v>
      </c>
      <c r="BL39">
        <v>0</v>
      </c>
      <c r="BM39">
        <v>27.77</v>
      </c>
      <c r="BN39">
        <v>0</v>
      </c>
      <c r="BO39">
        <v>0</v>
      </c>
      <c r="BP39">
        <v>27.77</v>
      </c>
      <c r="BQ39">
        <v>29.49</v>
      </c>
      <c r="BR39">
        <v>0</v>
      </c>
      <c r="BS39">
        <v>0</v>
      </c>
      <c r="BT39">
        <v>29.49</v>
      </c>
      <c r="BU39">
        <v>52781024</v>
      </c>
      <c r="BV39">
        <v>21489440</v>
      </c>
      <c r="BW39">
        <v>2403.9</v>
      </c>
      <c r="BX39">
        <v>190174</v>
      </c>
      <c r="BY39">
        <v>0</v>
      </c>
      <c r="BZ39">
        <v>0</v>
      </c>
      <c r="CA39">
        <v>18167850</v>
      </c>
      <c r="CB39">
        <v>0</v>
      </c>
      <c r="CC39">
        <v>0</v>
      </c>
      <c r="CD39">
        <v>1412359.1</v>
      </c>
      <c r="CE39">
        <v>10714119</v>
      </c>
      <c r="CF39">
        <v>0</v>
      </c>
      <c r="CG39">
        <v>1759.5</v>
      </c>
      <c r="CH39">
        <v>0</v>
      </c>
      <c r="CI39">
        <v>1821809.2</v>
      </c>
      <c r="CJ39">
        <v>0</v>
      </c>
      <c r="CK39">
        <v>0</v>
      </c>
      <c r="CL39">
        <v>393470.5</v>
      </c>
      <c r="CM39">
        <v>0</v>
      </c>
      <c r="CN39">
        <v>4150026.8</v>
      </c>
      <c r="CO39">
        <v>15927054</v>
      </c>
      <c r="CP39">
        <v>0</v>
      </c>
      <c r="CQ39">
        <v>4</v>
      </c>
      <c r="CR39">
        <v>28.7</v>
      </c>
      <c r="CS39">
        <v>0</v>
      </c>
      <c r="CT39">
        <v>3373.3</v>
      </c>
      <c r="CU39">
        <v>0</v>
      </c>
      <c r="CV39">
        <v>0</v>
      </c>
      <c r="CW39">
        <v>858.1</v>
      </c>
      <c r="CX39">
        <v>3221.6</v>
      </c>
      <c r="CY39">
        <v>0</v>
      </c>
      <c r="CZ39">
        <v>1344</v>
      </c>
      <c r="DA39">
        <v>0</v>
      </c>
      <c r="DB39">
        <v>694.6</v>
      </c>
      <c r="DC39">
        <v>0</v>
      </c>
      <c r="DD39">
        <v>0</v>
      </c>
      <c r="DE39">
        <v>580.79999999999995</v>
      </c>
      <c r="DF39">
        <v>0</v>
      </c>
      <c r="DG39">
        <v>1619.1</v>
      </c>
      <c r="DH39">
        <v>0</v>
      </c>
      <c r="DI39">
        <v>5139</v>
      </c>
      <c r="DJ39">
        <v>8</v>
      </c>
      <c r="DK39">
        <v>5808</v>
      </c>
      <c r="DL39">
        <v>0</v>
      </c>
      <c r="DM39">
        <v>0</v>
      </c>
      <c r="DN39">
        <v>0.2</v>
      </c>
      <c r="DO39">
        <v>0</v>
      </c>
      <c r="DP39">
        <v>0.28999999999999998</v>
      </c>
      <c r="DQ39">
        <v>0</v>
      </c>
    </row>
    <row r="40" spans="1:121" hidden="1">
      <c r="A40" t="s">
        <v>19</v>
      </c>
      <c r="B40">
        <v>2026</v>
      </c>
      <c r="C40">
        <v>66678484</v>
      </c>
      <c r="D40">
        <v>2868.8</v>
      </c>
      <c r="E40">
        <v>716117.1</v>
      </c>
      <c r="F40">
        <v>637319.6</v>
      </c>
      <c r="G40">
        <v>68034789.700000003</v>
      </c>
      <c r="H40">
        <v>64280462.799999997</v>
      </c>
      <c r="I40">
        <v>45168330</v>
      </c>
      <c r="J40" s="53">
        <v>44082890</v>
      </c>
      <c r="K40" s="65">
        <v>26086048</v>
      </c>
      <c r="L40">
        <v>3.5999999999999997E-2</v>
      </c>
      <c r="M40">
        <v>5.3999999999999999E-2</v>
      </c>
      <c r="N40">
        <v>0.14349999999999999</v>
      </c>
      <c r="O40">
        <v>41793.17</v>
      </c>
      <c r="P40">
        <v>11704</v>
      </c>
      <c r="Q40">
        <v>0.51</v>
      </c>
      <c r="R40">
        <v>0.59</v>
      </c>
      <c r="S40">
        <v>382</v>
      </c>
      <c r="T40">
        <v>36.6</v>
      </c>
      <c r="U40">
        <v>5.25</v>
      </c>
      <c r="V40">
        <v>18.600000000000001</v>
      </c>
      <c r="W40">
        <v>1068.3</v>
      </c>
      <c r="X40">
        <v>0.19</v>
      </c>
      <c r="Y40">
        <v>384.5</v>
      </c>
      <c r="Z40">
        <v>50.5</v>
      </c>
      <c r="AA40">
        <v>435</v>
      </c>
      <c r="AB40">
        <v>355.6</v>
      </c>
      <c r="AC40">
        <v>36</v>
      </c>
      <c r="AD40">
        <v>5.19</v>
      </c>
      <c r="AE40">
        <v>15.6</v>
      </c>
      <c r="AF40">
        <v>932.8</v>
      </c>
      <c r="AG40">
        <v>0.17</v>
      </c>
      <c r="AH40">
        <v>358.1</v>
      </c>
      <c r="AI40">
        <v>43.4</v>
      </c>
      <c r="AJ40">
        <v>401.5</v>
      </c>
      <c r="AK40">
        <v>258.7</v>
      </c>
      <c r="AL40">
        <v>17.7</v>
      </c>
      <c r="AM40">
        <v>2.4700000000000002</v>
      </c>
      <c r="AN40">
        <v>19</v>
      </c>
      <c r="AO40">
        <v>946.8</v>
      </c>
      <c r="AP40">
        <v>0.12</v>
      </c>
      <c r="AQ40">
        <v>259.89999999999998</v>
      </c>
      <c r="AR40">
        <v>47.2</v>
      </c>
      <c r="AS40">
        <v>307.2</v>
      </c>
      <c r="AT40">
        <v>665.3</v>
      </c>
      <c r="AU40">
        <v>53.2</v>
      </c>
      <c r="AV40">
        <v>7.55</v>
      </c>
      <c r="AW40">
        <v>42.6</v>
      </c>
      <c r="AX40">
        <v>2172.8000000000002</v>
      </c>
      <c r="AY40">
        <v>0.34</v>
      </c>
      <c r="AZ40">
        <v>669</v>
      </c>
      <c r="BA40">
        <v>107.4</v>
      </c>
      <c r="BB40">
        <v>776.4</v>
      </c>
      <c r="BC40">
        <v>18923905.399999999</v>
      </c>
      <c r="BD40">
        <v>1811.6</v>
      </c>
      <c r="BE40">
        <v>260.2</v>
      </c>
      <c r="BF40">
        <v>922704.9</v>
      </c>
      <c r="BG40">
        <v>52903.9</v>
      </c>
      <c r="BH40">
        <v>9.1999999999999993</v>
      </c>
      <c r="BI40">
        <v>19048937.899999999</v>
      </c>
      <c r="BJ40">
        <v>2501749.5</v>
      </c>
      <c r="BK40">
        <v>21550687.300000001</v>
      </c>
      <c r="BL40">
        <v>0</v>
      </c>
      <c r="BM40">
        <v>25.69</v>
      </c>
      <c r="BN40">
        <v>7.13</v>
      </c>
      <c r="BO40">
        <v>0</v>
      </c>
      <c r="BP40">
        <v>32.82</v>
      </c>
      <c r="BQ40">
        <v>27.34</v>
      </c>
      <c r="BR40">
        <v>7.74</v>
      </c>
      <c r="BS40">
        <v>0</v>
      </c>
      <c r="BT40">
        <v>35.08</v>
      </c>
      <c r="BU40">
        <v>49953210</v>
      </c>
      <c r="BV40">
        <v>22866460</v>
      </c>
      <c r="BW40">
        <v>2410</v>
      </c>
      <c r="BX40">
        <v>185117.8</v>
      </c>
      <c r="BY40">
        <v>0</v>
      </c>
      <c r="BZ40">
        <v>0</v>
      </c>
      <c r="CA40">
        <v>14814910</v>
      </c>
      <c r="CB40">
        <v>0</v>
      </c>
      <c r="CC40">
        <v>0</v>
      </c>
      <c r="CD40">
        <v>1764708</v>
      </c>
      <c r="CE40">
        <v>9720782</v>
      </c>
      <c r="CF40">
        <v>0</v>
      </c>
      <c r="CG40">
        <v>538.79999999999995</v>
      </c>
      <c r="CH40">
        <v>0</v>
      </c>
      <c r="CI40">
        <v>1794330.8</v>
      </c>
      <c r="CJ40">
        <v>0</v>
      </c>
      <c r="CK40">
        <v>0</v>
      </c>
      <c r="CL40">
        <v>568656.4</v>
      </c>
      <c r="CM40">
        <v>0</v>
      </c>
      <c r="CN40">
        <v>4092130</v>
      </c>
      <c r="CO40">
        <v>17009622</v>
      </c>
      <c r="CP40">
        <v>0</v>
      </c>
      <c r="CQ40">
        <v>4</v>
      </c>
      <c r="CR40">
        <v>28.7</v>
      </c>
      <c r="CS40">
        <v>0</v>
      </c>
      <c r="CT40">
        <v>3038.2</v>
      </c>
      <c r="CU40">
        <v>0</v>
      </c>
      <c r="CV40">
        <v>0</v>
      </c>
      <c r="CW40">
        <v>1075.8</v>
      </c>
      <c r="CX40">
        <v>3221.6</v>
      </c>
      <c r="CY40">
        <v>0</v>
      </c>
      <c r="CZ40">
        <v>1344</v>
      </c>
      <c r="DA40">
        <v>0</v>
      </c>
      <c r="DB40">
        <v>694.6</v>
      </c>
      <c r="DC40">
        <v>0</v>
      </c>
      <c r="DD40">
        <v>0</v>
      </c>
      <c r="DE40">
        <v>580.79999999999995</v>
      </c>
      <c r="DF40">
        <v>0</v>
      </c>
      <c r="DG40">
        <v>1619.1</v>
      </c>
      <c r="DH40">
        <v>0</v>
      </c>
      <c r="DI40">
        <v>5428.7</v>
      </c>
      <c r="DJ40">
        <v>8</v>
      </c>
      <c r="DK40">
        <v>5808</v>
      </c>
      <c r="DL40">
        <v>0</v>
      </c>
      <c r="DM40">
        <v>0</v>
      </c>
      <c r="DN40">
        <v>0.2</v>
      </c>
      <c r="DO40">
        <v>0</v>
      </c>
      <c r="DP40">
        <v>0.34</v>
      </c>
      <c r="DQ40">
        <v>0</v>
      </c>
    </row>
    <row r="41" spans="1:121" hidden="1">
      <c r="A41" t="s">
        <v>19</v>
      </c>
      <c r="B41">
        <v>2028</v>
      </c>
      <c r="C41">
        <v>68718216</v>
      </c>
      <c r="D41">
        <v>4958</v>
      </c>
      <c r="E41">
        <v>1072024.5</v>
      </c>
      <c r="F41">
        <v>1017317.6</v>
      </c>
      <c r="G41">
        <v>70812518.400000006</v>
      </c>
      <c r="H41">
        <v>66246862.200000003</v>
      </c>
      <c r="I41">
        <v>24217046.399999999</v>
      </c>
      <c r="J41" s="53">
        <v>69761304</v>
      </c>
      <c r="K41" s="65">
        <v>58825172</v>
      </c>
      <c r="L41">
        <v>3.5999999999999997E-2</v>
      </c>
      <c r="M41">
        <v>5.3999999999999999E-2</v>
      </c>
      <c r="N41">
        <v>0.14349999999999999</v>
      </c>
      <c r="O41">
        <v>56316.57</v>
      </c>
      <c r="P41">
        <v>12194.5</v>
      </c>
      <c r="Q41">
        <v>0.82</v>
      </c>
      <c r="R41">
        <v>0.84</v>
      </c>
      <c r="S41">
        <v>129</v>
      </c>
      <c r="T41">
        <v>11.9</v>
      </c>
      <c r="U41">
        <v>1.7</v>
      </c>
      <c r="V41">
        <v>6.8</v>
      </c>
      <c r="W41">
        <v>375.2</v>
      </c>
      <c r="X41">
        <v>0.06</v>
      </c>
      <c r="Y41">
        <v>129.80000000000001</v>
      </c>
      <c r="Z41">
        <v>18</v>
      </c>
      <c r="AA41">
        <v>147.69999999999999</v>
      </c>
      <c r="AB41">
        <v>131.1</v>
      </c>
      <c r="AC41">
        <v>13</v>
      </c>
      <c r="AD41">
        <v>1.87</v>
      </c>
      <c r="AE41">
        <v>6.1</v>
      </c>
      <c r="AF41">
        <v>353.4</v>
      </c>
      <c r="AG41">
        <v>0.06</v>
      </c>
      <c r="AH41">
        <v>132</v>
      </c>
      <c r="AI41">
        <v>16.600000000000001</v>
      </c>
      <c r="AJ41">
        <v>148.6</v>
      </c>
      <c r="AK41">
        <v>181.4</v>
      </c>
      <c r="AL41">
        <v>14.7</v>
      </c>
      <c r="AM41">
        <v>2.09</v>
      </c>
      <c r="AN41">
        <v>11.2</v>
      </c>
      <c r="AO41">
        <v>590.5</v>
      </c>
      <c r="AP41">
        <v>0.09</v>
      </c>
      <c r="AQ41">
        <v>182.4</v>
      </c>
      <c r="AR41">
        <v>28.8</v>
      </c>
      <c r="AS41">
        <v>211.2</v>
      </c>
      <c r="AT41">
        <v>584.9</v>
      </c>
      <c r="AU41">
        <v>50.7</v>
      </c>
      <c r="AV41">
        <v>7.26</v>
      </c>
      <c r="AW41">
        <v>33.9</v>
      </c>
      <c r="AX41">
        <v>1782.8</v>
      </c>
      <c r="AY41">
        <v>0.3</v>
      </c>
      <c r="AZ41">
        <v>588.4</v>
      </c>
      <c r="BA41">
        <v>87.1</v>
      </c>
      <c r="BB41">
        <v>675.4</v>
      </c>
      <c r="BC41">
        <v>7611519</v>
      </c>
      <c r="BD41">
        <v>702.4</v>
      </c>
      <c r="BE41">
        <v>100.6</v>
      </c>
      <c r="BF41">
        <v>398323.5</v>
      </c>
      <c r="BG41">
        <v>22115.3</v>
      </c>
      <c r="BH41">
        <v>3.7</v>
      </c>
      <c r="BI41">
        <v>7659917.4000000004</v>
      </c>
      <c r="BJ41">
        <v>1058368.6000000001</v>
      </c>
      <c r="BK41">
        <v>8718286</v>
      </c>
      <c r="BL41">
        <v>0</v>
      </c>
      <c r="BM41">
        <v>19.3</v>
      </c>
      <c r="BN41">
        <v>8.7899999999999991</v>
      </c>
      <c r="BO41">
        <v>0</v>
      </c>
      <c r="BP41">
        <v>28.09</v>
      </c>
      <c r="BQ41">
        <v>20.64</v>
      </c>
      <c r="BR41">
        <v>9.57</v>
      </c>
      <c r="BS41">
        <v>0</v>
      </c>
      <c r="BT41">
        <v>30.21</v>
      </c>
      <c r="BU41">
        <v>59819480</v>
      </c>
      <c r="BV41">
        <v>46595470</v>
      </c>
      <c r="BW41">
        <v>4255.8</v>
      </c>
      <c r="BX41">
        <v>172774.6</v>
      </c>
      <c r="BY41">
        <v>0</v>
      </c>
      <c r="BZ41">
        <v>0</v>
      </c>
      <c r="CA41">
        <v>5720040.5</v>
      </c>
      <c r="CB41">
        <v>0</v>
      </c>
      <c r="CC41">
        <v>0</v>
      </c>
      <c r="CD41">
        <v>2177039.2000000002</v>
      </c>
      <c r="CE41">
        <v>4809542.5</v>
      </c>
      <c r="CF41">
        <v>0</v>
      </c>
      <c r="CG41">
        <v>0</v>
      </c>
      <c r="CH41">
        <v>0</v>
      </c>
      <c r="CI41">
        <v>1643395.9</v>
      </c>
      <c r="CJ41">
        <v>0</v>
      </c>
      <c r="CK41">
        <v>0</v>
      </c>
      <c r="CL41">
        <v>873998.4</v>
      </c>
      <c r="CM41">
        <v>0</v>
      </c>
      <c r="CN41">
        <v>7087843</v>
      </c>
      <c r="CO41">
        <v>37330588</v>
      </c>
      <c r="CP41">
        <v>0</v>
      </c>
      <c r="CQ41">
        <v>4.9000000000000004</v>
      </c>
      <c r="CR41">
        <v>28.7</v>
      </c>
      <c r="CS41">
        <v>0</v>
      </c>
      <c r="CT41">
        <v>2187.1999999999998</v>
      </c>
      <c r="CU41">
        <v>0</v>
      </c>
      <c r="CV41">
        <v>0</v>
      </c>
      <c r="CW41">
        <v>1350</v>
      </c>
      <c r="CX41">
        <v>3221.6</v>
      </c>
      <c r="CY41">
        <v>0</v>
      </c>
      <c r="CZ41">
        <v>1344</v>
      </c>
      <c r="DA41">
        <v>0</v>
      </c>
      <c r="DB41">
        <v>694.6</v>
      </c>
      <c r="DC41">
        <v>0</v>
      </c>
      <c r="DD41">
        <v>0</v>
      </c>
      <c r="DE41">
        <v>580.79999999999995</v>
      </c>
      <c r="DF41">
        <v>0</v>
      </c>
      <c r="DG41">
        <v>2752.2</v>
      </c>
      <c r="DH41">
        <v>0</v>
      </c>
      <c r="DI41">
        <v>10550.4</v>
      </c>
      <c r="DJ41">
        <v>11.4</v>
      </c>
      <c r="DK41">
        <v>5808</v>
      </c>
      <c r="DL41">
        <v>0</v>
      </c>
      <c r="DM41">
        <v>0</v>
      </c>
      <c r="DN41">
        <v>0.2</v>
      </c>
      <c r="DO41">
        <v>0</v>
      </c>
      <c r="DP41">
        <v>0.39</v>
      </c>
      <c r="DQ41">
        <v>0</v>
      </c>
    </row>
    <row r="42" spans="1:121" hidden="1">
      <c r="A42" t="s">
        <v>19</v>
      </c>
      <c r="B42">
        <v>2030</v>
      </c>
      <c r="C42">
        <v>71075750</v>
      </c>
      <c r="D42">
        <v>413475.3</v>
      </c>
      <c r="E42">
        <v>1249274.8</v>
      </c>
      <c r="F42">
        <v>1081664.6000000001</v>
      </c>
      <c r="G42">
        <v>73820163.700000003</v>
      </c>
      <c r="H42">
        <v>68519644.099999994</v>
      </c>
      <c r="I42">
        <v>1910605.6</v>
      </c>
      <c r="J42" s="53">
        <v>69615530</v>
      </c>
      <c r="K42" s="65">
        <v>74372920</v>
      </c>
      <c r="L42">
        <v>3.5999999999999997E-2</v>
      </c>
      <c r="M42">
        <v>5.3999999999999999E-2</v>
      </c>
      <c r="N42">
        <v>0.14349999999999999</v>
      </c>
      <c r="O42">
        <v>61460.79</v>
      </c>
      <c r="P42">
        <v>12808.3</v>
      </c>
      <c r="Q42">
        <v>0.95</v>
      </c>
      <c r="R42">
        <v>0.94</v>
      </c>
      <c r="S42">
        <v>30</v>
      </c>
      <c r="T42">
        <v>2.5</v>
      </c>
      <c r="U42">
        <v>0.36</v>
      </c>
      <c r="V42">
        <v>1.8</v>
      </c>
      <c r="W42">
        <v>95.4</v>
      </c>
      <c r="X42">
        <v>0.01</v>
      </c>
      <c r="Y42">
        <v>30.1</v>
      </c>
      <c r="Z42">
        <v>4.7</v>
      </c>
      <c r="AA42">
        <v>34.799999999999997</v>
      </c>
      <c r="AB42">
        <v>49.1</v>
      </c>
      <c r="AC42">
        <v>4.8</v>
      </c>
      <c r="AD42">
        <v>0.69</v>
      </c>
      <c r="AE42">
        <v>2.4</v>
      </c>
      <c r="AF42">
        <v>133.80000000000001</v>
      </c>
      <c r="AG42">
        <v>0.02</v>
      </c>
      <c r="AH42">
        <v>49.4</v>
      </c>
      <c r="AI42">
        <v>6.3</v>
      </c>
      <c r="AJ42">
        <v>55.7</v>
      </c>
      <c r="AK42">
        <v>124.7</v>
      </c>
      <c r="AL42">
        <v>8.9</v>
      </c>
      <c r="AM42">
        <v>1.25</v>
      </c>
      <c r="AN42">
        <v>8.8000000000000007</v>
      </c>
      <c r="AO42">
        <v>443.8</v>
      </c>
      <c r="AP42">
        <v>0.06</v>
      </c>
      <c r="AQ42">
        <v>125.3</v>
      </c>
      <c r="AR42">
        <v>22.1</v>
      </c>
      <c r="AS42">
        <v>147.30000000000001</v>
      </c>
      <c r="AT42">
        <v>434</v>
      </c>
      <c r="AU42">
        <v>38.799999999999997</v>
      </c>
      <c r="AV42">
        <v>5.55</v>
      </c>
      <c r="AW42">
        <v>24.4</v>
      </c>
      <c r="AX42">
        <v>1294.0999999999999</v>
      </c>
      <c r="AY42">
        <v>0.23</v>
      </c>
      <c r="AZ42">
        <v>436.7</v>
      </c>
      <c r="BA42">
        <v>63</v>
      </c>
      <c r="BB42">
        <v>499.7</v>
      </c>
      <c r="BC42">
        <v>2300934.7999999998</v>
      </c>
      <c r="BD42">
        <v>192.2</v>
      </c>
      <c r="BE42">
        <v>27.3</v>
      </c>
      <c r="BF42">
        <v>140480.4</v>
      </c>
      <c r="BG42">
        <v>7324.9</v>
      </c>
      <c r="BH42">
        <v>1.1000000000000001</v>
      </c>
      <c r="BI42">
        <v>2314117.1</v>
      </c>
      <c r="BJ42">
        <v>359066.4</v>
      </c>
      <c r="BK42">
        <v>2673183.5</v>
      </c>
      <c r="BL42">
        <v>0</v>
      </c>
      <c r="BM42">
        <v>14.12</v>
      </c>
      <c r="BN42">
        <v>8.7899999999999991</v>
      </c>
      <c r="BO42">
        <v>0</v>
      </c>
      <c r="BP42">
        <v>22.92</v>
      </c>
      <c r="BQ42">
        <v>15.2</v>
      </c>
      <c r="BR42">
        <v>9.61</v>
      </c>
      <c r="BS42">
        <v>0</v>
      </c>
      <c r="BT42">
        <v>24.81</v>
      </c>
      <c r="BU42">
        <v>78575940</v>
      </c>
      <c r="BV42">
        <v>71909560</v>
      </c>
      <c r="BW42">
        <v>353803.3</v>
      </c>
      <c r="BX42">
        <v>111322.8</v>
      </c>
      <c r="BY42">
        <v>0</v>
      </c>
      <c r="BZ42">
        <v>0</v>
      </c>
      <c r="CA42">
        <v>1641940.8</v>
      </c>
      <c r="CB42">
        <v>0</v>
      </c>
      <c r="CC42">
        <v>0</v>
      </c>
      <c r="CD42">
        <v>2690821.2</v>
      </c>
      <c r="CE42">
        <v>2067133.4</v>
      </c>
      <c r="CF42">
        <v>0</v>
      </c>
      <c r="CG42">
        <v>269.39999999999998</v>
      </c>
      <c r="CH42">
        <v>0</v>
      </c>
      <c r="CI42">
        <v>1483073</v>
      </c>
      <c r="CJ42">
        <v>0</v>
      </c>
      <c r="CK42">
        <v>0</v>
      </c>
      <c r="CL42">
        <v>1008831.9</v>
      </c>
      <c r="CM42">
        <v>0</v>
      </c>
      <c r="CN42">
        <v>12246147</v>
      </c>
      <c r="CO42">
        <v>56972588</v>
      </c>
      <c r="CP42">
        <v>0</v>
      </c>
      <c r="CQ42">
        <v>225</v>
      </c>
      <c r="CR42">
        <v>23.9</v>
      </c>
      <c r="CS42">
        <v>0</v>
      </c>
      <c r="CT42">
        <v>1251.2</v>
      </c>
      <c r="CU42">
        <v>0</v>
      </c>
      <c r="CV42">
        <v>0</v>
      </c>
      <c r="CW42">
        <v>1698.2</v>
      </c>
      <c r="CX42">
        <v>3221.6</v>
      </c>
      <c r="CY42">
        <v>0</v>
      </c>
      <c r="CZ42">
        <v>1344</v>
      </c>
      <c r="DA42">
        <v>0</v>
      </c>
      <c r="DB42">
        <v>694.6</v>
      </c>
      <c r="DC42">
        <v>0</v>
      </c>
      <c r="DD42">
        <v>0</v>
      </c>
      <c r="DE42">
        <v>580.79999999999995</v>
      </c>
      <c r="DF42">
        <v>0</v>
      </c>
      <c r="DG42">
        <v>4797</v>
      </c>
      <c r="DH42">
        <v>0</v>
      </c>
      <c r="DI42">
        <v>16370.9</v>
      </c>
      <c r="DJ42">
        <v>891.9</v>
      </c>
      <c r="DK42">
        <v>5808</v>
      </c>
      <c r="DL42">
        <v>0</v>
      </c>
      <c r="DM42">
        <v>0</v>
      </c>
      <c r="DN42">
        <v>0.2</v>
      </c>
      <c r="DO42">
        <v>0</v>
      </c>
      <c r="DP42">
        <v>0.44</v>
      </c>
      <c r="DQ42">
        <v>0</v>
      </c>
    </row>
    <row r="43" spans="1:121" hidden="1">
      <c r="A43" t="s">
        <v>19</v>
      </c>
      <c r="B43">
        <v>2035</v>
      </c>
      <c r="C43">
        <v>77597500</v>
      </c>
      <c r="D43">
        <v>752958.6</v>
      </c>
      <c r="E43">
        <v>1149054.3999999999</v>
      </c>
      <c r="F43">
        <v>1002221.5</v>
      </c>
      <c r="G43">
        <v>80501736.400000006</v>
      </c>
      <c r="H43">
        <v>74806973.099999994</v>
      </c>
      <c r="I43">
        <v>-1061811.7</v>
      </c>
      <c r="J43" s="53">
        <v>60953076</v>
      </c>
      <c r="K43" s="65">
        <v>67753710</v>
      </c>
      <c r="L43">
        <v>3.5999999999999997E-2</v>
      </c>
      <c r="M43">
        <v>5.3999999999999999E-2</v>
      </c>
      <c r="N43">
        <v>0.14349999999999999</v>
      </c>
      <c r="O43">
        <v>87264.28</v>
      </c>
      <c r="P43">
        <v>14667.1</v>
      </c>
      <c r="Q43">
        <v>0.97</v>
      </c>
      <c r="R43">
        <v>0.96</v>
      </c>
      <c r="S43">
        <v>23.5</v>
      </c>
      <c r="T43">
        <v>2.2999999999999998</v>
      </c>
      <c r="U43">
        <v>0.33</v>
      </c>
      <c r="V43">
        <v>1.1000000000000001</v>
      </c>
      <c r="W43">
        <v>63.6</v>
      </c>
      <c r="X43">
        <v>0.01</v>
      </c>
      <c r="Y43">
        <v>23.6</v>
      </c>
      <c r="Z43">
        <v>3</v>
      </c>
      <c r="AA43">
        <v>26.6</v>
      </c>
      <c r="AB43">
        <v>39</v>
      </c>
      <c r="AC43">
        <v>4.0999999999999996</v>
      </c>
      <c r="AD43">
        <v>0.6</v>
      </c>
      <c r="AE43">
        <v>1.6</v>
      </c>
      <c r="AF43">
        <v>97.1</v>
      </c>
      <c r="AG43">
        <v>0.02</v>
      </c>
      <c r="AH43">
        <v>39.299999999999997</v>
      </c>
      <c r="AI43">
        <v>4.5</v>
      </c>
      <c r="AJ43">
        <v>43.8</v>
      </c>
      <c r="AK43">
        <v>110.4</v>
      </c>
      <c r="AL43">
        <v>6</v>
      </c>
      <c r="AM43">
        <v>0.82</v>
      </c>
      <c r="AN43">
        <v>9.5</v>
      </c>
      <c r="AO43">
        <v>452.5</v>
      </c>
      <c r="AP43">
        <v>0.05</v>
      </c>
      <c r="AQ43">
        <v>110.8</v>
      </c>
      <c r="AR43">
        <v>23</v>
      </c>
      <c r="AS43">
        <v>133.80000000000001</v>
      </c>
      <c r="AT43">
        <v>348</v>
      </c>
      <c r="AU43">
        <v>31.4</v>
      </c>
      <c r="AV43">
        <v>4.49</v>
      </c>
      <c r="AW43">
        <v>19.3</v>
      </c>
      <c r="AX43">
        <v>1029.4000000000001</v>
      </c>
      <c r="AY43">
        <v>0.18</v>
      </c>
      <c r="AZ43">
        <v>350.2</v>
      </c>
      <c r="BA43">
        <v>50</v>
      </c>
      <c r="BB43">
        <v>400.2</v>
      </c>
      <c r="BC43">
        <v>1992458.5</v>
      </c>
      <c r="BD43">
        <v>196.8</v>
      </c>
      <c r="BE43">
        <v>28.3</v>
      </c>
      <c r="BF43">
        <v>94082</v>
      </c>
      <c r="BG43">
        <v>5382.2</v>
      </c>
      <c r="BH43">
        <v>1</v>
      </c>
      <c r="BI43">
        <v>2006056.6</v>
      </c>
      <c r="BJ43">
        <v>254738.9</v>
      </c>
      <c r="BK43">
        <v>2260795.6</v>
      </c>
      <c r="BL43">
        <v>0</v>
      </c>
      <c r="BM43">
        <v>10.92</v>
      </c>
      <c r="BN43">
        <v>12.96</v>
      </c>
      <c r="BO43">
        <v>0</v>
      </c>
      <c r="BP43">
        <v>23.88</v>
      </c>
      <c r="BQ43">
        <v>11.76</v>
      </c>
      <c r="BR43">
        <v>14.17</v>
      </c>
      <c r="BS43">
        <v>0</v>
      </c>
      <c r="BT43">
        <v>25.92</v>
      </c>
      <c r="BU43">
        <v>87314930</v>
      </c>
      <c r="BV43">
        <v>81563550</v>
      </c>
      <c r="BW43">
        <v>646439</v>
      </c>
      <c r="BX43">
        <v>94662.2</v>
      </c>
      <c r="BY43">
        <v>0</v>
      </c>
      <c r="BZ43">
        <v>0</v>
      </c>
      <c r="CA43">
        <v>1733109.8</v>
      </c>
      <c r="CB43">
        <v>0</v>
      </c>
      <c r="CC43">
        <v>0</v>
      </c>
      <c r="CD43">
        <v>3521779.2</v>
      </c>
      <c r="CE43">
        <v>962608.6</v>
      </c>
      <c r="CF43">
        <v>0</v>
      </c>
      <c r="CG43">
        <v>808.2</v>
      </c>
      <c r="CH43">
        <v>0</v>
      </c>
      <c r="CI43">
        <v>1394428.5</v>
      </c>
      <c r="CJ43">
        <v>0</v>
      </c>
      <c r="CK43">
        <v>0</v>
      </c>
      <c r="CL43">
        <v>919324.1</v>
      </c>
      <c r="CM43">
        <v>0</v>
      </c>
      <c r="CN43">
        <v>13850741</v>
      </c>
      <c r="CO43">
        <v>64191028</v>
      </c>
      <c r="CP43">
        <v>0</v>
      </c>
      <c r="CQ43">
        <v>430.2</v>
      </c>
      <c r="CR43">
        <v>23.9</v>
      </c>
      <c r="CS43">
        <v>0</v>
      </c>
      <c r="CT43">
        <v>1251.2</v>
      </c>
      <c r="CU43">
        <v>0</v>
      </c>
      <c r="CV43">
        <v>0</v>
      </c>
      <c r="CW43">
        <v>2288.8000000000002</v>
      </c>
      <c r="CX43">
        <v>3221.6</v>
      </c>
      <c r="CY43">
        <v>0</v>
      </c>
      <c r="CZ43">
        <v>1344</v>
      </c>
      <c r="DA43">
        <v>0</v>
      </c>
      <c r="DB43">
        <v>694.6</v>
      </c>
      <c r="DC43">
        <v>0</v>
      </c>
      <c r="DD43">
        <v>0</v>
      </c>
      <c r="DE43">
        <v>580.79999999999995</v>
      </c>
      <c r="DF43">
        <v>0</v>
      </c>
      <c r="DG43">
        <v>5647.9</v>
      </c>
      <c r="DH43">
        <v>0</v>
      </c>
      <c r="DI43">
        <v>19160.599999999999</v>
      </c>
      <c r="DJ43">
        <v>1720.7</v>
      </c>
      <c r="DK43">
        <v>5808</v>
      </c>
      <c r="DL43">
        <v>0</v>
      </c>
      <c r="DM43">
        <v>0</v>
      </c>
      <c r="DN43">
        <v>0.2</v>
      </c>
      <c r="DO43">
        <v>0</v>
      </c>
      <c r="DP43">
        <v>0.47</v>
      </c>
      <c r="DQ43">
        <v>0</v>
      </c>
    </row>
    <row r="44" spans="1:121" hidden="1">
      <c r="A44" t="s">
        <v>19</v>
      </c>
      <c r="B44">
        <v>2040</v>
      </c>
      <c r="C44">
        <v>85335464</v>
      </c>
      <c r="D44">
        <v>881122.9</v>
      </c>
      <c r="E44">
        <v>1014108.7</v>
      </c>
      <c r="F44">
        <v>1023389.8</v>
      </c>
      <c r="G44">
        <v>88254085.599999994</v>
      </c>
      <c r="H44">
        <v>82266762.900000006</v>
      </c>
      <c r="I44">
        <v>4768728.9000000004</v>
      </c>
      <c r="J44" s="53">
        <v>65447416</v>
      </c>
      <c r="K44" s="65">
        <v>65605996</v>
      </c>
      <c r="L44">
        <v>3.5900000000000001E-2</v>
      </c>
      <c r="M44">
        <v>5.3999999999999999E-2</v>
      </c>
      <c r="N44">
        <v>0.14349999999999999</v>
      </c>
      <c r="O44">
        <v>86110.45</v>
      </c>
      <c r="P44">
        <v>16883.2</v>
      </c>
      <c r="Q44">
        <v>0.98</v>
      </c>
      <c r="R44">
        <v>0.97</v>
      </c>
      <c r="S44">
        <v>16.5</v>
      </c>
      <c r="T44">
        <v>1.6</v>
      </c>
      <c r="U44">
        <v>0.23</v>
      </c>
      <c r="V44">
        <v>0.8</v>
      </c>
      <c r="W44">
        <v>45.8</v>
      </c>
      <c r="X44">
        <v>0.01</v>
      </c>
      <c r="Y44">
        <v>16.600000000000001</v>
      </c>
      <c r="Z44">
        <v>2.2000000000000002</v>
      </c>
      <c r="AA44">
        <v>18.8</v>
      </c>
      <c r="AB44">
        <v>26.4</v>
      </c>
      <c r="AC44">
        <v>2.8</v>
      </c>
      <c r="AD44">
        <v>0.4</v>
      </c>
      <c r="AE44">
        <v>1.1000000000000001</v>
      </c>
      <c r="AF44">
        <v>66.7</v>
      </c>
      <c r="AG44">
        <v>0.01</v>
      </c>
      <c r="AH44">
        <v>26.6</v>
      </c>
      <c r="AI44">
        <v>3.1</v>
      </c>
      <c r="AJ44">
        <v>29.7</v>
      </c>
      <c r="AK44">
        <v>119</v>
      </c>
      <c r="AL44">
        <v>5.9</v>
      </c>
      <c r="AM44">
        <v>0.8</v>
      </c>
      <c r="AN44">
        <v>10.8</v>
      </c>
      <c r="AO44">
        <v>504.9</v>
      </c>
      <c r="AP44">
        <v>0.06</v>
      </c>
      <c r="AQ44">
        <v>119.3</v>
      </c>
      <c r="AR44">
        <v>25.9</v>
      </c>
      <c r="AS44">
        <v>145.19999999999999</v>
      </c>
      <c r="AT44">
        <v>295.89999999999998</v>
      </c>
      <c r="AU44">
        <v>26.6</v>
      </c>
      <c r="AV44">
        <v>3.8</v>
      </c>
      <c r="AW44">
        <v>16.5</v>
      </c>
      <c r="AX44">
        <v>877.7</v>
      </c>
      <c r="AY44">
        <v>0.16</v>
      </c>
      <c r="AZ44">
        <v>297.8</v>
      </c>
      <c r="BA44">
        <v>42.7</v>
      </c>
      <c r="BB44">
        <v>340.5</v>
      </c>
      <c r="BC44">
        <v>1408514.3</v>
      </c>
      <c r="BD44">
        <v>136.30000000000001</v>
      </c>
      <c r="BE44">
        <v>19.600000000000001</v>
      </c>
      <c r="BF44">
        <v>69652.899999999994</v>
      </c>
      <c r="BG44">
        <v>3895.5</v>
      </c>
      <c r="BH44">
        <v>0.7</v>
      </c>
      <c r="BI44">
        <v>1417922.4</v>
      </c>
      <c r="BJ44">
        <v>185929.3</v>
      </c>
      <c r="BK44">
        <v>1603851.7</v>
      </c>
      <c r="BL44">
        <v>0</v>
      </c>
      <c r="BM44">
        <v>8.99</v>
      </c>
      <c r="BN44">
        <v>13.57</v>
      </c>
      <c r="BO44">
        <v>0</v>
      </c>
      <c r="BP44">
        <v>22.56</v>
      </c>
      <c r="BQ44">
        <v>9.66</v>
      </c>
      <c r="BR44">
        <v>14.82</v>
      </c>
      <c r="BS44">
        <v>0</v>
      </c>
      <c r="BT44">
        <v>24.48</v>
      </c>
      <c r="BU44">
        <v>88384940</v>
      </c>
      <c r="BV44">
        <v>83485360</v>
      </c>
      <c r="BW44">
        <v>753649.6</v>
      </c>
      <c r="BX44">
        <v>83933.4</v>
      </c>
      <c r="BY44">
        <v>0</v>
      </c>
      <c r="BZ44">
        <v>0</v>
      </c>
      <c r="CA44">
        <v>1221603.2</v>
      </c>
      <c r="CB44">
        <v>0</v>
      </c>
      <c r="CC44">
        <v>0</v>
      </c>
      <c r="CD44">
        <v>3742601.5</v>
      </c>
      <c r="CE44">
        <v>769025.9</v>
      </c>
      <c r="CF44">
        <v>0</v>
      </c>
      <c r="CG44">
        <v>1902.6</v>
      </c>
      <c r="CH44">
        <v>0</v>
      </c>
      <c r="CI44">
        <v>1256878.3999999999</v>
      </c>
      <c r="CJ44">
        <v>0</v>
      </c>
      <c r="CK44">
        <v>0</v>
      </c>
      <c r="CL44">
        <v>812592.7</v>
      </c>
      <c r="CM44">
        <v>0</v>
      </c>
      <c r="CN44">
        <v>13444189</v>
      </c>
      <c r="CO44">
        <v>66298570</v>
      </c>
      <c r="CP44">
        <v>0</v>
      </c>
      <c r="CQ44">
        <v>543.6</v>
      </c>
      <c r="CR44">
        <v>23.9</v>
      </c>
      <c r="CS44">
        <v>0</v>
      </c>
      <c r="CT44">
        <v>1251.2</v>
      </c>
      <c r="CU44">
        <v>0</v>
      </c>
      <c r="CV44">
        <v>0</v>
      </c>
      <c r="CW44">
        <v>2478.4</v>
      </c>
      <c r="CX44">
        <v>3221.6</v>
      </c>
      <c r="CY44">
        <v>0</v>
      </c>
      <c r="CZ44">
        <v>1344</v>
      </c>
      <c r="DA44">
        <v>0</v>
      </c>
      <c r="DB44">
        <v>694.6</v>
      </c>
      <c r="DC44">
        <v>0</v>
      </c>
      <c r="DD44">
        <v>0</v>
      </c>
      <c r="DE44">
        <v>580.79999999999995</v>
      </c>
      <c r="DF44">
        <v>0</v>
      </c>
      <c r="DG44">
        <v>5628</v>
      </c>
      <c r="DH44">
        <v>0</v>
      </c>
      <c r="DI44">
        <v>19666.599999999999</v>
      </c>
      <c r="DJ44">
        <v>2034.5</v>
      </c>
      <c r="DK44">
        <v>5808</v>
      </c>
      <c r="DL44">
        <v>0</v>
      </c>
      <c r="DM44">
        <v>0</v>
      </c>
      <c r="DN44">
        <v>0.2</v>
      </c>
      <c r="DO44">
        <v>0</v>
      </c>
      <c r="DP44">
        <v>0.5</v>
      </c>
      <c r="DQ44">
        <v>0</v>
      </c>
    </row>
    <row r="45" spans="1:121" hidden="1">
      <c r="A45" t="s">
        <v>19</v>
      </c>
      <c r="B45">
        <v>2045</v>
      </c>
      <c r="C45">
        <v>92898710</v>
      </c>
      <c r="D45">
        <v>3029842.2</v>
      </c>
      <c r="E45">
        <v>752552.4</v>
      </c>
      <c r="F45">
        <v>1092115.6000000001</v>
      </c>
      <c r="G45">
        <v>97773225.700000003</v>
      </c>
      <c r="H45">
        <v>89558050.900000006</v>
      </c>
      <c r="I45">
        <v>6291051</v>
      </c>
      <c r="J45" s="53">
        <v>70803520</v>
      </c>
      <c r="K45" s="65">
        <v>69710920</v>
      </c>
      <c r="L45">
        <v>3.5900000000000001E-2</v>
      </c>
      <c r="M45">
        <v>5.3999999999999999E-2</v>
      </c>
      <c r="N45">
        <v>0.14349999999999999</v>
      </c>
      <c r="O45">
        <v>87211.64</v>
      </c>
      <c r="P45">
        <v>18746.099999999999</v>
      </c>
      <c r="Q45">
        <v>0.99</v>
      </c>
      <c r="R45">
        <v>0.99</v>
      </c>
      <c r="S45">
        <v>6.3</v>
      </c>
      <c r="T45">
        <v>0.6</v>
      </c>
      <c r="U45">
        <v>0.09</v>
      </c>
      <c r="V45">
        <v>0.3</v>
      </c>
      <c r="W45">
        <v>17.600000000000001</v>
      </c>
      <c r="X45">
        <v>0</v>
      </c>
      <c r="Y45">
        <v>6.3</v>
      </c>
      <c r="Z45">
        <v>0.8</v>
      </c>
      <c r="AA45">
        <v>7.2</v>
      </c>
      <c r="AB45">
        <v>11.2</v>
      </c>
      <c r="AC45">
        <v>1.2</v>
      </c>
      <c r="AD45">
        <v>0.17</v>
      </c>
      <c r="AE45">
        <v>0.5</v>
      </c>
      <c r="AF45">
        <v>27.9</v>
      </c>
      <c r="AG45">
        <v>0.01</v>
      </c>
      <c r="AH45">
        <v>11.3</v>
      </c>
      <c r="AI45">
        <v>1.3</v>
      </c>
      <c r="AJ45">
        <v>12.6</v>
      </c>
      <c r="AK45">
        <v>116.5</v>
      </c>
      <c r="AL45">
        <v>6.4</v>
      </c>
      <c r="AM45">
        <v>0.86</v>
      </c>
      <c r="AN45">
        <v>10.1</v>
      </c>
      <c r="AO45">
        <v>477.2</v>
      </c>
      <c r="AP45">
        <v>0.06</v>
      </c>
      <c r="AQ45">
        <v>116.9</v>
      </c>
      <c r="AR45">
        <v>24.4</v>
      </c>
      <c r="AS45">
        <v>141.19999999999999</v>
      </c>
      <c r="AT45">
        <v>183.8</v>
      </c>
      <c r="AU45">
        <v>16.3</v>
      </c>
      <c r="AV45">
        <v>2.33</v>
      </c>
      <c r="AW45">
        <v>10.6</v>
      </c>
      <c r="AX45">
        <v>550.6</v>
      </c>
      <c r="AY45">
        <v>0.1</v>
      </c>
      <c r="AZ45">
        <v>185</v>
      </c>
      <c r="BA45">
        <v>27</v>
      </c>
      <c r="BB45">
        <v>212</v>
      </c>
      <c r="BC45">
        <v>582624.5</v>
      </c>
      <c r="BD45">
        <v>55.8</v>
      </c>
      <c r="BE45">
        <v>8</v>
      </c>
      <c r="BF45">
        <v>29095.8</v>
      </c>
      <c r="BG45">
        <v>1629.4</v>
      </c>
      <c r="BH45">
        <v>0.3</v>
      </c>
      <c r="BI45">
        <v>586474.5</v>
      </c>
      <c r="BJ45">
        <v>77729.8</v>
      </c>
      <c r="BK45">
        <v>664204.30000000005</v>
      </c>
      <c r="BL45">
        <v>0</v>
      </c>
      <c r="BM45">
        <v>5.25</v>
      </c>
      <c r="BN45">
        <v>13.33</v>
      </c>
      <c r="BO45">
        <v>0</v>
      </c>
      <c r="BP45">
        <v>18.59</v>
      </c>
      <c r="BQ45">
        <v>5.71</v>
      </c>
      <c r="BR45">
        <v>14.79</v>
      </c>
      <c r="BS45">
        <v>0</v>
      </c>
      <c r="BT45">
        <v>20.5</v>
      </c>
      <c r="BU45">
        <v>96609560</v>
      </c>
      <c r="BV45">
        <v>91482180</v>
      </c>
      <c r="BW45">
        <v>2560421.7999999998</v>
      </c>
      <c r="BX45">
        <v>28235.1</v>
      </c>
      <c r="BY45">
        <v>0</v>
      </c>
      <c r="BZ45">
        <v>0</v>
      </c>
      <c r="CA45">
        <v>511635</v>
      </c>
      <c r="CB45">
        <v>0</v>
      </c>
      <c r="CC45">
        <v>0</v>
      </c>
      <c r="CD45">
        <v>3942192</v>
      </c>
      <c r="CE45">
        <v>328389.5</v>
      </c>
      <c r="CF45">
        <v>0</v>
      </c>
      <c r="CG45">
        <v>2062.6</v>
      </c>
      <c r="CH45">
        <v>0</v>
      </c>
      <c r="CI45">
        <v>1080541.5</v>
      </c>
      <c r="CJ45">
        <v>0</v>
      </c>
      <c r="CK45">
        <v>0</v>
      </c>
      <c r="CL45">
        <v>616102</v>
      </c>
      <c r="CM45">
        <v>0</v>
      </c>
      <c r="CN45">
        <v>16192922</v>
      </c>
      <c r="CO45">
        <v>71347064</v>
      </c>
      <c r="CP45">
        <v>0</v>
      </c>
      <c r="CQ45">
        <v>1751.9</v>
      </c>
      <c r="CR45">
        <v>18.899999999999999</v>
      </c>
      <c r="CS45">
        <v>0</v>
      </c>
      <c r="CT45">
        <v>1251.2</v>
      </c>
      <c r="CU45">
        <v>0</v>
      </c>
      <c r="CV45">
        <v>0</v>
      </c>
      <c r="CW45">
        <v>2689.6</v>
      </c>
      <c r="CX45">
        <v>3093.6</v>
      </c>
      <c r="CY45">
        <v>0</v>
      </c>
      <c r="CZ45">
        <v>1344</v>
      </c>
      <c r="DA45">
        <v>0</v>
      </c>
      <c r="DB45">
        <v>694.6</v>
      </c>
      <c r="DC45">
        <v>0</v>
      </c>
      <c r="DD45">
        <v>0</v>
      </c>
      <c r="DE45">
        <v>580.79999999999995</v>
      </c>
      <c r="DF45">
        <v>0</v>
      </c>
      <c r="DG45">
        <v>6901.4</v>
      </c>
      <c r="DH45">
        <v>0</v>
      </c>
      <c r="DI45">
        <v>21434.3</v>
      </c>
      <c r="DJ45">
        <v>6441.8</v>
      </c>
      <c r="DK45">
        <v>5808</v>
      </c>
      <c r="DL45">
        <v>0</v>
      </c>
      <c r="DM45">
        <v>0</v>
      </c>
      <c r="DN45">
        <v>0.2</v>
      </c>
      <c r="DO45">
        <v>0</v>
      </c>
      <c r="DP45">
        <v>0.52</v>
      </c>
      <c r="DQ45">
        <v>0</v>
      </c>
    </row>
    <row r="46" spans="1:121" hidden="1">
      <c r="A46" t="s">
        <v>19</v>
      </c>
      <c r="B46">
        <v>2050</v>
      </c>
      <c r="C46">
        <v>100525410</v>
      </c>
      <c r="D46">
        <v>3047064.5</v>
      </c>
      <c r="E46">
        <v>859559.4</v>
      </c>
      <c r="F46">
        <v>1140203.6000000001</v>
      </c>
      <c r="G46">
        <v>105572233.40000001</v>
      </c>
      <c r="H46">
        <v>96910407.700000003</v>
      </c>
      <c r="I46">
        <v>14170015.199999999</v>
      </c>
      <c r="J46" s="53">
        <v>78400136</v>
      </c>
      <c r="K46" s="65">
        <v>70218050</v>
      </c>
      <c r="L46">
        <v>3.5900000000000001E-2</v>
      </c>
      <c r="M46">
        <v>5.3999999999999999E-2</v>
      </c>
      <c r="N46">
        <v>0.14349999999999999</v>
      </c>
      <c r="O46">
        <v>90092.28</v>
      </c>
      <c r="P46">
        <v>19880</v>
      </c>
      <c r="Q46">
        <v>0.99</v>
      </c>
      <c r="R46">
        <v>0.98</v>
      </c>
      <c r="S46">
        <v>10.9</v>
      </c>
      <c r="T46">
        <v>1.1000000000000001</v>
      </c>
      <c r="U46">
        <v>0.15</v>
      </c>
      <c r="V46">
        <v>0.5</v>
      </c>
      <c r="W46">
        <v>30</v>
      </c>
      <c r="X46">
        <v>0.01</v>
      </c>
      <c r="Y46">
        <v>11</v>
      </c>
      <c r="Z46">
        <v>1.4</v>
      </c>
      <c r="AA46">
        <v>12.4</v>
      </c>
      <c r="AB46">
        <v>13.3</v>
      </c>
      <c r="AC46">
        <v>1.4</v>
      </c>
      <c r="AD46">
        <v>0.2</v>
      </c>
      <c r="AE46">
        <v>0.6</v>
      </c>
      <c r="AF46">
        <v>34.299999999999997</v>
      </c>
      <c r="AG46">
        <v>0.01</v>
      </c>
      <c r="AH46">
        <v>13.4</v>
      </c>
      <c r="AI46">
        <v>1.6</v>
      </c>
      <c r="AJ46">
        <v>15</v>
      </c>
      <c r="AK46">
        <v>128.4</v>
      </c>
      <c r="AL46">
        <v>7.7</v>
      </c>
      <c r="AM46">
        <v>1.05</v>
      </c>
      <c r="AN46">
        <v>10.6</v>
      </c>
      <c r="AO46">
        <v>505.3</v>
      </c>
      <c r="AP46">
        <v>0.06</v>
      </c>
      <c r="AQ46">
        <v>128.9</v>
      </c>
      <c r="AR46">
        <v>25.7</v>
      </c>
      <c r="AS46">
        <v>154.6</v>
      </c>
      <c r="AT46">
        <v>184.7</v>
      </c>
      <c r="AU46">
        <v>14.6</v>
      </c>
      <c r="AV46">
        <v>2.0699999999999998</v>
      </c>
      <c r="AW46">
        <v>12.1</v>
      </c>
      <c r="AX46">
        <v>612.6</v>
      </c>
      <c r="AY46">
        <v>0.09</v>
      </c>
      <c r="AZ46">
        <v>185.7</v>
      </c>
      <c r="BA46">
        <v>30.4</v>
      </c>
      <c r="BB46">
        <v>216.1</v>
      </c>
      <c r="BC46">
        <v>1025929.1</v>
      </c>
      <c r="BD46">
        <v>99.8</v>
      </c>
      <c r="BE46">
        <v>14.4</v>
      </c>
      <c r="BF46">
        <v>49217.3</v>
      </c>
      <c r="BG46">
        <v>2819</v>
      </c>
      <c r="BH46">
        <v>0.5</v>
      </c>
      <c r="BI46">
        <v>1032820.9</v>
      </c>
      <c r="BJ46">
        <v>133359.79999999999</v>
      </c>
      <c r="BK46">
        <v>1166180.6000000001</v>
      </c>
      <c r="BL46">
        <v>0</v>
      </c>
      <c r="BM46">
        <v>6.05</v>
      </c>
      <c r="BN46">
        <v>14.21</v>
      </c>
      <c r="BO46">
        <v>0</v>
      </c>
      <c r="BP46">
        <v>20.260000000000002</v>
      </c>
      <c r="BQ46">
        <v>6.57</v>
      </c>
      <c r="BR46">
        <v>15.76</v>
      </c>
      <c r="BS46">
        <v>0</v>
      </c>
      <c r="BT46">
        <v>22.32</v>
      </c>
      <c r="BU46">
        <v>97256344</v>
      </c>
      <c r="BV46">
        <v>91402216</v>
      </c>
      <c r="BW46">
        <v>2598509.5</v>
      </c>
      <c r="BX46">
        <v>30917.3</v>
      </c>
      <c r="BY46">
        <v>0</v>
      </c>
      <c r="BZ46">
        <v>0</v>
      </c>
      <c r="CA46">
        <v>911896.2</v>
      </c>
      <c r="CB46">
        <v>0</v>
      </c>
      <c r="CC46">
        <v>0</v>
      </c>
      <c r="CD46">
        <v>4225092</v>
      </c>
      <c r="CE46">
        <v>522587.6</v>
      </c>
      <c r="CF46">
        <v>0</v>
      </c>
      <c r="CG46">
        <v>2062.6</v>
      </c>
      <c r="CH46">
        <v>0</v>
      </c>
      <c r="CI46">
        <v>1108938.8999999999</v>
      </c>
      <c r="CJ46">
        <v>0</v>
      </c>
      <c r="CK46">
        <v>0</v>
      </c>
      <c r="CL46">
        <v>679217</v>
      </c>
      <c r="CM46">
        <v>0</v>
      </c>
      <c r="CN46">
        <v>16531498</v>
      </c>
      <c r="CO46">
        <v>70645630</v>
      </c>
      <c r="CP46">
        <v>0</v>
      </c>
      <c r="CQ46">
        <v>1796.2</v>
      </c>
      <c r="CR46">
        <v>18.899999999999999</v>
      </c>
      <c r="CS46">
        <v>0</v>
      </c>
      <c r="CT46">
        <v>1251.2</v>
      </c>
      <c r="CU46">
        <v>0</v>
      </c>
      <c r="CV46">
        <v>0</v>
      </c>
      <c r="CW46">
        <v>2921.6</v>
      </c>
      <c r="CX46">
        <v>2749.5</v>
      </c>
      <c r="CY46">
        <v>0</v>
      </c>
      <c r="CZ46">
        <v>1344</v>
      </c>
      <c r="DA46">
        <v>0</v>
      </c>
      <c r="DB46">
        <v>694.6</v>
      </c>
      <c r="DC46">
        <v>0</v>
      </c>
      <c r="DD46">
        <v>0</v>
      </c>
      <c r="DE46">
        <v>580.79999999999995</v>
      </c>
      <c r="DF46">
        <v>0</v>
      </c>
      <c r="DG46">
        <v>6912.5</v>
      </c>
      <c r="DH46">
        <v>0</v>
      </c>
      <c r="DI46">
        <v>20381.3</v>
      </c>
      <c r="DJ46">
        <v>6508.2</v>
      </c>
      <c r="DK46">
        <v>5808</v>
      </c>
      <c r="DL46">
        <v>0</v>
      </c>
      <c r="DM46">
        <v>0</v>
      </c>
      <c r="DN46">
        <v>0.21</v>
      </c>
      <c r="DO46">
        <v>0</v>
      </c>
      <c r="DP46">
        <v>0.55000000000000004</v>
      </c>
      <c r="DQ46">
        <v>0</v>
      </c>
    </row>
    <row r="47" spans="1:121" hidden="1">
      <c r="A47" t="s">
        <v>23</v>
      </c>
      <c r="B47">
        <v>2024</v>
      </c>
      <c r="C47">
        <v>29626202</v>
      </c>
      <c r="D47">
        <v>17819.3</v>
      </c>
      <c r="E47">
        <v>20414.599999999999</v>
      </c>
      <c r="F47">
        <v>81150.8</v>
      </c>
      <c r="G47">
        <v>29745587</v>
      </c>
      <c r="H47">
        <v>28561094.899999999</v>
      </c>
      <c r="I47">
        <v>26543898.699999999</v>
      </c>
      <c r="J47" s="53">
        <v>328162.59999999998</v>
      </c>
      <c r="K47" s="65">
        <v>11822086</v>
      </c>
      <c r="L47">
        <v>3.5900000000000001E-2</v>
      </c>
      <c r="M47">
        <v>5.3999999999999999E-2</v>
      </c>
      <c r="N47">
        <v>0.13500000000000001</v>
      </c>
      <c r="O47">
        <v>10056.75</v>
      </c>
      <c r="P47">
        <v>7285.9</v>
      </c>
      <c r="Q47">
        <v>0.51</v>
      </c>
      <c r="R47">
        <v>0.52</v>
      </c>
      <c r="S47">
        <v>183.6</v>
      </c>
      <c r="T47">
        <v>3.5</v>
      </c>
      <c r="U47">
        <v>0.35</v>
      </c>
      <c r="V47">
        <v>26.2</v>
      </c>
      <c r="W47">
        <v>968.4</v>
      </c>
      <c r="X47">
        <v>0.17</v>
      </c>
      <c r="Y47">
        <v>183.8</v>
      </c>
      <c r="Z47">
        <v>55.1</v>
      </c>
      <c r="AA47">
        <v>238.9</v>
      </c>
      <c r="AB47">
        <v>190.2</v>
      </c>
      <c r="AC47">
        <v>3.6</v>
      </c>
      <c r="AD47">
        <v>0.37</v>
      </c>
      <c r="AE47">
        <v>27.2</v>
      </c>
      <c r="AF47">
        <v>1002.1</v>
      </c>
      <c r="AG47">
        <v>0.17</v>
      </c>
      <c r="AH47">
        <v>190.4</v>
      </c>
      <c r="AI47">
        <v>57.1</v>
      </c>
      <c r="AJ47">
        <v>247.5</v>
      </c>
      <c r="AK47">
        <v>302.10000000000002</v>
      </c>
      <c r="AL47">
        <v>7.4</v>
      </c>
      <c r="AM47">
        <v>0.87</v>
      </c>
      <c r="AN47">
        <v>34.6</v>
      </c>
      <c r="AO47">
        <v>1491.3</v>
      </c>
      <c r="AP47">
        <v>0.16</v>
      </c>
      <c r="AQ47">
        <v>302.60000000000002</v>
      </c>
      <c r="AR47">
        <v>79</v>
      </c>
      <c r="AS47">
        <v>381.6</v>
      </c>
      <c r="AT47">
        <v>636.70000000000005</v>
      </c>
      <c r="AU47">
        <v>37.4</v>
      </c>
      <c r="AV47">
        <v>5.28</v>
      </c>
      <c r="AW47">
        <v>54</v>
      </c>
      <c r="AX47">
        <v>2386.4</v>
      </c>
      <c r="AY47">
        <v>0.39</v>
      </c>
      <c r="AZ47">
        <v>639.29999999999995</v>
      </c>
      <c r="BA47">
        <v>125.2</v>
      </c>
      <c r="BB47">
        <v>764.5</v>
      </c>
      <c r="BC47">
        <v>7535321.2000000002</v>
      </c>
      <c r="BD47">
        <v>142.4</v>
      </c>
      <c r="BE47">
        <v>14.3</v>
      </c>
      <c r="BF47">
        <v>1076184.2</v>
      </c>
      <c r="BG47">
        <v>39747.300000000003</v>
      </c>
      <c r="BH47">
        <v>6.8</v>
      </c>
      <c r="BI47">
        <v>7543476</v>
      </c>
      <c r="BJ47">
        <v>2262504.4</v>
      </c>
      <c r="BK47">
        <v>9805980.4000000004</v>
      </c>
      <c r="BL47">
        <v>0</v>
      </c>
      <c r="BM47">
        <v>31.54</v>
      </c>
      <c r="BN47">
        <v>2.2400000000000002</v>
      </c>
      <c r="BO47">
        <v>1.82</v>
      </c>
      <c r="BP47">
        <v>35.6</v>
      </c>
      <c r="BQ47">
        <v>33.409999999999997</v>
      </c>
      <c r="BR47">
        <v>2.4300000000000002</v>
      </c>
      <c r="BS47">
        <v>1.93</v>
      </c>
      <c r="BT47">
        <v>37.770000000000003</v>
      </c>
      <c r="BU47">
        <v>41302480</v>
      </c>
      <c r="BV47">
        <v>3201688.2</v>
      </c>
      <c r="BW47">
        <v>14905.1</v>
      </c>
      <c r="BX47">
        <v>1015875.3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1082586.5</v>
      </c>
      <c r="CE47">
        <v>19993526</v>
      </c>
      <c r="CF47">
        <v>0</v>
      </c>
      <c r="CG47">
        <v>78847.8</v>
      </c>
      <c r="CH47">
        <v>0</v>
      </c>
      <c r="CI47">
        <v>409444.5</v>
      </c>
      <c r="CJ47">
        <v>16552286</v>
      </c>
      <c r="CK47">
        <v>19432.099999999999</v>
      </c>
      <c r="CL47">
        <v>16473.900000000001</v>
      </c>
      <c r="CM47">
        <v>0</v>
      </c>
      <c r="CN47">
        <v>1995343.2</v>
      </c>
      <c r="CO47">
        <v>123758.6</v>
      </c>
      <c r="CP47">
        <v>0</v>
      </c>
      <c r="CQ47">
        <v>11.5</v>
      </c>
      <c r="CR47">
        <v>199.1</v>
      </c>
      <c r="CS47">
        <v>0</v>
      </c>
      <c r="CT47">
        <v>0</v>
      </c>
      <c r="CU47">
        <v>0</v>
      </c>
      <c r="CV47">
        <v>0</v>
      </c>
      <c r="CW47">
        <v>805.7</v>
      </c>
      <c r="CX47">
        <v>3822.2</v>
      </c>
      <c r="CY47">
        <v>0</v>
      </c>
      <c r="CZ47">
        <v>1117.5</v>
      </c>
      <c r="DA47">
        <v>0</v>
      </c>
      <c r="DB47">
        <v>122.2</v>
      </c>
      <c r="DC47">
        <v>2073.1</v>
      </c>
      <c r="DD47">
        <v>627.4</v>
      </c>
      <c r="DE47">
        <v>29.4</v>
      </c>
      <c r="DF47">
        <v>0</v>
      </c>
      <c r="DG47">
        <v>1029.5999999999999</v>
      </c>
      <c r="DH47">
        <v>0</v>
      </c>
      <c r="DI47">
        <v>35.799999999999997</v>
      </c>
      <c r="DJ47">
        <v>46.1</v>
      </c>
      <c r="DK47">
        <v>294</v>
      </c>
      <c r="DL47">
        <v>0</v>
      </c>
      <c r="DM47">
        <v>6.2</v>
      </c>
      <c r="DN47">
        <v>0.32</v>
      </c>
      <c r="DO47">
        <v>0</v>
      </c>
      <c r="DP47">
        <v>0</v>
      </c>
      <c r="DQ47">
        <v>0</v>
      </c>
    </row>
    <row r="48" spans="1:121" hidden="1">
      <c r="A48" t="s">
        <v>23</v>
      </c>
      <c r="B48">
        <v>2026</v>
      </c>
      <c r="C48">
        <v>29945994</v>
      </c>
      <c r="D48">
        <v>50726.5</v>
      </c>
      <c r="E48">
        <v>21830.2</v>
      </c>
      <c r="F48">
        <v>76433.399999999994</v>
      </c>
      <c r="G48">
        <v>30094983.5</v>
      </c>
      <c r="H48">
        <v>28869391.600000001</v>
      </c>
      <c r="I48">
        <v>26477749.300000001</v>
      </c>
      <c r="J48" s="53">
        <v>209854.9</v>
      </c>
      <c r="K48" s="65">
        <v>11261064</v>
      </c>
      <c r="L48">
        <v>3.5900000000000001E-2</v>
      </c>
      <c r="M48">
        <v>5.3999999999999999E-2</v>
      </c>
      <c r="N48">
        <v>0.13500000000000001</v>
      </c>
      <c r="O48">
        <v>40168.11</v>
      </c>
      <c r="P48">
        <v>7429.1</v>
      </c>
      <c r="Q48">
        <v>0.52</v>
      </c>
      <c r="R48">
        <v>0.53</v>
      </c>
      <c r="S48">
        <v>180.6</v>
      </c>
      <c r="T48">
        <v>3.4</v>
      </c>
      <c r="U48">
        <v>0.34</v>
      </c>
      <c r="V48">
        <v>25.9</v>
      </c>
      <c r="W48">
        <v>952.9</v>
      </c>
      <c r="X48">
        <v>0.16</v>
      </c>
      <c r="Y48">
        <v>180.8</v>
      </c>
      <c r="Z48">
        <v>54.3</v>
      </c>
      <c r="AA48">
        <v>235.1</v>
      </c>
      <c r="AB48">
        <v>187.2</v>
      </c>
      <c r="AC48">
        <v>3.6</v>
      </c>
      <c r="AD48">
        <v>0.36</v>
      </c>
      <c r="AE48">
        <v>26.8</v>
      </c>
      <c r="AF48">
        <v>987.3</v>
      </c>
      <c r="AG48">
        <v>0.17</v>
      </c>
      <c r="AH48">
        <v>187.4</v>
      </c>
      <c r="AI48">
        <v>56.3</v>
      </c>
      <c r="AJ48">
        <v>243.7</v>
      </c>
      <c r="AK48">
        <v>274.7</v>
      </c>
      <c r="AL48">
        <v>6.1</v>
      </c>
      <c r="AM48">
        <v>0.69</v>
      </c>
      <c r="AN48">
        <v>32</v>
      </c>
      <c r="AO48">
        <v>1382.6</v>
      </c>
      <c r="AP48">
        <v>0.14000000000000001</v>
      </c>
      <c r="AQ48">
        <v>275.10000000000002</v>
      </c>
      <c r="AR48">
        <v>73.2</v>
      </c>
      <c r="AS48">
        <v>348.3</v>
      </c>
      <c r="AT48">
        <v>587.20000000000005</v>
      </c>
      <c r="AU48">
        <v>32</v>
      </c>
      <c r="AV48">
        <v>4.45</v>
      </c>
      <c r="AW48">
        <v>51.6</v>
      </c>
      <c r="AX48">
        <v>2316.6</v>
      </c>
      <c r="AY48">
        <v>0.34</v>
      </c>
      <c r="AZ48">
        <v>589.4</v>
      </c>
      <c r="BA48">
        <v>120.8</v>
      </c>
      <c r="BB48">
        <v>710.2</v>
      </c>
      <c r="BC48">
        <v>7393895.7999999998</v>
      </c>
      <c r="BD48">
        <v>139.69999999999999</v>
      </c>
      <c r="BE48">
        <v>14</v>
      </c>
      <c r="BF48">
        <v>1059173.3</v>
      </c>
      <c r="BG48">
        <v>39015.599999999999</v>
      </c>
      <c r="BH48">
        <v>6.7</v>
      </c>
      <c r="BI48">
        <v>7401892.2999999998</v>
      </c>
      <c r="BJ48">
        <v>2223669.1</v>
      </c>
      <c r="BK48">
        <v>9625561.4000000004</v>
      </c>
      <c r="BL48">
        <v>0</v>
      </c>
      <c r="BM48">
        <v>28.64</v>
      </c>
      <c r="BN48">
        <v>8.7899999999999991</v>
      </c>
      <c r="BO48">
        <v>4.4800000000000004</v>
      </c>
      <c r="BP48">
        <v>41.91</v>
      </c>
      <c r="BQ48">
        <v>30.36</v>
      </c>
      <c r="BR48">
        <v>9.5500000000000007</v>
      </c>
      <c r="BS48">
        <v>4.74</v>
      </c>
      <c r="BT48">
        <v>44.64</v>
      </c>
      <c r="BU48">
        <v>41206220</v>
      </c>
      <c r="BV48">
        <v>3617234.5</v>
      </c>
      <c r="BW48">
        <v>42793.8</v>
      </c>
      <c r="BX48">
        <v>1015782.5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1278438.6000000001</v>
      </c>
      <c r="CE48">
        <v>19489408</v>
      </c>
      <c r="CF48">
        <v>0</v>
      </c>
      <c r="CG48">
        <v>70011.899999999994</v>
      </c>
      <c r="CH48">
        <v>0</v>
      </c>
      <c r="CI48">
        <v>409617.8</v>
      </c>
      <c r="CJ48">
        <v>16527250</v>
      </c>
      <c r="CK48">
        <v>16891.7</v>
      </c>
      <c r="CL48">
        <v>17232.7</v>
      </c>
      <c r="CM48">
        <v>0</v>
      </c>
      <c r="CN48">
        <v>2215704.5</v>
      </c>
      <c r="CO48">
        <v>123091.2</v>
      </c>
      <c r="CP48">
        <v>0</v>
      </c>
      <c r="CQ48">
        <v>32.9</v>
      </c>
      <c r="CR48">
        <v>199.1</v>
      </c>
      <c r="CS48">
        <v>0</v>
      </c>
      <c r="CT48">
        <v>0</v>
      </c>
      <c r="CU48">
        <v>0</v>
      </c>
      <c r="CV48">
        <v>0</v>
      </c>
      <c r="CW48">
        <v>957.3</v>
      </c>
      <c r="CX48">
        <v>3822.2</v>
      </c>
      <c r="CY48">
        <v>0</v>
      </c>
      <c r="CZ48">
        <v>1117.5</v>
      </c>
      <c r="DA48">
        <v>0</v>
      </c>
      <c r="DB48">
        <v>122.2</v>
      </c>
      <c r="DC48">
        <v>2073.1</v>
      </c>
      <c r="DD48">
        <v>627.4</v>
      </c>
      <c r="DE48">
        <v>29.4</v>
      </c>
      <c r="DF48">
        <v>0</v>
      </c>
      <c r="DG48">
        <v>1150.0999999999999</v>
      </c>
      <c r="DH48">
        <v>0</v>
      </c>
      <c r="DI48">
        <v>35.799999999999997</v>
      </c>
      <c r="DJ48">
        <v>131.69999999999999</v>
      </c>
      <c r="DK48">
        <v>294</v>
      </c>
      <c r="DL48">
        <v>0</v>
      </c>
      <c r="DM48">
        <v>13.4</v>
      </c>
      <c r="DN48">
        <v>0.36</v>
      </c>
      <c r="DO48">
        <v>0</v>
      </c>
      <c r="DP48">
        <v>0</v>
      </c>
      <c r="DQ48">
        <v>0</v>
      </c>
    </row>
    <row r="49" spans="1:121" hidden="1">
      <c r="A49" t="s">
        <v>23</v>
      </c>
      <c r="B49">
        <v>2028</v>
      </c>
      <c r="C49">
        <v>30493712</v>
      </c>
      <c r="D49">
        <v>104424.5</v>
      </c>
      <c r="E49">
        <v>2724</v>
      </c>
      <c r="F49">
        <v>73409.8</v>
      </c>
      <c r="G49">
        <v>30674270.300000001</v>
      </c>
      <c r="H49">
        <v>29397425.600000001</v>
      </c>
      <c r="I49">
        <v>26506253.100000001</v>
      </c>
      <c r="J49" s="53">
        <v>515814.8</v>
      </c>
      <c r="K49" s="65">
        <v>10470896</v>
      </c>
      <c r="L49">
        <v>3.5900000000000001E-2</v>
      </c>
      <c r="M49">
        <v>5.3999999999999999E-2</v>
      </c>
      <c r="N49">
        <v>0.13500000000000001</v>
      </c>
      <c r="O49">
        <v>47381.18</v>
      </c>
      <c r="P49">
        <v>7675.9</v>
      </c>
      <c r="Q49">
        <v>0.54</v>
      </c>
      <c r="R49">
        <v>0.55000000000000004</v>
      </c>
      <c r="S49">
        <v>173.2</v>
      </c>
      <c r="T49">
        <v>3.3</v>
      </c>
      <c r="U49">
        <v>0.33</v>
      </c>
      <c r="V49">
        <v>25</v>
      </c>
      <c r="W49">
        <v>914.3</v>
      </c>
      <c r="X49">
        <v>0.16</v>
      </c>
      <c r="Y49">
        <v>173.4</v>
      </c>
      <c r="Z49">
        <v>52.3</v>
      </c>
      <c r="AA49">
        <v>225.7</v>
      </c>
      <c r="AB49">
        <v>178.9</v>
      </c>
      <c r="AC49">
        <v>3.4</v>
      </c>
      <c r="AD49">
        <v>0.34</v>
      </c>
      <c r="AE49">
        <v>25.9</v>
      </c>
      <c r="AF49">
        <v>944.2</v>
      </c>
      <c r="AG49">
        <v>0.17</v>
      </c>
      <c r="AH49">
        <v>179.1</v>
      </c>
      <c r="AI49">
        <v>54</v>
      </c>
      <c r="AJ49">
        <v>233.2</v>
      </c>
      <c r="AK49">
        <v>250.5</v>
      </c>
      <c r="AL49">
        <v>4.9000000000000004</v>
      </c>
      <c r="AM49">
        <v>0.51</v>
      </c>
      <c r="AN49">
        <v>29.6</v>
      </c>
      <c r="AO49">
        <v>1294.4000000000001</v>
      </c>
      <c r="AP49">
        <v>0.12</v>
      </c>
      <c r="AQ49">
        <v>250.8</v>
      </c>
      <c r="AR49">
        <v>68.2</v>
      </c>
      <c r="AS49">
        <v>319</v>
      </c>
      <c r="AT49">
        <v>531.29999999999995</v>
      </c>
      <c r="AU49">
        <v>25.8</v>
      </c>
      <c r="AV49">
        <v>3.53</v>
      </c>
      <c r="AW49">
        <v>49.9</v>
      </c>
      <c r="AX49">
        <v>2194.1</v>
      </c>
      <c r="AY49">
        <v>0.31</v>
      </c>
      <c r="AZ49">
        <v>533</v>
      </c>
      <c r="BA49">
        <v>115.4</v>
      </c>
      <c r="BB49">
        <v>648.4</v>
      </c>
      <c r="BC49">
        <v>6999425.7999999998</v>
      </c>
      <c r="BD49">
        <v>132.30000000000001</v>
      </c>
      <c r="BE49">
        <v>13.3</v>
      </c>
      <c r="BF49">
        <v>1011358.8</v>
      </c>
      <c r="BG49">
        <v>36952.800000000003</v>
      </c>
      <c r="BH49">
        <v>6.5</v>
      </c>
      <c r="BI49">
        <v>7006996.2000000002</v>
      </c>
      <c r="BJ49">
        <v>2114330.7999999998</v>
      </c>
      <c r="BK49">
        <v>9121327</v>
      </c>
      <c r="BL49">
        <v>0</v>
      </c>
      <c r="BM49">
        <v>24.5</v>
      </c>
      <c r="BN49">
        <v>10.23</v>
      </c>
      <c r="BO49">
        <v>3.46</v>
      </c>
      <c r="BP49">
        <v>38.200000000000003</v>
      </c>
      <c r="BQ49">
        <v>25.99</v>
      </c>
      <c r="BR49">
        <v>11.12</v>
      </c>
      <c r="BS49">
        <v>3.66</v>
      </c>
      <c r="BT49">
        <v>40.76</v>
      </c>
      <c r="BU49">
        <v>40687820</v>
      </c>
      <c r="BV49">
        <v>4168017.2</v>
      </c>
      <c r="BW49">
        <v>88666.3</v>
      </c>
      <c r="BX49">
        <v>1008968.9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1489699.8</v>
      </c>
      <c r="CE49">
        <v>18489134</v>
      </c>
      <c r="CF49">
        <v>0</v>
      </c>
      <c r="CG49">
        <v>60769.9</v>
      </c>
      <c r="CH49">
        <v>0</v>
      </c>
      <c r="CI49">
        <v>408025</v>
      </c>
      <c r="CJ49">
        <v>16445872</v>
      </c>
      <c r="CK49">
        <v>16172.1</v>
      </c>
      <c r="CL49">
        <v>2193.4</v>
      </c>
      <c r="CM49">
        <v>0</v>
      </c>
      <c r="CN49">
        <v>2555904.2000000002</v>
      </c>
      <c r="CO49">
        <v>122413.3</v>
      </c>
      <c r="CP49">
        <v>0</v>
      </c>
      <c r="CQ49">
        <v>66.7</v>
      </c>
      <c r="CR49">
        <v>199.1</v>
      </c>
      <c r="CS49">
        <v>0</v>
      </c>
      <c r="CT49">
        <v>0</v>
      </c>
      <c r="CU49">
        <v>0</v>
      </c>
      <c r="CV49">
        <v>0</v>
      </c>
      <c r="CW49">
        <v>1122.0999999999999</v>
      </c>
      <c r="CX49">
        <v>3822.2</v>
      </c>
      <c r="CY49">
        <v>0</v>
      </c>
      <c r="CZ49">
        <v>1117.5</v>
      </c>
      <c r="DA49">
        <v>0</v>
      </c>
      <c r="DB49">
        <v>122.2</v>
      </c>
      <c r="DC49">
        <v>2073.1</v>
      </c>
      <c r="DD49">
        <v>627.4</v>
      </c>
      <c r="DE49">
        <v>2</v>
      </c>
      <c r="DF49">
        <v>0</v>
      </c>
      <c r="DG49">
        <v>1327.1</v>
      </c>
      <c r="DH49">
        <v>0</v>
      </c>
      <c r="DI49">
        <v>35.799999999999997</v>
      </c>
      <c r="DJ49">
        <v>267</v>
      </c>
      <c r="DK49">
        <v>20</v>
      </c>
      <c r="DL49">
        <v>0</v>
      </c>
      <c r="DM49">
        <v>9.5</v>
      </c>
      <c r="DN49">
        <v>0.4</v>
      </c>
      <c r="DO49">
        <v>0</v>
      </c>
      <c r="DP49">
        <v>0</v>
      </c>
      <c r="DQ49">
        <v>0</v>
      </c>
    </row>
    <row r="50" spans="1:121" hidden="1">
      <c r="A50" t="s">
        <v>23</v>
      </c>
      <c r="B50">
        <v>2030</v>
      </c>
      <c r="C50">
        <v>31208940</v>
      </c>
      <c r="D50">
        <v>222161.8</v>
      </c>
      <c r="E50">
        <v>0</v>
      </c>
      <c r="F50">
        <v>66464.2</v>
      </c>
      <c r="G50">
        <v>31497566.899999999</v>
      </c>
      <c r="H50">
        <v>30086951.199999999</v>
      </c>
      <c r="I50">
        <v>26787624.300000001</v>
      </c>
      <c r="J50" s="53">
        <v>1012360.9</v>
      </c>
      <c r="K50" s="65">
        <v>8819947</v>
      </c>
      <c r="L50">
        <v>3.5900000000000001E-2</v>
      </c>
      <c r="M50">
        <v>5.3900000000000003E-2</v>
      </c>
      <c r="N50">
        <v>0.13500000000000001</v>
      </c>
      <c r="O50">
        <v>67730.100000000006</v>
      </c>
      <c r="P50">
        <v>8005.3</v>
      </c>
      <c r="Q50">
        <v>0.56999999999999995</v>
      </c>
      <c r="R50">
        <v>0.57999999999999996</v>
      </c>
      <c r="S50">
        <v>161.9</v>
      </c>
      <c r="T50">
        <v>3.1</v>
      </c>
      <c r="U50">
        <v>0.31</v>
      </c>
      <c r="V50">
        <v>23.8</v>
      </c>
      <c r="W50">
        <v>855.8</v>
      </c>
      <c r="X50">
        <v>0.16</v>
      </c>
      <c r="Y50">
        <v>162.1</v>
      </c>
      <c r="Z50">
        <v>49.3</v>
      </c>
      <c r="AA50">
        <v>211.4</v>
      </c>
      <c r="AB50">
        <v>165</v>
      </c>
      <c r="AC50">
        <v>3.1</v>
      </c>
      <c r="AD50">
        <v>0.31</v>
      </c>
      <c r="AE50">
        <v>24.3</v>
      </c>
      <c r="AF50">
        <v>871.7</v>
      </c>
      <c r="AG50">
        <v>0.16</v>
      </c>
      <c r="AH50">
        <v>165.2</v>
      </c>
      <c r="AI50">
        <v>50.3</v>
      </c>
      <c r="AJ50">
        <v>215.5</v>
      </c>
      <c r="AK50">
        <v>246.9</v>
      </c>
      <c r="AL50">
        <v>4.9000000000000004</v>
      </c>
      <c r="AM50">
        <v>0.52</v>
      </c>
      <c r="AN50">
        <v>29.2</v>
      </c>
      <c r="AO50">
        <v>1271.7</v>
      </c>
      <c r="AP50">
        <v>0.12</v>
      </c>
      <c r="AQ50">
        <v>247.2</v>
      </c>
      <c r="AR50">
        <v>67.099999999999994</v>
      </c>
      <c r="AS50">
        <v>314.3</v>
      </c>
      <c r="AT50">
        <v>500.4</v>
      </c>
      <c r="AU50">
        <v>23.5</v>
      </c>
      <c r="AV50">
        <v>3.18</v>
      </c>
      <c r="AW50">
        <v>47.4</v>
      </c>
      <c r="AX50">
        <v>2120.5</v>
      </c>
      <c r="AY50">
        <v>0.27</v>
      </c>
      <c r="AZ50">
        <v>502</v>
      </c>
      <c r="BA50">
        <v>110.7</v>
      </c>
      <c r="BB50">
        <v>612.6</v>
      </c>
      <c r="BC50">
        <v>6325891.2999999998</v>
      </c>
      <c r="BD50">
        <v>119.5</v>
      </c>
      <c r="BE50">
        <v>12</v>
      </c>
      <c r="BF50">
        <v>929763.1</v>
      </c>
      <c r="BG50">
        <v>33438.6</v>
      </c>
      <c r="BH50">
        <v>6.2</v>
      </c>
      <c r="BI50">
        <v>6332728.2999999998</v>
      </c>
      <c r="BJ50">
        <v>1927920.5</v>
      </c>
      <c r="BK50">
        <v>8260648.7999999998</v>
      </c>
      <c r="BL50">
        <v>0</v>
      </c>
      <c r="BM50">
        <v>23.83</v>
      </c>
      <c r="BN50">
        <v>14.58</v>
      </c>
      <c r="BO50">
        <v>1.86</v>
      </c>
      <c r="BP50">
        <v>40.28</v>
      </c>
      <c r="BQ50">
        <v>25.3</v>
      </c>
      <c r="BR50">
        <v>15.89</v>
      </c>
      <c r="BS50">
        <v>1.97</v>
      </c>
      <c r="BT50">
        <v>43.16</v>
      </c>
      <c r="BU50">
        <v>39358404</v>
      </c>
      <c r="BV50">
        <v>4709942.5</v>
      </c>
      <c r="BW50">
        <v>190051.3</v>
      </c>
      <c r="BX50">
        <v>990371.5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1753323.2</v>
      </c>
      <c r="CE50">
        <v>16696794</v>
      </c>
      <c r="CF50">
        <v>0</v>
      </c>
      <c r="CG50">
        <v>55092.9</v>
      </c>
      <c r="CH50">
        <v>0</v>
      </c>
      <c r="CI50">
        <v>405865.9</v>
      </c>
      <c r="CJ50">
        <v>16297747</v>
      </c>
      <c r="CK50">
        <v>12537</v>
      </c>
      <c r="CL50">
        <v>0</v>
      </c>
      <c r="CM50">
        <v>0</v>
      </c>
      <c r="CN50">
        <v>2834880.2</v>
      </c>
      <c r="CO50">
        <v>121739.4</v>
      </c>
      <c r="CP50">
        <v>0</v>
      </c>
      <c r="CQ50">
        <v>135.9</v>
      </c>
      <c r="CR50">
        <v>199.1</v>
      </c>
      <c r="CS50">
        <v>0</v>
      </c>
      <c r="CT50">
        <v>0</v>
      </c>
      <c r="CU50">
        <v>0</v>
      </c>
      <c r="CV50">
        <v>0</v>
      </c>
      <c r="CW50">
        <v>1326.1</v>
      </c>
      <c r="CX50">
        <v>3822.2</v>
      </c>
      <c r="CY50">
        <v>0</v>
      </c>
      <c r="CZ50">
        <v>1117.5</v>
      </c>
      <c r="DA50">
        <v>0</v>
      </c>
      <c r="DB50">
        <v>122.2</v>
      </c>
      <c r="DC50">
        <v>2073.1</v>
      </c>
      <c r="DD50">
        <v>537.4</v>
      </c>
      <c r="DE50">
        <v>0</v>
      </c>
      <c r="DF50">
        <v>0</v>
      </c>
      <c r="DG50">
        <v>1473.8</v>
      </c>
      <c r="DH50">
        <v>0</v>
      </c>
      <c r="DI50">
        <v>35.799999999999997</v>
      </c>
      <c r="DJ50">
        <v>542.79999999999995</v>
      </c>
      <c r="DK50">
        <v>0</v>
      </c>
      <c r="DL50">
        <v>0</v>
      </c>
      <c r="DM50">
        <v>4.7</v>
      </c>
      <c r="DN50">
        <v>0.44</v>
      </c>
      <c r="DO50">
        <v>0</v>
      </c>
      <c r="DP50">
        <v>0</v>
      </c>
      <c r="DQ50">
        <v>0</v>
      </c>
    </row>
    <row r="51" spans="1:121" hidden="1">
      <c r="A51" t="s">
        <v>23</v>
      </c>
      <c r="B51">
        <v>2035</v>
      </c>
      <c r="C51">
        <v>33227140</v>
      </c>
      <c r="D51">
        <v>213910.1</v>
      </c>
      <c r="E51">
        <v>0</v>
      </c>
      <c r="F51">
        <v>73649.100000000006</v>
      </c>
      <c r="G51">
        <v>33514699.300000001</v>
      </c>
      <c r="H51">
        <v>32032622.399999999</v>
      </c>
      <c r="I51">
        <v>28538945.399999999</v>
      </c>
      <c r="J51" s="53">
        <v>3614615.2</v>
      </c>
      <c r="K51" s="65">
        <v>7150033</v>
      </c>
      <c r="L51">
        <v>3.5900000000000001E-2</v>
      </c>
      <c r="M51">
        <v>5.3900000000000003E-2</v>
      </c>
      <c r="N51">
        <v>0.13500000000000001</v>
      </c>
      <c r="O51">
        <v>101638.76</v>
      </c>
      <c r="P51">
        <v>8946.9</v>
      </c>
      <c r="Q51">
        <v>0.61</v>
      </c>
      <c r="R51">
        <v>0.64</v>
      </c>
      <c r="S51">
        <v>147</v>
      </c>
      <c r="T51">
        <v>2.8</v>
      </c>
      <c r="U51">
        <v>0.28000000000000003</v>
      </c>
      <c r="V51">
        <v>22.3</v>
      </c>
      <c r="W51">
        <v>778.7</v>
      </c>
      <c r="X51">
        <v>0.16</v>
      </c>
      <c r="Y51">
        <v>147.19999999999999</v>
      </c>
      <c r="Z51">
        <v>45.5</v>
      </c>
      <c r="AA51">
        <v>192.7</v>
      </c>
      <c r="AB51">
        <v>141.19999999999999</v>
      </c>
      <c r="AC51">
        <v>2.7</v>
      </c>
      <c r="AD51">
        <v>0.27</v>
      </c>
      <c r="AE51">
        <v>21.5</v>
      </c>
      <c r="AF51">
        <v>747.2</v>
      </c>
      <c r="AG51">
        <v>0.15</v>
      </c>
      <c r="AH51">
        <v>141.4</v>
      </c>
      <c r="AI51">
        <v>43.8</v>
      </c>
      <c r="AJ51">
        <v>185.2</v>
      </c>
      <c r="AK51">
        <v>251.1</v>
      </c>
      <c r="AL51">
        <v>5</v>
      </c>
      <c r="AM51">
        <v>0.53</v>
      </c>
      <c r="AN51">
        <v>29.6</v>
      </c>
      <c r="AO51">
        <v>1291.9000000000001</v>
      </c>
      <c r="AP51">
        <v>0.12</v>
      </c>
      <c r="AQ51">
        <v>251.4</v>
      </c>
      <c r="AR51">
        <v>68.2</v>
      </c>
      <c r="AS51">
        <v>319.60000000000002</v>
      </c>
      <c r="AT51">
        <v>456.9</v>
      </c>
      <c r="AU51">
        <v>19.5</v>
      </c>
      <c r="AV51">
        <v>2.6</v>
      </c>
      <c r="AW51">
        <v>45.5</v>
      </c>
      <c r="AX51">
        <v>1993.7</v>
      </c>
      <c r="AY51">
        <v>0.26</v>
      </c>
      <c r="AZ51">
        <v>458.2</v>
      </c>
      <c r="BA51">
        <v>105</v>
      </c>
      <c r="BB51">
        <v>563.1</v>
      </c>
      <c r="BC51">
        <v>5413933.0999999996</v>
      </c>
      <c r="BD51">
        <v>102.3</v>
      </c>
      <c r="BE51">
        <v>10.3</v>
      </c>
      <c r="BF51">
        <v>820325.6</v>
      </c>
      <c r="BG51">
        <v>28670.400000000001</v>
      </c>
      <c r="BH51">
        <v>5.8</v>
      </c>
      <c r="BI51">
        <v>5419785.7999999998</v>
      </c>
      <c r="BJ51">
        <v>1676275.9</v>
      </c>
      <c r="BK51">
        <v>7096061.7999999998</v>
      </c>
      <c r="BL51">
        <v>0</v>
      </c>
      <c r="BM51">
        <v>22.4</v>
      </c>
      <c r="BN51">
        <v>22.69</v>
      </c>
      <c r="BO51">
        <v>1.3</v>
      </c>
      <c r="BP51">
        <v>46.39</v>
      </c>
      <c r="BQ51">
        <v>23.79</v>
      </c>
      <c r="BR51">
        <v>24.74</v>
      </c>
      <c r="BS51">
        <v>1.38</v>
      </c>
      <c r="BT51">
        <v>49.9</v>
      </c>
      <c r="BU51">
        <v>37071456</v>
      </c>
      <c r="BV51">
        <v>4975754</v>
      </c>
      <c r="BW51">
        <v>179807.1</v>
      </c>
      <c r="BX51">
        <v>967406.2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2028927.6</v>
      </c>
      <c r="CE51">
        <v>14283782</v>
      </c>
      <c r="CF51">
        <v>0</v>
      </c>
      <c r="CG51">
        <v>76328.2</v>
      </c>
      <c r="CH51">
        <v>0</v>
      </c>
      <c r="CI51">
        <v>402407.5</v>
      </c>
      <c r="CJ51">
        <v>16174653</v>
      </c>
      <c r="CK51">
        <v>11317.5</v>
      </c>
      <c r="CL51">
        <v>0</v>
      </c>
      <c r="CM51">
        <v>0</v>
      </c>
      <c r="CN51">
        <v>2826694.2</v>
      </c>
      <c r="CO51">
        <v>120132.2</v>
      </c>
      <c r="CP51">
        <v>0</v>
      </c>
      <c r="CQ51">
        <v>145.4</v>
      </c>
      <c r="CR51">
        <v>199.1</v>
      </c>
      <c r="CS51">
        <v>0</v>
      </c>
      <c r="CT51">
        <v>0</v>
      </c>
      <c r="CU51">
        <v>0</v>
      </c>
      <c r="CV51">
        <v>0</v>
      </c>
      <c r="CW51">
        <v>1567</v>
      </c>
      <c r="CX51">
        <v>3822.2</v>
      </c>
      <c r="CY51">
        <v>0</v>
      </c>
      <c r="CZ51">
        <v>1450.4</v>
      </c>
      <c r="DA51">
        <v>0</v>
      </c>
      <c r="DB51">
        <v>122.2</v>
      </c>
      <c r="DC51">
        <v>2073.1</v>
      </c>
      <c r="DD51">
        <v>537.4</v>
      </c>
      <c r="DE51">
        <v>0</v>
      </c>
      <c r="DF51">
        <v>0</v>
      </c>
      <c r="DG51">
        <v>1515.1</v>
      </c>
      <c r="DH51">
        <v>0</v>
      </c>
      <c r="DI51">
        <v>35.799999999999997</v>
      </c>
      <c r="DJ51">
        <v>581</v>
      </c>
      <c r="DK51">
        <v>0</v>
      </c>
      <c r="DL51">
        <v>0</v>
      </c>
      <c r="DM51">
        <v>3.5</v>
      </c>
      <c r="DN51">
        <v>0.44</v>
      </c>
      <c r="DO51">
        <v>0</v>
      </c>
      <c r="DP51">
        <v>0</v>
      </c>
      <c r="DQ51">
        <v>0</v>
      </c>
    </row>
    <row r="52" spans="1:121" hidden="1">
      <c r="A52" t="s">
        <v>23</v>
      </c>
      <c r="B52">
        <v>2040</v>
      </c>
      <c r="C52">
        <v>35621852</v>
      </c>
      <c r="D52">
        <v>1170496.8</v>
      </c>
      <c r="E52">
        <v>0</v>
      </c>
      <c r="F52">
        <v>90221.1</v>
      </c>
      <c r="G52">
        <v>36882568.200000003</v>
      </c>
      <c r="H52">
        <v>34341257.100000001</v>
      </c>
      <c r="I52">
        <v>31511133.899999999</v>
      </c>
      <c r="J52" s="53">
        <v>5611761</v>
      </c>
      <c r="K52" s="65">
        <v>7505859</v>
      </c>
      <c r="L52">
        <v>3.5900000000000001E-2</v>
      </c>
      <c r="M52">
        <v>5.3900000000000003E-2</v>
      </c>
      <c r="N52">
        <v>0.13500000000000001</v>
      </c>
      <c r="O52">
        <v>100268.8</v>
      </c>
      <c r="P52">
        <v>9941</v>
      </c>
      <c r="Q52">
        <v>0.62</v>
      </c>
      <c r="R52">
        <v>0.65</v>
      </c>
      <c r="S52">
        <v>146</v>
      </c>
      <c r="T52">
        <v>2.8</v>
      </c>
      <c r="U52">
        <v>0.28000000000000003</v>
      </c>
      <c r="V52">
        <v>21.9</v>
      </c>
      <c r="W52">
        <v>772.8</v>
      </c>
      <c r="X52">
        <v>0.15</v>
      </c>
      <c r="Y52">
        <v>146.1</v>
      </c>
      <c r="Z52">
        <v>45</v>
      </c>
      <c r="AA52">
        <v>191.1</v>
      </c>
      <c r="AB52">
        <v>139.69999999999999</v>
      </c>
      <c r="AC52">
        <v>2.7</v>
      </c>
      <c r="AD52">
        <v>0.27</v>
      </c>
      <c r="AE52">
        <v>21.1</v>
      </c>
      <c r="AF52">
        <v>738.8</v>
      </c>
      <c r="AG52">
        <v>0.15</v>
      </c>
      <c r="AH52">
        <v>139.80000000000001</v>
      </c>
      <c r="AI52">
        <v>43.1</v>
      </c>
      <c r="AJ52">
        <v>183</v>
      </c>
      <c r="AK52">
        <v>244.7</v>
      </c>
      <c r="AL52">
        <v>5</v>
      </c>
      <c r="AM52">
        <v>0.53</v>
      </c>
      <c r="AN52">
        <v>28.8</v>
      </c>
      <c r="AO52">
        <v>1259.0999999999999</v>
      </c>
      <c r="AP52">
        <v>0.11</v>
      </c>
      <c r="AQ52">
        <v>245</v>
      </c>
      <c r="AR52">
        <v>66.3</v>
      </c>
      <c r="AS52">
        <v>311.3</v>
      </c>
      <c r="AT52">
        <v>434.6</v>
      </c>
      <c r="AU52">
        <v>14.6</v>
      </c>
      <c r="AV52">
        <v>1.86</v>
      </c>
      <c r="AW52">
        <v>46.8</v>
      </c>
      <c r="AX52">
        <v>2022.6</v>
      </c>
      <c r="AY52">
        <v>0.24</v>
      </c>
      <c r="AZ52">
        <v>435.6</v>
      </c>
      <c r="BA52">
        <v>107.1</v>
      </c>
      <c r="BB52">
        <v>542.70000000000005</v>
      </c>
      <c r="BC52">
        <v>5621776.0999999996</v>
      </c>
      <c r="BD52">
        <v>106.2</v>
      </c>
      <c r="BE52">
        <v>10.7</v>
      </c>
      <c r="BF52">
        <v>843822.6</v>
      </c>
      <c r="BG52">
        <v>29759.599999999999</v>
      </c>
      <c r="BH52">
        <v>5.8</v>
      </c>
      <c r="BI52">
        <v>5627849.7000000002</v>
      </c>
      <c r="BJ52">
        <v>1732252.4</v>
      </c>
      <c r="BK52">
        <v>7360102.0999999996</v>
      </c>
      <c r="BL52">
        <v>0</v>
      </c>
      <c r="BM52">
        <v>21.72</v>
      </c>
      <c r="BN52">
        <v>22.66</v>
      </c>
      <c r="BO52">
        <v>0.99</v>
      </c>
      <c r="BP52">
        <v>45.37</v>
      </c>
      <c r="BQ52">
        <v>23.27</v>
      </c>
      <c r="BR52">
        <v>25.4</v>
      </c>
      <c r="BS52">
        <v>1.05</v>
      </c>
      <c r="BT52">
        <v>49.72</v>
      </c>
      <c r="BU52">
        <v>38795604</v>
      </c>
      <c r="BV52">
        <v>5371434</v>
      </c>
      <c r="BW52">
        <v>984757.9</v>
      </c>
      <c r="BX52">
        <v>960976.9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2021226.2</v>
      </c>
      <c r="CE52">
        <v>14833090</v>
      </c>
      <c r="CF52">
        <v>0</v>
      </c>
      <c r="CG52">
        <v>84012.7</v>
      </c>
      <c r="CH52">
        <v>0</v>
      </c>
      <c r="CI52">
        <v>401530.7</v>
      </c>
      <c r="CJ52">
        <v>16149667</v>
      </c>
      <c r="CK52">
        <v>10134.6</v>
      </c>
      <c r="CL52">
        <v>0</v>
      </c>
      <c r="CM52">
        <v>0</v>
      </c>
      <c r="CN52">
        <v>3231689</v>
      </c>
      <c r="CO52">
        <v>118519.2</v>
      </c>
      <c r="CP52">
        <v>0</v>
      </c>
      <c r="CQ52">
        <v>885.2</v>
      </c>
      <c r="CR52">
        <v>199.1</v>
      </c>
      <c r="CS52">
        <v>0</v>
      </c>
      <c r="CT52">
        <v>0</v>
      </c>
      <c r="CU52">
        <v>0</v>
      </c>
      <c r="CV52">
        <v>0</v>
      </c>
      <c r="CW52">
        <v>1611.5</v>
      </c>
      <c r="CX52">
        <v>3822.2</v>
      </c>
      <c r="CY52">
        <v>0</v>
      </c>
      <c r="CZ52">
        <v>1631.3</v>
      </c>
      <c r="DA52">
        <v>0</v>
      </c>
      <c r="DB52">
        <v>122.2</v>
      </c>
      <c r="DC52">
        <v>2073.1</v>
      </c>
      <c r="DD52">
        <v>537.4</v>
      </c>
      <c r="DE52">
        <v>0</v>
      </c>
      <c r="DF52">
        <v>0</v>
      </c>
      <c r="DG52">
        <v>1741.5</v>
      </c>
      <c r="DH52">
        <v>0</v>
      </c>
      <c r="DI52">
        <v>35.799999999999997</v>
      </c>
      <c r="DJ52">
        <v>3348.4</v>
      </c>
      <c r="DK52">
        <v>0</v>
      </c>
      <c r="DL52">
        <v>0</v>
      </c>
      <c r="DM52">
        <v>2.6</v>
      </c>
      <c r="DN52">
        <v>0.44</v>
      </c>
      <c r="DO52">
        <v>0</v>
      </c>
      <c r="DP52">
        <v>0</v>
      </c>
      <c r="DQ52">
        <v>0</v>
      </c>
    </row>
    <row r="53" spans="1:121" hidden="1">
      <c r="A53" t="s">
        <v>23</v>
      </c>
      <c r="B53">
        <v>2045</v>
      </c>
      <c r="C53">
        <v>37856748</v>
      </c>
      <c r="D53">
        <v>1292872.5</v>
      </c>
      <c r="E53">
        <v>0</v>
      </c>
      <c r="F53">
        <v>97236.3</v>
      </c>
      <c r="G53">
        <v>39246858.100000001</v>
      </c>
      <c r="H53">
        <v>36495787.899999999</v>
      </c>
      <c r="I53">
        <v>33572309.299999997</v>
      </c>
      <c r="J53" s="53">
        <v>5987861</v>
      </c>
      <c r="K53" s="65">
        <v>8068211</v>
      </c>
      <c r="L53">
        <v>3.5900000000000001E-2</v>
      </c>
      <c r="M53">
        <v>5.3900000000000003E-2</v>
      </c>
      <c r="N53">
        <v>0.13500000000000001</v>
      </c>
      <c r="O53">
        <v>97995.199999999997</v>
      </c>
      <c r="P53">
        <v>10734.5</v>
      </c>
      <c r="Q53">
        <v>0.59</v>
      </c>
      <c r="R53">
        <v>0.62</v>
      </c>
      <c r="S53">
        <v>156.1</v>
      </c>
      <c r="T53">
        <v>2.9</v>
      </c>
      <c r="U53">
        <v>0.3</v>
      </c>
      <c r="V53">
        <v>22.9</v>
      </c>
      <c r="W53">
        <v>825.4</v>
      </c>
      <c r="X53">
        <v>0.15</v>
      </c>
      <c r="Y53">
        <v>156.30000000000001</v>
      </c>
      <c r="Z53">
        <v>47.5</v>
      </c>
      <c r="AA53">
        <v>203.7</v>
      </c>
      <c r="AB53">
        <v>151</v>
      </c>
      <c r="AC53">
        <v>2.9</v>
      </c>
      <c r="AD53">
        <v>0.28999999999999998</v>
      </c>
      <c r="AE53">
        <v>22.2</v>
      </c>
      <c r="AF53">
        <v>797.6</v>
      </c>
      <c r="AG53">
        <v>0.15</v>
      </c>
      <c r="AH53">
        <v>151.1</v>
      </c>
      <c r="AI53">
        <v>46</v>
      </c>
      <c r="AJ53">
        <v>197.1</v>
      </c>
      <c r="AK53">
        <v>230.6</v>
      </c>
      <c r="AL53">
        <v>4.7</v>
      </c>
      <c r="AM53">
        <v>0.49</v>
      </c>
      <c r="AN53">
        <v>27.1</v>
      </c>
      <c r="AO53">
        <v>1189.0999999999999</v>
      </c>
      <c r="AP53">
        <v>0.11</v>
      </c>
      <c r="AQ53">
        <v>230.9</v>
      </c>
      <c r="AR53">
        <v>62.6</v>
      </c>
      <c r="AS53">
        <v>293.5</v>
      </c>
      <c r="AT53">
        <v>452.6</v>
      </c>
      <c r="AU53">
        <v>14.1</v>
      </c>
      <c r="AV53">
        <v>1.76</v>
      </c>
      <c r="AW53">
        <v>49.5</v>
      </c>
      <c r="AX53">
        <v>2149.6999999999998</v>
      </c>
      <c r="AY53">
        <v>0.24</v>
      </c>
      <c r="AZ53">
        <v>453.5</v>
      </c>
      <c r="BA53">
        <v>113.6</v>
      </c>
      <c r="BB53">
        <v>567.20000000000005</v>
      </c>
      <c r="BC53">
        <v>6403977.7000000002</v>
      </c>
      <c r="BD53">
        <v>120.8</v>
      </c>
      <c r="BE53">
        <v>12.1</v>
      </c>
      <c r="BF53">
        <v>937959.1</v>
      </c>
      <c r="BG53">
        <v>33865.699999999997</v>
      </c>
      <c r="BH53">
        <v>6.2</v>
      </c>
      <c r="BI53">
        <v>6410884.0999999996</v>
      </c>
      <c r="BJ53">
        <v>1948847.5</v>
      </c>
      <c r="BK53">
        <v>8359731.5999999996</v>
      </c>
      <c r="BL53">
        <v>0</v>
      </c>
      <c r="BM53">
        <v>21.66</v>
      </c>
      <c r="BN53">
        <v>22.44</v>
      </c>
      <c r="BO53">
        <v>1.4</v>
      </c>
      <c r="BP53">
        <v>45.51</v>
      </c>
      <c r="BQ53">
        <v>23.17</v>
      </c>
      <c r="BR53">
        <v>25.21</v>
      </c>
      <c r="BS53">
        <v>1.49</v>
      </c>
      <c r="BT53">
        <v>49.86</v>
      </c>
      <c r="BU53">
        <v>41355068</v>
      </c>
      <c r="BV53">
        <v>5674549</v>
      </c>
      <c r="BW53">
        <v>1092607</v>
      </c>
      <c r="BX53">
        <v>977387.2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2050201.8</v>
      </c>
      <c r="CE53">
        <v>16800952</v>
      </c>
      <c r="CF53">
        <v>0</v>
      </c>
      <c r="CG53">
        <v>141099.1</v>
      </c>
      <c r="CH53">
        <v>0</v>
      </c>
      <c r="CI53">
        <v>404211</v>
      </c>
      <c r="CJ53">
        <v>16257998</v>
      </c>
      <c r="CK53">
        <v>6263.7</v>
      </c>
      <c r="CL53">
        <v>0</v>
      </c>
      <c r="CM53">
        <v>0</v>
      </c>
      <c r="CN53">
        <v>3507419.2</v>
      </c>
      <c r="CO53">
        <v>116927.8</v>
      </c>
      <c r="CP53">
        <v>0</v>
      </c>
      <c r="CQ53">
        <v>865.7</v>
      </c>
      <c r="CR53">
        <v>199.1</v>
      </c>
      <c r="CS53">
        <v>0</v>
      </c>
      <c r="CT53">
        <v>0</v>
      </c>
      <c r="CU53">
        <v>0</v>
      </c>
      <c r="CV53">
        <v>0</v>
      </c>
      <c r="CW53">
        <v>1682.3</v>
      </c>
      <c r="CX53">
        <v>3771.2</v>
      </c>
      <c r="CY53">
        <v>0</v>
      </c>
      <c r="CZ53">
        <v>2465.8000000000002</v>
      </c>
      <c r="DA53">
        <v>0</v>
      </c>
      <c r="DB53">
        <v>122.2</v>
      </c>
      <c r="DC53">
        <v>2073.1</v>
      </c>
      <c r="DD53">
        <v>537.4</v>
      </c>
      <c r="DE53">
        <v>0</v>
      </c>
      <c r="DF53">
        <v>0</v>
      </c>
      <c r="DG53">
        <v>1909.5</v>
      </c>
      <c r="DH53">
        <v>0</v>
      </c>
      <c r="DI53">
        <v>35.799999999999997</v>
      </c>
      <c r="DJ53">
        <v>3467.7</v>
      </c>
      <c r="DK53">
        <v>0</v>
      </c>
      <c r="DL53">
        <v>0</v>
      </c>
      <c r="DM53">
        <v>3.7</v>
      </c>
      <c r="DN53">
        <v>0.44</v>
      </c>
      <c r="DO53">
        <v>0</v>
      </c>
      <c r="DP53">
        <v>0</v>
      </c>
      <c r="DQ53">
        <v>0</v>
      </c>
    </row>
    <row r="54" spans="1:121" hidden="1">
      <c r="A54" t="s">
        <v>23</v>
      </c>
      <c r="B54">
        <v>2050</v>
      </c>
      <c r="C54">
        <v>40142380</v>
      </c>
      <c r="D54">
        <v>1586249.5</v>
      </c>
      <c r="E54">
        <v>0</v>
      </c>
      <c r="F54">
        <v>88782.7</v>
      </c>
      <c r="G54">
        <v>41817412.200000003</v>
      </c>
      <c r="H54">
        <v>38699176.200000003</v>
      </c>
      <c r="I54">
        <v>35814293</v>
      </c>
      <c r="J54" s="53">
        <v>5987797.5</v>
      </c>
      <c r="K54" s="65">
        <v>6982633</v>
      </c>
      <c r="L54">
        <v>3.5900000000000001E-2</v>
      </c>
      <c r="M54">
        <v>5.3900000000000003E-2</v>
      </c>
      <c r="N54">
        <v>0.13500000000000001</v>
      </c>
      <c r="O54">
        <v>96946.86</v>
      </c>
      <c r="P54">
        <v>11387.1</v>
      </c>
      <c r="Q54">
        <v>0.57999999999999996</v>
      </c>
      <c r="R54">
        <v>0.61</v>
      </c>
      <c r="S54">
        <v>160.80000000000001</v>
      </c>
      <c r="T54">
        <v>3</v>
      </c>
      <c r="U54">
        <v>0.3</v>
      </c>
      <c r="V54">
        <v>23.2</v>
      </c>
      <c r="W54">
        <v>850.1</v>
      </c>
      <c r="X54">
        <v>0.15</v>
      </c>
      <c r="Y54">
        <v>161</v>
      </c>
      <c r="Z54">
        <v>48.6</v>
      </c>
      <c r="AA54">
        <v>209.6</v>
      </c>
      <c r="AB54">
        <v>156.19999999999999</v>
      </c>
      <c r="AC54">
        <v>2.9</v>
      </c>
      <c r="AD54">
        <v>0.3</v>
      </c>
      <c r="AE54">
        <v>22.6</v>
      </c>
      <c r="AF54">
        <v>825.4</v>
      </c>
      <c r="AG54">
        <v>0.15</v>
      </c>
      <c r="AH54">
        <v>156.4</v>
      </c>
      <c r="AI54">
        <v>47.2</v>
      </c>
      <c r="AJ54">
        <v>203.6</v>
      </c>
      <c r="AK54">
        <v>216.6</v>
      </c>
      <c r="AL54">
        <v>4.4000000000000004</v>
      </c>
      <c r="AM54">
        <v>0.46</v>
      </c>
      <c r="AN54">
        <v>25.4</v>
      </c>
      <c r="AO54">
        <v>1116.9000000000001</v>
      </c>
      <c r="AP54">
        <v>0.1</v>
      </c>
      <c r="AQ54">
        <v>216.8</v>
      </c>
      <c r="AR54">
        <v>58.7</v>
      </c>
      <c r="AS54">
        <v>275.5</v>
      </c>
      <c r="AT54">
        <v>442.7</v>
      </c>
      <c r="AU54">
        <v>12.3</v>
      </c>
      <c r="AV54">
        <v>1.47</v>
      </c>
      <c r="AW54">
        <v>49.6</v>
      </c>
      <c r="AX54">
        <v>2164.8000000000002</v>
      </c>
      <c r="AY54">
        <v>0.23</v>
      </c>
      <c r="AZ54">
        <v>443.4</v>
      </c>
      <c r="BA54">
        <v>114.2</v>
      </c>
      <c r="BB54">
        <v>557.6</v>
      </c>
      <c r="BC54">
        <v>6838425.5999999996</v>
      </c>
      <c r="BD54">
        <v>128.9</v>
      </c>
      <c r="BE54">
        <v>12.9</v>
      </c>
      <c r="BF54">
        <v>987116.9</v>
      </c>
      <c r="BG54">
        <v>36146.6</v>
      </c>
      <c r="BH54">
        <v>6.3</v>
      </c>
      <c r="BI54">
        <v>6845789.9000000004</v>
      </c>
      <c r="BJ54">
        <v>2066018.1</v>
      </c>
      <c r="BK54">
        <v>8911807.9000000004</v>
      </c>
      <c r="BL54">
        <v>0</v>
      </c>
      <c r="BM54">
        <v>21.6</v>
      </c>
      <c r="BN54">
        <v>21.85</v>
      </c>
      <c r="BO54">
        <v>0.73</v>
      </c>
      <c r="BP54">
        <v>44.19</v>
      </c>
      <c r="BQ54">
        <v>23.17</v>
      </c>
      <c r="BR54">
        <v>24.65</v>
      </c>
      <c r="BS54">
        <v>0.78</v>
      </c>
      <c r="BT54">
        <v>48.6</v>
      </c>
      <c r="BU54">
        <v>42816184</v>
      </c>
      <c r="BV54">
        <v>6003119</v>
      </c>
      <c r="BW54">
        <v>1347300</v>
      </c>
      <c r="BX54">
        <v>947788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2125100</v>
      </c>
      <c r="CE54">
        <v>17804106</v>
      </c>
      <c r="CF54">
        <v>0</v>
      </c>
      <c r="CG54">
        <v>208444</v>
      </c>
      <c r="CH54">
        <v>0</v>
      </c>
      <c r="CI54">
        <v>399107.7</v>
      </c>
      <c r="CJ54">
        <v>16104238</v>
      </c>
      <c r="CK54">
        <v>2080.6</v>
      </c>
      <c r="CL54">
        <v>0</v>
      </c>
      <c r="CM54">
        <v>0</v>
      </c>
      <c r="CN54">
        <v>3761746</v>
      </c>
      <c r="CO54">
        <v>116273.3</v>
      </c>
      <c r="CP54">
        <v>0</v>
      </c>
      <c r="CQ54">
        <v>1028.0999999999999</v>
      </c>
      <c r="CR54">
        <v>199.1</v>
      </c>
      <c r="CS54">
        <v>0</v>
      </c>
      <c r="CT54">
        <v>0</v>
      </c>
      <c r="CU54">
        <v>0</v>
      </c>
      <c r="CV54">
        <v>0</v>
      </c>
      <c r="CW54">
        <v>1792.6</v>
      </c>
      <c r="CX54">
        <v>3771.2</v>
      </c>
      <c r="CY54">
        <v>0</v>
      </c>
      <c r="CZ54">
        <v>3389.6</v>
      </c>
      <c r="DA54">
        <v>0</v>
      </c>
      <c r="DB54">
        <v>122.2</v>
      </c>
      <c r="DC54">
        <v>2073.1</v>
      </c>
      <c r="DD54">
        <v>135.19999999999999</v>
      </c>
      <c r="DE54">
        <v>0</v>
      </c>
      <c r="DF54">
        <v>0</v>
      </c>
      <c r="DG54">
        <v>2030.1</v>
      </c>
      <c r="DH54">
        <v>0</v>
      </c>
      <c r="DI54">
        <v>35.799999999999997</v>
      </c>
      <c r="DJ54">
        <v>4117.3999999999996</v>
      </c>
      <c r="DK54">
        <v>0</v>
      </c>
      <c r="DL54">
        <v>0</v>
      </c>
      <c r="DM54">
        <v>2</v>
      </c>
      <c r="DN54">
        <v>0.44</v>
      </c>
      <c r="DO54">
        <v>0</v>
      </c>
      <c r="DP54">
        <v>0</v>
      </c>
      <c r="DQ54">
        <v>0</v>
      </c>
    </row>
    <row r="55" spans="1:121" hidden="1">
      <c r="A55" t="s">
        <v>27</v>
      </c>
      <c r="B55">
        <v>2024</v>
      </c>
      <c r="C55">
        <v>12103389</v>
      </c>
      <c r="D55">
        <v>0</v>
      </c>
      <c r="E55">
        <v>0</v>
      </c>
      <c r="F55">
        <v>90345.600000000006</v>
      </c>
      <c r="G55">
        <v>12193734.4</v>
      </c>
      <c r="H55">
        <v>11668195.699999999</v>
      </c>
      <c r="I55">
        <v>10837998.5</v>
      </c>
      <c r="J55" s="53">
        <v>10484592</v>
      </c>
      <c r="K55" s="65">
        <v>4323573</v>
      </c>
      <c r="L55">
        <v>3.5900000000000001E-2</v>
      </c>
      <c r="M55">
        <v>5.3999999999999999E-2</v>
      </c>
      <c r="N55">
        <v>0.14599999999999999</v>
      </c>
      <c r="O55">
        <v>11307.12</v>
      </c>
      <c r="P55">
        <v>2936.7</v>
      </c>
      <c r="Q55">
        <v>0.23</v>
      </c>
      <c r="R55">
        <v>0.4</v>
      </c>
      <c r="S55">
        <v>323.7</v>
      </c>
      <c r="T55">
        <v>6.2</v>
      </c>
      <c r="U55">
        <v>0.65</v>
      </c>
      <c r="V55">
        <v>38.5</v>
      </c>
      <c r="W55">
        <v>1672.7</v>
      </c>
      <c r="X55">
        <v>0.15</v>
      </c>
      <c r="Y55">
        <v>324</v>
      </c>
      <c r="Z55">
        <v>88.4</v>
      </c>
      <c r="AA55">
        <v>412.5</v>
      </c>
      <c r="AB55">
        <v>262.2</v>
      </c>
      <c r="AC55">
        <v>6.5</v>
      </c>
      <c r="AD55">
        <v>0.74</v>
      </c>
      <c r="AE55">
        <v>31.8</v>
      </c>
      <c r="AF55">
        <v>1320.6</v>
      </c>
      <c r="AG55">
        <v>0.16</v>
      </c>
      <c r="AH55">
        <v>262.60000000000002</v>
      </c>
      <c r="AI55">
        <v>71.2</v>
      </c>
      <c r="AJ55">
        <v>333.9</v>
      </c>
      <c r="AK55">
        <v>354</v>
      </c>
      <c r="AL55">
        <v>21.2</v>
      </c>
      <c r="AM55">
        <v>2.96</v>
      </c>
      <c r="AN55">
        <v>29.3</v>
      </c>
      <c r="AO55">
        <v>1342.8</v>
      </c>
      <c r="AP55">
        <v>0.2</v>
      </c>
      <c r="AQ55">
        <v>355.5</v>
      </c>
      <c r="AR55">
        <v>69.400000000000006</v>
      </c>
      <c r="AS55">
        <v>424.9</v>
      </c>
      <c r="AT55">
        <v>723.3</v>
      </c>
      <c r="AU55">
        <v>51.3</v>
      </c>
      <c r="AV55">
        <v>7.35</v>
      </c>
      <c r="AW55">
        <v>53.4</v>
      </c>
      <c r="AX55">
        <v>2432.5</v>
      </c>
      <c r="AY55">
        <v>0.45</v>
      </c>
      <c r="AZ55">
        <v>726.8</v>
      </c>
      <c r="BA55">
        <v>126</v>
      </c>
      <c r="BB55">
        <v>852.8</v>
      </c>
      <c r="BC55">
        <v>1921904.7</v>
      </c>
      <c r="BD55">
        <v>37</v>
      </c>
      <c r="BE55">
        <v>3.8</v>
      </c>
      <c r="BF55">
        <v>228876.7</v>
      </c>
      <c r="BG55">
        <v>9935.4</v>
      </c>
      <c r="BH55">
        <v>0.9</v>
      </c>
      <c r="BI55">
        <v>1924056.6</v>
      </c>
      <c r="BJ55">
        <v>525199.4</v>
      </c>
      <c r="BK55">
        <v>2449256</v>
      </c>
      <c r="BL55">
        <v>0</v>
      </c>
      <c r="BM55">
        <v>32.020000000000003</v>
      </c>
      <c r="BN55">
        <v>2.57</v>
      </c>
      <c r="BO55">
        <v>0.11</v>
      </c>
      <c r="BP55">
        <v>34.700000000000003</v>
      </c>
      <c r="BQ55">
        <v>33.909999999999997</v>
      </c>
      <c r="BR55">
        <v>2.79</v>
      </c>
      <c r="BS55">
        <v>0.12</v>
      </c>
      <c r="BT55">
        <v>36.82</v>
      </c>
      <c r="BU55">
        <v>6021532.5</v>
      </c>
      <c r="BV55">
        <v>1355735.9</v>
      </c>
      <c r="BW55">
        <v>0</v>
      </c>
      <c r="BX55">
        <v>45771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259464.4</v>
      </c>
      <c r="CE55">
        <v>4565464.5</v>
      </c>
      <c r="CF55">
        <v>0</v>
      </c>
      <c r="CG55">
        <v>17449.3</v>
      </c>
      <c r="CH55">
        <v>0</v>
      </c>
      <c r="CI55">
        <v>0</v>
      </c>
      <c r="CJ55">
        <v>0</v>
      </c>
      <c r="CK55">
        <v>37111.699999999997</v>
      </c>
      <c r="CL55">
        <v>0</v>
      </c>
      <c r="CM55">
        <v>0</v>
      </c>
      <c r="CN55">
        <v>1096271.5</v>
      </c>
      <c r="CO55">
        <v>0</v>
      </c>
      <c r="CP55">
        <v>0</v>
      </c>
      <c r="CQ55">
        <v>0</v>
      </c>
      <c r="CR55">
        <v>10</v>
      </c>
      <c r="CS55">
        <v>0</v>
      </c>
      <c r="CT55">
        <v>0</v>
      </c>
      <c r="CU55">
        <v>0</v>
      </c>
      <c r="CV55">
        <v>0</v>
      </c>
      <c r="CW55">
        <v>181.1</v>
      </c>
      <c r="CX55">
        <v>1504</v>
      </c>
      <c r="CY55">
        <v>0</v>
      </c>
      <c r="CZ55">
        <v>186.4</v>
      </c>
      <c r="DA55">
        <v>0</v>
      </c>
      <c r="DB55">
        <v>0</v>
      </c>
      <c r="DC55">
        <v>0</v>
      </c>
      <c r="DD55">
        <v>803</v>
      </c>
      <c r="DE55">
        <v>0</v>
      </c>
      <c r="DF55">
        <v>0</v>
      </c>
      <c r="DG55">
        <v>521.20000000000005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0.7</v>
      </c>
      <c r="DN55">
        <v>0.17</v>
      </c>
      <c r="DO55">
        <v>0</v>
      </c>
      <c r="DP55">
        <v>0</v>
      </c>
      <c r="DQ55">
        <v>0</v>
      </c>
    </row>
    <row r="56" spans="1:121" hidden="1">
      <c r="A56" t="s">
        <v>27</v>
      </c>
      <c r="B56">
        <v>2026</v>
      </c>
      <c r="C56">
        <v>12130401</v>
      </c>
      <c r="D56">
        <v>0</v>
      </c>
      <c r="E56">
        <v>0</v>
      </c>
      <c r="F56">
        <v>103747.9</v>
      </c>
      <c r="G56">
        <v>12234149.199999999</v>
      </c>
      <c r="H56">
        <v>11694237</v>
      </c>
      <c r="I56">
        <v>10795236.800000001</v>
      </c>
      <c r="J56" s="53">
        <v>11678128</v>
      </c>
      <c r="K56" s="65">
        <v>5200920</v>
      </c>
      <c r="L56">
        <v>3.5900000000000001E-2</v>
      </c>
      <c r="M56">
        <v>5.3999999999999999E-2</v>
      </c>
      <c r="N56">
        <v>0.14599999999999999</v>
      </c>
      <c r="O56">
        <v>46083.92</v>
      </c>
      <c r="P56">
        <v>2952.9</v>
      </c>
      <c r="Q56">
        <v>0.26</v>
      </c>
      <c r="R56">
        <v>0.44</v>
      </c>
      <c r="S56">
        <v>316.3</v>
      </c>
      <c r="T56">
        <v>6.1</v>
      </c>
      <c r="U56">
        <v>0.64</v>
      </c>
      <c r="V56">
        <v>37.700000000000003</v>
      </c>
      <c r="W56">
        <v>1632.7</v>
      </c>
      <c r="X56">
        <v>0.15</v>
      </c>
      <c r="Y56">
        <v>316.7</v>
      </c>
      <c r="Z56">
        <v>86.4</v>
      </c>
      <c r="AA56">
        <v>403.1</v>
      </c>
      <c r="AB56">
        <v>243.1</v>
      </c>
      <c r="AC56">
        <v>5.7</v>
      </c>
      <c r="AD56">
        <v>0.63</v>
      </c>
      <c r="AE56">
        <v>30</v>
      </c>
      <c r="AF56">
        <v>1235.4000000000001</v>
      </c>
      <c r="AG56">
        <v>0.16</v>
      </c>
      <c r="AH56">
        <v>243.4</v>
      </c>
      <c r="AI56">
        <v>66.900000000000006</v>
      </c>
      <c r="AJ56">
        <v>310.3</v>
      </c>
      <c r="AK56">
        <v>315.39999999999998</v>
      </c>
      <c r="AL56">
        <v>14.5</v>
      </c>
      <c r="AM56">
        <v>1.95</v>
      </c>
      <c r="AN56">
        <v>29.9</v>
      </c>
      <c r="AO56">
        <v>1350.2</v>
      </c>
      <c r="AP56">
        <v>0.16</v>
      </c>
      <c r="AQ56">
        <v>316.3</v>
      </c>
      <c r="AR56">
        <v>70.2</v>
      </c>
      <c r="AS56">
        <v>386.5</v>
      </c>
      <c r="AT56">
        <v>671.5</v>
      </c>
      <c r="AU56">
        <v>45.4</v>
      </c>
      <c r="AV56">
        <v>6.44</v>
      </c>
      <c r="AW56">
        <v>51.1</v>
      </c>
      <c r="AX56">
        <v>2367.6999999999998</v>
      </c>
      <c r="AY56">
        <v>0.39</v>
      </c>
      <c r="AZ56">
        <v>674.6</v>
      </c>
      <c r="BA56">
        <v>121.7</v>
      </c>
      <c r="BB56">
        <v>796.4</v>
      </c>
      <c r="BC56">
        <v>1790587.5</v>
      </c>
      <c r="BD56">
        <v>34.5</v>
      </c>
      <c r="BE56">
        <v>3.6</v>
      </c>
      <c r="BF56">
        <v>213385.7</v>
      </c>
      <c r="BG56">
        <v>9243.7999999999993</v>
      </c>
      <c r="BH56">
        <v>0.9</v>
      </c>
      <c r="BI56">
        <v>1792601.6</v>
      </c>
      <c r="BJ56">
        <v>489083.1</v>
      </c>
      <c r="BK56">
        <v>2281684.7000000002</v>
      </c>
      <c r="BL56">
        <v>0</v>
      </c>
      <c r="BM56">
        <v>30.01</v>
      </c>
      <c r="BN56">
        <v>10.44</v>
      </c>
      <c r="BO56">
        <v>0.22</v>
      </c>
      <c r="BP56">
        <v>40.68</v>
      </c>
      <c r="BQ56">
        <v>31.78</v>
      </c>
      <c r="BR56">
        <v>11.33</v>
      </c>
      <c r="BS56">
        <v>0.23</v>
      </c>
      <c r="BT56">
        <v>43.35</v>
      </c>
      <c r="BU56">
        <v>5746073</v>
      </c>
      <c r="BV56">
        <v>1438912.4</v>
      </c>
      <c r="BW56">
        <v>0</v>
      </c>
      <c r="BX56">
        <v>45657.599999999999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357935.3</v>
      </c>
      <c r="CE56">
        <v>4198847</v>
      </c>
      <c r="CF56">
        <v>0</v>
      </c>
      <c r="CG56">
        <v>24109.599999999999</v>
      </c>
      <c r="CH56">
        <v>0</v>
      </c>
      <c r="CI56">
        <v>0</v>
      </c>
      <c r="CJ56">
        <v>0</v>
      </c>
      <c r="CK56">
        <v>38546.300000000003</v>
      </c>
      <c r="CL56">
        <v>0</v>
      </c>
      <c r="CM56">
        <v>0</v>
      </c>
      <c r="CN56">
        <v>1080977</v>
      </c>
      <c r="CO56">
        <v>0</v>
      </c>
      <c r="CP56">
        <v>0</v>
      </c>
      <c r="CQ56">
        <v>0</v>
      </c>
      <c r="CR56">
        <v>10</v>
      </c>
      <c r="CS56">
        <v>0</v>
      </c>
      <c r="CT56">
        <v>0</v>
      </c>
      <c r="CU56">
        <v>0</v>
      </c>
      <c r="CV56">
        <v>0</v>
      </c>
      <c r="CW56">
        <v>250.1</v>
      </c>
      <c r="CX56">
        <v>1504</v>
      </c>
      <c r="CY56">
        <v>0</v>
      </c>
      <c r="CZ56">
        <v>186.4</v>
      </c>
      <c r="DA56">
        <v>0</v>
      </c>
      <c r="DB56">
        <v>0</v>
      </c>
      <c r="DC56">
        <v>0</v>
      </c>
      <c r="DD56">
        <v>803</v>
      </c>
      <c r="DE56">
        <v>0</v>
      </c>
      <c r="DF56">
        <v>0</v>
      </c>
      <c r="DG56">
        <v>521.20000000000005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1.3</v>
      </c>
      <c r="DN56">
        <v>0.18</v>
      </c>
      <c r="DO56">
        <v>0</v>
      </c>
      <c r="DP56">
        <v>0</v>
      </c>
      <c r="DQ56">
        <v>0</v>
      </c>
    </row>
    <row r="57" spans="1:121" hidden="1">
      <c r="A57" t="s">
        <v>27</v>
      </c>
      <c r="B57">
        <v>2028</v>
      </c>
      <c r="C57">
        <v>12209261</v>
      </c>
      <c r="D57">
        <v>207.5</v>
      </c>
      <c r="E57">
        <v>0</v>
      </c>
      <c r="F57">
        <v>128635.7</v>
      </c>
      <c r="G57">
        <v>12338104.6</v>
      </c>
      <c r="H57">
        <v>11770262.4</v>
      </c>
      <c r="I57">
        <v>10788649.800000001</v>
      </c>
      <c r="J57" s="53">
        <v>13738693</v>
      </c>
      <c r="K57" s="65">
        <v>6879700</v>
      </c>
      <c r="L57">
        <v>3.5900000000000001E-2</v>
      </c>
      <c r="M57">
        <v>5.3999999999999999E-2</v>
      </c>
      <c r="N57">
        <v>0.14599999999999999</v>
      </c>
      <c r="O57">
        <v>60445.59</v>
      </c>
      <c r="P57">
        <v>2989.4</v>
      </c>
      <c r="Q57">
        <v>0.28999999999999998</v>
      </c>
      <c r="R57">
        <v>0.51</v>
      </c>
      <c r="S57">
        <v>297.5</v>
      </c>
      <c r="T57">
        <v>5.7</v>
      </c>
      <c r="U57">
        <v>0.6</v>
      </c>
      <c r="V57">
        <v>35.5</v>
      </c>
      <c r="W57">
        <v>1537.9</v>
      </c>
      <c r="X57">
        <v>0.14000000000000001</v>
      </c>
      <c r="Y57">
        <v>297.89999999999998</v>
      </c>
      <c r="Z57">
        <v>81.3</v>
      </c>
      <c r="AA57">
        <v>379.2</v>
      </c>
      <c r="AB57">
        <v>210.8</v>
      </c>
      <c r="AC57">
        <v>4.5999999999999996</v>
      </c>
      <c r="AD57">
        <v>0.5</v>
      </c>
      <c r="AE57">
        <v>26.5</v>
      </c>
      <c r="AF57">
        <v>1082</v>
      </c>
      <c r="AG57">
        <v>0.14000000000000001</v>
      </c>
      <c r="AH57">
        <v>211.1</v>
      </c>
      <c r="AI57">
        <v>58.7</v>
      </c>
      <c r="AJ57">
        <v>269.8</v>
      </c>
      <c r="AK57">
        <v>266.39999999999998</v>
      </c>
      <c r="AL57">
        <v>6.3</v>
      </c>
      <c r="AM57">
        <v>0.71</v>
      </c>
      <c r="AN57">
        <v>30.5</v>
      </c>
      <c r="AO57">
        <v>1343.5</v>
      </c>
      <c r="AP57">
        <v>0.13</v>
      </c>
      <c r="AQ57">
        <v>266.8</v>
      </c>
      <c r="AR57">
        <v>70.599999999999994</v>
      </c>
      <c r="AS57">
        <v>337.4</v>
      </c>
      <c r="AT57">
        <v>605.20000000000005</v>
      </c>
      <c r="AU57">
        <v>37.1</v>
      </c>
      <c r="AV57">
        <v>5.22</v>
      </c>
      <c r="AW57">
        <v>49.9</v>
      </c>
      <c r="AX57">
        <v>2251.4</v>
      </c>
      <c r="AY57">
        <v>0.36</v>
      </c>
      <c r="AZ57">
        <v>607.70000000000005</v>
      </c>
      <c r="BA57">
        <v>117</v>
      </c>
      <c r="BB57">
        <v>724.8</v>
      </c>
      <c r="BC57">
        <v>1600805.1</v>
      </c>
      <c r="BD57">
        <v>30.8</v>
      </c>
      <c r="BE57">
        <v>3.2</v>
      </c>
      <c r="BF57">
        <v>190810</v>
      </c>
      <c r="BG57">
        <v>8277.5</v>
      </c>
      <c r="BH57">
        <v>0.8</v>
      </c>
      <c r="BI57">
        <v>1602596.1</v>
      </c>
      <c r="BJ57">
        <v>437684.7</v>
      </c>
      <c r="BK57">
        <v>2040280.8</v>
      </c>
      <c r="BL57">
        <v>0</v>
      </c>
      <c r="BM57">
        <v>26.48</v>
      </c>
      <c r="BN57">
        <v>13.66</v>
      </c>
      <c r="BO57">
        <v>0.14000000000000001</v>
      </c>
      <c r="BP57">
        <v>40.28</v>
      </c>
      <c r="BQ57">
        <v>28.04</v>
      </c>
      <c r="BR57">
        <v>14.84</v>
      </c>
      <c r="BS57">
        <v>0.15</v>
      </c>
      <c r="BT57">
        <v>43.03</v>
      </c>
      <c r="BU57">
        <v>5462097</v>
      </c>
      <c r="BV57">
        <v>1549454.8</v>
      </c>
      <c r="BW57">
        <v>177.2</v>
      </c>
      <c r="BX57">
        <v>44337.3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483557.9</v>
      </c>
      <c r="CE57">
        <v>3818943.2</v>
      </c>
      <c r="CF57">
        <v>0</v>
      </c>
      <c r="CG57">
        <v>18669.099999999999</v>
      </c>
      <c r="CH57">
        <v>0</v>
      </c>
      <c r="CI57">
        <v>0</v>
      </c>
      <c r="CJ57">
        <v>0</v>
      </c>
      <c r="CK57">
        <v>30515.599999999999</v>
      </c>
      <c r="CL57">
        <v>0</v>
      </c>
      <c r="CM57">
        <v>0</v>
      </c>
      <c r="CN57">
        <v>1065896.8999999999</v>
      </c>
      <c r="CO57">
        <v>0</v>
      </c>
      <c r="CP57">
        <v>0</v>
      </c>
      <c r="CQ57">
        <v>0.1</v>
      </c>
      <c r="CR57">
        <v>10</v>
      </c>
      <c r="CS57">
        <v>0</v>
      </c>
      <c r="CT57">
        <v>0</v>
      </c>
      <c r="CU57">
        <v>0</v>
      </c>
      <c r="CV57">
        <v>0</v>
      </c>
      <c r="CW57">
        <v>338.4</v>
      </c>
      <c r="CX57">
        <v>1504</v>
      </c>
      <c r="CY57">
        <v>0</v>
      </c>
      <c r="CZ57">
        <v>186.4</v>
      </c>
      <c r="DA57">
        <v>0</v>
      </c>
      <c r="DB57">
        <v>0</v>
      </c>
      <c r="DC57">
        <v>0</v>
      </c>
      <c r="DD57">
        <v>803</v>
      </c>
      <c r="DE57">
        <v>0</v>
      </c>
      <c r="DF57">
        <v>0</v>
      </c>
      <c r="DG57">
        <v>521.20000000000005</v>
      </c>
      <c r="DH57">
        <v>0</v>
      </c>
      <c r="DI57">
        <v>0</v>
      </c>
      <c r="DJ57">
        <v>0.5</v>
      </c>
      <c r="DK57">
        <v>0</v>
      </c>
      <c r="DL57">
        <v>0</v>
      </c>
      <c r="DM57">
        <v>0.8</v>
      </c>
      <c r="DN57">
        <v>0.19</v>
      </c>
      <c r="DO57">
        <v>0</v>
      </c>
      <c r="DP57">
        <v>0</v>
      </c>
      <c r="DQ57">
        <v>0</v>
      </c>
    </row>
    <row r="58" spans="1:121" hidden="1">
      <c r="A58" t="s">
        <v>27</v>
      </c>
      <c r="B58">
        <v>2030</v>
      </c>
      <c r="C58">
        <v>12334455</v>
      </c>
      <c r="D58">
        <v>835</v>
      </c>
      <c r="E58">
        <v>0</v>
      </c>
      <c r="F58">
        <v>126006.5</v>
      </c>
      <c r="G58">
        <v>12461296.9</v>
      </c>
      <c r="H58">
        <v>11890956.199999999</v>
      </c>
      <c r="I58">
        <v>10820858.9</v>
      </c>
      <c r="J58" s="53">
        <v>13698794</v>
      </c>
      <c r="K58" s="65">
        <v>6469589.5</v>
      </c>
      <c r="L58">
        <v>3.5900000000000001E-2</v>
      </c>
      <c r="M58">
        <v>5.3999999999999999E-2</v>
      </c>
      <c r="N58">
        <v>0.14599999999999999</v>
      </c>
      <c r="O58">
        <v>73237.03</v>
      </c>
      <c r="P58">
        <v>3043.7</v>
      </c>
      <c r="Q58">
        <v>0.32</v>
      </c>
      <c r="R58">
        <v>0.55000000000000004</v>
      </c>
      <c r="S58">
        <v>280.60000000000002</v>
      </c>
      <c r="T58">
        <v>5.3</v>
      </c>
      <c r="U58">
        <v>0.54</v>
      </c>
      <c r="V58">
        <v>33.4</v>
      </c>
      <c r="W58">
        <v>1460.3</v>
      </c>
      <c r="X58">
        <v>0.13</v>
      </c>
      <c r="Y58">
        <v>280.89999999999998</v>
      </c>
      <c r="Z58">
        <v>77</v>
      </c>
      <c r="AA58">
        <v>357.8</v>
      </c>
      <c r="AB58">
        <v>192.3</v>
      </c>
      <c r="AC58">
        <v>4.3</v>
      </c>
      <c r="AD58">
        <v>0.47</v>
      </c>
      <c r="AE58">
        <v>24.2</v>
      </c>
      <c r="AF58">
        <v>986.2</v>
      </c>
      <c r="AG58">
        <v>0.13</v>
      </c>
      <c r="AH58">
        <v>192.5</v>
      </c>
      <c r="AI58">
        <v>53.6</v>
      </c>
      <c r="AJ58">
        <v>246.2</v>
      </c>
      <c r="AK58">
        <v>287.60000000000002</v>
      </c>
      <c r="AL58">
        <v>9.6</v>
      </c>
      <c r="AM58">
        <v>1.2</v>
      </c>
      <c r="AN58">
        <v>30.3</v>
      </c>
      <c r="AO58">
        <v>1363.3</v>
      </c>
      <c r="AP58">
        <v>0.13</v>
      </c>
      <c r="AQ58">
        <v>288.3</v>
      </c>
      <c r="AR58">
        <v>71</v>
      </c>
      <c r="AS58">
        <v>359.3</v>
      </c>
      <c r="AT58">
        <v>565.70000000000005</v>
      </c>
      <c r="AU58">
        <v>34.4</v>
      </c>
      <c r="AV58">
        <v>4.78</v>
      </c>
      <c r="AW58">
        <v>46.5</v>
      </c>
      <c r="AX58">
        <v>2155.3000000000002</v>
      </c>
      <c r="AY58">
        <v>0.31</v>
      </c>
      <c r="AZ58">
        <v>568</v>
      </c>
      <c r="BA58">
        <v>110.8</v>
      </c>
      <c r="BB58">
        <v>678.8</v>
      </c>
      <c r="BC58">
        <v>1439387.1</v>
      </c>
      <c r="BD58">
        <v>27.4</v>
      </c>
      <c r="BE58">
        <v>2.8</v>
      </c>
      <c r="BF58">
        <v>171445.9</v>
      </c>
      <c r="BG58">
        <v>7493.4</v>
      </c>
      <c r="BH58">
        <v>0.7</v>
      </c>
      <c r="BI58">
        <v>1440961.2</v>
      </c>
      <c r="BJ58">
        <v>394926.6</v>
      </c>
      <c r="BK58">
        <v>1835887.7</v>
      </c>
      <c r="BL58">
        <v>0</v>
      </c>
      <c r="BM58">
        <v>25.55</v>
      </c>
      <c r="BN58">
        <v>16.55</v>
      </c>
      <c r="BO58">
        <v>0.22</v>
      </c>
      <c r="BP58">
        <v>42.32</v>
      </c>
      <c r="BQ58">
        <v>27.06</v>
      </c>
      <c r="BR58">
        <v>18</v>
      </c>
      <c r="BS58">
        <v>0.23</v>
      </c>
      <c r="BT58">
        <v>45.3</v>
      </c>
      <c r="BU58">
        <v>5213586.5</v>
      </c>
      <c r="BV58">
        <v>1640438.1</v>
      </c>
      <c r="BW58">
        <v>699.1</v>
      </c>
      <c r="BX58">
        <v>42928.1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589412</v>
      </c>
      <c r="CE58">
        <v>3509624.8</v>
      </c>
      <c r="CF58">
        <v>0</v>
      </c>
      <c r="CG58">
        <v>8675.7999999999993</v>
      </c>
      <c r="CH58">
        <v>0</v>
      </c>
      <c r="CI58">
        <v>0</v>
      </c>
      <c r="CJ58">
        <v>0</v>
      </c>
      <c r="CK58">
        <v>11220.5</v>
      </c>
      <c r="CL58">
        <v>0</v>
      </c>
      <c r="CM58">
        <v>0</v>
      </c>
      <c r="CN58">
        <v>1051026.1000000001</v>
      </c>
      <c r="CO58">
        <v>0</v>
      </c>
      <c r="CP58">
        <v>0</v>
      </c>
      <c r="CQ58">
        <v>0.5</v>
      </c>
      <c r="CR58">
        <v>10</v>
      </c>
      <c r="CS58">
        <v>0</v>
      </c>
      <c r="CT58">
        <v>0</v>
      </c>
      <c r="CU58">
        <v>0</v>
      </c>
      <c r="CV58">
        <v>0</v>
      </c>
      <c r="CW58">
        <v>414.6</v>
      </c>
      <c r="CX58">
        <v>1504</v>
      </c>
      <c r="CY58">
        <v>0</v>
      </c>
      <c r="CZ58">
        <v>186.4</v>
      </c>
      <c r="DA58">
        <v>0</v>
      </c>
      <c r="DB58">
        <v>0</v>
      </c>
      <c r="DC58">
        <v>0</v>
      </c>
      <c r="DD58">
        <v>652.9</v>
      </c>
      <c r="DE58">
        <v>0</v>
      </c>
      <c r="DF58">
        <v>0</v>
      </c>
      <c r="DG58">
        <v>521.20000000000005</v>
      </c>
      <c r="DH58">
        <v>0</v>
      </c>
      <c r="DI58">
        <v>0</v>
      </c>
      <c r="DJ58">
        <v>2.1</v>
      </c>
      <c r="DK58">
        <v>0</v>
      </c>
      <c r="DL58">
        <v>0</v>
      </c>
      <c r="DM58">
        <v>1.2</v>
      </c>
      <c r="DN58">
        <v>0.2</v>
      </c>
      <c r="DO58">
        <v>0</v>
      </c>
      <c r="DP58">
        <v>0</v>
      </c>
      <c r="DQ58">
        <v>0</v>
      </c>
    </row>
    <row r="59" spans="1:121" hidden="1">
      <c r="A59" t="s">
        <v>27</v>
      </c>
      <c r="B59">
        <v>2035</v>
      </c>
      <c r="C59">
        <v>12697445</v>
      </c>
      <c r="D59">
        <v>105906.5</v>
      </c>
      <c r="E59">
        <v>0</v>
      </c>
      <c r="F59">
        <v>121458</v>
      </c>
      <c r="G59">
        <v>12924810</v>
      </c>
      <c r="H59">
        <v>12240899.1</v>
      </c>
      <c r="I59">
        <v>11209349.1</v>
      </c>
      <c r="J59" s="53">
        <v>13691787</v>
      </c>
      <c r="K59" s="65">
        <v>5583642</v>
      </c>
      <c r="L59">
        <v>3.5900000000000001E-2</v>
      </c>
      <c r="M59">
        <v>5.3999999999999999E-2</v>
      </c>
      <c r="N59">
        <v>0.14599999999999999</v>
      </c>
      <c r="O59">
        <v>99747.63</v>
      </c>
      <c r="P59">
        <v>3201.6</v>
      </c>
      <c r="Q59">
        <v>0.39</v>
      </c>
      <c r="R59">
        <v>0.64</v>
      </c>
      <c r="S59">
        <v>255.1</v>
      </c>
      <c r="T59">
        <v>4.9000000000000004</v>
      </c>
      <c r="U59">
        <v>0.49</v>
      </c>
      <c r="V59">
        <v>30.4</v>
      </c>
      <c r="W59">
        <v>1327.5</v>
      </c>
      <c r="X59">
        <v>0.12</v>
      </c>
      <c r="Y59">
        <v>255.4</v>
      </c>
      <c r="Z59">
        <v>70</v>
      </c>
      <c r="AA59">
        <v>325.39999999999998</v>
      </c>
      <c r="AB59">
        <v>155.30000000000001</v>
      </c>
      <c r="AC59">
        <v>3.6</v>
      </c>
      <c r="AD59">
        <v>0.4</v>
      </c>
      <c r="AE59">
        <v>19.7</v>
      </c>
      <c r="AF59">
        <v>793.4</v>
      </c>
      <c r="AG59">
        <v>0.11</v>
      </c>
      <c r="AH59">
        <v>155.5</v>
      </c>
      <c r="AI59">
        <v>43.4</v>
      </c>
      <c r="AJ59">
        <v>198.9</v>
      </c>
      <c r="AK59">
        <v>320.2</v>
      </c>
      <c r="AL59">
        <v>14.2</v>
      </c>
      <c r="AM59">
        <v>1.87</v>
      </c>
      <c r="AN59">
        <v>30.6</v>
      </c>
      <c r="AO59">
        <v>1408.9</v>
      </c>
      <c r="AP59">
        <v>0.15</v>
      </c>
      <c r="AQ59">
        <v>321.10000000000002</v>
      </c>
      <c r="AR59">
        <v>72.599999999999994</v>
      </c>
      <c r="AS59">
        <v>393.8</v>
      </c>
      <c r="AT59">
        <v>530.9</v>
      </c>
      <c r="AU59">
        <v>31.2</v>
      </c>
      <c r="AV59">
        <v>4.34</v>
      </c>
      <c r="AW59">
        <v>44.8</v>
      </c>
      <c r="AX59">
        <v>2043.8</v>
      </c>
      <c r="AY59">
        <v>0.3</v>
      </c>
      <c r="AZ59">
        <v>533</v>
      </c>
      <c r="BA59">
        <v>105.7</v>
      </c>
      <c r="BB59">
        <v>638.70000000000005</v>
      </c>
      <c r="BC59">
        <v>1200778.3999999999</v>
      </c>
      <c r="BD59">
        <v>22.8</v>
      </c>
      <c r="BE59">
        <v>2.2999999999999998</v>
      </c>
      <c r="BF59">
        <v>143190</v>
      </c>
      <c r="BG59">
        <v>6250.1</v>
      </c>
      <c r="BH59">
        <v>0.5</v>
      </c>
      <c r="BI59">
        <v>1202092.5</v>
      </c>
      <c r="BJ59">
        <v>329592.3</v>
      </c>
      <c r="BK59">
        <v>1531684.8</v>
      </c>
      <c r="BL59">
        <v>0</v>
      </c>
      <c r="BM59">
        <v>23.53</v>
      </c>
      <c r="BN59">
        <v>22.43</v>
      </c>
      <c r="BO59">
        <v>0</v>
      </c>
      <c r="BP59">
        <v>45.96</v>
      </c>
      <c r="BQ59">
        <v>24.99</v>
      </c>
      <c r="BR59">
        <v>24.58</v>
      </c>
      <c r="BS59">
        <v>0</v>
      </c>
      <c r="BT59">
        <v>49.57</v>
      </c>
      <c r="BU59">
        <v>4792919</v>
      </c>
      <c r="BV59">
        <v>1715460.8</v>
      </c>
      <c r="BW59">
        <v>90879</v>
      </c>
      <c r="BX59">
        <v>41566.400000000001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700709</v>
      </c>
      <c r="CE59">
        <v>2929082</v>
      </c>
      <c r="CF59">
        <v>0</v>
      </c>
      <c r="CG59">
        <v>5775.5</v>
      </c>
      <c r="CH59">
        <v>0</v>
      </c>
      <c r="CI59">
        <v>0</v>
      </c>
      <c r="CJ59">
        <v>0</v>
      </c>
      <c r="CK59">
        <v>10155.200000000001</v>
      </c>
      <c r="CL59">
        <v>0</v>
      </c>
      <c r="CM59">
        <v>0</v>
      </c>
      <c r="CN59">
        <v>1014751.9</v>
      </c>
      <c r="CO59">
        <v>0</v>
      </c>
      <c r="CP59">
        <v>0</v>
      </c>
      <c r="CQ59">
        <v>63</v>
      </c>
      <c r="CR59">
        <v>10</v>
      </c>
      <c r="CS59">
        <v>0</v>
      </c>
      <c r="CT59">
        <v>0</v>
      </c>
      <c r="CU59">
        <v>0</v>
      </c>
      <c r="CV59">
        <v>0</v>
      </c>
      <c r="CW59">
        <v>503.6</v>
      </c>
      <c r="CX59">
        <v>1504</v>
      </c>
      <c r="CY59">
        <v>0</v>
      </c>
      <c r="CZ59">
        <v>186.4</v>
      </c>
      <c r="DA59">
        <v>0</v>
      </c>
      <c r="DB59">
        <v>0</v>
      </c>
      <c r="DC59">
        <v>0</v>
      </c>
      <c r="DD59">
        <v>652.9</v>
      </c>
      <c r="DE59">
        <v>0</v>
      </c>
      <c r="DF59">
        <v>0</v>
      </c>
      <c r="DG59">
        <v>521.20000000000005</v>
      </c>
      <c r="DH59">
        <v>0</v>
      </c>
      <c r="DI59">
        <v>0</v>
      </c>
      <c r="DJ59">
        <v>251.9</v>
      </c>
      <c r="DK59">
        <v>0</v>
      </c>
      <c r="DL59">
        <v>0</v>
      </c>
      <c r="DM59">
        <v>0</v>
      </c>
      <c r="DN59">
        <v>0.28999999999999998</v>
      </c>
      <c r="DO59">
        <v>0</v>
      </c>
      <c r="DP59">
        <v>0</v>
      </c>
      <c r="DQ59">
        <v>0</v>
      </c>
    </row>
    <row r="60" spans="1:121" hidden="1">
      <c r="A60" t="s">
        <v>27</v>
      </c>
      <c r="B60">
        <v>2040</v>
      </c>
      <c r="C60">
        <v>13213629</v>
      </c>
      <c r="D60">
        <v>1009724.7</v>
      </c>
      <c r="E60">
        <v>0</v>
      </c>
      <c r="F60">
        <v>120670.6</v>
      </c>
      <c r="G60">
        <v>14344023.800000001</v>
      </c>
      <c r="H60">
        <v>12738526.699999999</v>
      </c>
      <c r="I60">
        <v>12671228.1</v>
      </c>
      <c r="J60" s="53">
        <v>13931501</v>
      </c>
      <c r="K60" s="65">
        <v>5034496.5</v>
      </c>
      <c r="L60">
        <v>3.5900000000000001E-2</v>
      </c>
      <c r="M60">
        <v>5.3999999999999999E-2</v>
      </c>
      <c r="N60">
        <v>0.14599999999999999</v>
      </c>
      <c r="O60">
        <v>96875.47</v>
      </c>
      <c r="P60">
        <v>3390.9</v>
      </c>
      <c r="Q60">
        <v>0.47</v>
      </c>
      <c r="R60">
        <v>0.66</v>
      </c>
      <c r="S60">
        <v>216.6</v>
      </c>
      <c r="T60">
        <v>4.0999999999999996</v>
      </c>
      <c r="U60">
        <v>0.42</v>
      </c>
      <c r="V60">
        <v>25.8</v>
      </c>
      <c r="W60">
        <v>1127.4000000000001</v>
      </c>
      <c r="X60">
        <v>0.1</v>
      </c>
      <c r="Y60">
        <v>216.8</v>
      </c>
      <c r="Z60">
        <v>59.4</v>
      </c>
      <c r="AA60">
        <v>276.2</v>
      </c>
      <c r="AB60">
        <v>145.4</v>
      </c>
      <c r="AC60">
        <v>3.2</v>
      </c>
      <c r="AD60">
        <v>0.35</v>
      </c>
      <c r="AE60">
        <v>18.600000000000001</v>
      </c>
      <c r="AF60">
        <v>747.7</v>
      </c>
      <c r="AG60">
        <v>0.1</v>
      </c>
      <c r="AH60">
        <v>145.6</v>
      </c>
      <c r="AI60">
        <v>40.9</v>
      </c>
      <c r="AJ60">
        <v>186.5</v>
      </c>
      <c r="AK60">
        <v>345.5</v>
      </c>
      <c r="AL60">
        <v>16.2</v>
      </c>
      <c r="AM60">
        <v>2.16</v>
      </c>
      <c r="AN60">
        <v>32.200000000000003</v>
      </c>
      <c r="AO60">
        <v>1493.8</v>
      </c>
      <c r="AP60">
        <v>0.16</v>
      </c>
      <c r="AQ60">
        <v>346.6</v>
      </c>
      <c r="AR60">
        <v>76.7</v>
      </c>
      <c r="AS60">
        <v>423.3</v>
      </c>
      <c r="AT60">
        <v>488.2</v>
      </c>
      <c r="AU60">
        <v>24.9</v>
      </c>
      <c r="AV60">
        <v>3.39</v>
      </c>
      <c r="AW60">
        <v>44.6</v>
      </c>
      <c r="AX60">
        <v>2012.2</v>
      </c>
      <c r="AY60">
        <v>0.27</v>
      </c>
      <c r="AZ60">
        <v>489.9</v>
      </c>
      <c r="BA60">
        <v>104.7</v>
      </c>
      <c r="BB60">
        <v>594.6</v>
      </c>
      <c r="BC60">
        <v>1151910.5</v>
      </c>
      <c r="BD60">
        <v>21.9</v>
      </c>
      <c r="BE60">
        <v>2.2000000000000002</v>
      </c>
      <c r="BF60">
        <v>137375.5</v>
      </c>
      <c r="BG60">
        <v>5996.6</v>
      </c>
      <c r="BH60">
        <v>0.5</v>
      </c>
      <c r="BI60">
        <v>1153170.5</v>
      </c>
      <c r="BJ60">
        <v>316216.5</v>
      </c>
      <c r="BK60">
        <v>1469387</v>
      </c>
      <c r="BL60">
        <v>0</v>
      </c>
      <c r="BM60">
        <v>21.58</v>
      </c>
      <c r="BN60">
        <v>20.75</v>
      </c>
      <c r="BO60">
        <v>0</v>
      </c>
      <c r="BP60">
        <v>42.33</v>
      </c>
      <c r="BQ60">
        <v>23.56</v>
      </c>
      <c r="BR60">
        <v>24.31</v>
      </c>
      <c r="BS60">
        <v>0</v>
      </c>
      <c r="BT60">
        <v>47.86</v>
      </c>
      <c r="BU60">
        <v>5420320</v>
      </c>
      <c r="BV60">
        <v>1672795.8</v>
      </c>
      <c r="BW60">
        <v>856374.6</v>
      </c>
      <c r="BX60">
        <v>40288.400000000001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691743.2</v>
      </c>
      <c r="CE60">
        <v>2834549.8</v>
      </c>
      <c r="CF60">
        <v>0</v>
      </c>
      <c r="CG60">
        <v>7438.3</v>
      </c>
      <c r="CH60">
        <v>0</v>
      </c>
      <c r="CI60">
        <v>0</v>
      </c>
      <c r="CJ60">
        <v>0</v>
      </c>
      <c r="CK60">
        <v>8873.5</v>
      </c>
      <c r="CL60">
        <v>0</v>
      </c>
      <c r="CM60">
        <v>0</v>
      </c>
      <c r="CN60">
        <v>981052.5</v>
      </c>
      <c r="CO60">
        <v>0</v>
      </c>
      <c r="CP60">
        <v>0</v>
      </c>
      <c r="CQ60">
        <v>907.8</v>
      </c>
      <c r="CR60">
        <v>10</v>
      </c>
      <c r="CS60">
        <v>0</v>
      </c>
      <c r="CT60">
        <v>0</v>
      </c>
      <c r="CU60">
        <v>0</v>
      </c>
      <c r="CV60">
        <v>0</v>
      </c>
      <c r="CW60">
        <v>513.9</v>
      </c>
      <c r="CX60">
        <v>1489</v>
      </c>
      <c r="CY60">
        <v>0</v>
      </c>
      <c r="CZ60">
        <v>186.4</v>
      </c>
      <c r="DA60">
        <v>0</v>
      </c>
      <c r="DB60">
        <v>0</v>
      </c>
      <c r="DC60">
        <v>0</v>
      </c>
      <c r="DD60">
        <v>652.9</v>
      </c>
      <c r="DE60">
        <v>0</v>
      </c>
      <c r="DF60">
        <v>0</v>
      </c>
      <c r="DG60">
        <v>521.79999999999995</v>
      </c>
      <c r="DH60">
        <v>0</v>
      </c>
      <c r="DI60">
        <v>0</v>
      </c>
      <c r="DJ60">
        <v>2544.9</v>
      </c>
      <c r="DK60">
        <v>0</v>
      </c>
      <c r="DL60">
        <v>0</v>
      </c>
      <c r="DM60">
        <v>0</v>
      </c>
      <c r="DN60">
        <v>0.32</v>
      </c>
      <c r="DO60">
        <v>0</v>
      </c>
      <c r="DP60">
        <v>0</v>
      </c>
      <c r="DQ60">
        <v>0</v>
      </c>
    </row>
    <row r="61" spans="1:121" hidden="1">
      <c r="A61" t="s">
        <v>27</v>
      </c>
      <c r="B61">
        <v>2045</v>
      </c>
      <c r="C61">
        <v>13666422</v>
      </c>
      <c r="D61">
        <v>1088470.3999999999</v>
      </c>
      <c r="E61">
        <v>0</v>
      </c>
      <c r="F61">
        <v>125879.4</v>
      </c>
      <c r="G61">
        <v>14880771.6</v>
      </c>
      <c r="H61">
        <v>13175041.199999999</v>
      </c>
      <c r="I61">
        <v>13216890.4</v>
      </c>
      <c r="J61" s="53">
        <v>14519757</v>
      </c>
      <c r="K61" s="65">
        <v>5331825</v>
      </c>
      <c r="L61">
        <v>3.5900000000000001E-2</v>
      </c>
      <c r="M61">
        <v>5.3900000000000003E-2</v>
      </c>
      <c r="N61">
        <v>0.14599999999999999</v>
      </c>
      <c r="O61">
        <v>96897.05</v>
      </c>
      <c r="P61">
        <v>3541.6</v>
      </c>
      <c r="Q61">
        <v>0.46</v>
      </c>
      <c r="R61">
        <v>0.64</v>
      </c>
      <c r="S61">
        <v>227.1</v>
      </c>
      <c r="T61">
        <v>4.3</v>
      </c>
      <c r="U61">
        <v>0.43</v>
      </c>
      <c r="V61">
        <v>27</v>
      </c>
      <c r="W61">
        <v>1186.7</v>
      </c>
      <c r="X61">
        <v>0.1</v>
      </c>
      <c r="Y61">
        <v>227.4</v>
      </c>
      <c r="Z61">
        <v>62.4</v>
      </c>
      <c r="AA61">
        <v>289.8</v>
      </c>
      <c r="AB61">
        <v>154.4</v>
      </c>
      <c r="AC61">
        <v>3.3</v>
      </c>
      <c r="AD61">
        <v>0.35</v>
      </c>
      <c r="AE61">
        <v>19.7</v>
      </c>
      <c r="AF61">
        <v>798.1</v>
      </c>
      <c r="AG61">
        <v>0.1</v>
      </c>
      <c r="AH61">
        <v>154.6</v>
      </c>
      <c r="AI61">
        <v>43.5</v>
      </c>
      <c r="AJ61">
        <v>198.2</v>
      </c>
      <c r="AK61">
        <v>338.9</v>
      </c>
      <c r="AL61">
        <v>12.9</v>
      </c>
      <c r="AM61">
        <v>1.66</v>
      </c>
      <c r="AN61">
        <v>34.299999999999997</v>
      </c>
      <c r="AO61">
        <v>1560.1</v>
      </c>
      <c r="AP61">
        <v>0.16</v>
      </c>
      <c r="AQ61">
        <v>339.7</v>
      </c>
      <c r="AR61">
        <v>80.900000000000006</v>
      </c>
      <c r="AS61">
        <v>420.6</v>
      </c>
      <c r="AT61">
        <v>497.5</v>
      </c>
      <c r="AU61">
        <v>24.5</v>
      </c>
      <c r="AV61">
        <v>3.3</v>
      </c>
      <c r="AW61">
        <v>46.5</v>
      </c>
      <c r="AX61">
        <v>2092.3000000000002</v>
      </c>
      <c r="AY61">
        <v>0.26</v>
      </c>
      <c r="AZ61">
        <v>499.1</v>
      </c>
      <c r="BA61">
        <v>109</v>
      </c>
      <c r="BB61">
        <v>608.1</v>
      </c>
      <c r="BC61">
        <v>1260644.8</v>
      </c>
      <c r="BD61">
        <v>23.8</v>
      </c>
      <c r="BE61">
        <v>2.4</v>
      </c>
      <c r="BF61">
        <v>150134</v>
      </c>
      <c r="BG61">
        <v>6585.9</v>
      </c>
      <c r="BH61">
        <v>0.6</v>
      </c>
      <c r="BI61">
        <v>1262006.8999999999</v>
      </c>
      <c r="BJ61">
        <v>346547.5</v>
      </c>
      <c r="BK61">
        <v>1608554.4</v>
      </c>
      <c r="BL61">
        <v>0</v>
      </c>
      <c r="BM61">
        <v>21.48</v>
      </c>
      <c r="BN61">
        <v>20.6</v>
      </c>
      <c r="BO61">
        <v>0</v>
      </c>
      <c r="BP61">
        <v>42.08</v>
      </c>
      <c r="BQ61">
        <v>23.35</v>
      </c>
      <c r="BR61">
        <v>24.2</v>
      </c>
      <c r="BS61">
        <v>0</v>
      </c>
      <c r="BT61">
        <v>47.55</v>
      </c>
      <c r="BU61">
        <v>5672824</v>
      </c>
      <c r="BV61">
        <v>1663881.2</v>
      </c>
      <c r="BW61">
        <v>925339.8</v>
      </c>
      <c r="BX61">
        <v>41192.300000000003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710656.8</v>
      </c>
      <c r="CE61">
        <v>2776520.2</v>
      </c>
      <c r="CF61">
        <v>0</v>
      </c>
      <c r="CG61">
        <v>263625</v>
      </c>
      <c r="CH61">
        <v>0</v>
      </c>
      <c r="CI61">
        <v>0</v>
      </c>
      <c r="CJ61">
        <v>0</v>
      </c>
      <c r="CK61">
        <v>2265.1</v>
      </c>
      <c r="CL61">
        <v>0</v>
      </c>
      <c r="CM61">
        <v>0</v>
      </c>
      <c r="CN61">
        <v>953224.5</v>
      </c>
      <c r="CO61">
        <v>0</v>
      </c>
      <c r="CP61">
        <v>0</v>
      </c>
      <c r="CQ61">
        <v>924.2</v>
      </c>
      <c r="CR61">
        <v>10</v>
      </c>
      <c r="CS61">
        <v>0</v>
      </c>
      <c r="CT61">
        <v>0</v>
      </c>
      <c r="CU61">
        <v>0</v>
      </c>
      <c r="CV61">
        <v>0</v>
      </c>
      <c r="CW61">
        <v>542.79999999999995</v>
      </c>
      <c r="CX61">
        <v>1237</v>
      </c>
      <c r="CY61">
        <v>0</v>
      </c>
      <c r="CZ61">
        <v>780.4</v>
      </c>
      <c r="DA61">
        <v>0</v>
      </c>
      <c r="DB61">
        <v>0</v>
      </c>
      <c r="DC61">
        <v>0</v>
      </c>
      <c r="DD61">
        <v>478.9</v>
      </c>
      <c r="DE61">
        <v>0</v>
      </c>
      <c r="DF61">
        <v>0</v>
      </c>
      <c r="DG61">
        <v>515.4</v>
      </c>
      <c r="DH61">
        <v>0</v>
      </c>
      <c r="DI61">
        <v>0</v>
      </c>
      <c r="DJ61">
        <v>2635.1</v>
      </c>
      <c r="DK61">
        <v>0</v>
      </c>
      <c r="DL61">
        <v>0</v>
      </c>
      <c r="DM61">
        <v>0</v>
      </c>
      <c r="DN61">
        <v>0.32</v>
      </c>
      <c r="DO61">
        <v>0</v>
      </c>
      <c r="DP61">
        <v>0</v>
      </c>
      <c r="DQ61">
        <v>0</v>
      </c>
    </row>
    <row r="62" spans="1:121" hidden="1">
      <c r="A62" t="s">
        <v>27</v>
      </c>
      <c r="B62">
        <v>2050</v>
      </c>
      <c r="C62">
        <v>14120499</v>
      </c>
      <c r="D62">
        <v>1063701.8</v>
      </c>
      <c r="E62">
        <v>0</v>
      </c>
      <c r="F62">
        <v>121025.4</v>
      </c>
      <c r="G62">
        <v>15305226.4</v>
      </c>
      <c r="H62">
        <v>13612789.4</v>
      </c>
      <c r="I62">
        <v>13660993.300000001</v>
      </c>
      <c r="J62" s="53">
        <v>13680406</v>
      </c>
      <c r="K62" s="65">
        <v>5343098.5</v>
      </c>
      <c r="L62">
        <v>3.5900000000000001E-2</v>
      </c>
      <c r="M62">
        <v>5.3900000000000003E-2</v>
      </c>
      <c r="N62">
        <v>0.14599999999999999</v>
      </c>
      <c r="O62">
        <v>95290.07</v>
      </c>
      <c r="P62">
        <v>3674.1</v>
      </c>
      <c r="Q62">
        <v>0.37</v>
      </c>
      <c r="R62">
        <v>0.61</v>
      </c>
      <c r="S62">
        <v>302.2</v>
      </c>
      <c r="T62">
        <v>5.7</v>
      </c>
      <c r="U62">
        <v>0.56999999999999995</v>
      </c>
      <c r="V62">
        <v>35.9</v>
      </c>
      <c r="W62">
        <v>1580.1</v>
      </c>
      <c r="X62">
        <v>0.13</v>
      </c>
      <c r="Y62">
        <v>302.5</v>
      </c>
      <c r="Z62">
        <v>83</v>
      </c>
      <c r="AA62">
        <v>385.5</v>
      </c>
      <c r="AB62">
        <v>181</v>
      </c>
      <c r="AC62">
        <v>3.5</v>
      </c>
      <c r="AD62">
        <v>0.36</v>
      </c>
      <c r="AE62">
        <v>22.9</v>
      </c>
      <c r="AF62">
        <v>945.9</v>
      </c>
      <c r="AG62">
        <v>0.11</v>
      </c>
      <c r="AH62">
        <v>181.2</v>
      </c>
      <c r="AI62">
        <v>51.2</v>
      </c>
      <c r="AJ62">
        <v>232.4</v>
      </c>
      <c r="AK62">
        <v>327</v>
      </c>
      <c r="AL62">
        <v>9.9</v>
      </c>
      <c r="AM62">
        <v>1.2</v>
      </c>
      <c r="AN62">
        <v>35.5</v>
      </c>
      <c r="AO62">
        <v>1587.6</v>
      </c>
      <c r="AP62">
        <v>0.15</v>
      </c>
      <c r="AQ62">
        <v>327.60000000000002</v>
      </c>
      <c r="AR62">
        <v>82.9</v>
      </c>
      <c r="AS62">
        <v>410.5</v>
      </c>
      <c r="AT62">
        <v>487.7</v>
      </c>
      <c r="AU62">
        <v>19.3</v>
      </c>
      <c r="AV62">
        <v>2.5099999999999998</v>
      </c>
      <c r="AW62">
        <v>49.3</v>
      </c>
      <c r="AX62">
        <v>2209.4</v>
      </c>
      <c r="AY62">
        <v>0.25</v>
      </c>
      <c r="AZ62">
        <v>489</v>
      </c>
      <c r="BA62">
        <v>115.3</v>
      </c>
      <c r="BB62">
        <v>604.20000000000005</v>
      </c>
      <c r="BC62">
        <v>2059671.5</v>
      </c>
      <c r="BD62">
        <v>38.799999999999997</v>
      </c>
      <c r="BE62">
        <v>3.9</v>
      </c>
      <c r="BF62">
        <v>244498.2</v>
      </c>
      <c r="BG62">
        <v>10770.1</v>
      </c>
      <c r="BH62">
        <v>0.9</v>
      </c>
      <c r="BI62">
        <v>2061889.2</v>
      </c>
      <c r="BJ62">
        <v>565693.80000000005</v>
      </c>
      <c r="BK62">
        <v>2627583</v>
      </c>
      <c r="BL62">
        <v>0</v>
      </c>
      <c r="BM62">
        <v>22.24</v>
      </c>
      <c r="BN62">
        <v>20.420000000000002</v>
      </c>
      <c r="BO62">
        <v>0.52</v>
      </c>
      <c r="BP62">
        <v>43.18</v>
      </c>
      <c r="BQ62">
        <v>24.15</v>
      </c>
      <c r="BR62">
        <v>23.88</v>
      </c>
      <c r="BS62">
        <v>0.55000000000000004</v>
      </c>
      <c r="BT62">
        <v>48.58</v>
      </c>
      <c r="BU62">
        <v>6978242.5</v>
      </c>
      <c r="BV62">
        <v>1644233.1</v>
      </c>
      <c r="BW62">
        <v>912136.8</v>
      </c>
      <c r="BX62">
        <v>40484.9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736697.2</v>
      </c>
      <c r="CE62">
        <v>2674117.2000000002</v>
      </c>
      <c r="CF62">
        <v>0</v>
      </c>
      <c r="CG62">
        <v>1706838.8</v>
      </c>
      <c r="CH62">
        <v>0</v>
      </c>
      <c r="CI62">
        <v>0</v>
      </c>
      <c r="CJ62">
        <v>0</v>
      </c>
      <c r="CK62">
        <v>431.6</v>
      </c>
      <c r="CL62">
        <v>0</v>
      </c>
      <c r="CM62">
        <v>0</v>
      </c>
      <c r="CN62">
        <v>907535.9</v>
      </c>
      <c r="CO62">
        <v>0</v>
      </c>
      <c r="CP62">
        <v>0</v>
      </c>
      <c r="CQ62">
        <v>862.7</v>
      </c>
      <c r="CR62">
        <v>10</v>
      </c>
      <c r="CS62">
        <v>0</v>
      </c>
      <c r="CT62">
        <v>0</v>
      </c>
      <c r="CU62">
        <v>0</v>
      </c>
      <c r="CV62">
        <v>0</v>
      </c>
      <c r="CW62">
        <v>577</v>
      </c>
      <c r="CX62">
        <v>924</v>
      </c>
      <c r="CY62">
        <v>0</v>
      </c>
      <c r="CZ62">
        <v>1729.7</v>
      </c>
      <c r="DA62">
        <v>0</v>
      </c>
      <c r="DB62">
        <v>0</v>
      </c>
      <c r="DC62">
        <v>0</v>
      </c>
      <c r="DD62">
        <v>28.9</v>
      </c>
      <c r="DE62">
        <v>0</v>
      </c>
      <c r="DF62">
        <v>0</v>
      </c>
      <c r="DG62">
        <v>507.8</v>
      </c>
      <c r="DH62">
        <v>0</v>
      </c>
      <c r="DI62">
        <v>0</v>
      </c>
      <c r="DJ62">
        <v>2389.1999999999998</v>
      </c>
      <c r="DK62">
        <v>0</v>
      </c>
      <c r="DL62">
        <v>0</v>
      </c>
      <c r="DM62">
        <v>1.8</v>
      </c>
      <c r="DN62">
        <v>0.32</v>
      </c>
      <c r="DO62">
        <v>0</v>
      </c>
      <c r="DP62">
        <v>0</v>
      </c>
      <c r="DQ62">
        <v>0</v>
      </c>
    </row>
    <row r="63" spans="1:121" hidden="1">
      <c r="A63" t="s">
        <v>31</v>
      </c>
      <c r="B63">
        <v>2024</v>
      </c>
      <c r="C63">
        <v>249849980</v>
      </c>
      <c r="D63">
        <v>465445.9</v>
      </c>
      <c r="E63">
        <v>0</v>
      </c>
      <c r="F63">
        <v>1257940.3</v>
      </c>
      <c r="G63">
        <v>251573369.5</v>
      </c>
      <c r="H63">
        <v>240870792.69999999</v>
      </c>
      <c r="I63">
        <v>199603710.90000001</v>
      </c>
      <c r="J63" s="53">
        <v>48279480</v>
      </c>
      <c r="K63" s="65">
        <v>36302692</v>
      </c>
      <c r="L63">
        <v>3.5900000000000001E-2</v>
      </c>
      <c r="M63">
        <v>5.3900000000000003E-2</v>
      </c>
      <c r="N63">
        <v>0.15</v>
      </c>
      <c r="O63">
        <v>9059.0400000000009</v>
      </c>
      <c r="P63">
        <v>56445.9</v>
      </c>
      <c r="Q63">
        <v>0.36</v>
      </c>
      <c r="R63">
        <v>0.36</v>
      </c>
      <c r="S63">
        <v>286.89999999999998</v>
      </c>
      <c r="T63">
        <v>11.9</v>
      </c>
      <c r="U63">
        <v>1.54</v>
      </c>
      <c r="V63">
        <v>30</v>
      </c>
      <c r="W63">
        <v>1299.8</v>
      </c>
      <c r="X63">
        <v>0.16</v>
      </c>
      <c r="Y63">
        <v>287.7</v>
      </c>
      <c r="Z63">
        <v>68.8</v>
      </c>
      <c r="AA63">
        <v>356.5</v>
      </c>
      <c r="AB63">
        <v>300.2</v>
      </c>
      <c r="AC63">
        <v>12.6</v>
      </c>
      <c r="AD63">
        <v>1.64</v>
      </c>
      <c r="AE63">
        <v>31.4</v>
      </c>
      <c r="AF63">
        <v>1354.7</v>
      </c>
      <c r="AG63">
        <v>0.17</v>
      </c>
      <c r="AH63">
        <v>301.10000000000002</v>
      </c>
      <c r="AI63">
        <v>71.8</v>
      </c>
      <c r="AJ63">
        <v>372.8</v>
      </c>
      <c r="AK63">
        <v>238.1</v>
      </c>
      <c r="AL63">
        <v>11.3</v>
      </c>
      <c r="AM63">
        <v>1.54</v>
      </c>
      <c r="AN63">
        <v>22.3</v>
      </c>
      <c r="AO63">
        <v>997.8</v>
      </c>
      <c r="AP63">
        <v>0.13</v>
      </c>
      <c r="AQ63">
        <v>238.9</v>
      </c>
      <c r="AR63">
        <v>52.1</v>
      </c>
      <c r="AS63">
        <v>291</v>
      </c>
      <c r="AT63">
        <v>654</v>
      </c>
      <c r="AU63">
        <v>43</v>
      </c>
      <c r="AV63">
        <v>6.08</v>
      </c>
      <c r="AW63">
        <v>50.9</v>
      </c>
      <c r="AX63">
        <v>2343.4</v>
      </c>
      <c r="AY63">
        <v>0.38</v>
      </c>
      <c r="AZ63">
        <v>656.9</v>
      </c>
      <c r="BA63">
        <v>120.9</v>
      </c>
      <c r="BB63">
        <v>777.8</v>
      </c>
      <c r="BC63">
        <v>68354947.599999994</v>
      </c>
      <c r="BD63">
        <v>2821.7</v>
      </c>
      <c r="BE63">
        <v>365.5</v>
      </c>
      <c r="BF63">
        <v>7156729.4000000004</v>
      </c>
      <c r="BG63">
        <v>309789.2</v>
      </c>
      <c r="BH63">
        <v>37.6</v>
      </c>
      <c r="BI63">
        <v>68538821.799999997</v>
      </c>
      <c r="BJ63">
        <v>16398720</v>
      </c>
      <c r="BK63">
        <v>84937541.799999997</v>
      </c>
      <c r="BL63">
        <v>0</v>
      </c>
      <c r="BM63">
        <v>31.84</v>
      </c>
      <c r="BN63">
        <v>1.75</v>
      </c>
      <c r="BO63">
        <v>0</v>
      </c>
      <c r="BP63">
        <v>33.590000000000003</v>
      </c>
      <c r="BQ63">
        <v>33.71</v>
      </c>
      <c r="BR63">
        <v>1.89</v>
      </c>
      <c r="BS63">
        <v>0</v>
      </c>
      <c r="BT63">
        <v>35.6</v>
      </c>
      <c r="BU63">
        <v>239514340</v>
      </c>
      <c r="BV63">
        <v>51969660</v>
      </c>
      <c r="BW63">
        <v>395636.5</v>
      </c>
      <c r="BX63">
        <v>4058194.5</v>
      </c>
      <c r="BY63">
        <v>0</v>
      </c>
      <c r="BZ63">
        <v>0</v>
      </c>
      <c r="CA63">
        <v>15368901</v>
      </c>
      <c r="CB63">
        <v>0</v>
      </c>
      <c r="CC63">
        <v>0</v>
      </c>
      <c r="CD63">
        <v>2992187</v>
      </c>
      <c r="CE63">
        <v>137555170</v>
      </c>
      <c r="CF63">
        <v>0</v>
      </c>
      <c r="CG63">
        <v>722766.8</v>
      </c>
      <c r="CH63">
        <v>0</v>
      </c>
      <c r="CI63">
        <v>216461.9</v>
      </c>
      <c r="CJ63">
        <v>29227546</v>
      </c>
      <c r="CK63">
        <v>0</v>
      </c>
      <c r="CL63">
        <v>0</v>
      </c>
      <c r="CM63">
        <v>0</v>
      </c>
      <c r="CN63">
        <v>48977470</v>
      </c>
      <c r="CO63">
        <v>0</v>
      </c>
      <c r="CP63">
        <v>0</v>
      </c>
      <c r="CQ63">
        <v>498</v>
      </c>
      <c r="CR63">
        <v>760.3</v>
      </c>
      <c r="CS63">
        <v>0</v>
      </c>
      <c r="CT63">
        <v>5892</v>
      </c>
      <c r="CU63">
        <v>0</v>
      </c>
      <c r="CV63">
        <v>0</v>
      </c>
      <c r="CW63">
        <v>1957.3</v>
      </c>
      <c r="CX63">
        <v>33466</v>
      </c>
      <c r="CY63">
        <v>0</v>
      </c>
      <c r="CZ63">
        <v>6009.2</v>
      </c>
      <c r="DA63">
        <v>0</v>
      </c>
      <c r="DB63">
        <v>54.5</v>
      </c>
      <c r="DC63">
        <v>3666</v>
      </c>
      <c r="DD63">
        <v>0</v>
      </c>
      <c r="DE63">
        <v>0</v>
      </c>
      <c r="DF63">
        <v>0</v>
      </c>
      <c r="DG63">
        <v>20461.2</v>
      </c>
      <c r="DH63">
        <v>0</v>
      </c>
      <c r="DI63">
        <v>0</v>
      </c>
      <c r="DJ63">
        <v>1093.3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</row>
    <row r="64" spans="1:121" hidden="1">
      <c r="A64" t="s">
        <v>31</v>
      </c>
      <c r="B64">
        <v>2026</v>
      </c>
      <c r="C64">
        <v>255161220</v>
      </c>
      <c r="D64">
        <v>4208060.5</v>
      </c>
      <c r="E64">
        <v>0</v>
      </c>
      <c r="F64">
        <v>1301744.5</v>
      </c>
      <c r="G64">
        <v>260671017.90000001</v>
      </c>
      <c r="H64">
        <v>245991156.30000001</v>
      </c>
      <c r="I64">
        <v>169785728.5</v>
      </c>
      <c r="J64" s="53">
        <v>38605410</v>
      </c>
      <c r="K64" s="65">
        <v>38340540</v>
      </c>
      <c r="L64">
        <v>3.5900000000000001E-2</v>
      </c>
      <c r="M64">
        <v>5.3900000000000003E-2</v>
      </c>
      <c r="N64">
        <v>0.15</v>
      </c>
      <c r="O64">
        <v>38784.410000000003</v>
      </c>
      <c r="P64">
        <v>57714.5</v>
      </c>
      <c r="Q64">
        <v>0.49</v>
      </c>
      <c r="R64">
        <v>0.46</v>
      </c>
      <c r="S64">
        <v>226.9</v>
      </c>
      <c r="T64">
        <v>9.1999999999999993</v>
      </c>
      <c r="U64">
        <v>1.19</v>
      </c>
      <c r="V64">
        <v>24.1</v>
      </c>
      <c r="W64">
        <v>1033.5</v>
      </c>
      <c r="X64">
        <v>0.13</v>
      </c>
      <c r="Y64">
        <v>227.5</v>
      </c>
      <c r="Z64">
        <v>54.9</v>
      </c>
      <c r="AA64">
        <v>282.39999999999998</v>
      </c>
      <c r="AB64">
        <v>250.5</v>
      </c>
      <c r="AC64">
        <v>10.3</v>
      </c>
      <c r="AD64">
        <v>1.34</v>
      </c>
      <c r="AE64">
        <v>26.6</v>
      </c>
      <c r="AF64">
        <v>1136.5999999999999</v>
      </c>
      <c r="AG64">
        <v>0.15</v>
      </c>
      <c r="AH64">
        <v>251.2</v>
      </c>
      <c r="AI64">
        <v>60.5</v>
      </c>
      <c r="AJ64">
        <v>311.7</v>
      </c>
      <c r="AK64">
        <v>188.4</v>
      </c>
      <c r="AL64">
        <v>8.4</v>
      </c>
      <c r="AM64">
        <v>1.1200000000000001</v>
      </c>
      <c r="AN64">
        <v>18.100000000000001</v>
      </c>
      <c r="AO64">
        <v>813.9</v>
      </c>
      <c r="AP64">
        <v>0.1</v>
      </c>
      <c r="AQ64">
        <v>188.9</v>
      </c>
      <c r="AR64">
        <v>42.4</v>
      </c>
      <c r="AS64">
        <v>231.3</v>
      </c>
      <c r="AT64">
        <v>537.9</v>
      </c>
      <c r="AU64">
        <v>34</v>
      </c>
      <c r="AV64">
        <v>4.7699999999999996</v>
      </c>
      <c r="AW64">
        <v>43</v>
      </c>
      <c r="AX64">
        <v>1999.1</v>
      </c>
      <c r="AY64">
        <v>0.3</v>
      </c>
      <c r="AZ64">
        <v>540.20000000000005</v>
      </c>
      <c r="BA64">
        <v>102.6</v>
      </c>
      <c r="BB64">
        <v>642.79999999999995</v>
      </c>
      <c r="BC64">
        <v>58760397.600000001</v>
      </c>
      <c r="BD64">
        <v>2381.9</v>
      </c>
      <c r="BE64">
        <v>307.5</v>
      </c>
      <c r="BF64">
        <v>6240202.5999999996</v>
      </c>
      <c r="BG64">
        <v>267782.3</v>
      </c>
      <c r="BH64">
        <v>33</v>
      </c>
      <c r="BI64">
        <v>58915318.899999999</v>
      </c>
      <c r="BJ64">
        <v>14229133.199999999</v>
      </c>
      <c r="BK64">
        <v>73144452.099999994</v>
      </c>
      <c r="BL64">
        <v>0</v>
      </c>
      <c r="BM64">
        <v>26.46</v>
      </c>
      <c r="BN64">
        <v>7.38</v>
      </c>
      <c r="BO64">
        <v>0</v>
      </c>
      <c r="BP64">
        <v>33.840000000000003</v>
      </c>
      <c r="BQ64">
        <v>28.25</v>
      </c>
      <c r="BR64">
        <v>8.08</v>
      </c>
      <c r="BS64">
        <v>0</v>
      </c>
      <c r="BT64">
        <v>36.33</v>
      </c>
      <c r="BU64">
        <v>260335310</v>
      </c>
      <c r="BV64">
        <v>90885290</v>
      </c>
      <c r="BW64">
        <v>3596230.5</v>
      </c>
      <c r="BX64">
        <v>3856104.8</v>
      </c>
      <c r="BY64">
        <v>0</v>
      </c>
      <c r="BZ64">
        <v>0</v>
      </c>
      <c r="CA64">
        <v>12840486</v>
      </c>
      <c r="CB64">
        <v>0</v>
      </c>
      <c r="CC64">
        <v>0</v>
      </c>
      <c r="CD64">
        <v>4692662</v>
      </c>
      <c r="CE64">
        <v>120071660</v>
      </c>
      <c r="CF64">
        <v>0</v>
      </c>
      <c r="CG64">
        <v>705822.4</v>
      </c>
      <c r="CH64">
        <v>0</v>
      </c>
      <c r="CI64">
        <v>213767.2</v>
      </c>
      <c r="CJ64">
        <v>28165948</v>
      </c>
      <c r="CK64">
        <v>0</v>
      </c>
      <c r="CL64">
        <v>0</v>
      </c>
      <c r="CM64">
        <v>0</v>
      </c>
      <c r="CN64">
        <v>86192620</v>
      </c>
      <c r="CO64">
        <v>0</v>
      </c>
      <c r="CP64">
        <v>0</v>
      </c>
      <c r="CQ64">
        <v>2542.1</v>
      </c>
      <c r="CR64">
        <v>760.3</v>
      </c>
      <c r="CS64">
        <v>0</v>
      </c>
      <c r="CT64">
        <v>5817</v>
      </c>
      <c r="CU64">
        <v>0</v>
      </c>
      <c r="CV64">
        <v>0</v>
      </c>
      <c r="CW64">
        <v>3408.5</v>
      </c>
      <c r="CX64">
        <v>33466</v>
      </c>
      <c r="CY64">
        <v>0</v>
      </c>
      <c r="CZ64">
        <v>6009.2</v>
      </c>
      <c r="DA64">
        <v>0</v>
      </c>
      <c r="DB64">
        <v>54.5</v>
      </c>
      <c r="DC64">
        <v>3666</v>
      </c>
      <c r="DD64">
        <v>0</v>
      </c>
      <c r="DE64">
        <v>0</v>
      </c>
      <c r="DF64">
        <v>0</v>
      </c>
      <c r="DG64">
        <v>36526.1</v>
      </c>
      <c r="DH64">
        <v>0</v>
      </c>
      <c r="DI64">
        <v>0</v>
      </c>
      <c r="DJ64">
        <v>9589.1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</row>
    <row r="65" spans="1:121" hidden="1">
      <c r="A65" t="s">
        <v>31</v>
      </c>
      <c r="B65">
        <v>2028</v>
      </c>
      <c r="C65">
        <v>261894880</v>
      </c>
      <c r="D65">
        <v>8509912</v>
      </c>
      <c r="E65">
        <v>0</v>
      </c>
      <c r="F65">
        <v>1669482.1</v>
      </c>
      <c r="G65">
        <v>272074285.19999999</v>
      </c>
      <c r="H65">
        <v>252482851.19999999</v>
      </c>
      <c r="I65">
        <v>139690358</v>
      </c>
      <c r="J65" s="53">
        <v>49486264</v>
      </c>
      <c r="K65" s="65">
        <v>67733300</v>
      </c>
      <c r="L65">
        <v>3.5900000000000001E-2</v>
      </c>
      <c r="M65">
        <v>5.3900000000000003E-2</v>
      </c>
      <c r="N65">
        <v>0.15</v>
      </c>
      <c r="O65">
        <v>48614.97</v>
      </c>
      <c r="P65">
        <v>59360.7</v>
      </c>
      <c r="Q65">
        <v>0.59</v>
      </c>
      <c r="R65">
        <v>0.52</v>
      </c>
      <c r="S65">
        <v>172.1</v>
      </c>
      <c r="T65">
        <v>5.9</v>
      </c>
      <c r="U65">
        <v>0.73</v>
      </c>
      <c r="V65">
        <v>19.5</v>
      </c>
      <c r="W65">
        <v>820</v>
      </c>
      <c r="X65">
        <v>0.1</v>
      </c>
      <c r="Y65">
        <v>172.4</v>
      </c>
      <c r="Z65">
        <v>43.9</v>
      </c>
      <c r="AA65">
        <v>216.4</v>
      </c>
      <c r="AB65">
        <v>208.3</v>
      </c>
      <c r="AC65">
        <v>7.2</v>
      </c>
      <c r="AD65">
        <v>0.9</v>
      </c>
      <c r="AE65">
        <v>23.7</v>
      </c>
      <c r="AF65">
        <v>989.5</v>
      </c>
      <c r="AG65">
        <v>0.13</v>
      </c>
      <c r="AH65">
        <v>208.7</v>
      </c>
      <c r="AI65">
        <v>53.2</v>
      </c>
      <c r="AJ65">
        <v>261.89999999999998</v>
      </c>
      <c r="AK65">
        <v>141.4</v>
      </c>
      <c r="AL65">
        <v>4.5</v>
      </c>
      <c r="AM65">
        <v>0.55000000000000004</v>
      </c>
      <c r="AN65">
        <v>15.1</v>
      </c>
      <c r="AO65">
        <v>677.9</v>
      </c>
      <c r="AP65">
        <v>7.0000000000000007E-2</v>
      </c>
      <c r="AQ65">
        <v>141.69999999999999</v>
      </c>
      <c r="AR65">
        <v>35.4</v>
      </c>
      <c r="AS65">
        <v>177</v>
      </c>
      <c r="AT65">
        <v>460.3</v>
      </c>
      <c r="AU65">
        <v>27</v>
      </c>
      <c r="AV65">
        <v>3.76</v>
      </c>
      <c r="AW65">
        <v>39.1</v>
      </c>
      <c r="AX65">
        <v>1768.7</v>
      </c>
      <c r="AY65">
        <v>0.27</v>
      </c>
      <c r="AZ65">
        <v>462.1</v>
      </c>
      <c r="BA65">
        <v>91.9</v>
      </c>
      <c r="BB65">
        <v>554</v>
      </c>
      <c r="BC65">
        <v>49665396.5</v>
      </c>
      <c r="BD65">
        <v>1685.1</v>
      </c>
      <c r="BE65">
        <v>209.2</v>
      </c>
      <c r="BF65">
        <v>5625098.2999999998</v>
      </c>
      <c r="BG65">
        <v>236828.7</v>
      </c>
      <c r="BH65">
        <v>28.6</v>
      </c>
      <c r="BI65">
        <v>49772732.200000003</v>
      </c>
      <c r="BJ65">
        <v>12690390.9</v>
      </c>
      <c r="BK65">
        <v>62463123.100000001</v>
      </c>
      <c r="BL65">
        <v>0</v>
      </c>
      <c r="BM65">
        <v>22.43</v>
      </c>
      <c r="BN65">
        <v>9.14</v>
      </c>
      <c r="BO65">
        <v>0</v>
      </c>
      <c r="BP65">
        <v>31.57</v>
      </c>
      <c r="BQ65">
        <v>24.24</v>
      </c>
      <c r="BR65">
        <v>10.17</v>
      </c>
      <c r="BS65">
        <v>0</v>
      </c>
      <c r="BT65">
        <v>34.4</v>
      </c>
      <c r="BU65">
        <v>290353300</v>
      </c>
      <c r="BV65">
        <v>132383920</v>
      </c>
      <c r="BW65">
        <v>7292401.5</v>
      </c>
      <c r="BX65">
        <v>3607492.8</v>
      </c>
      <c r="BY65">
        <v>0</v>
      </c>
      <c r="BZ65">
        <v>0</v>
      </c>
      <c r="CA65">
        <v>7667393.5</v>
      </c>
      <c r="CB65">
        <v>0</v>
      </c>
      <c r="CC65">
        <v>0</v>
      </c>
      <c r="CD65">
        <v>7655811</v>
      </c>
      <c r="CE65">
        <v>110991630</v>
      </c>
      <c r="CF65">
        <v>0</v>
      </c>
      <c r="CG65">
        <v>675506</v>
      </c>
      <c r="CH65">
        <v>0</v>
      </c>
      <c r="CI65">
        <v>224774.9</v>
      </c>
      <c r="CJ65">
        <v>27510182</v>
      </c>
      <c r="CK65">
        <v>0</v>
      </c>
      <c r="CL65">
        <v>0</v>
      </c>
      <c r="CM65">
        <v>0</v>
      </c>
      <c r="CN65">
        <v>124728110</v>
      </c>
      <c r="CO65">
        <v>0</v>
      </c>
      <c r="CP65">
        <v>0</v>
      </c>
      <c r="CQ65">
        <v>4992.5</v>
      </c>
      <c r="CR65">
        <v>760.3</v>
      </c>
      <c r="CS65">
        <v>0</v>
      </c>
      <c r="CT65">
        <v>5817</v>
      </c>
      <c r="CU65">
        <v>0</v>
      </c>
      <c r="CV65">
        <v>0</v>
      </c>
      <c r="CW65">
        <v>5604.1</v>
      </c>
      <c r="CX65">
        <v>33466</v>
      </c>
      <c r="CY65">
        <v>0</v>
      </c>
      <c r="CZ65">
        <v>6009.2</v>
      </c>
      <c r="DA65">
        <v>0</v>
      </c>
      <c r="DB65">
        <v>57.5</v>
      </c>
      <c r="DC65">
        <v>3666</v>
      </c>
      <c r="DD65">
        <v>0</v>
      </c>
      <c r="DE65">
        <v>0</v>
      </c>
      <c r="DF65">
        <v>0</v>
      </c>
      <c r="DG65">
        <v>54310</v>
      </c>
      <c r="DH65">
        <v>0</v>
      </c>
      <c r="DI65">
        <v>0</v>
      </c>
      <c r="DJ65">
        <v>18900.099999999999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</row>
    <row r="66" spans="1:121" hidden="1">
      <c r="A66" t="s">
        <v>31</v>
      </c>
      <c r="B66">
        <v>2030</v>
      </c>
      <c r="C66">
        <v>269876500</v>
      </c>
      <c r="D66">
        <v>15309517</v>
      </c>
      <c r="E66">
        <v>0</v>
      </c>
      <c r="F66">
        <v>1787591.1</v>
      </c>
      <c r="G66">
        <v>286973633.19999999</v>
      </c>
      <c r="H66">
        <v>260177654.40000001</v>
      </c>
      <c r="I66">
        <v>135098271.59999999</v>
      </c>
      <c r="J66" s="53">
        <v>54439064</v>
      </c>
      <c r="K66" s="65">
        <v>69225350</v>
      </c>
      <c r="L66">
        <v>3.5900000000000001E-2</v>
      </c>
      <c r="M66">
        <v>5.3900000000000003E-2</v>
      </c>
      <c r="N66">
        <v>0.15</v>
      </c>
      <c r="O66">
        <v>51640.639999999999</v>
      </c>
      <c r="P66">
        <v>61058.2</v>
      </c>
      <c r="Q66">
        <v>0.65</v>
      </c>
      <c r="R66">
        <v>0.57999999999999996</v>
      </c>
      <c r="S66">
        <v>145.30000000000001</v>
      </c>
      <c r="T66">
        <v>4.8</v>
      </c>
      <c r="U66">
        <v>0.59</v>
      </c>
      <c r="V66">
        <v>16.8</v>
      </c>
      <c r="W66">
        <v>698.4</v>
      </c>
      <c r="X66">
        <v>0.09</v>
      </c>
      <c r="Y66">
        <v>145.6</v>
      </c>
      <c r="Z66">
        <v>37.6</v>
      </c>
      <c r="AA66">
        <v>183.2</v>
      </c>
      <c r="AB66">
        <v>181.6</v>
      </c>
      <c r="AC66">
        <v>6.1</v>
      </c>
      <c r="AD66">
        <v>0.76</v>
      </c>
      <c r="AE66">
        <v>21</v>
      </c>
      <c r="AF66">
        <v>867.3</v>
      </c>
      <c r="AG66">
        <v>0.11</v>
      </c>
      <c r="AH66">
        <v>182</v>
      </c>
      <c r="AI66">
        <v>46.9</v>
      </c>
      <c r="AJ66">
        <v>228.9</v>
      </c>
      <c r="AK66">
        <v>162.19999999999999</v>
      </c>
      <c r="AL66">
        <v>5.5</v>
      </c>
      <c r="AM66">
        <v>0.7</v>
      </c>
      <c r="AN66">
        <v>17</v>
      </c>
      <c r="AO66">
        <v>764.6</v>
      </c>
      <c r="AP66">
        <v>0.08</v>
      </c>
      <c r="AQ66">
        <v>162.5</v>
      </c>
      <c r="AR66">
        <v>39.799999999999997</v>
      </c>
      <c r="AS66">
        <v>202.3</v>
      </c>
      <c r="AT66">
        <v>425.3</v>
      </c>
      <c r="AU66">
        <v>25.6</v>
      </c>
      <c r="AV66">
        <v>3.56</v>
      </c>
      <c r="AW66">
        <v>35.299999999999997</v>
      </c>
      <c r="AX66">
        <v>1633.1</v>
      </c>
      <c r="AY66">
        <v>0.23</v>
      </c>
      <c r="AZ66">
        <v>427</v>
      </c>
      <c r="BA66">
        <v>84</v>
      </c>
      <c r="BB66">
        <v>511.1</v>
      </c>
      <c r="BC66">
        <v>43563041.600000001</v>
      </c>
      <c r="BD66">
        <v>1422.8</v>
      </c>
      <c r="BE66">
        <v>175</v>
      </c>
      <c r="BF66">
        <v>5027810.9000000004</v>
      </c>
      <c r="BG66">
        <v>209564.9</v>
      </c>
      <c r="BH66">
        <v>25.7</v>
      </c>
      <c r="BI66">
        <v>43653215.399999999</v>
      </c>
      <c r="BJ66">
        <v>11279861.9</v>
      </c>
      <c r="BK66">
        <v>54933077.299999997</v>
      </c>
      <c r="BL66">
        <v>0</v>
      </c>
      <c r="BM66">
        <v>20.77</v>
      </c>
      <c r="BN66">
        <v>9.57</v>
      </c>
      <c r="BO66">
        <v>0</v>
      </c>
      <c r="BP66">
        <v>30.34</v>
      </c>
      <c r="BQ66">
        <v>22.86</v>
      </c>
      <c r="BR66">
        <v>10.88</v>
      </c>
      <c r="BS66">
        <v>0</v>
      </c>
      <c r="BT66">
        <v>33.74</v>
      </c>
      <c r="BU66">
        <v>301807940</v>
      </c>
      <c r="BV66">
        <v>151875360</v>
      </c>
      <c r="BW66">
        <v>13047875</v>
      </c>
      <c r="BX66">
        <v>3434471.2</v>
      </c>
      <c r="BY66">
        <v>0</v>
      </c>
      <c r="BZ66">
        <v>0</v>
      </c>
      <c r="CA66">
        <v>6207236.5</v>
      </c>
      <c r="CB66">
        <v>0</v>
      </c>
      <c r="CC66">
        <v>0</v>
      </c>
      <c r="CD66">
        <v>11795187</v>
      </c>
      <c r="CE66">
        <v>99247130</v>
      </c>
      <c r="CF66">
        <v>0</v>
      </c>
      <c r="CG66">
        <v>661493.30000000005</v>
      </c>
      <c r="CH66">
        <v>0</v>
      </c>
      <c r="CI66">
        <v>223900.6</v>
      </c>
      <c r="CJ66">
        <v>27110458</v>
      </c>
      <c r="CK66">
        <v>0</v>
      </c>
      <c r="CL66">
        <v>0</v>
      </c>
      <c r="CM66">
        <v>0</v>
      </c>
      <c r="CN66">
        <v>140080180</v>
      </c>
      <c r="CO66">
        <v>0</v>
      </c>
      <c r="CP66">
        <v>0</v>
      </c>
      <c r="CQ66">
        <v>8286.7999999999993</v>
      </c>
      <c r="CR66">
        <v>760.3</v>
      </c>
      <c r="CS66">
        <v>0</v>
      </c>
      <c r="CT66">
        <v>5817</v>
      </c>
      <c r="CU66">
        <v>0</v>
      </c>
      <c r="CV66">
        <v>0</v>
      </c>
      <c r="CW66">
        <v>8804</v>
      </c>
      <c r="CX66">
        <v>32654.2</v>
      </c>
      <c r="CY66">
        <v>0</v>
      </c>
      <c r="CZ66">
        <v>6009.2</v>
      </c>
      <c r="DA66">
        <v>0</v>
      </c>
      <c r="DB66">
        <v>57.5</v>
      </c>
      <c r="DC66">
        <v>3666</v>
      </c>
      <c r="DD66">
        <v>0</v>
      </c>
      <c r="DE66">
        <v>0</v>
      </c>
      <c r="DF66">
        <v>0</v>
      </c>
      <c r="DG66">
        <v>61649</v>
      </c>
      <c r="DH66">
        <v>0</v>
      </c>
      <c r="DI66">
        <v>0</v>
      </c>
      <c r="DJ66">
        <v>34441.1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</row>
    <row r="67" spans="1:121" hidden="1">
      <c r="A67" t="s">
        <v>31</v>
      </c>
      <c r="B67">
        <v>2035</v>
      </c>
      <c r="C67">
        <v>291435620</v>
      </c>
      <c r="D67">
        <v>39155470</v>
      </c>
      <c r="E67">
        <v>0</v>
      </c>
      <c r="F67">
        <v>1553729.1</v>
      </c>
      <c r="G67">
        <v>332144806.10000002</v>
      </c>
      <c r="H67">
        <v>280961959.60000002</v>
      </c>
      <c r="I67">
        <v>139529976.09999999</v>
      </c>
      <c r="J67" s="53">
        <v>45453932</v>
      </c>
      <c r="K67" s="65">
        <v>57362988</v>
      </c>
      <c r="L67">
        <v>3.5900000000000001E-2</v>
      </c>
      <c r="M67">
        <v>5.3900000000000003E-2</v>
      </c>
      <c r="N67">
        <v>0.15</v>
      </c>
      <c r="O67">
        <v>78470.12</v>
      </c>
      <c r="P67">
        <v>67270.5</v>
      </c>
      <c r="Q67">
        <v>0.74</v>
      </c>
      <c r="R67">
        <v>0.68</v>
      </c>
      <c r="S67">
        <v>98.1</v>
      </c>
      <c r="T67">
        <v>2.4</v>
      </c>
      <c r="U67">
        <v>0.26</v>
      </c>
      <c r="V67">
        <v>12.3</v>
      </c>
      <c r="W67">
        <v>499.1</v>
      </c>
      <c r="X67">
        <v>0.06</v>
      </c>
      <c r="Y67">
        <v>98.2</v>
      </c>
      <c r="Z67">
        <v>27.2</v>
      </c>
      <c r="AA67">
        <v>125.5</v>
      </c>
      <c r="AB67">
        <v>131.5</v>
      </c>
      <c r="AC67">
        <v>3.5</v>
      </c>
      <c r="AD67">
        <v>0.41</v>
      </c>
      <c r="AE67">
        <v>16.399999999999999</v>
      </c>
      <c r="AF67">
        <v>658.3</v>
      </c>
      <c r="AG67">
        <v>0.09</v>
      </c>
      <c r="AH67">
        <v>131.69999999999999</v>
      </c>
      <c r="AI67">
        <v>36.1</v>
      </c>
      <c r="AJ67">
        <v>167.8</v>
      </c>
      <c r="AK67">
        <v>204.7</v>
      </c>
      <c r="AL67">
        <v>8.3000000000000007</v>
      </c>
      <c r="AM67">
        <v>1.08</v>
      </c>
      <c r="AN67">
        <v>20.2</v>
      </c>
      <c r="AO67">
        <v>924.7</v>
      </c>
      <c r="AP67">
        <v>0.1</v>
      </c>
      <c r="AQ67">
        <v>205.2</v>
      </c>
      <c r="AR67">
        <v>47.8</v>
      </c>
      <c r="AS67">
        <v>253</v>
      </c>
      <c r="AT67">
        <v>368.9</v>
      </c>
      <c r="AU67">
        <v>20.100000000000001</v>
      </c>
      <c r="AV67">
        <v>2.77</v>
      </c>
      <c r="AW67">
        <v>32.4</v>
      </c>
      <c r="AX67">
        <v>1476.6</v>
      </c>
      <c r="AY67">
        <v>0.2</v>
      </c>
      <c r="AZ67">
        <v>370.2</v>
      </c>
      <c r="BA67">
        <v>76.5</v>
      </c>
      <c r="BB67">
        <v>446.7</v>
      </c>
      <c r="BC67">
        <v>33507529.5</v>
      </c>
      <c r="BD67">
        <v>802</v>
      </c>
      <c r="BE67">
        <v>89.5</v>
      </c>
      <c r="BF67">
        <v>4216838.5999999996</v>
      </c>
      <c r="BG67">
        <v>170615.1</v>
      </c>
      <c r="BH67">
        <v>20.9</v>
      </c>
      <c r="BI67">
        <v>33555856.600000001</v>
      </c>
      <c r="BJ67">
        <v>9306878.4000000004</v>
      </c>
      <c r="BK67">
        <v>42862735</v>
      </c>
      <c r="BL67">
        <v>0</v>
      </c>
      <c r="BM67">
        <v>17.8</v>
      </c>
      <c r="BN67">
        <v>13.85</v>
      </c>
      <c r="BO67">
        <v>0</v>
      </c>
      <c r="BP67">
        <v>31.64</v>
      </c>
      <c r="BQ67">
        <v>20.69</v>
      </c>
      <c r="BR67">
        <v>16.91</v>
      </c>
      <c r="BS67">
        <v>0</v>
      </c>
      <c r="BT67">
        <v>37.6</v>
      </c>
      <c r="BU67">
        <v>344100350</v>
      </c>
      <c r="BV67">
        <v>192614830</v>
      </c>
      <c r="BW67">
        <v>33462204</v>
      </c>
      <c r="BX67">
        <v>3191141</v>
      </c>
      <c r="BY67">
        <v>0</v>
      </c>
      <c r="BZ67">
        <v>0</v>
      </c>
      <c r="CA67">
        <v>1852603.2</v>
      </c>
      <c r="CB67">
        <v>0</v>
      </c>
      <c r="CC67">
        <v>0</v>
      </c>
      <c r="CD67">
        <v>12942960</v>
      </c>
      <c r="CE67">
        <v>85425270</v>
      </c>
      <c r="CF67">
        <v>0</v>
      </c>
      <c r="CG67">
        <v>634947.30000000005</v>
      </c>
      <c r="CH67">
        <v>0</v>
      </c>
      <c r="CI67">
        <v>221980.4</v>
      </c>
      <c r="CJ67">
        <v>26697360</v>
      </c>
      <c r="CK67">
        <v>0</v>
      </c>
      <c r="CL67">
        <v>0</v>
      </c>
      <c r="CM67">
        <v>0</v>
      </c>
      <c r="CN67">
        <v>179671870</v>
      </c>
      <c r="CO67">
        <v>0</v>
      </c>
      <c r="CP67">
        <v>0</v>
      </c>
      <c r="CQ67">
        <v>16554.599999999999</v>
      </c>
      <c r="CR67">
        <v>760.3</v>
      </c>
      <c r="CS67">
        <v>0</v>
      </c>
      <c r="CT67">
        <v>5585</v>
      </c>
      <c r="CU67">
        <v>0</v>
      </c>
      <c r="CV67">
        <v>0</v>
      </c>
      <c r="CW67">
        <v>11735.1</v>
      </c>
      <c r="CX67">
        <v>32482.2</v>
      </c>
      <c r="CY67">
        <v>0</v>
      </c>
      <c r="CZ67">
        <v>5912.2</v>
      </c>
      <c r="DA67">
        <v>0</v>
      </c>
      <c r="DB67">
        <v>57.5</v>
      </c>
      <c r="DC67">
        <v>3666</v>
      </c>
      <c r="DD67">
        <v>0</v>
      </c>
      <c r="DE67">
        <v>0</v>
      </c>
      <c r="DF67">
        <v>0</v>
      </c>
      <c r="DG67">
        <v>84200.8</v>
      </c>
      <c r="DH67">
        <v>0</v>
      </c>
      <c r="DI67">
        <v>0</v>
      </c>
      <c r="DJ67">
        <v>94303.5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</row>
    <row r="68" spans="1:121" hidden="1">
      <c r="A68" t="s">
        <v>31</v>
      </c>
      <c r="B68">
        <v>2040</v>
      </c>
      <c r="C68">
        <v>315902460</v>
      </c>
      <c r="D68">
        <v>53469870</v>
      </c>
      <c r="E68">
        <v>0</v>
      </c>
      <c r="F68">
        <v>1584455.6</v>
      </c>
      <c r="G68">
        <v>370956787.89999998</v>
      </c>
      <c r="H68">
        <v>304549525</v>
      </c>
      <c r="I68">
        <v>162758173.30000001</v>
      </c>
      <c r="J68" s="53">
        <v>51597736</v>
      </c>
      <c r="K68" s="65">
        <v>50457348</v>
      </c>
      <c r="L68">
        <v>3.5900000000000001E-2</v>
      </c>
      <c r="M68">
        <v>5.3900000000000003E-2</v>
      </c>
      <c r="N68">
        <v>0.15</v>
      </c>
      <c r="O68">
        <v>72909.960000000006</v>
      </c>
      <c r="P68">
        <v>73379.3</v>
      </c>
      <c r="Q68">
        <v>0.77</v>
      </c>
      <c r="R68">
        <v>0.71</v>
      </c>
      <c r="S68">
        <v>88.3</v>
      </c>
      <c r="T68">
        <v>2</v>
      </c>
      <c r="U68">
        <v>0.22</v>
      </c>
      <c r="V68">
        <v>11.2</v>
      </c>
      <c r="W68">
        <v>452.9</v>
      </c>
      <c r="X68">
        <v>0.06</v>
      </c>
      <c r="Y68">
        <v>88.4</v>
      </c>
      <c r="Z68">
        <v>24.8</v>
      </c>
      <c r="AA68">
        <v>113.1</v>
      </c>
      <c r="AB68">
        <v>116.7</v>
      </c>
      <c r="AC68">
        <v>2.9</v>
      </c>
      <c r="AD68">
        <v>0.33</v>
      </c>
      <c r="AE68">
        <v>14.9</v>
      </c>
      <c r="AF68">
        <v>591.6</v>
      </c>
      <c r="AG68">
        <v>0.08</v>
      </c>
      <c r="AH68">
        <v>116.9</v>
      </c>
      <c r="AI68">
        <v>32.5</v>
      </c>
      <c r="AJ68">
        <v>149.4</v>
      </c>
      <c r="AK68">
        <v>246</v>
      </c>
      <c r="AL68">
        <v>10.6</v>
      </c>
      <c r="AM68">
        <v>1.38</v>
      </c>
      <c r="AN68">
        <v>23.8</v>
      </c>
      <c r="AO68">
        <v>1097</v>
      </c>
      <c r="AP68">
        <v>0.11</v>
      </c>
      <c r="AQ68">
        <v>246.7</v>
      </c>
      <c r="AR68">
        <v>56.5</v>
      </c>
      <c r="AS68">
        <v>303.2</v>
      </c>
      <c r="AT68">
        <v>351.5</v>
      </c>
      <c r="AU68">
        <v>16.8</v>
      </c>
      <c r="AV68">
        <v>2.2599999999999998</v>
      </c>
      <c r="AW68">
        <v>32.9</v>
      </c>
      <c r="AX68">
        <v>1494</v>
      </c>
      <c r="AY68">
        <v>0.18</v>
      </c>
      <c r="AZ68">
        <v>352.6</v>
      </c>
      <c r="BA68">
        <v>77.5</v>
      </c>
      <c r="BB68">
        <v>430.1</v>
      </c>
      <c r="BC68">
        <v>32380299</v>
      </c>
      <c r="BD68">
        <v>731.7</v>
      </c>
      <c r="BE68">
        <v>79.8</v>
      </c>
      <c r="BF68">
        <v>4131204.1</v>
      </c>
      <c r="BG68">
        <v>166280.4</v>
      </c>
      <c r="BH68">
        <v>20.399999999999999</v>
      </c>
      <c r="BI68">
        <v>32423880.899999999</v>
      </c>
      <c r="BJ68">
        <v>9091939.3000000007</v>
      </c>
      <c r="BK68">
        <v>41515820.100000001</v>
      </c>
      <c r="BL68">
        <v>0</v>
      </c>
      <c r="BM68">
        <v>17.61</v>
      </c>
      <c r="BN68">
        <v>12.76</v>
      </c>
      <c r="BO68">
        <v>0</v>
      </c>
      <c r="BP68">
        <v>30.37</v>
      </c>
      <c r="BQ68">
        <v>20.8</v>
      </c>
      <c r="BR68">
        <v>16.059999999999999</v>
      </c>
      <c r="BS68">
        <v>0</v>
      </c>
      <c r="BT68">
        <v>36.869999999999997</v>
      </c>
      <c r="BU68">
        <v>369867460</v>
      </c>
      <c r="BV68">
        <v>208198610</v>
      </c>
      <c r="BW68">
        <v>45495710</v>
      </c>
      <c r="BX68">
        <v>3253302.8</v>
      </c>
      <c r="BY68">
        <v>0</v>
      </c>
      <c r="BZ68">
        <v>0</v>
      </c>
      <c r="CA68">
        <v>1368786.4</v>
      </c>
      <c r="CB68">
        <v>0</v>
      </c>
      <c r="CC68">
        <v>0</v>
      </c>
      <c r="CD68">
        <v>13906299</v>
      </c>
      <c r="CE68">
        <v>83874024</v>
      </c>
      <c r="CF68">
        <v>0</v>
      </c>
      <c r="CG68">
        <v>602483</v>
      </c>
      <c r="CH68">
        <v>0</v>
      </c>
      <c r="CI68">
        <v>222336.6</v>
      </c>
      <c r="CJ68">
        <v>26852204</v>
      </c>
      <c r="CK68">
        <v>0</v>
      </c>
      <c r="CL68">
        <v>0</v>
      </c>
      <c r="CM68">
        <v>0</v>
      </c>
      <c r="CN68">
        <v>194292320</v>
      </c>
      <c r="CO68">
        <v>0</v>
      </c>
      <c r="CP68">
        <v>0</v>
      </c>
      <c r="CQ68">
        <v>23032.6</v>
      </c>
      <c r="CR68">
        <v>760.3</v>
      </c>
      <c r="CS68">
        <v>0</v>
      </c>
      <c r="CT68">
        <v>5585</v>
      </c>
      <c r="CU68">
        <v>0</v>
      </c>
      <c r="CV68">
        <v>0</v>
      </c>
      <c r="CW68">
        <v>12044.1</v>
      </c>
      <c r="CX68">
        <v>32482.2</v>
      </c>
      <c r="CY68">
        <v>0</v>
      </c>
      <c r="CZ68">
        <v>5912.2</v>
      </c>
      <c r="DA68">
        <v>0</v>
      </c>
      <c r="DB68">
        <v>57.5</v>
      </c>
      <c r="DC68">
        <v>3666</v>
      </c>
      <c r="DD68">
        <v>0</v>
      </c>
      <c r="DE68">
        <v>0</v>
      </c>
      <c r="DF68">
        <v>0</v>
      </c>
      <c r="DG68">
        <v>91926</v>
      </c>
      <c r="DH68">
        <v>0</v>
      </c>
      <c r="DI68">
        <v>0</v>
      </c>
      <c r="DJ68">
        <v>130379.7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</row>
    <row r="69" spans="1:121" hidden="1">
      <c r="A69" t="s">
        <v>31</v>
      </c>
      <c r="B69">
        <v>2045</v>
      </c>
      <c r="C69">
        <v>337651800</v>
      </c>
      <c r="D69">
        <v>71493970</v>
      </c>
      <c r="E69">
        <v>0</v>
      </c>
      <c r="F69">
        <v>1312429.1000000001</v>
      </c>
      <c r="G69">
        <v>410458205.80000001</v>
      </c>
      <c r="H69">
        <v>325517244.19999999</v>
      </c>
      <c r="I69">
        <v>183018992.80000001</v>
      </c>
      <c r="J69" s="53">
        <v>45477756</v>
      </c>
      <c r="K69" s="65">
        <v>35863492</v>
      </c>
      <c r="L69">
        <v>3.5900000000000001E-2</v>
      </c>
      <c r="M69">
        <v>5.3900000000000003E-2</v>
      </c>
      <c r="N69">
        <v>0.15</v>
      </c>
      <c r="O69">
        <v>78920.86</v>
      </c>
      <c r="P69">
        <v>79512</v>
      </c>
      <c r="Q69">
        <v>0.79</v>
      </c>
      <c r="R69">
        <v>0.74</v>
      </c>
      <c r="S69">
        <v>78.099999999999994</v>
      </c>
      <c r="T69">
        <v>1.7</v>
      </c>
      <c r="U69">
        <v>0.18</v>
      </c>
      <c r="V69">
        <v>9.9</v>
      </c>
      <c r="W69">
        <v>404</v>
      </c>
      <c r="X69">
        <v>0.05</v>
      </c>
      <c r="Y69">
        <v>78.2</v>
      </c>
      <c r="Z69">
        <v>22</v>
      </c>
      <c r="AA69">
        <v>100.2</v>
      </c>
      <c r="AB69">
        <v>104.2</v>
      </c>
      <c r="AC69">
        <v>2.4</v>
      </c>
      <c r="AD69">
        <v>0.26</v>
      </c>
      <c r="AE69">
        <v>13.3</v>
      </c>
      <c r="AF69">
        <v>534.70000000000005</v>
      </c>
      <c r="AG69">
        <v>7.0000000000000007E-2</v>
      </c>
      <c r="AH69">
        <v>104.3</v>
      </c>
      <c r="AI69">
        <v>29.3</v>
      </c>
      <c r="AJ69">
        <v>133.6</v>
      </c>
      <c r="AK69">
        <v>277.8</v>
      </c>
      <c r="AL69">
        <v>11.7</v>
      </c>
      <c r="AM69">
        <v>1.52</v>
      </c>
      <c r="AN69">
        <v>27.1</v>
      </c>
      <c r="AO69">
        <v>1248</v>
      </c>
      <c r="AP69">
        <v>0.13</v>
      </c>
      <c r="AQ69">
        <v>278.5</v>
      </c>
      <c r="AR69">
        <v>64.3</v>
      </c>
      <c r="AS69">
        <v>342.9</v>
      </c>
      <c r="AT69">
        <v>312.7</v>
      </c>
      <c r="AU69">
        <v>13.2</v>
      </c>
      <c r="AV69">
        <v>1.74</v>
      </c>
      <c r="AW69">
        <v>30.9</v>
      </c>
      <c r="AX69">
        <v>1389.5</v>
      </c>
      <c r="AY69">
        <v>0.16</v>
      </c>
      <c r="AZ69">
        <v>313.60000000000002</v>
      </c>
      <c r="BA69">
        <v>72.400000000000006</v>
      </c>
      <c r="BB69">
        <v>385.9</v>
      </c>
      <c r="BC69">
        <v>31052386.300000001</v>
      </c>
      <c r="BD69">
        <v>658.7</v>
      </c>
      <c r="BE69">
        <v>69.900000000000006</v>
      </c>
      <c r="BF69">
        <v>3956092.2</v>
      </c>
      <c r="BG69">
        <v>160777.70000000001</v>
      </c>
      <c r="BH69">
        <v>19.5</v>
      </c>
      <c r="BI69">
        <v>31091090.100000001</v>
      </c>
      <c r="BJ69">
        <v>8752593.3000000007</v>
      </c>
      <c r="BK69">
        <v>39843683.5</v>
      </c>
      <c r="BL69">
        <v>0</v>
      </c>
      <c r="BM69">
        <v>15.71</v>
      </c>
      <c r="BN69">
        <v>13.45</v>
      </c>
      <c r="BO69">
        <v>0</v>
      </c>
      <c r="BP69">
        <v>29.16</v>
      </c>
      <c r="BQ69">
        <v>19.170000000000002</v>
      </c>
      <c r="BR69">
        <v>17.55</v>
      </c>
      <c r="BS69">
        <v>0</v>
      </c>
      <c r="BT69">
        <v>36.72</v>
      </c>
      <c r="BU69">
        <v>400904350</v>
      </c>
      <c r="BV69">
        <v>227439200</v>
      </c>
      <c r="BW69">
        <v>60756268</v>
      </c>
      <c r="BX69">
        <v>2575368.2000000002</v>
      </c>
      <c r="BY69">
        <v>0</v>
      </c>
      <c r="BZ69">
        <v>0</v>
      </c>
      <c r="CA69">
        <v>876720.5</v>
      </c>
      <c r="CB69">
        <v>0</v>
      </c>
      <c r="CC69">
        <v>0</v>
      </c>
      <c r="CD69">
        <v>13040659</v>
      </c>
      <c r="CE69">
        <v>81891656</v>
      </c>
      <c r="CF69">
        <v>0</v>
      </c>
      <c r="CG69">
        <v>529765.80000000005</v>
      </c>
      <c r="CH69">
        <v>0</v>
      </c>
      <c r="CI69">
        <v>221678.3</v>
      </c>
      <c r="CJ69">
        <v>26613694</v>
      </c>
      <c r="CK69">
        <v>0</v>
      </c>
      <c r="CL69">
        <v>0</v>
      </c>
      <c r="CM69">
        <v>0</v>
      </c>
      <c r="CN69">
        <v>214398560</v>
      </c>
      <c r="CO69">
        <v>0</v>
      </c>
      <c r="CP69">
        <v>0</v>
      </c>
      <c r="CQ69">
        <v>29514.9</v>
      </c>
      <c r="CR69">
        <v>685.4</v>
      </c>
      <c r="CS69">
        <v>0</v>
      </c>
      <c r="CT69">
        <v>4993</v>
      </c>
      <c r="CU69">
        <v>0</v>
      </c>
      <c r="CV69">
        <v>0</v>
      </c>
      <c r="CW69">
        <v>12486.7</v>
      </c>
      <c r="CX69">
        <v>31915.1</v>
      </c>
      <c r="CY69">
        <v>0</v>
      </c>
      <c r="CZ69">
        <v>5912.2</v>
      </c>
      <c r="DA69">
        <v>0</v>
      </c>
      <c r="DB69">
        <v>57.5</v>
      </c>
      <c r="DC69">
        <v>3666</v>
      </c>
      <c r="DD69">
        <v>0</v>
      </c>
      <c r="DE69">
        <v>0</v>
      </c>
      <c r="DF69">
        <v>0</v>
      </c>
      <c r="DG69">
        <v>108715.9</v>
      </c>
      <c r="DH69">
        <v>0</v>
      </c>
      <c r="DI69">
        <v>0</v>
      </c>
      <c r="DJ69">
        <v>174757.8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</row>
    <row r="70" spans="1:121" hidden="1">
      <c r="A70" t="s">
        <v>31</v>
      </c>
      <c r="B70">
        <v>2050</v>
      </c>
      <c r="C70">
        <v>357943170</v>
      </c>
      <c r="D70">
        <v>68726420</v>
      </c>
      <c r="E70">
        <v>0</v>
      </c>
      <c r="F70">
        <v>1256503.1000000001</v>
      </c>
      <c r="G70">
        <v>427926078.5</v>
      </c>
      <c r="H70">
        <v>345079373</v>
      </c>
      <c r="I70">
        <v>202354070.90000001</v>
      </c>
      <c r="J70" s="53">
        <v>45346320</v>
      </c>
      <c r="K70" s="65">
        <v>31223994</v>
      </c>
      <c r="L70">
        <v>3.5900000000000001E-2</v>
      </c>
      <c r="M70">
        <v>5.3900000000000003E-2</v>
      </c>
      <c r="N70">
        <v>0.15</v>
      </c>
      <c r="O70">
        <v>82331.47</v>
      </c>
      <c r="P70">
        <v>84776.4</v>
      </c>
      <c r="Q70">
        <v>0.76</v>
      </c>
      <c r="R70">
        <v>0.71</v>
      </c>
      <c r="S70">
        <v>92.6</v>
      </c>
      <c r="T70">
        <v>2</v>
      </c>
      <c r="U70">
        <v>0.22</v>
      </c>
      <c r="V70">
        <v>11.5</v>
      </c>
      <c r="W70">
        <v>477</v>
      </c>
      <c r="X70">
        <v>0.05</v>
      </c>
      <c r="Y70">
        <v>92.7</v>
      </c>
      <c r="Z70">
        <v>25.8</v>
      </c>
      <c r="AA70">
        <v>118.5</v>
      </c>
      <c r="AB70">
        <v>117.5</v>
      </c>
      <c r="AC70">
        <v>2.6</v>
      </c>
      <c r="AD70">
        <v>0.28000000000000003</v>
      </c>
      <c r="AE70">
        <v>14.8</v>
      </c>
      <c r="AF70">
        <v>605.29999999999995</v>
      </c>
      <c r="AG70">
        <v>7.0000000000000007E-2</v>
      </c>
      <c r="AH70">
        <v>117.7</v>
      </c>
      <c r="AI70">
        <v>32.9</v>
      </c>
      <c r="AJ70">
        <v>150.6</v>
      </c>
      <c r="AK70">
        <v>288.60000000000002</v>
      </c>
      <c r="AL70">
        <v>11.5</v>
      </c>
      <c r="AM70">
        <v>1.49</v>
      </c>
      <c r="AN70">
        <v>28.7</v>
      </c>
      <c r="AO70">
        <v>1315.8</v>
      </c>
      <c r="AP70">
        <v>0.13</v>
      </c>
      <c r="AQ70">
        <v>289.3</v>
      </c>
      <c r="AR70">
        <v>68</v>
      </c>
      <c r="AS70">
        <v>357.3</v>
      </c>
      <c r="AT70">
        <v>319.5</v>
      </c>
      <c r="AU70">
        <v>12.4</v>
      </c>
      <c r="AV70">
        <v>1.59</v>
      </c>
      <c r="AW70">
        <v>32.5</v>
      </c>
      <c r="AX70">
        <v>1461.3</v>
      </c>
      <c r="AY70">
        <v>0.16</v>
      </c>
      <c r="AZ70">
        <v>320.3</v>
      </c>
      <c r="BA70">
        <v>76.099999999999994</v>
      </c>
      <c r="BB70">
        <v>396.5</v>
      </c>
      <c r="BC70">
        <v>38009729.899999999</v>
      </c>
      <c r="BD70">
        <v>825.5</v>
      </c>
      <c r="BE70">
        <v>88.5</v>
      </c>
      <c r="BF70">
        <v>4745096.7</v>
      </c>
      <c r="BG70">
        <v>196025.1</v>
      </c>
      <c r="BH70">
        <v>22.6</v>
      </c>
      <c r="BI70">
        <v>38058492.700000003</v>
      </c>
      <c r="BJ70">
        <v>10592799.9</v>
      </c>
      <c r="BK70">
        <v>48651292.600000001</v>
      </c>
      <c r="BL70">
        <v>0</v>
      </c>
      <c r="BM70">
        <v>16.43</v>
      </c>
      <c r="BN70">
        <v>14.35</v>
      </c>
      <c r="BO70">
        <v>0</v>
      </c>
      <c r="BP70">
        <v>30.78</v>
      </c>
      <c r="BQ70">
        <v>19.850000000000001</v>
      </c>
      <c r="BR70">
        <v>18.41</v>
      </c>
      <c r="BS70">
        <v>0</v>
      </c>
      <c r="BT70">
        <v>38.25</v>
      </c>
      <c r="BU70">
        <v>413861950</v>
      </c>
      <c r="BV70">
        <v>225572000</v>
      </c>
      <c r="BW70">
        <v>58440576</v>
      </c>
      <c r="BX70">
        <v>2559045.2000000002</v>
      </c>
      <c r="BY70">
        <v>0</v>
      </c>
      <c r="BZ70">
        <v>0</v>
      </c>
      <c r="CA70">
        <v>1245260.6000000001</v>
      </c>
      <c r="CB70">
        <v>0</v>
      </c>
      <c r="CC70">
        <v>0</v>
      </c>
      <c r="CD70">
        <v>14097426</v>
      </c>
      <c r="CE70">
        <v>98341740</v>
      </c>
      <c r="CF70">
        <v>0</v>
      </c>
      <c r="CG70">
        <v>910027.2</v>
      </c>
      <c r="CH70">
        <v>0</v>
      </c>
      <c r="CI70">
        <v>221651.4</v>
      </c>
      <c r="CJ70">
        <v>26571642</v>
      </c>
      <c r="CK70">
        <v>0</v>
      </c>
      <c r="CL70">
        <v>0</v>
      </c>
      <c r="CM70">
        <v>0</v>
      </c>
      <c r="CN70">
        <v>211474580</v>
      </c>
      <c r="CO70">
        <v>0</v>
      </c>
      <c r="CP70">
        <v>0</v>
      </c>
      <c r="CQ70">
        <v>30079.599999999999</v>
      </c>
      <c r="CR70">
        <v>685.4</v>
      </c>
      <c r="CS70">
        <v>0</v>
      </c>
      <c r="CT70">
        <v>4225</v>
      </c>
      <c r="CU70">
        <v>0</v>
      </c>
      <c r="CV70">
        <v>0</v>
      </c>
      <c r="CW70">
        <v>13476.3</v>
      </c>
      <c r="CX70">
        <v>30189.5</v>
      </c>
      <c r="CY70">
        <v>0</v>
      </c>
      <c r="CZ70">
        <v>8728.9</v>
      </c>
      <c r="DA70">
        <v>0</v>
      </c>
      <c r="DB70">
        <v>57.5</v>
      </c>
      <c r="DC70">
        <v>3666</v>
      </c>
      <c r="DD70">
        <v>0</v>
      </c>
      <c r="DE70">
        <v>0</v>
      </c>
      <c r="DF70">
        <v>0</v>
      </c>
      <c r="DG70">
        <v>108742.5</v>
      </c>
      <c r="DH70">
        <v>0</v>
      </c>
      <c r="DI70">
        <v>0</v>
      </c>
      <c r="DJ70">
        <v>164063.20000000001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</row>
    <row r="71" spans="1:121" hidden="1">
      <c r="A71" t="s">
        <v>34</v>
      </c>
      <c r="B71">
        <v>2024</v>
      </c>
      <c r="C71">
        <v>152256940</v>
      </c>
      <c r="D71">
        <v>2431</v>
      </c>
      <c r="E71">
        <v>2242758</v>
      </c>
      <c r="F71">
        <v>1333986.1000000001</v>
      </c>
      <c r="G71">
        <v>155836115.30000001</v>
      </c>
      <c r="H71">
        <v>146782784.30000001</v>
      </c>
      <c r="I71">
        <v>148248556</v>
      </c>
      <c r="J71" s="53">
        <v>60218696</v>
      </c>
      <c r="K71" s="65">
        <v>23211710</v>
      </c>
      <c r="L71">
        <v>3.5900000000000001E-2</v>
      </c>
      <c r="M71">
        <v>5.3999999999999999E-2</v>
      </c>
      <c r="N71">
        <v>0.15</v>
      </c>
      <c r="O71">
        <v>9872.36</v>
      </c>
      <c r="P71">
        <v>35793.300000000003</v>
      </c>
      <c r="Q71">
        <v>0.55000000000000004</v>
      </c>
      <c r="R71">
        <v>0.5</v>
      </c>
      <c r="S71">
        <v>250</v>
      </c>
      <c r="T71">
        <v>16.3</v>
      </c>
      <c r="U71">
        <v>2.2599999999999998</v>
      </c>
      <c r="V71">
        <v>23.3</v>
      </c>
      <c r="W71">
        <v>949.8</v>
      </c>
      <c r="X71">
        <v>0.2</v>
      </c>
      <c r="Y71">
        <v>251.1</v>
      </c>
      <c r="Z71">
        <v>51.6</v>
      </c>
      <c r="AA71">
        <v>302.7</v>
      </c>
      <c r="AB71">
        <v>289.5</v>
      </c>
      <c r="AC71">
        <v>18.8</v>
      </c>
      <c r="AD71">
        <v>2.61</v>
      </c>
      <c r="AE71">
        <v>25.9</v>
      </c>
      <c r="AF71">
        <v>1098.9000000000001</v>
      </c>
      <c r="AG71">
        <v>0.22</v>
      </c>
      <c r="AH71">
        <v>290.7</v>
      </c>
      <c r="AI71">
        <v>58.7</v>
      </c>
      <c r="AJ71">
        <v>349.5</v>
      </c>
      <c r="AK71">
        <v>311.3</v>
      </c>
      <c r="AL71">
        <v>19.600000000000001</v>
      </c>
      <c r="AM71">
        <v>2.75</v>
      </c>
      <c r="AN71">
        <v>24.8</v>
      </c>
      <c r="AO71">
        <v>1156.8</v>
      </c>
      <c r="AP71">
        <v>0.17</v>
      </c>
      <c r="AQ71">
        <v>312.60000000000002</v>
      </c>
      <c r="AR71">
        <v>59.3</v>
      </c>
      <c r="AS71">
        <v>371.9</v>
      </c>
      <c r="AT71">
        <v>736.4</v>
      </c>
      <c r="AU71">
        <v>54.4</v>
      </c>
      <c r="AV71">
        <v>7.79</v>
      </c>
      <c r="AW71">
        <v>52.1</v>
      </c>
      <c r="AX71">
        <v>2430.4</v>
      </c>
      <c r="AY71">
        <v>0.44</v>
      </c>
      <c r="AZ71">
        <v>740.2</v>
      </c>
      <c r="BA71">
        <v>124.7</v>
      </c>
      <c r="BB71">
        <v>864.9</v>
      </c>
      <c r="BC71">
        <v>29458240.100000001</v>
      </c>
      <c r="BD71">
        <v>1919.7</v>
      </c>
      <c r="BE71">
        <v>266.2</v>
      </c>
      <c r="BF71">
        <v>2745342.3</v>
      </c>
      <c r="BG71">
        <v>112000.3</v>
      </c>
      <c r="BH71">
        <v>24.1</v>
      </c>
      <c r="BI71">
        <v>29588109.399999999</v>
      </c>
      <c r="BJ71">
        <v>6089520.7999999998</v>
      </c>
      <c r="BK71">
        <v>35677630.100000001</v>
      </c>
      <c r="BL71">
        <v>0</v>
      </c>
      <c r="BM71">
        <v>32.49</v>
      </c>
      <c r="BN71">
        <v>2.19</v>
      </c>
      <c r="BO71">
        <v>0</v>
      </c>
      <c r="BP71">
        <v>34.68</v>
      </c>
      <c r="BQ71">
        <v>34.49</v>
      </c>
      <c r="BR71">
        <v>2.41</v>
      </c>
      <c r="BS71">
        <v>0</v>
      </c>
      <c r="BT71">
        <v>36.909999999999997</v>
      </c>
      <c r="BU71">
        <v>118548504</v>
      </c>
      <c r="BV71">
        <v>7587559</v>
      </c>
      <c r="BW71">
        <v>2088.1999999999998</v>
      </c>
      <c r="BX71">
        <v>1991651.8</v>
      </c>
      <c r="BY71">
        <v>0</v>
      </c>
      <c r="BZ71">
        <v>0</v>
      </c>
      <c r="CA71">
        <v>13761973</v>
      </c>
      <c r="CB71">
        <v>0</v>
      </c>
      <c r="CC71">
        <v>0</v>
      </c>
      <c r="CD71">
        <v>123485.6</v>
      </c>
      <c r="CE71">
        <v>39119670</v>
      </c>
      <c r="CF71">
        <v>0</v>
      </c>
      <c r="CG71">
        <v>537384.30000000005</v>
      </c>
      <c r="CH71">
        <v>0</v>
      </c>
      <c r="CI71">
        <v>3488212.5</v>
      </c>
      <c r="CJ71">
        <v>50221936</v>
      </c>
      <c r="CK71">
        <v>5672.3</v>
      </c>
      <c r="CL71">
        <v>1832352.4</v>
      </c>
      <c r="CM71">
        <v>0</v>
      </c>
      <c r="CN71">
        <v>7464073.5</v>
      </c>
      <c r="CO71">
        <v>0</v>
      </c>
      <c r="CP71">
        <v>0</v>
      </c>
      <c r="CQ71">
        <v>2.7</v>
      </c>
      <c r="CR71">
        <v>288.7</v>
      </c>
      <c r="CS71">
        <v>0</v>
      </c>
      <c r="CT71">
        <v>8416</v>
      </c>
      <c r="CU71">
        <v>0</v>
      </c>
      <c r="CV71">
        <v>0</v>
      </c>
      <c r="CW71">
        <v>84.6</v>
      </c>
      <c r="CX71">
        <v>7998.3</v>
      </c>
      <c r="CY71">
        <v>0</v>
      </c>
      <c r="CZ71">
        <v>7721.8</v>
      </c>
      <c r="DA71">
        <v>0</v>
      </c>
      <c r="DB71">
        <v>1983.1</v>
      </c>
      <c r="DC71">
        <v>6289</v>
      </c>
      <c r="DD71">
        <v>830.2</v>
      </c>
      <c r="DE71">
        <v>1897.4</v>
      </c>
      <c r="DF71">
        <v>0</v>
      </c>
      <c r="DG71">
        <v>3396.7</v>
      </c>
      <c r="DH71">
        <v>0</v>
      </c>
      <c r="DI71">
        <v>0</v>
      </c>
      <c r="DJ71">
        <v>5.4</v>
      </c>
      <c r="DK71">
        <v>18974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</row>
    <row r="72" spans="1:121" hidden="1">
      <c r="A72" t="s">
        <v>34</v>
      </c>
      <c r="B72">
        <v>2026</v>
      </c>
      <c r="C72">
        <v>155578930</v>
      </c>
      <c r="D72">
        <v>20977.200000000001</v>
      </c>
      <c r="E72">
        <v>2648586.2000000002</v>
      </c>
      <c r="F72">
        <v>1448278.6</v>
      </c>
      <c r="G72">
        <v>159696767.30000001</v>
      </c>
      <c r="H72">
        <v>149985359</v>
      </c>
      <c r="I72">
        <v>140112676.09999999</v>
      </c>
      <c r="J72" s="53">
        <v>59094356</v>
      </c>
      <c r="K72" s="65">
        <v>27421068</v>
      </c>
      <c r="L72">
        <v>3.5900000000000001E-2</v>
      </c>
      <c r="M72">
        <v>5.3999999999999999E-2</v>
      </c>
      <c r="N72">
        <v>0.15</v>
      </c>
      <c r="O72">
        <v>40362.17</v>
      </c>
      <c r="P72">
        <v>36601.300000000003</v>
      </c>
      <c r="Q72">
        <v>0.61</v>
      </c>
      <c r="R72">
        <v>0.56999999999999995</v>
      </c>
      <c r="S72">
        <v>220.3</v>
      </c>
      <c r="T72">
        <v>14.5</v>
      </c>
      <c r="U72">
        <v>2.0099999999999998</v>
      </c>
      <c r="V72">
        <v>20.6</v>
      </c>
      <c r="W72">
        <v>832.9</v>
      </c>
      <c r="X72">
        <v>0.18</v>
      </c>
      <c r="Y72">
        <v>221.2</v>
      </c>
      <c r="Z72">
        <v>45.4</v>
      </c>
      <c r="AA72">
        <v>266.7</v>
      </c>
      <c r="AB72">
        <v>244.8</v>
      </c>
      <c r="AC72">
        <v>15.9</v>
      </c>
      <c r="AD72">
        <v>2.2000000000000002</v>
      </c>
      <c r="AE72">
        <v>22.2</v>
      </c>
      <c r="AF72">
        <v>930.7</v>
      </c>
      <c r="AG72">
        <v>0.19</v>
      </c>
      <c r="AH72">
        <v>245.9</v>
      </c>
      <c r="AI72">
        <v>50</v>
      </c>
      <c r="AJ72">
        <v>295.89999999999998</v>
      </c>
      <c r="AK72">
        <v>242.6</v>
      </c>
      <c r="AL72">
        <v>12.9</v>
      </c>
      <c r="AM72">
        <v>1.77</v>
      </c>
      <c r="AN72">
        <v>21.4</v>
      </c>
      <c r="AO72">
        <v>980.8</v>
      </c>
      <c r="AP72">
        <v>0.13</v>
      </c>
      <c r="AQ72">
        <v>243.4</v>
      </c>
      <c r="AR72">
        <v>50.7</v>
      </c>
      <c r="AS72">
        <v>294.10000000000002</v>
      </c>
      <c r="AT72">
        <v>700.1</v>
      </c>
      <c r="AU72">
        <v>51.3</v>
      </c>
      <c r="AV72">
        <v>7.31</v>
      </c>
      <c r="AW72">
        <v>49.4</v>
      </c>
      <c r="AX72">
        <v>2364.8000000000002</v>
      </c>
      <c r="AY72">
        <v>0.39</v>
      </c>
      <c r="AZ72">
        <v>703.6</v>
      </c>
      <c r="BA72">
        <v>119.9</v>
      </c>
      <c r="BB72">
        <v>823.6</v>
      </c>
      <c r="BC72">
        <v>27938447</v>
      </c>
      <c r="BD72">
        <v>1836.8</v>
      </c>
      <c r="BE72">
        <v>254.9</v>
      </c>
      <c r="BF72">
        <v>2611238.1</v>
      </c>
      <c r="BG72">
        <v>105766.6</v>
      </c>
      <c r="BH72">
        <v>23.3</v>
      </c>
      <c r="BI72">
        <v>28062772.199999999</v>
      </c>
      <c r="BJ72">
        <v>5769439.7000000002</v>
      </c>
      <c r="BK72">
        <v>33832211.899999999</v>
      </c>
      <c r="BL72">
        <v>0</v>
      </c>
      <c r="BM72">
        <v>30.31</v>
      </c>
      <c r="BN72">
        <v>8.5</v>
      </c>
      <c r="BO72">
        <v>0</v>
      </c>
      <c r="BP72">
        <v>38.81</v>
      </c>
      <c r="BQ72">
        <v>32.229999999999997</v>
      </c>
      <c r="BR72">
        <v>9.3699999999999992</v>
      </c>
      <c r="BS72">
        <v>0</v>
      </c>
      <c r="BT72">
        <v>41.6</v>
      </c>
      <c r="BU72">
        <v>127785880</v>
      </c>
      <c r="BV72">
        <v>19584092</v>
      </c>
      <c r="BW72">
        <v>17802.2</v>
      </c>
      <c r="BX72">
        <v>1990504.4</v>
      </c>
      <c r="BY72">
        <v>0</v>
      </c>
      <c r="BZ72">
        <v>0</v>
      </c>
      <c r="CA72">
        <v>13267157</v>
      </c>
      <c r="CB72">
        <v>0</v>
      </c>
      <c r="CC72">
        <v>0</v>
      </c>
      <c r="CD72">
        <v>169086.5</v>
      </c>
      <c r="CE72">
        <v>36718676</v>
      </c>
      <c r="CF72">
        <v>0</v>
      </c>
      <c r="CG72">
        <v>456956.8</v>
      </c>
      <c r="CH72">
        <v>0</v>
      </c>
      <c r="CI72">
        <v>3494360</v>
      </c>
      <c r="CJ72">
        <v>50121572</v>
      </c>
      <c r="CK72">
        <v>4506.6000000000004</v>
      </c>
      <c r="CL72">
        <v>2130256</v>
      </c>
      <c r="CM72">
        <v>0</v>
      </c>
      <c r="CN72">
        <v>19415004</v>
      </c>
      <c r="CO72">
        <v>0</v>
      </c>
      <c r="CP72">
        <v>0</v>
      </c>
      <c r="CQ72">
        <v>13.7</v>
      </c>
      <c r="CR72">
        <v>288.7</v>
      </c>
      <c r="CS72">
        <v>0</v>
      </c>
      <c r="CT72">
        <v>8416</v>
      </c>
      <c r="CU72">
        <v>0</v>
      </c>
      <c r="CV72">
        <v>0</v>
      </c>
      <c r="CW72">
        <v>115.8</v>
      </c>
      <c r="CX72">
        <v>7998.3</v>
      </c>
      <c r="CY72">
        <v>0</v>
      </c>
      <c r="CZ72">
        <v>7643.8</v>
      </c>
      <c r="DA72">
        <v>0</v>
      </c>
      <c r="DB72">
        <v>1983.1</v>
      </c>
      <c r="DC72">
        <v>6289</v>
      </c>
      <c r="DD72">
        <v>830.2</v>
      </c>
      <c r="DE72">
        <v>1897.4</v>
      </c>
      <c r="DF72">
        <v>0</v>
      </c>
      <c r="DG72">
        <v>8583.2999999999993</v>
      </c>
      <c r="DH72">
        <v>0</v>
      </c>
      <c r="DI72">
        <v>0</v>
      </c>
      <c r="DJ72">
        <v>49.5</v>
      </c>
      <c r="DK72">
        <v>18974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</row>
    <row r="73" spans="1:121" hidden="1">
      <c r="A73" t="s">
        <v>34</v>
      </c>
      <c r="B73">
        <v>2028</v>
      </c>
      <c r="C73">
        <v>159790720</v>
      </c>
      <c r="D73">
        <v>40687.5</v>
      </c>
      <c r="E73">
        <v>3757729.2</v>
      </c>
      <c r="F73">
        <v>1836080.9</v>
      </c>
      <c r="G73">
        <v>165425215.40000001</v>
      </c>
      <c r="H73">
        <v>154045779.09999999</v>
      </c>
      <c r="I73">
        <v>145970177</v>
      </c>
      <c r="J73" s="53">
        <v>79494984</v>
      </c>
      <c r="K73" s="65">
        <v>31801812</v>
      </c>
      <c r="L73">
        <v>3.5900000000000001E-2</v>
      </c>
      <c r="M73">
        <v>5.3999999999999999E-2</v>
      </c>
      <c r="N73">
        <v>0.15</v>
      </c>
      <c r="O73">
        <v>51615.6</v>
      </c>
      <c r="P73">
        <v>37647.699999999997</v>
      </c>
      <c r="Q73">
        <v>0.66</v>
      </c>
      <c r="R73">
        <v>0.64</v>
      </c>
      <c r="S73">
        <v>170.5</v>
      </c>
      <c r="T73">
        <v>9</v>
      </c>
      <c r="U73">
        <v>1.22</v>
      </c>
      <c r="V73">
        <v>19.100000000000001</v>
      </c>
      <c r="W73">
        <v>716.9</v>
      </c>
      <c r="X73">
        <v>0.17</v>
      </c>
      <c r="Y73">
        <v>171.1</v>
      </c>
      <c r="Z73">
        <v>40.5</v>
      </c>
      <c r="AA73">
        <v>211.6</v>
      </c>
      <c r="AB73">
        <v>187.9</v>
      </c>
      <c r="AC73">
        <v>10.1</v>
      </c>
      <c r="AD73">
        <v>1.37</v>
      </c>
      <c r="AE73">
        <v>19.8</v>
      </c>
      <c r="AF73">
        <v>782</v>
      </c>
      <c r="AG73">
        <v>0.16</v>
      </c>
      <c r="AH73">
        <v>188.6</v>
      </c>
      <c r="AI73">
        <v>43.1</v>
      </c>
      <c r="AJ73">
        <v>231.7</v>
      </c>
      <c r="AK73">
        <v>194.1</v>
      </c>
      <c r="AL73">
        <v>5.0999999999999996</v>
      </c>
      <c r="AM73">
        <v>0.59</v>
      </c>
      <c r="AN73">
        <v>21.7</v>
      </c>
      <c r="AO73">
        <v>967.1</v>
      </c>
      <c r="AP73">
        <v>0.09</v>
      </c>
      <c r="AQ73">
        <v>194.4</v>
      </c>
      <c r="AR73">
        <v>50.6</v>
      </c>
      <c r="AS73">
        <v>245</v>
      </c>
      <c r="AT73">
        <v>588.20000000000005</v>
      </c>
      <c r="AU73">
        <v>38.799999999999997</v>
      </c>
      <c r="AV73">
        <v>5.47</v>
      </c>
      <c r="AW73">
        <v>46</v>
      </c>
      <c r="AX73">
        <v>2125.4</v>
      </c>
      <c r="AY73">
        <v>0.34</v>
      </c>
      <c r="AZ73">
        <v>590.79999999999995</v>
      </c>
      <c r="BA73">
        <v>109.4</v>
      </c>
      <c r="BB73">
        <v>700.2</v>
      </c>
      <c r="BC73">
        <v>19860047.600000001</v>
      </c>
      <c r="BD73">
        <v>1049.7</v>
      </c>
      <c r="BE73">
        <v>141.69999999999999</v>
      </c>
      <c r="BF73">
        <v>2227695.7000000002</v>
      </c>
      <c r="BG73">
        <v>83611.399999999994</v>
      </c>
      <c r="BH73">
        <v>19.3</v>
      </c>
      <c r="BI73">
        <v>19930014.199999999</v>
      </c>
      <c r="BJ73">
        <v>4724578.2</v>
      </c>
      <c r="BK73">
        <v>24654592.300000001</v>
      </c>
      <c r="BL73">
        <v>0</v>
      </c>
      <c r="BM73">
        <v>26.25</v>
      </c>
      <c r="BN73">
        <v>10.52</v>
      </c>
      <c r="BO73">
        <v>0</v>
      </c>
      <c r="BP73">
        <v>36.770000000000003</v>
      </c>
      <c r="BQ73">
        <v>28.07</v>
      </c>
      <c r="BR73">
        <v>11.68</v>
      </c>
      <c r="BS73">
        <v>0</v>
      </c>
      <c r="BT73">
        <v>39.75</v>
      </c>
      <c r="BU73">
        <v>117434640</v>
      </c>
      <c r="BV73">
        <v>19455038</v>
      </c>
      <c r="BW73">
        <v>34950.400000000001</v>
      </c>
      <c r="BX73">
        <v>1946866.4</v>
      </c>
      <c r="BY73">
        <v>0</v>
      </c>
      <c r="BZ73">
        <v>0</v>
      </c>
      <c r="CA73">
        <v>6850555</v>
      </c>
      <c r="CB73">
        <v>0</v>
      </c>
      <c r="CC73">
        <v>0</v>
      </c>
      <c r="CD73">
        <v>234772.8</v>
      </c>
      <c r="CE73">
        <v>33015820</v>
      </c>
      <c r="CF73">
        <v>0</v>
      </c>
      <c r="CG73">
        <v>416911.4</v>
      </c>
      <c r="CH73">
        <v>0</v>
      </c>
      <c r="CI73">
        <v>3541747.2</v>
      </c>
      <c r="CJ73">
        <v>49113164</v>
      </c>
      <c r="CK73">
        <v>3372.5</v>
      </c>
      <c r="CL73">
        <v>3056207</v>
      </c>
      <c r="CM73">
        <v>0</v>
      </c>
      <c r="CN73">
        <v>19220266</v>
      </c>
      <c r="CO73">
        <v>0</v>
      </c>
      <c r="CP73">
        <v>0</v>
      </c>
      <c r="CQ73">
        <v>21.3</v>
      </c>
      <c r="CR73">
        <v>288.7</v>
      </c>
      <c r="CS73">
        <v>0</v>
      </c>
      <c r="CT73">
        <v>8416</v>
      </c>
      <c r="CU73">
        <v>0</v>
      </c>
      <c r="CV73">
        <v>0</v>
      </c>
      <c r="CW73">
        <v>160.69999999999999</v>
      </c>
      <c r="CX73">
        <v>7998.3</v>
      </c>
      <c r="CY73">
        <v>0</v>
      </c>
      <c r="CZ73">
        <v>7643.8</v>
      </c>
      <c r="DA73">
        <v>0</v>
      </c>
      <c r="DB73">
        <v>2017.1</v>
      </c>
      <c r="DC73">
        <v>6289</v>
      </c>
      <c r="DD73">
        <v>830.2</v>
      </c>
      <c r="DE73">
        <v>1897.4</v>
      </c>
      <c r="DF73">
        <v>0</v>
      </c>
      <c r="DG73">
        <v>8615.4</v>
      </c>
      <c r="DH73">
        <v>0</v>
      </c>
      <c r="DI73">
        <v>0</v>
      </c>
      <c r="DJ73">
        <v>94.9</v>
      </c>
      <c r="DK73">
        <v>18974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</row>
    <row r="74" spans="1:121" hidden="1">
      <c r="A74" t="s">
        <v>34</v>
      </c>
      <c r="B74">
        <v>2030</v>
      </c>
      <c r="C74">
        <v>164782980</v>
      </c>
      <c r="D74">
        <v>99051.5</v>
      </c>
      <c r="E74">
        <v>4142918.5</v>
      </c>
      <c r="F74">
        <v>2047153.5</v>
      </c>
      <c r="G74">
        <v>171072105</v>
      </c>
      <c r="H74">
        <v>158858636.5</v>
      </c>
      <c r="I74">
        <v>151638191.90000001</v>
      </c>
      <c r="J74" s="53">
        <v>92456696</v>
      </c>
      <c r="K74" s="65">
        <v>33085380</v>
      </c>
      <c r="L74">
        <v>3.5900000000000001E-2</v>
      </c>
      <c r="M74">
        <v>5.3999999999999999E-2</v>
      </c>
      <c r="N74">
        <v>0.15</v>
      </c>
      <c r="O74">
        <v>54678.2</v>
      </c>
      <c r="P74">
        <v>38973</v>
      </c>
      <c r="Q74">
        <v>0.69</v>
      </c>
      <c r="R74">
        <v>0.69</v>
      </c>
      <c r="S74">
        <v>151.1</v>
      </c>
      <c r="T74">
        <v>7.7</v>
      </c>
      <c r="U74">
        <v>1.03</v>
      </c>
      <c r="V74">
        <v>17.8</v>
      </c>
      <c r="W74">
        <v>646.4</v>
      </c>
      <c r="X74">
        <v>0.16</v>
      </c>
      <c r="Y74">
        <v>151.6</v>
      </c>
      <c r="Z74">
        <v>37.1</v>
      </c>
      <c r="AA74">
        <v>188.7</v>
      </c>
      <c r="AB74">
        <v>161.4</v>
      </c>
      <c r="AC74">
        <v>8.6</v>
      </c>
      <c r="AD74">
        <v>1.17</v>
      </c>
      <c r="AE74">
        <v>17.5</v>
      </c>
      <c r="AF74">
        <v>675.5</v>
      </c>
      <c r="AG74">
        <v>0.15</v>
      </c>
      <c r="AH74">
        <v>162</v>
      </c>
      <c r="AI74">
        <v>37.700000000000003</v>
      </c>
      <c r="AJ74">
        <v>199.7</v>
      </c>
      <c r="AK74">
        <v>255.5</v>
      </c>
      <c r="AL74">
        <v>7.8</v>
      </c>
      <c r="AM74">
        <v>0.95</v>
      </c>
      <c r="AN74">
        <v>27.5</v>
      </c>
      <c r="AO74">
        <v>1239.0999999999999</v>
      </c>
      <c r="AP74">
        <v>0.12</v>
      </c>
      <c r="AQ74">
        <v>256</v>
      </c>
      <c r="AR74">
        <v>64.5</v>
      </c>
      <c r="AS74">
        <v>320.5</v>
      </c>
      <c r="AT74">
        <v>542.4</v>
      </c>
      <c r="AU74">
        <v>36</v>
      </c>
      <c r="AV74">
        <v>5.04</v>
      </c>
      <c r="AW74">
        <v>42</v>
      </c>
      <c r="AX74">
        <v>1983.5</v>
      </c>
      <c r="AY74">
        <v>0.3</v>
      </c>
      <c r="AZ74">
        <v>544.9</v>
      </c>
      <c r="BA74">
        <v>101.2</v>
      </c>
      <c r="BB74">
        <v>646.1</v>
      </c>
      <c r="BC74">
        <v>16671208.1</v>
      </c>
      <c r="BD74">
        <v>846</v>
      </c>
      <c r="BE74">
        <v>113.5</v>
      </c>
      <c r="BF74">
        <v>1968119.7</v>
      </c>
      <c r="BG74">
        <v>71454.899999999994</v>
      </c>
      <c r="BH74">
        <v>17.5</v>
      </c>
      <c r="BI74">
        <v>16727409.9</v>
      </c>
      <c r="BJ74">
        <v>4102261.4</v>
      </c>
      <c r="BK74">
        <v>20829671.300000001</v>
      </c>
      <c r="BL74">
        <v>0</v>
      </c>
      <c r="BM74">
        <v>24.95</v>
      </c>
      <c r="BN74">
        <v>11.21</v>
      </c>
      <c r="BO74">
        <v>0</v>
      </c>
      <c r="BP74">
        <v>36.159999999999997</v>
      </c>
      <c r="BQ74">
        <v>26.75</v>
      </c>
      <c r="BR74">
        <v>12.48</v>
      </c>
      <c r="BS74">
        <v>0</v>
      </c>
      <c r="BT74">
        <v>39.229999999999997</v>
      </c>
      <c r="BU74">
        <v>111344370</v>
      </c>
      <c r="BV74">
        <v>19433914</v>
      </c>
      <c r="BW74">
        <v>84006.9</v>
      </c>
      <c r="BX74">
        <v>1870210.8</v>
      </c>
      <c r="BY74">
        <v>0</v>
      </c>
      <c r="BZ74">
        <v>0</v>
      </c>
      <c r="CA74">
        <v>5439701.5</v>
      </c>
      <c r="CB74">
        <v>0</v>
      </c>
      <c r="CC74">
        <v>0</v>
      </c>
      <c r="CD74">
        <v>328525</v>
      </c>
      <c r="CE74">
        <v>28821860</v>
      </c>
      <c r="CF74">
        <v>0</v>
      </c>
      <c r="CG74">
        <v>391380.5</v>
      </c>
      <c r="CH74">
        <v>0</v>
      </c>
      <c r="CI74">
        <v>3529761.5</v>
      </c>
      <c r="CJ74">
        <v>48408650</v>
      </c>
      <c r="CK74">
        <v>2779.8</v>
      </c>
      <c r="CL74">
        <v>3362107.5</v>
      </c>
      <c r="CM74">
        <v>0</v>
      </c>
      <c r="CN74">
        <v>19105388</v>
      </c>
      <c r="CO74">
        <v>0</v>
      </c>
      <c r="CP74">
        <v>0</v>
      </c>
      <c r="CQ74">
        <v>55</v>
      </c>
      <c r="CR74">
        <v>288.7</v>
      </c>
      <c r="CS74">
        <v>0</v>
      </c>
      <c r="CT74">
        <v>8416</v>
      </c>
      <c r="CU74">
        <v>0</v>
      </c>
      <c r="CV74">
        <v>0</v>
      </c>
      <c r="CW74">
        <v>224.6</v>
      </c>
      <c r="CX74">
        <v>7998.3</v>
      </c>
      <c r="CY74">
        <v>0</v>
      </c>
      <c r="CZ74">
        <v>7639.8</v>
      </c>
      <c r="DA74">
        <v>0</v>
      </c>
      <c r="DB74">
        <v>2017.1</v>
      </c>
      <c r="DC74">
        <v>6289</v>
      </c>
      <c r="DD74">
        <v>790.3</v>
      </c>
      <c r="DE74">
        <v>1897.4</v>
      </c>
      <c r="DF74">
        <v>0</v>
      </c>
      <c r="DG74">
        <v>8678.7999999999993</v>
      </c>
      <c r="DH74">
        <v>0</v>
      </c>
      <c r="DI74">
        <v>0</v>
      </c>
      <c r="DJ74">
        <v>229.6</v>
      </c>
      <c r="DK74">
        <v>18974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</row>
    <row r="75" spans="1:121" hidden="1">
      <c r="A75" t="s">
        <v>34</v>
      </c>
      <c r="B75">
        <v>2035</v>
      </c>
      <c r="C75">
        <v>178240340</v>
      </c>
      <c r="D75">
        <v>6208418.5</v>
      </c>
      <c r="E75">
        <v>4113475.2</v>
      </c>
      <c r="F75">
        <v>2008140.1</v>
      </c>
      <c r="G75">
        <v>190570361.80000001</v>
      </c>
      <c r="H75">
        <v>171832401.40000001</v>
      </c>
      <c r="I75">
        <v>157697617.69999999</v>
      </c>
      <c r="J75" s="53">
        <v>97786830</v>
      </c>
      <c r="K75" s="65">
        <v>29830406</v>
      </c>
      <c r="L75">
        <v>3.5900000000000001E-2</v>
      </c>
      <c r="M75">
        <v>5.3900000000000003E-2</v>
      </c>
      <c r="N75">
        <v>0.15</v>
      </c>
      <c r="O75">
        <v>83748.53</v>
      </c>
      <c r="P75">
        <v>42932.5</v>
      </c>
      <c r="Q75">
        <v>0.77</v>
      </c>
      <c r="R75">
        <v>0.77</v>
      </c>
      <c r="S75">
        <v>103.8</v>
      </c>
      <c r="T75">
        <v>4.4000000000000004</v>
      </c>
      <c r="U75">
        <v>0.57999999999999996</v>
      </c>
      <c r="V75">
        <v>13.9</v>
      </c>
      <c r="W75">
        <v>473</v>
      </c>
      <c r="X75">
        <v>0.13</v>
      </c>
      <c r="Y75">
        <v>104.1</v>
      </c>
      <c r="Z75">
        <v>28</v>
      </c>
      <c r="AA75">
        <v>132.1</v>
      </c>
      <c r="AB75">
        <v>114.8</v>
      </c>
      <c r="AC75">
        <v>5.8</v>
      </c>
      <c r="AD75">
        <v>0.77</v>
      </c>
      <c r="AE75">
        <v>13.7</v>
      </c>
      <c r="AF75">
        <v>494.2</v>
      </c>
      <c r="AG75">
        <v>0.12</v>
      </c>
      <c r="AH75">
        <v>115.2</v>
      </c>
      <c r="AI75">
        <v>28.4</v>
      </c>
      <c r="AJ75">
        <v>143.6</v>
      </c>
      <c r="AK75">
        <v>334.4</v>
      </c>
      <c r="AL75">
        <v>14.8</v>
      </c>
      <c r="AM75">
        <v>1.94</v>
      </c>
      <c r="AN75">
        <v>31.9</v>
      </c>
      <c r="AO75">
        <v>1479.5</v>
      </c>
      <c r="AP75">
        <v>0.15</v>
      </c>
      <c r="AQ75">
        <v>335.3</v>
      </c>
      <c r="AR75">
        <v>76</v>
      </c>
      <c r="AS75">
        <v>411.4</v>
      </c>
      <c r="AT75">
        <v>482.3</v>
      </c>
      <c r="AU75">
        <v>31</v>
      </c>
      <c r="AV75">
        <v>4.34</v>
      </c>
      <c r="AW75">
        <v>38.299999999999997</v>
      </c>
      <c r="AX75">
        <v>1791.8</v>
      </c>
      <c r="AY75">
        <v>0.27</v>
      </c>
      <c r="AZ75">
        <v>484.4</v>
      </c>
      <c r="BA75">
        <v>91.7</v>
      </c>
      <c r="BB75">
        <v>576.1</v>
      </c>
      <c r="BC75">
        <v>12530897.800000001</v>
      </c>
      <c r="BD75">
        <v>531.20000000000005</v>
      </c>
      <c r="BE75">
        <v>69.2</v>
      </c>
      <c r="BF75">
        <v>1682600.3</v>
      </c>
      <c r="BG75">
        <v>57279.1</v>
      </c>
      <c r="BH75">
        <v>15.4</v>
      </c>
      <c r="BI75">
        <v>12565607.800000001</v>
      </c>
      <c r="BJ75">
        <v>3393726.2</v>
      </c>
      <c r="BK75">
        <v>15959334.1</v>
      </c>
      <c r="BL75">
        <v>0</v>
      </c>
      <c r="BM75">
        <v>22.08</v>
      </c>
      <c r="BN75">
        <v>16.8</v>
      </c>
      <c r="BO75">
        <v>0</v>
      </c>
      <c r="BP75">
        <v>38.880000000000003</v>
      </c>
      <c r="BQ75">
        <v>24.11</v>
      </c>
      <c r="BR75">
        <v>19.28</v>
      </c>
      <c r="BS75">
        <v>0</v>
      </c>
      <c r="BT75">
        <v>43.39</v>
      </c>
      <c r="BU75">
        <v>122221650</v>
      </c>
      <c r="BV75">
        <v>32872742</v>
      </c>
      <c r="BW75">
        <v>5269495.5</v>
      </c>
      <c r="BX75">
        <v>1734129.4</v>
      </c>
      <c r="BY75">
        <v>0</v>
      </c>
      <c r="BZ75">
        <v>0</v>
      </c>
      <c r="CA75">
        <v>3087584.8</v>
      </c>
      <c r="CB75">
        <v>0</v>
      </c>
      <c r="CC75">
        <v>0</v>
      </c>
      <c r="CD75">
        <v>662033.19999999995</v>
      </c>
      <c r="CE75">
        <v>24408472</v>
      </c>
      <c r="CF75">
        <v>0</v>
      </c>
      <c r="CG75">
        <v>402373.5</v>
      </c>
      <c r="CH75">
        <v>0</v>
      </c>
      <c r="CI75">
        <v>3548506.5</v>
      </c>
      <c r="CJ75">
        <v>47570120</v>
      </c>
      <c r="CK75">
        <v>3382.8</v>
      </c>
      <c r="CL75">
        <v>3324832</v>
      </c>
      <c r="CM75">
        <v>0</v>
      </c>
      <c r="CN75">
        <v>32210710</v>
      </c>
      <c r="CO75">
        <v>0</v>
      </c>
      <c r="CP75">
        <v>0</v>
      </c>
      <c r="CQ75">
        <v>2318.6</v>
      </c>
      <c r="CR75">
        <v>288.7</v>
      </c>
      <c r="CS75">
        <v>0</v>
      </c>
      <c r="CT75">
        <v>8416</v>
      </c>
      <c r="CU75">
        <v>0</v>
      </c>
      <c r="CV75">
        <v>0</v>
      </c>
      <c r="CW75">
        <v>452</v>
      </c>
      <c r="CX75">
        <v>7998.3</v>
      </c>
      <c r="CY75">
        <v>0</v>
      </c>
      <c r="CZ75">
        <v>7639.8</v>
      </c>
      <c r="DA75">
        <v>0</v>
      </c>
      <c r="DB75">
        <v>2055.1</v>
      </c>
      <c r="DC75">
        <v>6289</v>
      </c>
      <c r="DD75">
        <v>790</v>
      </c>
      <c r="DE75">
        <v>1897.4</v>
      </c>
      <c r="DF75">
        <v>0</v>
      </c>
      <c r="DG75">
        <v>14269.8</v>
      </c>
      <c r="DH75">
        <v>0</v>
      </c>
      <c r="DI75">
        <v>0</v>
      </c>
      <c r="DJ75">
        <v>16103.3</v>
      </c>
      <c r="DK75">
        <v>18974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</row>
    <row r="76" spans="1:121" hidden="1">
      <c r="A76" t="s">
        <v>34</v>
      </c>
      <c r="B76">
        <v>2040</v>
      </c>
      <c r="C76">
        <v>193386320</v>
      </c>
      <c r="D76">
        <v>15104934</v>
      </c>
      <c r="E76">
        <v>4083260</v>
      </c>
      <c r="F76">
        <v>2092617.3</v>
      </c>
      <c r="G76">
        <v>214667136.69999999</v>
      </c>
      <c r="H76">
        <v>186434097.80000001</v>
      </c>
      <c r="I76">
        <v>161946120.69999999</v>
      </c>
      <c r="J76" s="53">
        <v>102421730</v>
      </c>
      <c r="K76" s="65">
        <v>32742780</v>
      </c>
      <c r="L76">
        <v>3.5900000000000001E-2</v>
      </c>
      <c r="M76">
        <v>5.3900000000000003E-2</v>
      </c>
      <c r="N76">
        <v>0.15</v>
      </c>
      <c r="O76">
        <v>84256.89</v>
      </c>
      <c r="P76">
        <v>47680.800000000003</v>
      </c>
      <c r="Q76">
        <v>0.84</v>
      </c>
      <c r="R76">
        <v>0.81</v>
      </c>
      <c r="S76">
        <v>67.400000000000006</v>
      </c>
      <c r="T76">
        <v>2.1</v>
      </c>
      <c r="U76">
        <v>0.26</v>
      </c>
      <c r="V76">
        <v>10.4</v>
      </c>
      <c r="W76">
        <v>332.2</v>
      </c>
      <c r="X76">
        <v>0.1</v>
      </c>
      <c r="Y76">
        <v>67.5</v>
      </c>
      <c r="Z76">
        <v>20.3</v>
      </c>
      <c r="AA76">
        <v>87.8</v>
      </c>
      <c r="AB76">
        <v>89.3</v>
      </c>
      <c r="AC76">
        <v>4</v>
      </c>
      <c r="AD76">
        <v>0.52</v>
      </c>
      <c r="AE76">
        <v>11.6</v>
      </c>
      <c r="AF76">
        <v>401.2</v>
      </c>
      <c r="AG76">
        <v>0.11</v>
      </c>
      <c r="AH76">
        <v>89.5</v>
      </c>
      <c r="AI76">
        <v>23.6</v>
      </c>
      <c r="AJ76">
        <v>113.1</v>
      </c>
      <c r="AK76">
        <v>373.6</v>
      </c>
      <c r="AL76">
        <v>20</v>
      </c>
      <c r="AM76">
        <v>2.71</v>
      </c>
      <c r="AN76">
        <v>32.5</v>
      </c>
      <c r="AO76">
        <v>1542.6</v>
      </c>
      <c r="AP76">
        <v>0.17</v>
      </c>
      <c r="AQ76">
        <v>374.9</v>
      </c>
      <c r="AR76">
        <v>78.5</v>
      </c>
      <c r="AS76">
        <v>453.4</v>
      </c>
      <c r="AT76">
        <v>432.3</v>
      </c>
      <c r="AU76">
        <v>25.1</v>
      </c>
      <c r="AV76">
        <v>3.46</v>
      </c>
      <c r="AW76">
        <v>36.700000000000003</v>
      </c>
      <c r="AX76">
        <v>1701.4</v>
      </c>
      <c r="AY76">
        <v>0.23</v>
      </c>
      <c r="AZ76">
        <v>434</v>
      </c>
      <c r="BA76">
        <v>87.5</v>
      </c>
      <c r="BB76">
        <v>521.5</v>
      </c>
      <c r="BC76">
        <v>9583346.8000000007</v>
      </c>
      <c r="BD76">
        <v>297.8</v>
      </c>
      <c r="BE76">
        <v>36.200000000000003</v>
      </c>
      <c r="BF76">
        <v>1493028.9</v>
      </c>
      <c r="BG76">
        <v>47492.6</v>
      </c>
      <c r="BH76">
        <v>14</v>
      </c>
      <c r="BI76">
        <v>9602091.1999999993</v>
      </c>
      <c r="BJ76">
        <v>2912129</v>
      </c>
      <c r="BK76">
        <v>12514220.199999999</v>
      </c>
      <c r="BL76">
        <v>0</v>
      </c>
      <c r="BM76">
        <v>20.190000000000001</v>
      </c>
      <c r="BN76">
        <v>16.39</v>
      </c>
      <c r="BO76">
        <v>0</v>
      </c>
      <c r="BP76">
        <v>36.58</v>
      </c>
      <c r="BQ76">
        <v>22.54</v>
      </c>
      <c r="BR76">
        <v>19.53</v>
      </c>
      <c r="BS76">
        <v>0</v>
      </c>
      <c r="BT76">
        <v>42.07</v>
      </c>
      <c r="BU76">
        <v>144574400</v>
      </c>
      <c r="BV76">
        <v>52721016</v>
      </c>
      <c r="BW76">
        <v>12859616</v>
      </c>
      <c r="BX76">
        <v>1664959</v>
      </c>
      <c r="BY76">
        <v>0</v>
      </c>
      <c r="BZ76">
        <v>0</v>
      </c>
      <c r="CA76">
        <v>1296820</v>
      </c>
      <c r="CB76">
        <v>0</v>
      </c>
      <c r="CC76">
        <v>0</v>
      </c>
      <c r="CD76">
        <v>1171098.8999999999</v>
      </c>
      <c r="CE76">
        <v>21682986</v>
      </c>
      <c r="CF76">
        <v>0</v>
      </c>
      <c r="CG76">
        <v>379956</v>
      </c>
      <c r="CH76">
        <v>0</v>
      </c>
      <c r="CI76">
        <v>3527203.5</v>
      </c>
      <c r="CJ76">
        <v>47161384</v>
      </c>
      <c r="CK76">
        <v>3141.5</v>
      </c>
      <c r="CL76">
        <v>3277313.8</v>
      </c>
      <c r="CM76">
        <v>0</v>
      </c>
      <c r="CN76">
        <v>51549916</v>
      </c>
      <c r="CO76">
        <v>0</v>
      </c>
      <c r="CP76">
        <v>0</v>
      </c>
      <c r="CQ76">
        <v>5414</v>
      </c>
      <c r="CR76">
        <v>288.7</v>
      </c>
      <c r="CS76">
        <v>0</v>
      </c>
      <c r="CT76">
        <v>8416</v>
      </c>
      <c r="CU76">
        <v>0</v>
      </c>
      <c r="CV76">
        <v>0</v>
      </c>
      <c r="CW76">
        <v>804.1</v>
      </c>
      <c r="CX76">
        <v>7998.3</v>
      </c>
      <c r="CY76">
        <v>0</v>
      </c>
      <c r="CZ76">
        <v>7639.8</v>
      </c>
      <c r="DA76">
        <v>0</v>
      </c>
      <c r="DB76">
        <v>2055.1</v>
      </c>
      <c r="DC76">
        <v>6289</v>
      </c>
      <c r="DD76">
        <v>789.8</v>
      </c>
      <c r="DE76">
        <v>1897.4</v>
      </c>
      <c r="DF76">
        <v>0</v>
      </c>
      <c r="DG76">
        <v>22437.4</v>
      </c>
      <c r="DH76">
        <v>0</v>
      </c>
      <c r="DI76">
        <v>0</v>
      </c>
      <c r="DJ76">
        <v>38928.1</v>
      </c>
      <c r="DK76">
        <v>18974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</row>
    <row r="77" spans="1:121" hidden="1">
      <c r="A77" t="s">
        <v>34</v>
      </c>
      <c r="B77">
        <v>2045</v>
      </c>
      <c r="C77">
        <v>206852540</v>
      </c>
      <c r="D77">
        <v>29669024</v>
      </c>
      <c r="E77">
        <v>4524593.5</v>
      </c>
      <c r="F77">
        <v>1853655.6</v>
      </c>
      <c r="G77">
        <v>242899815.40000001</v>
      </c>
      <c r="H77">
        <v>199416323.09999999</v>
      </c>
      <c r="I77">
        <v>155433152.09999999</v>
      </c>
      <c r="J77" s="53">
        <v>86415500</v>
      </c>
      <c r="K77" s="65">
        <v>34660028</v>
      </c>
      <c r="L77">
        <v>3.5900000000000001E-2</v>
      </c>
      <c r="M77">
        <v>5.3900000000000003E-2</v>
      </c>
      <c r="N77">
        <v>0.15</v>
      </c>
      <c r="O77">
        <v>83407.09</v>
      </c>
      <c r="P77">
        <v>51624.7</v>
      </c>
      <c r="Q77">
        <v>0.88</v>
      </c>
      <c r="R77">
        <v>0.84</v>
      </c>
      <c r="S77">
        <v>48.4</v>
      </c>
      <c r="T77">
        <v>1.2</v>
      </c>
      <c r="U77">
        <v>0.14000000000000001</v>
      </c>
      <c r="V77">
        <v>7.8</v>
      </c>
      <c r="W77">
        <v>249.3</v>
      </c>
      <c r="X77">
        <v>7.0000000000000007E-2</v>
      </c>
      <c r="Y77">
        <v>48.4</v>
      </c>
      <c r="Z77">
        <v>15.3</v>
      </c>
      <c r="AA77">
        <v>63.7</v>
      </c>
      <c r="AB77">
        <v>74.8</v>
      </c>
      <c r="AC77">
        <v>2.9</v>
      </c>
      <c r="AD77">
        <v>0.37</v>
      </c>
      <c r="AE77">
        <v>10.1</v>
      </c>
      <c r="AF77">
        <v>350.8</v>
      </c>
      <c r="AG77">
        <v>0.09</v>
      </c>
      <c r="AH77">
        <v>74.900000000000006</v>
      </c>
      <c r="AI77">
        <v>20.6</v>
      </c>
      <c r="AJ77">
        <v>95.5</v>
      </c>
      <c r="AK77">
        <v>334.8</v>
      </c>
      <c r="AL77">
        <v>19.2</v>
      </c>
      <c r="AM77">
        <v>2.62</v>
      </c>
      <c r="AN77">
        <v>28.1</v>
      </c>
      <c r="AO77">
        <v>1342.4</v>
      </c>
      <c r="AP77">
        <v>0.16</v>
      </c>
      <c r="AQ77">
        <v>336.1</v>
      </c>
      <c r="AR77">
        <v>68.2</v>
      </c>
      <c r="AS77">
        <v>404.2</v>
      </c>
      <c r="AT77">
        <v>371.9</v>
      </c>
      <c r="AU77">
        <v>19.399999999999999</v>
      </c>
      <c r="AV77">
        <v>2.63</v>
      </c>
      <c r="AW77">
        <v>33.700000000000003</v>
      </c>
      <c r="AX77">
        <v>1534.1</v>
      </c>
      <c r="AY77">
        <v>0.2</v>
      </c>
      <c r="AZ77">
        <v>373.2</v>
      </c>
      <c r="BA77">
        <v>79.5</v>
      </c>
      <c r="BB77">
        <v>452.7</v>
      </c>
      <c r="BC77">
        <v>9043041.5</v>
      </c>
      <c r="BD77">
        <v>216.8</v>
      </c>
      <c r="BE77">
        <v>24.2</v>
      </c>
      <c r="BF77">
        <v>1475918.9</v>
      </c>
      <c r="BG77">
        <v>46878</v>
      </c>
      <c r="BH77">
        <v>13.4</v>
      </c>
      <c r="BI77">
        <v>9056107.5999999996</v>
      </c>
      <c r="BJ77">
        <v>2876544.7</v>
      </c>
      <c r="BK77">
        <v>11932652.300000001</v>
      </c>
      <c r="BL77">
        <v>0</v>
      </c>
      <c r="BM77">
        <v>17.23</v>
      </c>
      <c r="BN77">
        <v>15.21</v>
      </c>
      <c r="BO77">
        <v>0</v>
      </c>
      <c r="BP77">
        <v>32.450000000000003</v>
      </c>
      <c r="BQ77">
        <v>20.149999999999999</v>
      </c>
      <c r="BR77">
        <v>19.170000000000002</v>
      </c>
      <c r="BS77">
        <v>0</v>
      </c>
      <c r="BT77">
        <v>39.32</v>
      </c>
      <c r="BU77">
        <v>190842030</v>
      </c>
      <c r="BV77">
        <v>87466664</v>
      </c>
      <c r="BW77">
        <v>25242202</v>
      </c>
      <c r="BX77">
        <v>1517303.5</v>
      </c>
      <c r="BY77">
        <v>0</v>
      </c>
      <c r="BZ77">
        <v>0</v>
      </c>
      <c r="CA77">
        <v>573789.5</v>
      </c>
      <c r="CB77">
        <v>0</v>
      </c>
      <c r="CC77">
        <v>0</v>
      </c>
      <c r="CD77">
        <v>1821458.4</v>
      </c>
      <c r="CE77">
        <v>22517558</v>
      </c>
      <c r="CF77">
        <v>0</v>
      </c>
      <c r="CG77">
        <v>169873</v>
      </c>
      <c r="CH77">
        <v>0</v>
      </c>
      <c r="CI77">
        <v>3499625.5</v>
      </c>
      <c r="CJ77">
        <v>46258896</v>
      </c>
      <c r="CK77">
        <v>984.8</v>
      </c>
      <c r="CL77">
        <v>3595134</v>
      </c>
      <c r="CM77">
        <v>0</v>
      </c>
      <c r="CN77">
        <v>85645210</v>
      </c>
      <c r="CO77">
        <v>0</v>
      </c>
      <c r="CP77">
        <v>0</v>
      </c>
      <c r="CQ77">
        <v>11808.6</v>
      </c>
      <c r="CR77">
        <v>288.7</v>
      </c>
      <c r="CS77">
        <v>0</v>
      </c>
      <c r="CT77">
        <v>8391.6</v>
      </c>
      <c r="CU77">
        <v>0</v>
      </c>
      <c r="CV77">
        <v>0</v>
      </c>
      <c r="CW77">
        <v>1367.7</v>
      </c>
      <c r="CX77">
        <v>7998.3</v>
      </c>
      <c r="CY77">
        <v>0</v>
      </c>
      <c r="CZ77">
        <v>7639.8</v>
      </c>
      <c r="DA77">
        <v>0</v>
      </c>
      <c r="DB77">
        <v>2055.1</v>
      </c>
      <c r="DC77">
        <v>6289</v>
      </c>
      <c r="DD77">
        <v>788.6</v>
      </c>
      <c r="DE77">
        <v>1897.4</v>
      </c>
      <c r="DF77">
        <v>0</v>
      </c>
      <c r="DG77">
        <v>37238.699999999997</v>
      </c>
      <c r="DH77">
        <v>0</v>
      </c>
      <c r="DI77">
        <v>0</v>
      </c>
      <c r="DJ77">
        <v>73994.899999999994</v>
      </c>
      <c r="DK77">
        <v>18974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</row>
    <row r="78" spans="1:121" hidden="1">
      <c r="A78" t="s">
        <v>34</v>
      </c>
      <c r="B78">
        <v>2050</v>
      </c>
      <c r="C78">
        <v>219575460</v>
      </c>
      <c r="D78">
        <v>43776520</v>
      </c>
      <c r="E78">
        <v>4871027.5</v>
      </c>
      <c r="F78">
        <v>1790491.2</v>
      </c>
      <c r="G78">
        <v>270013473.5</v>
      </c>
      <c r="H78">
        <v>211681851.90000001</v>
      </c>
      <c r="I78">
        <v>147014983.09999999</v>
      </c>
      <c r="J78" s="53">
        <v>72208710</v>
      </c>
      <c r="K78" s="65">
        <v>44805296</v>
      </c>
      <c r="L78">
        <v>3.5900000000000001E-2</v>
      </c>
      <c r="M78">
        <v>5.3900000000000003E-2</v>
      </c>
      <c r="N78">
        <v>0.15</v>
      </c>
      <c r="O78">
        <v>85134.66</v>
      </c>
      <c r="P78">
        <v>55073.9</v>
      </c>
      <c r="Q78">
        <v>0.89</v>
      </c>
      <c r="R78">
        <v>0.84</v>
      </c>
      <c r="S78">
        <v>43.7</v>
      </c>
      <c r="T78">
        <v>0.9</v>
      </c>
      <c r="U78">
        <v>0.09</v>
      </c>
      <c r="V78">
        <v>6.9</v>
      </c>
      <c r="W78">
        <v>230.7</v>
      </c>
      <c r="X78">
        <v>0.06</v>
      </c>
      <c r="Y78">
        <v>43.7</v>
      </c>
      <c r="Z78">
        <v>13.8</v>
      </c>
      <c r="AA78">
        <v>57.6</v>
      </c>
      <c r="AB78">
        <v>69.099999999999994</v>
      </c>
      <c r="AC78">
        <v>2.1</v>
      </c>
      <c r="AD78">
        <v>0.25</v>
      </c>
      <c r="AE78">
        <v>9.6999999999999993</v>
      </c>
      <c r="AF78">
        <v>342.1</v>
      </c>
      <c r="AG78">
        <v>0.08</v>
      </c>
      <c r="AH78">
        <v>69.2</v>
      </c>
      <c r="AI78">
        <v>19.899999999999999</v>
      </c>
      <c r="AJ78">
        <v>89.1</v>
      </c>
      <c r="AK78">
        <v>304.7</v>
      </c>
      <c r="AL78">
        <v>16.8</v>
      </c>
      <c r="AM78">
        <v>2.2799999999999998</v>
      </c>
      <c r="AN78">
        <v>26.3</v>
      </c>
      <c r="AO78">
        <v>1243.5999999999999</v>
      </c>
      <c r="AP78">
        <v>0.15</v>
      </c>
      <c r="AQ78">
        <v>305.8</v>
      </c>
      <c r="AR78">
        <v>63.4</v>
      </c>
      <c r="AS78">
        <v>369.3</v>
      </c>
      <c r="AT78">
        <v>364.6</v>
      </c>
      <c r="AU78">
        <v>17.100000000000001</v>
      </c>
      <c r="AV78">
        <v>2.2799999999999998</v>
      </c>
      <c r="AW78">
        <v>34.700000000000003</v>
      </c>
      <c r="AX78">
        <v>1570.6</v>
      </c>
      <c r="AY78">
        <v>0.19</v>
      </c>
      <c r="AZ78">
        <v>365.7</v>
      </c>
      <c r="BA78">
        <v>81.5</v>
      </c>
      <c r="BB78">
        <v>447.2</v>
      </c>
      <c r="BC78">
        <v>10472938.699999999</v>
      </c>
      <c r="BD78">
        <v>212.4</v>
      </c>
      <c r="BE78">
        <v>22.1</v>
      </c>
      <c r="BF78">
        <v>1667682.2</v>
      </c>
      <c r="BG78">
        <v>55337</v>
      </c>
      <c r="BH78">
        <v>13.9</v>
      </c>
      <c r="BI78">
        <v>10485291</v>
      </c>
      <c r="BJ78">
        <v>3320521.7</v>
      </c>
      <c r="BK78">
        <v>13805812.699999999</v>
      </c>
      <c r="BL78">
        <v>0</v>
      </c>
      <c r="BM78">
        <v>16.61</v>
      </c>
      <c r="BN78">
        <v>14.73</v>
      </c>
      <c r="BO78">
        <v>0</v>
      </c>
      <c r="BP78">
        <v>31.34</v>
      </c>
      <c r="BQ78">
        <v>20.239999999999998</v>
      </c>
      <c r="BR78">
        <v>19.45</v>
      </c>
      <c r="BS78">
        <v>0</v>
      </c>
      <c r="BT78">
        <v>39.69</v>
      </c>
      <c r="BU78">
        <v>242324690</v>
      </c>
      <c r="BV78">
        <v>122998490</v>
      </c>
      <c r="BW78">
        <v>37216010</v>
      </c>
      <c r="BX78">
        <v>1463558.9</v>
      </c>
      <c r="BY78">
        <v>0</v>
      </c>
      <c r="BZ78">
        <v>0</v>
      </c>
      <c r="CA78">
        <v>164478.70000000001</v>
      </c>
      <c r="CB78">
        <v>0</v>
      </c>
      <c r="CC78">
        <v>0</v>
      </c>
      <c r="CD78">
        <v>2678270.5</v>
      </c>
      <c r="CE78">
        <v>27003286</v>
      </c>
      <c r="CF78">
        <v>0</v>
      </c>
      <c r="CG78">
        <v>219376.9</v>
      </c>
      <c r="CH78">
        <v>0</v>
      </c>
      <c r="CI78">
        <v>3486943.2</v>
      </c>
      <c r="CJ78">
        <v>45809148</v>
      </c>
      <c r="CK78">
        <v>12.8</v>
      </c>
      <c r="CL78">
        <v>3963375.2</v>
      </c>
      <c r="CM78">
        <v>0</v>
      </c>
      <c r="CN78">
        <v>120320216</v>
      </c>
      <c r="CO78">
        <v>0</v>
      </c>
      <c r="CP78">
        <v>0</v>
      </c>
      <c r="CQ78">
        <v>18070.2</v>
      </c>
      <c r="CR78">
        <v>288.7</v>
      </c>
      <c r="CS78">
        <v>0</v>
      </c>
      <c r="CT78">
        <v>4991</v>
      </c>
      <c r="CU78">
        <v>0</v>
      </c>
      <c r="CV78">
        <v>0</v>
      </c>
      <c r="CW78">
        <v>2232</v>
      </c>
      <c r="CX78">
        <v>7998.3</v>
      </c>
      <c r="CY78">
        <v>0</v>
      </c>
      <c r="CZ78">
        <v>9386</v>
      </c>
      <c r="DA78">
        <v>0</v>
      </c>
      <c r="DB78">
        <v>2055.1</v>
      </c>
      <c r="DC78">
        <v>6289</v>
      </c>
      <c r="DD78">
        <v>0.6</v>
      </c>
      <c r="DE78">
        <v>1897.4</v>
      </c>
      <c r="DF78">
        <v>0</v>
      </c>
      <c r="DG78">
        <v>54153.599999999999</v>
      </c>
      <c r="DH78">
        <v>0</v>
      </c>
      <c r="DI78">
        <v>0</v>
      </c>
      <c r="DJ78">
        <v>105994.6</v>
      </c>
      <c r="DK78">
        <v>18974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</row>
    <row r="79" spans="1:121" hidden="1">
      <c r="A79" t="s">
        <v>48</v>
      </c>
      <c r="B79">
        <v>2024</v>
      </c>
      <c r="C79">
        <v>50589820</v>
      </c>
      <c r="D79">
        <v>2491.8000000000002</v>
      </c>
      <c r="E79">
        <v>0</v>
      </c>
      <c r="F79">
        <v>1172794.8999999999</v>
      </c>
      <c r="G79">
        <v>51765106.100000001</v>
      </c>
      <c r="H79">
        <v>48770941.799999997</v>
      </c>
      <c r="I79">
        <v>8524997</v>
      </c>
      <c r="J79" s="53">
        <v>75812840</v>
      </c>
      <c r="K79" s="65">
        <v>102469016</v>
      </c>
      <c r="L79">
        <v>3.5900000000000001E-2</v>
      </c>
      <c r="M79">
        <v>5.3999999999999999E-2</v>
      </c>
      <c r="N79">
        <v>0.183</v>
      </c>
      <c r="O79">
        <v>16503.439999999999</v>
      </c>
      <c r="P79">
        <v>11513</v>
      </c>
      <c r="Q79">
        <v>0.56999999999999995</v>
      </c>
      <c r="R79">
        <v>0.59</v>
      </c>
      <c r="S79">
        <v>385.6</v>
      </c>
      <c r="T79">
        <v>40.799999999999997</v>
      </c>
      <c r="U79">
        <v>5.9</v>
      </c>
      <c r="V79">
        <v>15.3</v>
      </c>
      <c r="W79">
        <v>950</v>
      </c>
      <c r="X79">
        <v>0.19</v>
      </c>
      <c r="Y79">
        <v>388.5</v>
      </c>
      <c r="Z79">
        <v>43.7</v>
      </c>
      <c r="AA79">
        <v>432.1</v>
      </c>
      <c r="AB79">
        <v>388.1</v>
      </c>
      <c r="AC79">
        <v>41.1</v>
      </c>
      <c r="AD79">
        <v>5.95</v>
      </c>
      <c r="AE79">
        <v>15.4</v>
      </c>
      <c r="AF79">
        <v>953.7</v>
      </c>
      <c r="AG79">
        <v>0.2</v>
      </c>
      <c r="AH79">
        <v>390.9</v>
      </c>
      <c r="AI79">
        <v>43.9</v>
      </c>
      <c r="AJ79">
        <v>434.8</v>
      </c>
      <c r="AK79">
        <v>247.5</v>
      </c>
      <c r="AL79">
        <v>20.6</v>
      </c>
      <c r="AM79">
        <v>2.95</v>
      </c>
      <c r="AN79">
        <v>15</v>
      </c>
      <c r="AO79">
        <v>774.4</v>
      </c>
      <c r="AP79">
        <v>0.13</v>
      </c>
      <c r="AQ79">
        <v>248.9</v>
      </c>
      <c r="AR79">
        <v>38.1</v>
      </c>
      <c r="AS79">
        <v>287</v>
      </c>
      <c r="AT79">
        <v>791.2</v>
      </c>
      <c r="AU79">
        <v>67.599999999999994</v>
      </c>
      <c r="AV79">
        <v>9.7799999999999994</v>
      </c>
      <c r="AW79">
        <v>47.8</v>
      </c>
      <c r="AX79">
        <v>2323.1999999999998</v>
      </c>
      <c r="AY79">
        <v>0.48</v>
      </c>
      <c r="AZ79">
        <v>795.8</v>
      </c>
      <c r="BA79">
        <v>117.1</v>
      </c>
      <c r="BB79">
        <v>913</v>
      </c>
      <c r="BC79">
        <v>30061441.5</v>
      </c>
      <c r="BD79">
        <v>3176.7</v>
      </c>
      <c r="BE79">
        <v>460.1</v>
      </c>
      <c r="BF79">
        <v>1193474.6000000001</v>
      </c>
      <c r="BG79">
        <v>74059.5</v>
      </c>
      <c r="BH79">
        <v>15.1</v>
      </c>
      <c r="BI79">
        <v>30281719.300000001</v>
      </c>
      <c r="BJ79">
        <v>3404568.6</v>
      </c>
      <c r="BK79">
        <v>33686287.799999997</v>
      </c>
      <c r="BL79">
        <v>0</v>
      </c>
      <c r="BM79">
        <v>27.67</v>
      </c>
      <c r="BN79">
        <v>3.59</v>
      </c>
      <c r="BO79">
        <v>0</v>
      </c>
      <c r="BP79">
        <v>31.26</v>
      </c>
      <c r="BQ79">
        <v>29.38</v>
      </c>
      <c r="BR79">
        <v>3.92</v>
      </c>
      <c r="BS79">
        <v>0</v>
      </c>
      <c r="BT79">
        <v>33.299999999999997</v>
      </c>
      <c r="BU79">
        <v>78467340</v>
      </c>
      <c r="BV79">
        <v>43240108</v>
      </c>
      <c r="BW79">
        <v>2122.4</v>
      </c>
      <c r="BX79">
        <v>72558.7</v>
      </c>
      <c r="BY79">
        <v>0</v>
      </c>
      <c r="BZ79">
        <v>0</v>
      </c>
      <c r="CA79">
        <v>26221872</v>
      </c>
      <c r="CB79">
        <v>0</v>
      </c>
      <c r="CC79">
        <v>0</v>
      </c>
      <c r="CD79">
        <v>163475.5</v>
      </c>
      <c r="CE79">
        <v>7178947</v>
      </c>
      <c r="CF79">
        <v>0</v>
      </c>
      <c r="CG79">
        <v>74744</v>
      </c>
      <c r="CH79">
        <v>0</v>
      </c>
      <c r="CI79">
        <v>1398507</v>
      </c>
      <c r="CJ79">
        <v>0</v>
      </c>
      <c r="CK79">
        <v>278485.5</v>
      </c>
      <c r="CL79">
        <v>0</v>
      </c>
      <c r="CM79">
        <v>0</v>
      </c>
      <c r="CN79">
        <v>519598.2</v>
      </c>
      <c r="CO79">
        <v>42557036</v>
      </c>
      <c r="CP79">
        <v>0</v>
      </c>
      <c r="CQ79">
        <v>3.6</v>
      </c>
      <c r="CR79">
        <v>16.2</v>
      </c>
      <c r="CS79">
        <v>0</v>
      </c>
      <c r="CT79">
        <v>4573.3</v>
      </c>
      <c r="CU79">
        <v>0</v>
      </c>
      <c r="CV79">
        <v>0</v>
      </c>
      <c r="CW79">
        <v>112</v>
      </c>
      <c r="CX79">
        <v>1748.2</v>
      </c>
      <c r="CY79">
        <v>0</v>
      </c>
      <c r="CZ79">
        <v>1045.5999999999999</v>
      </c>
      <c r="DA79">
        <v>0</v>
      </c>
      <c r="DB79">
        <v>207.5</v>
      </c>
      <c r="DC79">
        <v>0</v>
      </c>
      <c r="DD79">
        <v>960.1</v>
      </c>
      <c r="DE79">
        <v>0</v>
      </c>
      <c r="DF79">
        <v>0</v>
      </c>
      <c r="DG79">
        <v>239.4</v>
      </c>
      <c r="DH79">
        <v>0</v>
      </c>
      <c r="DI79">
        <v>12131.7</v>
      </c>
      <c r="DJ79">
        <v>7.2</v>
      </c>
      <c r="DK79">
        <v>0</v>
      </c>
      <c r="DL79">
        <v>0</v>
      </c>
      <c r="DM79">
        <v>0</v>
      </c>
      <c r="DN79">
        <v>0.01</v>
      </c>
      <c r="DO79">
        <v>0</v>
      </c>
      <c r="DP79">
        <v>0</v>
      </c>
      <c r="DQ79">
        <v>0</v>
      </c>
    </row>
    <row r="80" spans="1:121" hidden="1">
      <c r="A80" t="s">
        <v>48</v>
      </c>
      <c r="B80">
        <v>2026</v>
      </c>
      <c r="C80">
        <v>51551344</v>
      </c>
      <c r="D80">
        <v>113382</v>
      </c>
      <c r="E80">
        <v>0</v>
      </c>
      <c r="F80">
        <v>1388643.5</v>
      </c>
      <c r="G80">
        <v>53053369.100000001</v>
      </c>
      <c r="H80">
        <v>49697900.399999999</v>
      </c>
      <c r="I80">
        <v>1641829.9</v>
      </c>
      <c r="J80" s="53">
        <v>92835320</v>
      </c>
      <c r="K80" s="65">
        <v>120588660</v>
      </c>
      <c r="L80">
        <v>3.5900000000000001E-2</v>
      </c>
      <c r="M80">
        <v>5.3999999999999999E-2</v>
      </c>
      <c r="N80">
        <v>0.183</v>
      </c>
      <c r="O80">
        <v>46866.78</v>
      </c>
      <c r="P80">
        <v>11750.6</v>
      </c>
      <c r="Q80">
        <v>0.66</v>
      </c>
      <c r="R80">
        <v>0.7</v>
      </c>
      <c r="S80">
        <v>304.7</v>
      </c>
      <c r="T80">
        <v>32</v>
      </c>
      <c r="U80">
        <v>4.63</v>
      </c>
      <c r="V80">
        <v>12.3</v>
      </c>
      <c r="W80">
        <v>757.4</v>
      </c>
      <c r="X80">
        <v>0.15</v>
      </c>
      <c r="Y80">
        <v>306.89999999999998</v>
      </c>
      <c r="Z80">
        <v>34.9</v>
      </c>
      <c r="AA80">
        <v>341.8</v>
      </c>
      <c r="AB80">
        <v>280.3</v>
      </c>
      <c r="AC80">
        <v>29.6</v>
      </c>
      <c r="AD80">
        <v>4.28</v>
      </c>
      <c r="AE80">
        <v>11.3</v>
      </c>
      <c r="AF80">
        <v>692.9</v>
      </c>
      <c r="AG80">
        <v>0.14000000000000001</v>
      </c>
      <c r="AH80">
        <v>282.3</v>
      </c>
      <c r="AI80">
        <v>32</v>
      </c>
      <c r="AJ80">
        <v>314.3</v>
      </c>
      <c r="AK80">
        <v>144.19999999999999</v>
      </c>
      <c r="AL80">
        <v>10.4</v>
      </c>
      <c r="AM80">
        <v>1.46</v>
      </c>
      <c r="AN80">
        <v>10.3</v>
      </c>
      <c r="AO80">
        <v>502.7</v>
      </c>
      <c r="AP80">
        <v>0.08</v>
      </c>
      <c r="AQ80">
        <v>144.9</v>
      </c>
      <c r="AR80">
        <v>25.3</v>
      </c>
      <c r="AS80">
        <v>170.2</v>
      </c>
      <c r="AT80">
        <v>692.4</v>
      </c>
      <c r="AU80">
        <v>58.9</v>
      </c>
      <c r="AV80">
        <v>8.49</v>
      </c>
      <c r="AW80">
        <v>41.7</v>
      </c>
      <c r="AX80">
        <v>2072.1999999999998</v>
      </c>
      <c r="AY80">
        <v>0.4</v>
      </c>
      <c r="AZ80">
        <v>696.5</v>
      </c>
      <c r="BA80">
        <v>103.6</v>
      </c>
      <c r="BB80">
        <v>800.1</v>
      </c>
      <c r="BC80">
        <v>24440065.800000001</v>
      </c>
      <c r="BD80">
        <v>2565.1999999999998</v>
      </c>
      <c r="BE80">
        <v>371.4</v>
      </c>
      <c r="BF80">
        <v>986446.5</v>
      </c>
      <c r="BG80">
        <v>60757.7</v>
      </c>
      <c r="BH80">
        <v>12.3</v>
      </c>
      <c r="BI80">
        <v>24617895.300000001</v>
      </c>
      <c r="BJ80">
        <v>2800374.8</v>
      </c>
      <c r="BK80">
        <v>27418270</v>
      </c>
      <c r="BL80">
        <v>0</v>
      </c>
      <c r="BM80">
        <v>23.9</v>
      </c>
      <c r="BN80">
        <v>10.029999999999999</v>
      </c>
      <c r="BO80">
        <v>0</v>
      </c>
      <c r="BP80">
        <v>33.94</v>
      </c>
      <c r="BQ80">
        <v>25.44</v>
      </c>
      <c r="BR80">
        <v>10.95</v>
      </c>
      <c r="BS80">
        <v>0</v>
      </c>
      <c r="BT80">
        <v>36.39</v>
      </c>
      <c r="BU80">
        <v>80856420</v>
      </c>
      <c r="BV80">
        <v>51411540</v>
      </c>
      <c r="BW80">
        <v>97456.2</v>
      </c>
      <c r="BX80">
        <v>66415.600000000006</v>
      </c>
      <c r="BY80">
        <v>0</v>
      </c>
      <c r="BZ80">
        <v>0</v>
      </c>
      <c r="CA80">
        <v>21191318</v>
      </c>
      <c r="CB80">
        <v>0</v>
      </c>
      <c r="CC80">
        <v>0</v>
      </c>
      <c r="CD80">
        <v>208339.1</v>
      </c>
      <c r="CE80">
        <v>6405407</v>
      </c>
      <c r="CF80">
        <v>0</v>
      </c>
      <c r="CG80">
        <v>46095.4</v>
      </c>
      <c r="CH80">
        <v>0</v>
      </c>
      <c r="CI80">
        <v>1404755.9</v>
      </c>
      <c r="CJ80">
        <v>0</v>
      </c>
      <c r="CK80">
        <v>233428</v>
      </c>
      <c r="CL80">
        <v>0</v>
      </c>
      <c r="CM80">
        <v>0</v>
      </c>
      <c r="CN80">
        <v>7637742.5</v>
      </c>
      <c r="CO80">
        <v>43565456</v>
      </c>
      <c r="CP80">
        <v>0</v>
      </c>
      <c r="CQ80">
        <v>77</v>
      </c>
      <c r="CR80">
        <v>16.2</v>
      </c>
      <c r="CS80">
        <v>0</v>
      </c>
      <c r="CT80">
        <v>4573.3</v>
      </c>
      <c r="CU80">
        <v>0</v>
      </c>
      <c r="CV80">
        <v>0</v>
      </c>
      <c r="CW80">
        <v>143.19999999999999</v>
      </c>
      <c r="CX80">
        <v>1748.2</v>
      </c>
      <c r="CY80">
        <v>0</v>
      </c>
      <c r="CZ80">
        <v>964.4</v>
      </c>
      <c r="DA80">
        <v>0</v>
      </c>
      <c r="DB80">
        <v>219.5</v>
      </c>
      <c r="DC80">
        <v>0</v>
      </c>
      <c r="DD80">
        <v>951.2</v>
      </c>
      <c r="DE80">
        <v>0</v>
      </c>
      <c r="DF80">
        <v>0</v>
      </c>
      <c r="DG80">
        <v>3355.4</v>
      </c>
      <c r="DH80">
        <v>0</v>
      </c>
      <c r="DI80">
        <v>12439.5</v>
      </c>
      <c r="DJ80">
        <v>300.7</v>
      </c>
      <c r="DK80">
        <v>0</v>
      </c>
      <c r="DL80">
        <v>0</v>
      </c>
      <c r="DM80">
        <v>0</v>
      </c>
      <c r="DN80">
        <v>0.01</v>
      </c>
      <c r="DO80">
        <v>0</v>
      </c>
      <c r="DP80">
        <v>0</v>
      </c>
      <c r="DQ80">
        <v>0</v>
      </c>
    </row>
    <row r="81" spans="1:121" hidden="1">
      <c r="A81" t="s">
        <v>48</v>
      </c>
      <c r="B81">
        <v>2028</v>
      </c>
      <c r="C81">
        <v>52725452</v>
      </c>
      <c r="D81">
        <v>2585917.2000000002</v>
      </c>
      <c r="E81">
        <v>0</v>
      </c>
      <c r="F81">
        <v>1402083.6</v>
      </c>
      <c r="G81">
        <v>56713453.299999997</v>
      </c>
      <c r="H81">
        <v>50829806.100000001</v>
      </c>
      <c r="I81">
        <v>-25686447</v>
      </c>
      <c r="J81" s="53">
        <v>83633250</v>
      </c>
      <c r="K81" s="65">
        <v>130002264</v>
      </c>
      <c r="L81">
        <v>3.5900000000000001E-2</v>
      </c>
      <c r="M81">
        <v>5.3999999999999999E-2</v>
      </c>
      <c r="N81">
        <v>0.183</v>
      </c>
      <c r="O81">
        <v>59037.32</v>
      </c>
      <c r="P81">
        <v>12358.7</v>
      </c>
      <c r="Q81">
        <v>0.83</v>
      </c>
      <c r="R81">
        <v>0.82</v>
      </c>
      <c r="S81">
        <v>147</v>
      </c>
      <c r="T81">
        <v>15.4</v>
      </c>
      <c r="U81">
        <v>2.23</v>
      </c>
      <c r="V81">
        <v>6</v>
      </c>
      <c r="W81">
        <v>366.7</v>
      </c>
      <c r="X81">
        <v>7.0000000000000007E-2</v>
      </c>
      <c r="Y81">
        <v>148</v>
      </c>
      <c r="Z81">
        <v>16.899999999999999</v>
      </c>
      <c r="AA81">
        <v>164.9</v>
      </c>
      <c r="AB81">
        <v>162.1</v>
      </c>
      <c r="AC81">
        <v>17.100000000000001</v>
      </c>
      <c r="AD81">
        <v>2.4700000000000002</v>
      </c>
      <c r="AE81">
        <v>6.6</v>
      </c>
      <c r="AF81">
        <v>402.9</v>
      </c>
      <c r="AG81">
        <v>0.08</v>
      </c>
      <c r="AH81">
        <v>163.30000000000001</v>
      </c>
      <c r="AI81">
        <v>18.600000000000001</v>
      </c>
      <c r="AJ81">
        <v>181.9</v>
      </c>
      <c r="AK81">
        <v>85.6</v>
      </c>
      <c r="AL81">
        <v>3.2</v>
      </c>
      <c r="AM81">
        <v>0.41</v>
      </c>
      <c r="AN81">
        <v>8.8000000000000007</v>
      </c>
      <c r="AO81">
        <v>392.1</v>
      </c>
      <c r="AP81">
        <v>0.04</v>
      </c>
      <c r="AQ81">
        <v>85.8</v>
      </c>
      <c r="AR81">
        <v>20.5</v>
      </c>
      <c r="AS81">
        <v>106.3</v>
      </c>
      <c r="AT81">
        <v>511.1</v>
      </c>
      <c r="AU81">
        <v>42.1</v>
      </c>
      <c r="AV81">
        <v>6.04</v>
      </c>
      <c r="AW81">
        <v>32.4</v>
      </c>
      <c r="AX81">
        <v>1583.5</v>
      </c>
      <c r="AY81">
        <v>0.3</v>
      </c>
      <c r="AZ81">
        <v>514</v>
      </c>
      <c r="BA81">
        <v>79.7</v>
      </c>
      <c r="BB81">
        <v>593.70000000000005</v>
      </c>
      <c r="BC81">
        <v>14975162.4</v>
      </c>
      <c r="BD81">
        <v>1568.3</v>
      </c>
      <c r="BE81">
        <v>227</v>
      </c>
      <c r="BF81">
        <v>607394.9</v>
      </c>
      <c r="BG81">
        <v>37375</v>
      </c>
      <c r="BH81">
        <v>7.5</v>
      </c>
      <c r="BI81">
        <v>15083865.6</v>
      </c>
      <c r="BJ81">
        <v>1723216.1</v>
      </c>
      <c r="BK81">
        <v>16807081.600000001</v>
      </c>
      <c r="BL81">
        <v>0</v>
      </c>
      <c r="BM81">
        <v>16.86</v>
      </c>
      <c r="BN81">
        <v>11.83</v>
      </c>
      <c r="BO81">
        <v>0</v>
      </c>
      <c r="BP81">
        <v>28.69</v>
      </c>
      <c r="BQ81">
        <v>18.39</v>
      </c>
      <c r="BR81">
        <v>13.43</v>
      </c>
      <c r="BS81">
        <v>0</v>
      </c>
      <c r="BT81">
        <v>31.81</v>
      </c>
      <c r="BU81">
        <v>103215890</v>
      </c>
      <c r="BV81">
        <v>82399900</v>
      </c>
      <c r="BW81">
        <v>2208612.5</v>
      </c>
      <c r="BX81">
        <v>52106.1</v>
      </c>
      <c r="BY81">
        <v>0</v>
      </c>
      <c r="BZ81">
        <v>0</v>
      </c>
      <c r="CA81">
        <v>13083545</v>
      </c>
      <c r="CB81">
        <v>0</v>
      </c>
      <c r="CC81">
        <v>0</v>
      </c>
      <c r="CD81">
        <v>283409.40000000002</v>
      </c>
      <c r="CE81">
        <v>4126521.5</v>
      </c>
      <c r="CF81">
        <v>0</v>
      </c>
      <c r="CG81">
        <v>14635.9</v>
      </c>
      <c r="CH81">
        <v>0</v>
      </c>
      <c r="CI81">
        <v>1206162</v>
      </c>
      <c r="CJ81">
        <v>0</v>
      </c>
      <c r="CK81">
        <v>124400.8</v>
      </c>
      <c r="CL81">
        <v>0</v>
      </c>
      <c r="CM81">
        <v>0</v>
      </c>
      <c r="CN81">
        <v>7405606.5</v>
      </c>
      <c r="CO81">
        <v>74710890</v>
      </c>
      <c r="CP81">
        <v>0</v>
      </c>
      <c r="CQ81">
        <v>1755.1</v>
      </c>
      <c r="CR81">
        <v>16.2</v>
      </c>
      <c r="CS81">
        <v>0</v>
      </c>
      <c r="CT81">
        <v>4573.3</v>
      </c>
      <c r="CU81">
        <v>0</v>
      </c>
      <c r="CV81">
        <v>0</v>
      </c>
      <c r="CW81">
        <v>196.8</v>
      </c>
      <c r="CX81">
        <v>1719</v>
      </c>
      <c r="CY81">
        <v>0</v>
      </c>
      <c r="CZ81">
        <v>929.7</v>
      </c>
      <c r="DA81">
        <v>0</v>
      </c>
      <c r="DB81">
        <v>219.5</v>
      </c>
      <c r="DC81">
        <v>0</v>
      </c>
      <c r="DD81">
        <v>926.6</v>
      </c>
      <c r="DE81">
        <v>0</v>
      </c>
      <c r="DF81">
        <v>0</v>
      </c>
      <c r="DG81">
        <v>3419.7</v>
      </c>
      <c r="DH81">
        <v>0</v>
      </c>
      <c r="DI81">
        <v>20419.099999999999</v>
      </c>
      <c r="DJ81">
        <v>6996.6</v>
      </c>
      <c r="DK81">
        <v>0</v>
      </c>
      <c r="DL81">
        <v>0</v>
      </c>
      <c r="DM81">
        <v>0</v>
      </c>
      <c r="DN81">
        <v>0.01</v>
      </c>
      <c r="DO81">
        <v>0</v>
      </c>
      <c r="DP81">
        <v>0</v>
      </c>
      <c r="DQ81">
        <v>0</v>
      </c>
    </row>
    <row r="82" spans="1:121" hidden="1">
      <c r="A82" t="s">
        <v>48</v>
      </c>
      <c r="B82">
        <v>2030</v>
      </c>
      <c r="C82">
        <v>54047636</v>
      </c>
      <c r="D82">
        <v>5192720.5</v>
      </c>
      <c r="E82">
        <v>0</v>
      </c>
      <c r="F82">
        <v>1525895.3</v>
      </c>
      <c r="G82">
        <v>60766253.399999999</v>
      </c>
      <c r="H82">
        <v>52104469.299999997</v>
      </c>
      <c r="I82">
        <v>-38646353.100000001</v>
      </c>
      <c r="J82" s="53">
        <v>84867820</v>
      </c>
      <c r="K82" s="65">
        <v>141640160</v>
      </c>
      <c r="L82">
        <v>3.5900000000000001E-2</v>
      </c>
      <c r="M82">
        <v>5.3999999999999999E-2</v>
      </c>
      <c r="N82">
        <v>0.183</v>
      </c>
      <c r="O82">
        <v>66492.27</v>
      </c>
      <c r="P82">
        <v>12770.2</v>
      </c>
      <c r="Q82">
        <v>0.89</v>
      </c>
      <c r="R82">
        <v>0.88</v>
      </c>
      <c r="S82">
        <v>97.5</v>
      </c>
      <c r="T82">
        <v>10.4</v>
      </c>
      <c r="U82">
        <v>1.51</v>
      </c>
      <c r="V82">
        <v>3.8</v>
      </c>
      <c r="W82">
        <v>237.4</v>
      </c>
      <c r="X82">
        <v>0.05</v>
      </c>
      <c r="Y82">
        <v>98.3</v>
      </c>
      <c r="Z82">
        <v>10.8</v>
      </c>
      <c r="AA82">
        <v>109.1</v>
      </c>
      <c r="AB82">
        <v>109</v>
      </c>
      <c r="AC82">
        <v>11.7</v>
      </c>
      <c r="AD82">
        <v>1.7</v>
      </c>
      <c r="AE82">
        <v>4.2</v>
      </c>
      <c r="AF82">
        <v>264</v>
      </c>
      <c r="AG82">
        <v>0.06</v>
      </c>
      <c r="AH82">
        <v>109.9</v>
      </c>
      <c r="AI82">
        <v>12.1</v>
      </c>
      <c r="AJ82">
        <v>121.9</v>
      </c>
      <c r="AK82">
        <v>103.8</v>
      </c>
      <c r="AL82">
        <v>5</v>
      </c>
      <c r="AM82">
        <v>0.68</v>
      </c>
      <c r="AN82">
        <v>9.6</v>
      </c>
      <c r="AO82">
        <v>437.9</v>
      </c>
      <c r="AP82">
        <v>0.05</v>
      </c>
      <c r="AQ82">
        <v>104.1</v>
      </c>
      <c r="AR82">
        <v>22.7</v>
      </c>
      <c r="AS82">
        <v>126.8</v>
      </c>
      <c r="AT82">
        <v>444.7</v>
      </c>
      <c r="AU82">
        <v>37.5</v>
      </c>
      <c r="AV82">
        <v>5.37</v>
      </c>
      <c r="AW82">
        <v>27.2</v>
      </c>
      <c r="AX82">
        <v>1372.2</v>
      </c>
      <c r="AY82">
        <v>0.25</v>
      </c>
      <c r="AZ82">
        <v>447.3</v>
      </c>
      <c r="BA82">
        <v>68.2</v>
      </c>
      <c r="BB82">
        <v>515.5</v>
      </c>
      <c r="BC82">
        <v>11298367</v>
      </c>
      <c r="BD82">
        <v>1206.7</v>
      </c>
      <c r="BE82">
        <v>174.8</v>
      </c>
      <c r="BF82">
        <v>436182.8</v>
      </c>
      <c r="BG82">
        <v>27530.9</v>
      </c>
      <c r="BH82">
        <v>5.6</v>
      </c>
      <c r="BI82">
        <v>11382045.6</v>
      </c>
      <c r="BJ82">
        <v>1258137.3</v>
      </c>
      <c r="BK82">
        <v>12640182.9</v>
      </c>
      <c r="BL82">
        <v>0</v>
      </c>
      <c r="BM82">
        <v>14.21</v>
      </c>
      <c r="BN82">
        <v>12.33</v>
      </c>
      <c r="BO82">
        <v>0</v>
      </c>
      <c r="BP82">
        <v>26.54</v>
      </c>
      <c r="BQ82">
        <v>15.89</v>
      </c>
      <c r="BR82">
        <v>14.55</v>
      </c>
      <c r="BS82">
        <v>0</v>
      </c>
      <c r="BT82">
        <v>30.45</v>
      </c>
      <c r="BU82">
        <v>117701740</v>
      </c>
      <c r="BV82">
        <v>99412610</v>
      </c>
      <c r="BW82">
        <v>4402349.5</v>
      </c>
      <c r="BX82">
        <v>45791</v>
      </c>
      <c r="BY82">
        <v>0</v>
      </c>
      <c r="BZ82">
        <v>0</v>
      </c>
      <c r="CA82">
        <v>10159719</v>
      </c>
      <c r="CB82">
        <v>0</v>
      </c>
      <c r="CC82">
        <v>0</v>
      </c>
      <c r="CD82">
        <v>405510.5</v>
      </c>
      <c r="CE82">
        <v>2527608.2000000002</v>
      </c>
      <c r="CF82">
        <v>0</v>
      </c>
      <c r="CG82">
        <v>5194.3999999999996</v>
      </c>
      <c r="CH82">
        <v>0</v>
      </c>
      <c r="CI82">
        <v>1095493.8</v>
      </c>
      <c r="CJ82">
        <v>0</v>
      </c>
      <c r="CK82">
        <v>52991.3</v>
      </c>
      <c r="CL82">
        <v>0</v>
      </c>
      <c r="CM82">
        <v>0</v>
      </c>
      <c r="CN82">
        <v>13189005</v>
      </c>
      <c r="CO82">
        <v>85818090</v>
      </c>
      <c r="CP82">
        <v>0</v>
      </c>
      <c r="CQ82">
        <v>3507.1</v>
      </c>
      <c r="CR82">
        <v>16.2</v>
      </c>
      <c r="CS82">
        <v>0</v>
      </c>
      <c r="CT82">
        <v>4573.3</v>
      </c>
      <c r="CU82">
        <v>0</v>
      </c>
      <c r="CV82">
        <v>0</v>
      </c>
      <c r="CW82">
        <v>285.89999999999998</v>
      </c>
      <c r="CX82">
        <v>1691.6</v>
      </c>
      <c r="CY82">
        <v>0</v>
      </c>
      <c r="CZ82">
        <v>622.70000000000005</v>
      </c>
      <c r="DA82">
        <v>0</v>
      </c>
      <c r="DB82">
        <v>219.5</v>
      </c>
      <c r="DC82">
        <v>0</v>
      </c>
      <c r="DD82">
        <v>777.1</v>
      </c>
      <c r="DE82">
        <v>0</v>
      </c>
      <c r="DF82">
        <v>0</v>
      </c>
      <c r="DG82">
        <v>6284.3</v>
      </c>
      <c r="DH82">
        <v>0</v>
      </c>
      <c r="DI82">
        <v>24619</v>
      </c>
      <c r="DJ82">
        <v>14004.7</v>
      </c>
      <c r="DK82">
        <v>0</v>
      </c>
      <c r="DL82">
        <v>0</v>
      </c>
      <c r="DM82">
        <v>0</v>
      </c>
      <c r="DN82">
        <v>0.01</v>
      </c>
      <c r="DO82">
        <v>0</v>
      </c>
      <c r="DP82">
        <v>0</v>
      </c>
      <c r="DQ82">
        <v>0</v>
      </c>
    </row>
    <row r="83" spans="1:121" hidden="1">
      <c r="A83" t="s">
        <v>48</v>
      </c>
      <c r="B83">
        <v>2035</v>
      </c>
      <c r="C83">
        <v>57395980</v>
      </c>
      <c r="D83">
        <v>7308910.5</v>
      </c>
      <c r="E83">
        <v>0</v>
      </c>
      <c r="F83">
        <v>1484050</v>
      </c>
      <c r="G83">
        <v>66188945.600000001</v>
      </c>
      <c r="H83">
        <v>55332479.399999999</v>
      </c>
      <c r="I83">
        <v>-39530476.399999999</v>
      </c>
      <c r="J83" s="53">
        <v>80660150</v>
      </c>
      <c r="K83" s="65">
        <v>138926910</v>
      </c>
      <c r="L83">
        <v>3.5900000000000001E-2</v>
      </c>
      <c r="M83">
        <v>5.3999999999999999E-2</v>
      </c>
      <c r="N83">
        <v>0.183</v>
      </c>
      <c r="O83">
        <v>86347.39</v>
      </c>
      <c r="P83">
        <v>13852.8</v>
      </c>
      <c r="Q83">
        <v>0.91</v>
      </c>
      <c r="R83">
        <v>0.9</v>
      </c>
      <c r="S83">
        <v>85.4</v>
      </c>
      <c r="T83">
        <v>9.3000000000000007</v>
      </c>
      <c r="U83">
        <v>1.34</v>
      </c>
      <c r="V83">
        <v>3.2</v>
      </c>
      <c r="W83">
        <v>203.7</v>
      </c>
      <c r="X83">
        <v>0.04</v>
      </c>
      <c r="Y83">
        <v>86</v>
      </c>
      <c r="Z83">
        <v>9.1999999999999993</v>
      </c>
      <c r="AA83">
        <v>95.3</v>
      </c>
      <c r="AB83">
        <v>94.8</v>
      </c>
      <c r="AC83">
        <v>10.3</v>
      </c>
      <c r="AD83">
        <v>1.49</v>
      </c>
      <c r="AE83">
        <v>3.5</v>
      </c>
      <c r="AF83">
        <v>225.9</v>
      </c>
      <c r="AG83">
        <v>0.05</v>
      </c>
      <c r="AH83">
        <v>95.6</v>
      </c>
      <c r="AI83">
        <v>10.3</v>
      </c>
      <c r="AJ83">
        <v>105.8</v>
      </c>
      <c r="AK83">
        <v>135</v>
      </c>
      <c r="AL83">
        <v>7.7</v>
      </c>
      <c r="AM83">
        <v>1.05</v>
      </c>
      <c r="AN83">
        <v>11.5</v>
      </c>
      <c r="AO83">
        <v>538.1</v>
      </c>
      <c r="AP83">
        <v>7.0000000000000007E-2</v>
      </c>
      <c r="AQ83">
        <v>135.6</v>
      </c>
      <c r="AR83">
        <v>27.5</v>
      </c>
      <c r="AS83">
        <v>163.1</v>
      </c>
      <c r="AT83">
        <v>422</v>
      </c>
      <c r="AU83">
        <v>35.4</v>
      </c>
      <c r="AV83">
        <v>5.08</v>
      </c>
      <c r="AW83">
        <v>26</v>
      </c>
      <c r="AX83">
        <v>1299.0999999999999</v>
      </c>
      <c r="AY83">
        <v>0.24</v>
      </c>
      <c r="AZ83">
        <v>424.4</v>
      </c>
      <c r="BA83">
        <v>64.8</v>
      </c>
      <c r="BB83">
        <v>489.3</v>
      </c>
      <c r="BC83">
        <v>10454975.1</v>
      </c>
      <c r="BD83">
        <v>1134.3</v>
      </c>
      <c r="BE83">
        <v>164.4</v>
      </c>
      <c r="BF83">
        <v>387199</v>
      </c>
      <c r="BG83">
        <v>24958.3</v>
      </c>
      <c r="BH83">
        <v>5.2</v>
      </c>
      <c r="BI83">
        <v>10533663.1</v>
      </c>
      <c r="BJ83">
        <v>1132370.6000000001</v>
      </c>
      <c r="BK83">
        <v>11666033.800000001</v>
      </c>
      <c r="BL83">
        <v>0</v>
      </c>
      <c r="BM83">
        <v>13.07</v>
      </c>
      <c r="BN83">
        <v>15.55</v>
      </c>
      <c r="BO83">
        <v>0</v>
      </c>
      <c r="BP83">
        <v>28.62</v>
      </c>
      <c r="BQ83">
        <v>14.76</v>
      </c>
      <c r="BR83">
        <v>18.89</v>
      </c>
      <c r="BS83">
        <v>0</v>
      </c>
      <c r="BT83">
        <v>33.65</v>
      </c>
      <c r="BU83">
        <v>124619920</v>
      </c>
      <c r="BV83">
        <v>105719420</v>
      </c>
      <c r="BW83">
        <v>6242489.5</v>
      </c>
      <c r="BX83">
        <v>45006.2</v>
      </c>
      <c r="BY83">
        <v>0</v>
      </c>
      <c r="BZ83">
        <v>0</v>
      </c>
      <c r="CA83">
        <v>9603939</v>
      </c>
      <c r="CB83">
        <v>0</v>
      </c>
      <c r="CC83">
        <v>0</v>
      </c>
      <c r="CD83">
        <v>777404.8</v>
      </c>
      <c r="CE83">
        <v>1929167.2</v>
      </c>
      <c r="CF83">
        <v>0</v>
      </c>
      <c r="CG83">
        <v>2690.5</v>
      </c>
      <c r="CH83">
        <v>0</v>
      </c>
      <c r="CI83">
        <v>1051714.1000000001</v>
      </c>
      <c r="CJ83">
        <v>0</v>
      </c>
      <c r="CK83">
        <v>25490.2</v>
      </c>
      <c r="CL83">
        <v>0</v>
      </c>
      <c r="CM83">
        <v>0</v>
      </c>
      <c r="CN83">
        <v>19517860</v>
      </c>
      <c r="CO83">
        <v>85424160</v>
      </c>
      <c r="CP83">
        <v>0</v>
      </c>
      <c r="CQ83">
        <v>4664.8999999999996</v>
      </c>
      <c r="CR83">
        <v>16.2</v>
      </c>
      <c r="CS83">
        <v>0</v>
      </c>
      <c r="CT83">
        <v>4548.2</v>
      </c>
      <c r="CU83">
        <v>0</v>
      </c>
      <c r="CV83">
        <v>0</v>
      </c>
      <c r="CW83">
        <v>562.9</v>
      </c>
      <c r="CX83">
        <v>1691.6</v>
      </c>
      <c r="CY83">
        <v>0</v>
      </c>
      <c r="CZ83">
        <v>488.4</v>
      </c>
      <c r="DA83">
        <v>0</v>
      </c>
      <c r="DB83">
        <v>219.5</v>
      </c>
      <c r="DC83">
        <v>0</v>
      </c>
      <c r="DD83">
        <v>713.7</v>
      </c>
      <c r="DE83">
        <v>0</v>
      </c>
      <c r="DF83">
        <v>0</v>
      </c>
      <c r="DG83">
        <v>9330.7999999999993</v>
      </c>
      <c r="DH83">
        <v>0</v>
      </c>
      <c r="DI83">
        <v>25038.3</v>
      </c>
      <c r="DJ83">
        <v>20521.7</v>
      </c>
      <c r="DK83">
        <v>0</v>
      </c>
      <c r="DL83">
        <v>0</v>
      </c>
      <c r="DM83">
        <v>0</v>
      </c>
      <c r="DN83">
        <v>0.01</v>
      </c>
      <c r="DO83">
        <v>0</v>
      </c>
      <c r="DP83">
        <v>0</v>
      </c>
      <c r="DQ83">
        <v>0</v>
      </c>
    </row>
    <row r="84" spans="1:121" hidden="1">
      <c r="A84" t="s">
        <v>48</v>
      </c>
      <c r="B84">
        <v>2040</v>
      </c>
      <c r="C84">
        <v>61229704</v>
      </c>
      <c r="D84">
        <v>9384814</v>
      </c>
      <c r="E84">
        <v>0</v>
      </c>
      <c r="F84">
        <v>1623904.9</v>
      </c>
      <c r="G84">
        <v>72238418.900000006</v>
      </c>
      <c r="H84">
        <v>59028398.5</v>
      </c>
      <c r="I84">
        <v>-33422264.699999999</v>
      </c>
      <c r="J84" s="53">
        <v>94205270</v>
      </c>
      <c r="K84" s="65">
        <v>145238940</v>
      </c>
      <c r="L84">
        <v>3.5900000000000001E-2</v>
      </c>
      <c r="M84">
        <v>5.3999999999999999E-2</v>
      </c>
      <c r="N84">
        <v>0.183</v>
      </c>
      <c r="O84">
        <v>84840.63</v>
      </c>
      <c r="P84">
        <v>15017.7</v>
      </c>
      <c r="Q84">
        <v>0.93</v>
      </c>
      <c r="R84">
        <v>0.93</v>
      </c>
      <c r="S84">
        <v>65.3</v>
      </c>
      <c r="T84">
        <v>7.1</v>
      </c>
      <c r="U84">
        <v>1.03</v>
      </c>
      <c r="V84">
        <v>2.4</v>
      </c>
      <c r="W84">
        <v>155</v>
      </c>
      <c r="X84">
        <v>0.03</v>
      </c>
      <c r="Y84">
        <v>65.8</v>
      </c>
      <c r="Z84">
        <v>7</v>
      </c>
      <c r="AA84">
        <v>72.8</v>
      </c>
      <c r="AB84">
        <v>65.099999999999994</v>
      </c>
      <c r="AC84">
        <v>7.1</v>
      </c>
      <c r="AD84">
        <v>1.03</v>
      </c>
      <c r="AE84">
        <v>2.4</v>
      </c>
      <c r="AF84">
        <v>154.5</v>
      </c>
      <c r="AG84">
        <v>0.03</v>
      </c>
      <c r="AH84">
        <v>65.599999999999994</v>
      </c>
      <c r="AI84">
        <v>7</v>
      </c>
      <c r="AJ84">
        <v>72.599999999999994</v>
      </c>
      <c r="AK84">
        <v>156.4</v>
      </c>
      <c r="AL84">
        <v>9.3000000000000007</v>
      </c>
      <c r="AM84">
        <v>1.29</v>
      </c>
      <c r="AN84">
        <v>13.7</v>
      </c>
      <c r="AO84">
        <v>614.70000000000005</v>
      </c>
      <c r="AP84">
        <v>0.1</v>
      </c>
      <c r="AQ84">
        <v>157</v>
      </c>
      <c r="AR84">
        <v>32.1</v>
      </c>
      <c r="AS84">
        <v>189.1</v>
      </c>
      <c r="AT84">
        <v>366.8</v>
      </c>
      <c r="AU84">
        <v>29.6</v>
      </c>
      <c r="AV84">
        <v>4.2300000000000004</v>
      </c>
      <c r="AW84">
        <v>23.6</v>
      </c>
      <c r="AX84">
        <v>1177.4000000000001</v>
      </c>
      <c r="AY84">
        <v>0.2</v>
      </c>
      <c r="AZ84">
        <v>368.8</v>
      </c>
      <c r="BA84">
        <v>58.8</v>
      </c>
      <c r="BB84">
        <v>427.6</v>
      </c>
      <c r="BC84">
        <v>7879877.5999999996</v>
      </c>
      <c r="BD84">
        <v>858</v>
      </c>
      <c r="BE84">
        <v>124.4</v>
      </c>
      <c r="BF84">
        <v>289168.2</v>
      </c>
      <c r="BG84">
        <v>18719.2</v>
      </c>
      <c r="BH84">
        <v>3.9</v>
      </c>
      <c r="BI84">
        <v>7939405</v>
      </c>
      <c r="BJ84">
        <v>848066.4</v>
      </c>
      <c r="BK84">
        <v>8787471.4000000004</v>
      </c>
      <c r="BL84">
        <v>0</v>
      </c>
      <c r="BM84">
        <v>11.25</v>
      </c>
      <c r="BN84">
        <v>15.05</v>
      </c>
      <c r="BO84">
        <v>0</v>
      </c>
      <c r="BP84">
        <v>26.3</v>
      </c>
      <c r="BQ84">
        <v>12.84</v>
      </c>
      <c r="BR84">
        <v>18.66</v>
      </c>
      <c r="BS84">
        <v>0</v>
      </c>
      <c r="BT84">
        <v>31.5</v>
      </c>
      <c r="BU84">
        <v>123421976</v>
      </c>
      <c r="BV84">
        <v>105660680</v>
      </c>
      <c r="BW84">
        <v>8051477</v>
      </c>
      <c r="BX84">
        <v>41197.300000000003</v>
      </c>
      <c r="BY84">
        <v>0</v>
      </c>
      <c r="BZ84">
        <v>0</v>
      </c>
      <c r="CA84">
        <v>7310103</v>
      </c>
      <c r="CB84">
        <v>0</v>
      </c>
      <c r="CC84">
        <v>0</v>
      </c>
      <c r="CD84">
        <v>1142986.2</v>
      </c>
      <c r="CE84">
        <v>1362861.2</v>
      </c>
      <c r="CF84">
        <v>0</v>
      </c>
      <c r="CG84">
        <v>2202.9</v>
      </c>
      <c r="CH84">
        <v>0</v>
      </c>
      <c r="CI84">
        <v>977469.6</v>
      </c>
      <c r="CJ84">
        <v>0</v>
      </c>
      <c r="CK84">
        <v>15982.3</v>
      </c>
      <c r="CL84">
        <v>0</v>
      </c>
      <c r="CM84">
        <v>0</v>
      </c>
      <c r="CN84">
        <v>19504644</v>
      </c>
      <c r="CO84">
        <v>85013060</v>
      </c>
      <c r="CP84">
        <v>0</v>
      </c>
      <c r="CQ84">
        <v>5452</v>
      </c>
      <c r="CR84">
        <v>16.2</v>
      </c>
      <c r="CS84">
        <v>0</v>
      </c>
      <c r="CT84">
        <v>4548.2</v>
      </c>
      <c r="CU84">
        <v>0</v>
      </c>
      <c r="CV84">
        <v>0</v>
      </c>
      <c r="CW84">
        <v>848.5</v>
      </c>
      <c r="CX84">
        <v>1691.6</v>
      </c>
      <c r="CY84">
        <v>0</v>
      </c>
      <c r="CZ84">
        <v>479.7</v>
      </c>
      <c r="DA84">
        <v>0</v>
      </c>
      <c r="DB84">
        <v>219.5</v>
      </c>
      <c r="DC84">
        <v>0</v>
      </c>
      <c r="DD84">
        <v>698.2</v>
      </c>
      <c r="DE84">
        <v>0</v>
      </c>
      <c r="DF84">
        <v>0</v>
      </c>
      <c r="DG84">
        <v>10066.4</v>
      </c>
      <c r="DH84">
        <v>0</v>
      </c>
      <c r="DI84">
        <v>25295.599999999999</v>
      </c>
      <c r="DJ84">
        <v>24799.200000000001</v>
      </c>
      <c r="DK84">
        <v>0</v>
      </c>
      <c r="DL84">
        <v>0</v>
      </c>
      <c r="DM84">
        <v>0</v>
      </c>
      <c r="DN84">
        <v>0.01</v>
      </c>
      <c r="DO84">
        <v>0</v>
      </c>
      <c r="DP84">
        <v>0</v>
      </c>
      <c r="DQ84">
        <v>0</v>
      </c>
    </row>
    <row r="85" spans="1:121" hidden="1">
      <c r="A85" t="s">
        <v>48</v>
      </c>
      <c r="B85">
        <v>2045</v>
      </c>
      <c r="C85">
        <v>64713350</v>
      </c>
      <c r="D85">
        <v>8794313</v>
      </c>
      <c r="E85">
        <v>0</v>
      </c>
      <c r="F85">
        <v>1706587</v>
      </c>
      <c r="G85">
        <v>75214247.900000006</v>
      </c>
      <c r="H85">
        <v>62386804.399999999</v>
      </c>
      <c r="I85">
        <v>-37169738</v>
      </c>
      <c r="J85" s="53">
        <v>97213260</v>
      </c>
      <c r="K85" s="65">
        <v>150679730</v>
      </c>
      <c r="L85">
        <v>3.5900000000000001E-2</v>
      </c>
      <c r="M85">
        <v>5.3999999999999999E-2</v>
      </c>
      <c r="N85">
        <v>0.183</v>
      </c>
      <c r="O85">
        <v>86364.56</v>
      </c>
      <c r="P85">
        <v>15993.5</v>
      </c>
      <c r="Q85">
        <v>0.94</v>
      </c>
      <c r="R85">
        <v>0.94</v>
      </c>
      <c r="S85">
        <v>55.6</v>
      </c>
      <c r="T85">
        <v>5.9</v>
      </c>
      <c r="U85">
        <v>0.86</v>
      </c>
      <c r="V85">
        <v>2.2000000000000002</v>
      </c>
      <c r="W85">
        <v>136.19999999999999</v>
      </c>
      <c r="X85">
        <v>0.03</v>
      </c>
      <c r="Y85">
        <v>56</v>
      </c>
      <c r="Z85">
        <v>6.2</v>
      </c>
      <c r="AA85">
        <v>62.2</v>
      </c>
      <c r="AB85">
        <v>53.8</v>
      </c>
      <c r="AC85">
        <v>5.7</v>
      </c>
      <c r="AD85">
        <v>0.83</v>
      </c>
      <c r="AE85">
        <v>2.1</v>
      </c>
      <c r="AF85">
        <v>132</v>
      </c>
      <c r="AG85">
        <v>0.03</v>
      </c>
      <c r="AH85">
        <v>54.2</v>
      </c>
      <c r="AI85">
        <v>6</v>
      </c>
      <c r="AJ85">
        <v>60.2</v>
      </c>
      <c r="AK85">
        <v>159.30000000000001</v>
      </c>
      <c r="AL85">
        <v>8.3000000000000007</v>
      </c>
      <c r="AM85">
        <v>1.1100000000000001</v>
      </c>
      <c r="AN85">
        <v>15.3</v>
      </c>
      <c r="AO85">
        <v>667.7</v>
      </c>
      <c r="AP85">
        <v>0.1</v>
      </c>
      <c r="AQ85">
        <v>159.80000000000001</v>
      </c>
      <c r="AR85">
        <v>35.200000000000003</v>
      </c>
      <c r="AS85">
        <v>195</v>
      </c>
      <c r="AT85">
        <v>341.1</v>
      </c>
      <c r="AU85">
        <v>25.9</v>
      </c>
      <c r="AV85">
        <v>3.67</v>
      </c>
      <c r="AW85">
        <v>23.5</v>
      </c>
      <c r="AX85">
        <v>1150.9000000000001</v>
      </c>
      <c r="AY85">
        <v>0.18</v>
      </c>
      <c r="AZ85">
        <v>342.9</v>
      </c>
      <c r="BA85">
        <v>57.9</v>
      </c>
      <c r="BB85">
        <v>400.8</v>
      </c>
      <c r="BC85">
        <v>6991141.5</v>
      </c>
      <c r="BD85">
        <v>744.7</v>
      </c>
      <c r="BE85">
        <v>107.8</v>
      </c>
      <c r="BF85">
        <v>271271.59999999998</v>
      </c>
      <c r="BG85">
        <v>17154.400000000001</v>
      </c>
      <c r="BH85">
        <v>3.4</v>
      </c>
      <c r="BI85">
        <v>7042761.2000000002</v>
      </c>
      <c r="BJ85">
        <v>783410.6</v>
      </c>
      <c r="BK85">
        <v>7826171.7999999998</v>
      </c>
      <c r="BL85">
        <v>0</v>
      </c>
      <c r="BM85">
        <v>10.78</v>
      </c>
      <c r="BN85">
        <v>15.65</v>
      </c>
      <c r="BO85">
        <v>0</v>
      </c>
      <c r="BP85">
        <v>26.43</v>
      </c>
      <c r="BQ85">
        <v>12.26</v>
      </c>
      <c r="BR85">
        <v>19.13</v>
      </c>
      <c r="BS85">
        <v>0</v>
      </c>
      <c r="BT85">
        <v>31.39</v>
      </c>
      <c r="BU85">
        <v>128817240</v>
      </c>
      <c r="BV85">
        <v>112383980</v>
      </c>
      <c r="BW85">
        <v>7513309</v>
      </c>
      <c r="BX85">
        <v>39717.800000000003</v>
      </c>
      <c r="BY85">
        <v>0</v>
      </c>
      <c r="BZ85">
        <v>0</v>
      </c>
      <c r="CA85">
        <v>6279702</v>
      </c>
      <c r="CB85">
        <v>0</v>
      </c>
      <c r="CC85">
        <v>0</v>
      </c>
      <c r="CD85">
        <v>1502413</v>
      </c>
      <c r="CE85">
        <v>1660944.1</v>
      </c>
      <c r="CF85">
        <v>0</v>
      </c>
      <c r="CG85">
        <v>12866.6</v>
      </c>
      <c r="CH85">
        <v>0</v>
      </c>
      <c r="CI85">
        <v>926711.9</v>
      </c>
      <c r="CJ85">
        <v>0</v>
      </c>
      <c r="CK85">
        <v>0</v>
      </c>
      <c r="CL85">
        <v>0</v>
      </c>
      <c r="CM85">
        <v>0</v>
      </c>
      <c r="CN85">
        <v>24108854</v>
      </c>
      <c r="CO85">
        <v>86772720</v>
      </c>
      <c r="CP85">
        <v>0</v>
      </c>
      <c r="CQ85">
        <v>4777.8</v>
      </c>
      <c r="CR85">
        <v>16.2</v>
      </c>
      <c r="CS85">
        <v>0</v>
      </c>
      <c r="CT85">
        <v>3991</v>
      </c>
      <c r="CU85">
        <v>0</v>
      </c>
      <c r="CV85">
        <v>0</v>
      </c>
      <c r="CW85">
        <v>1154.5999999999999</v>
      </c>
      <c r="CX85">
        <v>1691.6</v>
      </c>
      <c r="CY85">
        <v>0</v>
      </c>
      <c r="CZ85">
        <v>1356.5</v>
      </c>
      <c r="DA85">
        <v>0</v>
      </c>
      <c r="DB85">
        <v>219.5</v>
      </c>
      <c r="DC85">
        <v>0</v>
      </c>
      <c r="DD85">
        <v>438.3</v>
      </c>
      <c r="DE85">
        <v>0</v>
      </c>
      <c r="DF85">
        <v>0</v>
      </c>
      <c r="DG85">
        <v>12930.9</v>
      </c>
      <c r="DH85">
        <v>0</v>
      </c>
      <c r="DI85">
        <v>26116.6</v>
      </c>
      <c r="DJ85">
        <v>22690.7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</row>
    <row r="86" spans="1:121" hidden="1">
      <c r="A86" t="s">
        <v>48</v>
      </c>
      <c r="B86">
        <v>2050</v>
      </c>
      <c r="C86">
        <v>67925784</v>
      </c>
      <c r="D86">
        <v>10098692</v>
      </c>
      <c r="E86">
        <v>0</v>
      </c>
      <c r="F86">
        <v>1830172.1</v>
      </c>
      <c r="G86">
        <v>79854648.799999997</v>
      </c>
      <c r="H86">
        <v>65483713</v>
      </c>
      <c r="I86">
        <v>-32158837.600000001</v>
      </c>
      <c r="J86" s="53">
        <v>107944536</v>
      </c>
      <c r="K86" s="65">
        <v>156780560</v>
      </c>
      <c r="L86">
        <v>3.5900000000000001E-2</v>
      </c>
      <c r="M86">
        <v>5.3999999999999999E-2</v>
      </c>
      <c r="N86">
        <v>0.183</v>
      </c>
      <c r="O86">
        <v>85281.600000000006</v>
      </c>
      <c r="P86">
        <v>16811.8</v>
      </c>
      <c r="Q86">
        <v>0.94</v>
      </c>
      <c r="R86">
        <v>0.95</v>
      </c>
      <c r="S86">
        <v>47.7</v>
      </c>
      <c r="T86">
        <v>4.9000000000000004</v>
      </c>
      <c r="U86">
        <v>0.71</v>
      </c>
      <c r="V86">
        <v>2</v>
      </c>
      <c r="W86">
        <v>122.6</v>
      </c>
      <c r="X86">
        <v>0.02</v>
      </c>
      <c r="Y86">
        <v>48</v>
      </c>
      <c r="Z86">
        <v>5.7</v>
      </c>
      <c r="AA86">
        <v>53.7</v>
      </c>
      <c r="AB86">
        <v>43.2</v>
      </c>
      <c r="AC86">
        <v>4.4000000000000004</v>
      </c>
      <c r="AD86">
        <v>0.64</v>
      </c>
      <c r="AE86">
        <v>1.8</v>
      </c>
      <c r="AF86">
        <v>111.1</v>
      </c>
      <c r="AG86">
        <v>0.02</v>
      </c>
      <c r="AH86">
        <v>43.5</v>
      </c>
      <c r="AI86">
        <v>5.0999999999999996</v>
      </c>
      <c r="AJ86">
        <v>48.7</v>
      </c>
      <c r="AK86">
        <v>161.4</v>
      </c>
      <c r="AL86">
        <v>7.6</v>
      </c>
      <c r="AM86">
        <v>1.01</v>
      </c>
      <c r="AN86">
        <v>16.7</v>
      </c>
      <c r="AO86">
        <v>701.6</v>
      </c>
      <c r="AP86">
        <v>0.11</v>
      </c>
      <c r="AQ86">
        <v>161.9</v>
      </c>
      <c r="AR86">
        <v>37.6</v>
      </c>
      <c r="AS86">
        <v>199.5</v>
      </c>
      <c r="AT86">
        <v>322.39999999999998</v>
      </c>
      <c r="AU86">
        <v>21.9</v>
      </c>
      <c r="AV86">
        <v>3.07</v>
      </c>
      <c r="AW86">
        <v>24.3</v>
      </c>
      <c r="AX86">
        <v>1168.5</v>
      </c>
      <c r="AY86">
        <v>0.17</v>
      </c>
      <c r="AZ86">
        <v>323.89999999999998</v>
      </c>
      <c r="BA86">
        <v>59.2</v>
      </c>
      <c r="BB86">
        <v>383.1</v>
      </c>
      <c r="BC86">
        <v>5998356.2000000002</v>
      </c>
      <c r="BD86">
        <v>616.20000000000005</v>
      </c>
      <c r="BE86">
        <v>89</v>
      </c>
      <c r="BF86">
        <v>253499.8</v>
      </c>
      <c r="BG86">
        <v>15439.3</v>
      </c>
      <c r="BH86">
        <v>2.9</v>
      </c>
      <c r="BI86">
        <v>6041007.5999999996</v>
      </c>
      <c r="BJ86">
        <v>714391.6</v>
      </c>
      <c r="BK86">
        <v>6755399.0999999996</v>
      </c>
      <c r="BL86">
        <v>0</v>
      </c>
      <c r="BM86">
        <v>10.54</v>
      </c>
      <c r="BN86">
        <v>15.29</v>
      </c>
      <c r="BO86">
        <v>0</v>
      </c>
      <c r="BP86">
        <v>25.82</v>
      </c>
      <c r="BQ86">
        <v>12.12</v>
      </c>
      <c r="BR86">
        <v>18.87</v>
      </c>
      <c r="BS86">
        <v>0</v>
      </c>
      <c r="BT86">
        <v>30.99</v>
      </c>
      <c r="BU86">
        <v>128780330</v>
      </c>
      <c r="BV86">
        <v>112013490</v>
      </c>
      <c r="BW86">
        <v>8610481</v>
      </c>
      <c r="BX86">
        <v>37913.800000000003</v>
      </c>
      <c r="BY86">
        <v>0</v>
      </c>
      <c r="BZ86">
        <v>0</v>
      </c>
      <c r="CA86">
        <v>5140604.5</v>
      </c>
      <c r="CB86">
        <v>0</v>
      </c>
      <c r="CC86">
        <v>0</v>
      </c>
      <c r="CD86">
        <v>1720379.4</v>
      </c>
      <c r="CE86">
        <v>2066320.6</v>
      </c>
      <c r="CF86">
        <v>0</v>
      </c>
      <c r="CG86">
        <v>4913.3</v>
      </c>
      <c r="CH86">
        <v>0</v>
      </c>
      <c r="CI86">
        <v>906610.8</v>
      </c>
      <c r="CJ86">
        <v>0</v>
      </c>
      <c r="CK86">
        <v>0</v>
      </c>
      <c r="CL86">
        <v>0</v>
      </c>
      <c r="CM86">
        <v>0</v>
      </c>
      <c r="CN86">
        <v>28408188</v>
      </c>
      <c r="CO86">
        <v>81884920</v>
      </c>
      <c r="CP86">
        <v>0</v>
      </c>
      <c r="CQ86">
        <v>5795.9</v>
      </c>
      <c r="CR86">
        <v>16.2</v>
      </c>
      <c r="CS86">
        <v>0</v>
      </c>
      <c r="CT86">
        <v>3395.9</v>
      </c>
      <c r="CU86">
        <v>0</v>
      </c>
      <c r="CV86">
        <v>0</v>
      </c>
      <c r="CW86">
        <v>1360.2</v>
      </c>
      <c r="CX86">
        <v>1691.6</v>
      </c>
      <c r="CY86">
        <v>0</v>
      </c>
      <c r="CZ86">
        <v>1295</v>
      </c>
      <c r="DA86">
        <v>0</v>
      </c>
      <c r="DB86">
        <v>219.5</v>
      </c>
      <c r="DC86">
        <v>0</v>
      </c>
      <c r="DD86">
        <v>275.60000000000002</v>
      </c>
      <c r="DE86">
        <v>0</v>
      </c>
      <c r="DF86">
        <v>0</v>
      </c>
      <c r="DG86">
        <v>15618.8</v>
      </c>
      <c r="DH86">
        <v>0</v>
      </c>
      <c r="DI86">
        <v>23666.799999999999</v>
      </c>
      <c r="DJ86">
        <v>24879.7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</row>
    <row r="87" spans="1:121" hidden="1">
      <c r="A87" t="s">
        <v>39</v>
      </c>
      <c r="B87">
        <v>2024</v>
      </c>
      <c r="C87">
        <v>27967546</v>
      </c>
      <c r="D87">
        <v>0</v>
      </c>
      <c r="E87">
        <v>0</v>
      </c>
      <c r="F87">
        <v>777313.7</v>
      </c>
      <c r="G87">
        <v>28744858.199999999</v>
      </c>
      <c r="H87">
        <v>26962088.300000001</v>
      </c>
      <c r="I87">
        <v>25553412.199999999</v>
      </c>
      <c r="J87" s="53">
        <v>34077976</v>
      </c>
      <c r="K87" s="65">
        <v>23304760</v>
      </c>
      <c r="L87">
        <v>3.5900000000000001E-2</v>
      </c>
      <c r="M87">
        <v>5.3999999999999999E-2</v>
      </c>
      <c r="N87">
        <v>0.14349999999999999</v>
      </c>
      <c r="O87">
        <v>57734.96</v>
      </c>
      <c r="P87">
        <v>5950.1</v>
      </c>
      <c r="Q87">
        <v>0.86</v>
      </c>
      <c r="R87">
        <v>0.75</v>
      </c>
      <c r="S87">
        <v>52.2</v>
      </c>
      <c r="T87">
        <v>1</v>
      </c>
      <c r="U87">
        <v>0.1</v>
      </c>
      <c r="V87">
        <v>6.8</v>
      </c>
      <c r="W87">
        <v>273.7</v>
      </c>
      <c r="X87">
        <v>0.03</v>
      </c>
      <c r="Y87">
        <v>52.2</v>
      </c>
      <c r="Z87">
        <v>15</v>
      </c>
      <c r="AA87">
        <v>67.2</v>
      </c>
      <c r="AB87">
        <v>214.2</v>
      </c>
      <c r="AC87">
        <v>21.2</v>
      </c>
      <c r="AD87">
        <v>3.05</v>
      </c>
      <c r="AE87">
        <v>10.199999999999999</v>
      </c>
      <c r="AF87">
        <v>577.79999999999995</v>
      </c>
      <c r="AG87">
        <v>0.11</v>
      </c>
      <c r="AH87">
        <v>215.6</v>
      </c>
      <c r="AI87">
        <v>27.4</v>
      </c>
      <c r="AJ87">
        <v>243</v>
      </c>
      <c r="AK87">
        <v>295.39999999999998</v>
      </c>
      <c r="AL87">
        <v>8.6</v>
      </c>
      <c r="AM87">
        <v>1.03</v>
      </c>
      <c r="AN87">
        <v>32.200000000000003</v>
      </c>
      <c r="AO87">
        <v>1448</v>
      </c>
      <c r="AP87">
        <v>0.13</v>
      </c>
      <c r="AQ87">
        <v>296</v>
      </c>
      <c r="AR87">
        <v>75.3</v>
      </c>
      <c r="AS87">
        <v>371.3</v>
      </c>
      <c r="AT87">
        <v>734</v>
      </c>
      <c r="AU87">
        <v>60.7</v>
      </c>
      <c r="AV87">
        <v>8.64</v>
      </c>
      <c r="AW87">
        <v>44.9</v>
      </c>
      <c r="AX87">
        <v>2331.5</v>
      </c>
      <c r="AY87">
        <v>0.37</v>
      </c>
      <c r="AZ87">
        <v>738.2</v>
      </c>
      <c r="BA87">
        <v>114.5</v>
      </c>
      <c r="BB87">
        <v>852.6</v>
      </c>
      <c r="BC87">
        <v>927532.1</v>
      </c>
      <c r="BD87">
        <v>17.5</v>
      </c>
      <c r="BE87">
        <v>1.7</v>
      </c>
      <c r="BF87">
        <v>120973.8</v>
      </c>
      <c r="BG87">
        <v>4863.6000000000004</v>
      </c>
      <c r="BH87">
        <v>0.5</v>
      </c>
      <c r="BI87">
        <v>928530.4</v>
      </c>
      <c r="BJ87">
        <v>266034</v>
      </c>
      <c r="BK87">
        <v>1194564.5</v>
      </c>
      <c r="BL87">
        <v>0</v>
      </c>
      <c r="BM87">
        <v>28.43</v>
      </c>
      <c r="BN87">
        <v>11.31</v>
      </c>
      <c r="BO87">
        <v>0</v>
      </c>
      <c r="BP87">
        <v>39.74</v>
      </c>
      <c r="BQ87">
        <v>30.08</v>
      </c>
      <c r="BR87">
        <v>12.26</v>
      </c>
      <c r="BS87">
        <v>0</v>
      </c>
      <c r="BT87">
        <v>42.34</v>
      </c>
      <c r="BU87">
        <v>17910794</v>
      </c>
      <c r="BV87">
        <v>3191446</v>
      </c>
      <c r="BW87">
        <v>0</v>
      </c>
      <c r="BX87">
        <v>292541.59999999998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321849.8</v>
      </c>
      <c r="CE87">
        <v>2574825.5</v>
      </c>
      <c r="CF87">
        <v>0</v>
      </c>
      <c r="CG87">
        <v>307.10000000000002</v>
      </c>
      <c r="CH87">
        <v>89362.5</v>
      </c>
      <c r="CI87">
        <v>11762283</v>
      </c>
      <c r="CJ87">
        <v>0</v>
      </c>
      <c r="CK87">
        <v>26.8</v>
      </c>
      <c r="CL87">
        <v>0</v>
      </c>
      <c r="CM87">
        <v>0</v>
      </c>
      <c r="CN87">
        <v>507448.4</v>
      </c>
      <c r="CO87">
        <v>2362147.7999999998</v>
      </c>
      <c r="CP87">
        <v>0</v>
      </c>
      <c r="CQ87">
        <v>0</v>
      </c>
      <c r="CR87">
        <v>42.7</v>
      </c>
      <c r="CS87">
        <v>0</v>
      </c>
      <c r="CT87">
        <v>0</v>
      </c>
      <c r="CU87">
        <v>0</v>
      </c>
      <c r="CV87">
        <v>0</v>
      </c>
      <c r="CW87">
        <v>210.9</v>
      </c>
      <c r="CX87">
        <v>547.70000000000005</v>
      </c>
      <c r="CY87">
        <v>0</v>
      </c>
      <c r="CZ87">
        <v>547.4</v>
      </c>
      <c r="DA87">
        <v>12</v>
      </c>
      <c r="DB87">
        <v>2773.8</v>
      </c>
      <c r="DC87">
        <v>0</v>
      </c>
      <c r="DD87">
        <v>5.4</v>
      </c>
      <c r="DE87">
        <v>0</v>
      </c>
      <c r="DF87">
        <v>0</v>
      </c>
      <c r="DG87">
        <v>240</v>
      </c>
      <c r="DH87">
        <v>0</v>
      </c>
      <c r="DI87">
        <v>915.8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</row>
    <row r="88" spans="1:121" hidden="1">
      <c r="A88" t="s">
        <v>39</v>
      </c>
      <c r="B88">
        <v>2026</v>
      </c>
      <c r="C88">
        <v>28688244</v>
      </c>
      <c r="D88">
        <v>0</v>
      </c>
      <c r="E88">
        <v>0</v>
      </c>
      <c r="F88">
        <v>992137.5</v>
      </c>
      <c r="G88">
        <v>29680381.600000001</v>
      </c>
      <c r="H88">
        <v>27656877.699999999</v>
      </c>
      <c r="I88">
        <v>26325329.699999999</v>
      </c>
      <c r="J88" s="53">
        <v>44505656</v>
      </c>
      <c r="K88" s="65">
        <v>32986060</v>
      </c>
      <c r="L88">
        <v>3.5900000000000001E-2</v>
      </c>
      <c r="M88">
        <v>5.3999999999999999E-2</v>
      </c>
      <c r="N88">
        <v>0.14349999999999999</v>
      </c>
      <c r="O88">
        <v>66832.33</v>
      </c>
      <c r="P88">
        <v>6146.6</v>
      </c>
      <c r="Q88">
        <v>0.87</v>
      </c>
      <c r="R88">
        <v>0.77</v>
      </c>
      <c r="S88">
        <v>46.1</v>
      </c>
      <c r="T88">
        <v>0.9</v>
      </c>
      <c r="U88">
        <v>0.09</v>
      </c>
      <c r="V88">
        <v>6.1</v>
      </c>
      <c r="W88">
        <v>241.9</v>
      </c>
      <c r="X88">
        <v>0.02</v>
      </c>
      <c r="Y88">
        <v>46.2</v>
      </c>
      <c r="Z88">
        <v>13.3</v>
      </c>
      <c r="AA88">
        <v>59.5</v>
      </c>
      <c r="AB88">
        <v>194.9</v>
      </c>
      <c r="AC88">
        <v>19.5</v>
      </c>
      <c r="AD88">
        <v>2.81</v>
      </c>
      <c r="AE88">
        <v>9</v>
      </c>
      <c r="AF88">
        <v>518.29999999999995</v>
      </c>
      <c r="AG88">
        <v>0.1</v>
      </c>
      <c r="AH88">
        <v>196.2</v>
      </c>
      <c r="AI88">
        <v>24.5</v>
      </c>
      <c r="AJ88">
        <v>220.7</v>
      </c>
      <c r="AK88">
        <v>215.9</v>
      </c>
      <c r="AL88">
        <v>7.7</v>
      </c>
      <c r="AM88">
        <v>0.97</v>
      </c>
      <c r="AN88">
        <v>22.2</v>
      </c>
      <c r="AO88">
        <v>1014.1</v>
      </c>
      <c r="AP88">
        <v>0.1</v>
      </c>
      <c r="AQ88">
        <v>216.4</v>
      </c>
      <c r="AR88">
        <v>52.5</v>
      </c>
      <c r="AS88">
        <v>268.89999999999998</v>
      </c>
      <c r="AT88">
        <v>633.6</v>
      </c>
      <c r="AU88">
        <v>47.7</v>
      </c>
      <c r="AV88">
        <v>6.74</v>
      </c>
      <c r="AW88">
        <v>43.1</v>
      </c>
      <c r="AX88">
        <v>2161.8000000000002</v>
      </c>
      <c r="AY88">
        <v>0.32</v>
      </c>
      <c r="AZ88">
        <v>636.9</v>
      </c>
      <c r="BA88">
        <v>107.6</v>
      </c>
      <c r="BB88">
        <v>744.5</v>
      </c>
      <c r="BC88">
        <v>827420.9</v>
      </c>
      <c r="BD88">
        <v>15.6</v>
      </c>
      <c r="BE88">
        <v>1.6</v>
      </c>
      <c r="BF88">
        <v>108924.1</v>
      </c>
      <c r="BG88">
        <v>4339.8999999999996</v>
      </c>
      <c r="BH88">
        <v>0.4</v>
      </c>
      <c r="BI88">
        <v>828311.5</v>
      </c>
      <c r="BJ88">
        <v>238365.4</v>
      </c>
      <c r="BK88">
        <v>1066676.8999999999</v>
      </c>
      <c r="BL88">
        <v>0</v>
      </c>
      <c r="BM88">
        <v>26.76</v>
      </c>
      <c r="BN88">
        <v>12.97</v>
      </c>
      <c r="BO88">
        <v>0</v>
      </c>
      <c r="BP88">
        <v>39.72</v>
      </c>
      <c r="BQ88">
        <v>28.33</v>
      </c>
      <c r="BR88">
        <v>14.2</v>
      </c>
      <c r="BS88">
        <v>0</v>
      </c>
      <c r="BT88">
        <v>42.54</v>
      </c>
      <c r="BU88">
        <v>18096594</v>
      </c>
      <c r="BV88">
        <v>3355051.8</v>
      </c>
      <c r="BW88">
        <v>0</v>
      </c>
      <c r="BX88">
        <v>284941.2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505273</v>
      </c>
      <c r="CE88">
        <v>2287954.2000000002</v>
      </c>
      <c r="CF88">
        <v>0</v>
      </c>
      <c r="CG88">
        <v>133.30000000000001</v>
      </c>
      <c r="CH88">
        <v>89362.5</v>
      </c>
      <c r="CI88">
        <v>12079133</v>
      </c>
      <c r="CJ88">
        <v>0</v>
      </c>
      <c r="CK88">
        <v>17.399999999999999</v>
      </c>
      <c r="CL88">
        <v>0</v>
      </c>
      <c r="CM88">
        <v>0</v>
      </c>
      <c r="CN88">
        <v>500369</v>
      </c>
      <c r="CO88">
        <v>2349409.7999999998</v>
      </c>
      <c r="CP88">
        <v>0</v>
      </c>
      <c r="CQ88">
        <v>0</v>
      </c>
      <c r="CR88">
        <v>42.7</v>
      </c>
      <c r="CS88">
        <v>0</v>
      </c>
      <c r="CT88">
        <v>0</v>
      </c>
      <c r="CU88">
        <v>0</v>
      </c>
      <c r="CV88">
        <v>0</v>
      </c>
      <c r="CW88">
        <v>334.2</v>
      </c>
      <c r="CX88">
        <v>547.70000000000005</v>
      </c>
      <c r="CY88">
        <v>0</v>
      </c>
      <c r="CZ88">
        <v>547.4</v>
      </c>
      <c r="DA88">
        <v>12</v>
      </c>
      <c r="DB88">
        <v>2857.8</v>
      </c>
      <c r="DC88">
        <v>0</v>
      </c>
      <c r="DD88">
        <v>5.4</v>
      </c>
      <c r="DE88">
        <v>0</v>
      </c>
      <c r="DF88">
        <v>0</v>
      </c>
      <c r="DG88">
        <v>240</v>
      </c>
      <c r="DH88">
        <v>0</v>
      </c>
      <c r="DI88">
        <v>915.8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</row>
    <row r="89" spans="1:121" hidden="1">
      <c r="A89" t="s">
        <v>39</v>
      </c>
      <c r="B89">
        <v>2028</v>
      </c>
      <c r="C89">
        <v>29544884</v>
      </c>
      <c r="D89">
        <v>232.5</v>
      </c>
      <c r="E89">
        <v>0</v>
      </c>
      <c r="F89">
        <v>1342736.4</v>
      </c>
      <c r="G89">
        <v>30887851.399999999</v>
      </c>
      <c r="H89">
        <v>28482720.600000001</v>
      </c>
      <c r="I89">
        <v>27338311.899999999</v>
      </c>
      <c r="J89" s="53">
        <v>60084830</v>
      </c>
      <c r="K89" s="65">
        <v>46533850</v>
      </c>
      <c r="L89">
        <v>3.5900000000000001E-2</v>
      </c>
      <c r="M89">
        <v>5.3999999999999999E-2</v>
      </c>
      <c r="N89">
        <v>0.14349999999999999</v>
      </c>
      <c r="O89">
        <v>62149.98</v>
      </c>
      <c r="P89">
        <v>6397.7</v>
      </c>
      <c r="Q89">
        <v>0.91</v>
      </c>
      <c r="R89">
        <v>0.82</v>
      </c>
      <c r="S89">
        <v>32.6</v>
      </c>
      <c r="T89">
        <v>0.6</v>
      </c>
      <c r="U89">
        <v>0.06</v>
      </c>
      <c r="V89">
        <v>4.2</v>
      </c>
      <c r="W89">
        <v>170.8</v>
      </c>
      <c r="X89">
        <v>0.02</v>
      </c>
      <c r="Y89">
        <v>32.6</v>
      </c>
      <c r="Z89">
        <v>9.3000000000000007</v>
      </c>
      <c r="AA89">
        <v>41.9</v>
      </c>
      <c r="AB89">
        <v>161.80000000000001</v>
      </c>
      <c r="AC89">
        <v>16.899999999999999</v>
      </c>
      <c r="AD89">
        <v>2.44</v>
      </c>
      <c r="AE89">
        <v>6.8</v>
      </c>
      <c r="AF89">
        <v>409.1</v>
      </c>
      <c r="AG89">
        <v>0.08</v>
      </c>
      <c r="AH89">
        <v>163</v>
      </c>
      <c r="AI89">
        <v>19</v>
      </c>
      <c r="AJ89">
        <v>182</v>
      </c>
      <c r="AK89">
        <v>151.30000000000001</v>
      </c>
      <c r="AL89">
        <v>6.6</v>
      </c>
      <c r="AM89">
        <v>0.86</v>
      </c>
      <c r="AN89">
        <v>14.5</v>
      </c>
      <c r="AO89">
        <v>672.5</v>
      </c>
      <c r="AP89">
        <v>7.0000000000000007E-2</v>
      </c>
      <c r="AQ89">
        <v>151.69999999999999</v>
      </c>
      <c r="AR89">
        <v>34.6</v>
      </c>
      <c r="AS89">
        <v>186.3</v>
      </c>
      <c r="AT89">
        <v>553.4</v>
      </c>
      <c r="AU89">
        <v>41.5</v>
      </c>
      <c r="AV89">
        <v>5.87</v>
      </c>
      <c r="AW89">
        <v>38.1</v>
      </c>
      <c r="AX89">
        <v>1890.8</v>
      </c>
      <c r="AY89">
        <v>0.28000000000000003</v>
      </c>
      <c r="AZ89">
        <v>556.20000000000005</v>
      </c>
      <c r="BA89">
        <v>94.5</v>
      </c>
      <c r="BB89">
        <v>650.79999999999995</v>
      </c>
      <c r="BC89">
        <v>557533.1</v>
      </c>
      <c r="BD89">
        <v>10.5</v>
      </c>
      <c r="BE89">
        <v>1.1000000000000001</v>
      </c>
      <c r="BF89">
        <v>71888</v>
      </c>
      <c r="BG89">
        <v>2922.5</v>
      </c>
      <c r="BH89">
        <v>0.3</v>
      </c>
      <c r="BI89">
        <v>558133.19999999995</v>
      </c>
      <c r="BJ89">
        <v>159053.70000000001</v>
      </c>
      <c r="BK89">
        <v>717186.9</v>
      </c>
      <c r="BL89">
        <v>0</v>
      </c>
      <c r="BM89">
        <v>22.84</v>
      </c>
      <c r="BN89">
        <v>12.02</v>
      </c>
      <c r="BO89">
        <v>0</v>
      </c>
      <c r="BP89">
        <v>34.86</v>
      </c>
      <c r="BQ89">
        <v>24.21</v>
      </c>
      <c r="BR89">
        <v>13.26</v>
      </c>
      <c r="BS89">
        <v>0</v>
      </c>
      <c r="BT89">
        <v>37.47</v>
      </c>
      <c r="BU89">
        <v>17257892</v>
      </c>
      <c r="BV89">
        <v>3549539.5</v>
      </c>
      <c r="BW89">
        <v>195.3</v>
      </c>
      <c r="BX89">
        <v>185856.6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719411.1</v>
      </c>
      <c r="CE89">
        <v>1550437.8</v>
      </c>
      <c r="CF89">
        <v>0</v>
      </c>
      <c r="CG89">
        <v>0</v>
      </c>
      <c r="CH89">
        <v>89362.5</v>
      </c>
      <c r="CI89">
        <v>11882500</v>
      </c>
      <c r="CJ89">
        <v>0</v>
      </c>
      <c r="CK89">
        <v>0</v>
      </c>
      <c r="CL89">
        <v>0</v>
      </c>
      <c r="CM89">
        <v>0</v>
      </c>
      <c r="CN89">
        <v>493388.3</v>
      </c>
      <c r="CO89">
        <v>2336740.2000000002</v>
      </c>
      <c r="CP89">
        <v>0</v>
      </c>
      <c r="CQ89">
        <v>0.2</v>
      </c>
      <c r="CR89">
        <v>31.1</v>
      </c>
      <c r="CS89">
        <v>0</v>
      </c>
      <c r="CT89">
        <v>0</v>
      </c>
      <c r="CU89">
        <v>0</v>
      </c>
      <c r="CV89">
        <v>0</v>
      </c>
      <c r="CW89">
        <v>480.4</v>
      </c>
      <c r="CX89">
        <v>547.70000000000005</v>
      </c>
      <c r="CY89">
        <v>0</v>
      </c>
      <c r="CZ89">
        <v>547.4</v>
      </c>
      <c r="DA89">
        <v>12</v>
      </c>
      <c r="DB89">
        <v>2870.8</v>
      </c>
      <c r="DC89">
        <v>0</v>
      </c>
      <c r="DD89">
        <v>5.4</v>
      </c>
      <c r="DE89">
        <v>0</v>
      </c>
      <c r="DF89">
        <v>0</v>
      </c>
      <c r="DG89">
        <v>240</v>
      </c>
      <c r="DH89">
        <v>0</v>
      </c>
      <c r="DI89">
        <v>915.8</v>
      </c>
      <c r="DJ89">
        <v>0.8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</row>
    <row r="90" spans="1:121" hidden="1">
      <c r="A90" t="s">
        <v>39</v>
      </c>
      <c r="B90">
        <v>2030</v>
      </c>
      <c r="C90">
        <v>30533236</v>
      </c>
      <c r="D90">
        <v>257.39999999999998</v>
      </c>
      <c r="E90">
        <v>0</v>
      </c>
      <c r="F90">
        <v>1623458</v>
      </c>
      <c r="G90">
        <v>32156948.699999999</v>
      </c>
      <c r="H90">
        <v>29435542.5</v>
      </c>
      <c r="I90">
        <v>28385682.699999999</v>
      </c>
      <c r="J90" s="53">
        <v>74091690</v>
      </c>
      <c r="K90" s="65">
        <v>58897110</v>
      </c>
      <c r="L90">
        <v>3.5900000000000001E-2</v>
      </c>
      <c r="M90">
        <v>5.3999999999999999E-2</v>
      </c>
      <c r="N90">
        <v>0.14349999999999999</v>
      </c>
      <c r="O90">
        <v>64787.21</v>
      </c>
      <c r="P90">
        <v>6703.3</v>
      </c>
      <c r="Q90">
        <v>0.93</v>
      </c>
      <c r="R90">
        <v>0.87</v>
      </c>
      <c r="S90">
        <v>26</v>
      </c>
      <c r="T90">
        <v>0.5</v>
      </c>
      <c r="U90">
        <v>0.05</v>
      </c>
      <c r="V90">
        <v>3.4</v>
      </c>
      <c r="W90">
        <v>136.6</v>
      </c>
      <c r="X90">
        <v>0.01</v>
      </c>
      <c r="Y90">
        <v>26.1</v>
      </c>
      <c r="Z90">
        <v>7.5</v>
      </c>
      <c r="AA90">
        <v>33.5</v>
      </c>
      <c r="AB90">
        <v>125.1</v>
      </c>
      <c r="AC90">
        <v>13.2</v>
      </c>
      <c r="AD90">
        <v>1.91</v>
      </c>
      <c r="AE90">
        <v>5.0999999999999996</v>
      </c>
      <c r="AF90">
        <v>311.2</v>
      </c>
      <c r="AG90">
        <v>0.06</v>
      </c>
      <c r="AH90">
        <v>126</v>
      </c>
      <c r="AI90">
        <v>14.4</v>
      </c>
      <c r="AJ90">
        <v>140.4</v>
      </c>
      <c r="AK90">
        <v>125.1</v>
      </c>
      <c r="AL90">
        <v>4.3</v>
      </c>
      <c r="AM90">
        <v>0.54</v>
      </c>
      <c r="AN90">
        <v>13.1</v>
      </c>
      <c r="AO90">
        <v>592.5</v>
      </c>
      <c r="AP90">
        <v>0.06</v>
      </c>
      <c r="AQ90">
        <v>125.3</v>
      </c>
      <c r="AR90">
        <v>30.8</v>
      </c>
      <c r="AS90">
        <v>156.1</v>
      </c>
      <c r="AT90">
        <v>461.7</v>
      </c>
      <c r="AU90">
        <v>34.299999999999997</v>
      </c>
      <c r="AV90">
        <v>4.82</v>
      </c>
      <c r="AW90">
        <v>32.6</v>
      </c>
      <c r="AX90">
        <v>1599.5</v>
      </c>
      <c r="AY90">
        <v>0.24</v>
      </c>
      <c r="AZ90">
        <v>464</v>
      </c>
      <c r="BA90">
        <v>80.400000000000006</v>
      </c>
      <c r="BB90">
        <v>544.4</v>
      </c>
      <c r="BC90">
        <v>434562.8</v>
      </c>
      <c r="BD90">
        <v>8.1999999999999993</v>
      </c>
      <c r="BE90">
        <v>0.8</v>
      </c>
      <c r="BF90">
        <v>56745.1</v>
      </c>
      <c r="BG90">
        <v>2278.8000000000002</v>
      </c>
      <c r="BH90">
        <v>0.2</v>
      </c>
      <c r="BI90">
        <v>435030.5</v>
      </c>
      <c r="BJ90">
        <v>124711.7</v>
      </c>
      <c r="BK90">
        <v>559742.19999999995</v>
      </c>
      <c r="BL90">
        <v>0</v>
      </c>
      <c r="BM90">
        <v>21.33</v>
      </c>
      <c r="BN90">
        <v>12.56</v>
      </c>
      <c r="BO90">
        <v>0</v>
      </c>
      <c r="BP90">
        <v>33.89</v>
      </c>
      <c r="BQ90">
        <v>22.68</v>
      </c>
      <c r="BR90">
        <v>13.93</v>
      </c>
      <c r="BS90">
        <v>0</v>
      </c>
      <c r="BT90">
        <v>36.61</v>
      </c>
      <c r="BU90">
        <v>16878020</v>
      </c>
      <c r="BV90">
        <v>3771266</v>
      </c>
      <c r="BW90">
        <v>213.9</v>
      </c>
      <c r="BX90">
        <v>169306.2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960622.2</v>
      </c>
      <c r="CE90">
        <v>1186733.8999999999</v>
      </c>
      <c r="CF90">
        <v>0</v>
      </c>
      <c r="CG90">
        <v>0</v>
      </c>
      <c r="CH90">
        <v>89362.5</v>
      </c>
      <c r="CI90">
        <v>11661138</v>
      </c>
      <c r="CJ90">
        <v>0</v>
      </c>
      <c r="CK90">
        <v>0</v>
      </c>
      <c r="CL90">
        <v>0</v>
      </c>
      <c r="CM90">
        <v>0</v>
      </c>
      <c r="CN90">
        <v>486505.2</v>
      </c>
      <c r="CO90">
        <v>2324138.5</v>
      </c>
      <c r="CP90">
        <v>0</v>
      </c>
      <c r="CQ90">
        <v>0.2</v>
      </c>
      <c r="CR90">
        <v>31.1</v>
      </c>
      <c r="CS90">
        <v>0</v>
      </c>
      <c r="CT90">
        <v>0</v>
      </c>
      <c r="CU90">
        <v>0</v>
      </c>
      <c r="CV90">
        <v>0</v>
      </c>
      <c r="CW90">
        <v>645.79999999999995</v>
      </c>
      <c r="CX90">
        <v>547.70000000000005</v>
      </c>
      <c r="CY90">
        <v>0</v>
      </c>
      <c r="CZ90">
        <v>547.4</v>
      </c>
      <c r="DA90">
        <v>12</v>
      </c>
      <c r="DB90">
        <v>2870.8</v>
      </c>
      <c r="DC90">
        <v>0</v>
      </c>
      <c r="DD90">
        <v>0</v>
      </c>
      <c r="DE90">
        <v>0</v>
      </c>
      <c r="DF90">
        <v>0</v>
      </c>
      <c r="DG90">
        <v>240</v>
      </c>
      <c r="DH90">
        <v>0</v>
      </c>
      <c r="DI90">
        <v>915.8</v>
      </c>
      <c r="DJ90">
        <v>0.8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</row>
    <row r="91" spans="1:121" hidden="1">
      <c r="A91" t="s">
        <v>39</v>
      </c>
      <c r="B91">
        <v>2035</v>
      </c>
      <c r="C91">
        <v>33298272</v>
      </c>
      <c r="D91">
        <v>656.6</v>
      </c>
      <c r="E91">
        <v>0</v>
      </c>
      <c r="F91">
        <v>1878084.3</v>
      </c>
      <c r="G91">
        <v>35177013.299999997</v>
      </c>
      <c r="H91">
        <v>32101188.300000001</v>
      </c>
      <c r="I91">
        <v>31297876.100000001</v>
      </c>
      <c r="J91" s="53">
        <v>87708960</v>
      </c>
      <c r="K91" s="65">
        <v>69304536</v>
      </c>
      <c r="L91">
        <v>3.5900000000000001E-2</v>
      </c>
      <c r="M91">
        <v>5.3999999999999999E-2</v>
      </c>
      <c r="N91">
        <v>0.14349999999999999</v>
      </c>
      <c r="O91">
        <v>91965.28</v>
      </c>
      <c r="P91">
        <v>7574.2</v>
      </c>
      <c r="Q91">
        <v>0.93</v>
      </c>
      <c r="R91">
        <v>0.9</v>
      </c>
      <c r="S91">
        <v>26.6</v>
      </c>
      <c r="T91">
        <v>0.5</v>
      </c>
      <c r="U91">
        <v>0.05</v>
      </c>
      <c r="V91">
        <v>3.4</v>
      </c>
      <c r="W91">
        <v>139.5</v>
      </c>
      <c r="X91">
        <v>0.01</v>
      </c>
      <c r="Y91">
        <v>26.6</v>
      </c>
      <c r="Z91">
        <v>7.6</v>
      </c>
      <c r="AA91">
        <v>34.200000000000003</v>
      </c>
      <c r="AB91">
        <v>95.4</v>
      </c>
      <c r="AC91">
        <v>10</v>
      </c>
      <c r="AD91">
        <v>1.44</v>
      </c>
      <c r="AE91">
        <v>3.9</v>
      </c>
      <c r="AF91">
        <v>239.4</v>
      </c>
      <c r="AG91">
        <v>0.05</v>
      </c>
      <c r="AH91">
        <v>96.1</v>
      </c>
      <c r="AI91">
        <v>11.1</v>
      </c>
      <c r="AJ91">
        <v>107.1</v>
      </c>
      <c r="AK91">
        <v>157.80000000000001</v>
      </c>
      <c r="AL91">
        <v>4.8</v>
      </c>
      <c r="AM91">
        <v>0.57999999999999996</v>
      </c>
      <c r="AN91">
        <v>17.100000000000001</v>
      </c>
      <c r="AO91">
        <v>767.8</v>
      </c>
      <c r="AP91">
        <v>7.0000000000000007E-2</v>
      </c>
      <c r="AQ91">
        <v>158.1</v>
      </c>
      <c r="AR91">
        <v>40</v>
      </c>
      <c r="AS91">
        <v>198.1</v>
      </c>
      <c r="AT91">
        <v>388.1</v>
      </c>
      <c r="AU91">
        <v>26.9</v>
      </c>
      <c r="AV91">
        <v>3.76</v>
      </c>
      <c r="AW91">
        <v>29.3</v>
      </c>
      <c r="AX91">
        <v>1405</v>
      </c>
      <c r="AY91">
        <v>0.2</v>
      </c>
      <c r="AZ91">
        <v>390</v>
      </c>
      <c r="BA91">
        <v>71.2</v>
      </c>
      <c r="BB91">
        <v>461.2</v>
      </c>
      <c r="BC91">
        <v>435914.7</v>
      </c>
      <c r="BD91">
        <v>8.1999999999999993</v>
      </c>
      <c r="BE91">
        <v>0.8</v>
      </c>
      <c r="BF91">
        <v>56467.9</v>
      </c>
      <c r="BG91">
        <v>2285.3000000000002</v>
      </c>
      <c r="BH91">
        <v>0.2</v>
      </c>
      <c r="BI91">
        <v>436383.8</v>
      </c>
      <c r="BJ91">
        <v>124629.2</v>
      </c>
      <c r="BK91">
        <v>561013</v>
      </c>
      <c r="BL91">
        <v>0</v>
      </c>
      <c r="BM91">
        <v>19.079999999999998</v>
      </c>
      <c r="BN91">
        <v>18.11</v>
      </c>
      <c r="BO91">
        <v>0</v>
      </c>
      <c r="BP91">
        <v>37.19</v>
      </c>
      <c r="BQ91">
        <v>20.260000000000002</v>
      </c>
      <c r="BR91">
        <v>20.239999999999998</v>
      </c>
      <c r="BS91">
        <v>0</v>
      </c>
      <c r="BT91">
        <v>40.5</v>
      </c>
      <c r="BU91">
        <v>16674022</v>
      </c>
      <c r="BV91">
        <v>3879137.2</v>
      </c>
      <c r="BW91">
        <v>559.6</v>
      </c>
      <c r="BX91">
        <v>154228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1116492.1000000001</v>
      </c>
      <c r="CE91">
        <v>1145230.3999999999</v>
      </c>
      <c r="CF91">
        <v>0</v>
      </c>
      <c r="CG91">
        <v>39104.300000000003</v>
      </c>
      <c r="CH91">
        <v>89362.5</v>
      </c>
      <c r="CI91">
        <v>11366400</v>
      </c>
      <c r="CJ91">
        <v>0</v>
      </c>
      <c r="CK91">
        <v>0</v>
      </c>
      <c r="CL91">
        <v>0</v>
      </c>
      <c r="CM91">
        <v>0</v>
      </c>
      <c r="CN91">
        <v>469713.9</v>
      </c>
      <c r="CO91">
        <v>2292931.2000000002</v>
      </c>
      <c r="CP91">
        <v>0</v>
      </c>
      <c r="CQ91">
        <v>0.6</v>
      </c>
      <c r="CR91">
        <v>31.1</v>
      </c>
      <c r="CS91">
        <v>0</v>
      </c>
      <c r="CT91">
        <v>0</v>
      </c>
      <c r="CU91">
        <v>0</v>
      </c>
      <c r="CV91">
        <v>0</v>
      </c>
      <c r="CW91">
        <v>768.5</v>
      </c>
      <c r="CX91">
        <v>547.70000000000005</v>
      </c>
      <c r="CY91">
        <v>0</v>
      </c>
      <c r="CZ91">
        <v>2342.4</v>
      </c>
      <c r="DA91">
        <v>12</v>
      </c>
      <c r="DB91">
        <v>2872</v>
      </c>
      <c r="DC91">
        <v>0</v>
      </c>
      <c r="DD91">
        <v>0</v>
      </c>
      <c r="DE91">
        <v>0</v>
      </c>
      <c r="DF91">
        <v>0</v>
      </c>
      <c r="DG91">
        <v>240</v>
      </c>
      <c r="DH91">
        <v>0</v>
      </c>
      <c r="DI91">
        <v>915.8</v>
      </c>
      <c r="DJ91">
        <v>2.4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</row>
    <row r="92" spans="1:121" hidden="1">
      <c r="A92" t="s">
        <v>39</v>
      </c>
      <c r="B92">
        <v>2040</v>
      </c>
      <c r="C92">
        <v>36643384</v>
      </c>
      <c r="D92">
        <v>495.9</v>
      </c>
      <c r="E92">
        <v>0</v>
      </c>
      <c r="F92">
        <v>1881744.1</v>
      </c>
      <c r="G92">
        <v>38525625</v>
      </c>
      <c r="H92">
        <v>35326052.399999999</v>
      </c>
      <c r="I92">
        <v>35525021.799999997</v>
      </c>
      <c r="J92" s="53">
        <v>90464216</v>
      </c>
      <c r="K92" s="65">
        <v>67890296</v>
      </c>
      <c r="L92">
        <v>3.5900000000000001E-2</v>
      </c>
      <c r="M92">
        <v>5.3999999999999999E-2</v>
      </c>
      <c r="N92">
        <v>0.14349999999999999</v>
      </c>
      <c r="O92">
        <v>90468.29</v>
      </c>
      <c r="P92">
        <v>8523.2999999999993</v>
      </c>
      <c r="Q92">
        <v>0.86</v>
      </c>
      <c r="R92">
        <v>0.91</v>
      </c>
      <c r="S92">
        <v>49.8</v>
      </c>
      <c r="T92">
        <v>0.9</v>
      </c>
      <c r="U92">
        <v>0.09</v>
      </c>
      <c r="V92">
        <v>6.2</v>
      </c>
      <c r="W92">
        <v>260.60000000000002</v>
      </c>
      <c r="X92">
        <v>0.02</v>
      </c>
      <c r="Y92">
        <v>49.8</v>
      </c>
      <c r="Z92">
        <v>13.9</v>
      </c>
      <c r="AA92">
        <v>63.8</v>
      </c>
      <c r="AB92">
        <v>71.599999999999994</v>
      </c>
      <c r="AC92">
        <v>6.8</v>
      </c>
      <c r="AD92">
        <v>0.98</v>
      </c>
      <c r="AE92">
        <v>3.6</v>
      </c>
      <c r="AF92">
        <v>200.4</v>
      </c>
      <c r="AG92">
        <v>0.04</v>
      </c>
      <c r="AH92">
        <v>72</v>
      </c>
      <c r="AI92">
        <v>9.5</v>
      </c>
      <c r="AJ92">
        <v>81.599999999999994</v>
      </c>
      <c r="AK92">
        <v>192.3</v>
      </c>
      <c r="AL92">
        <v>6.6</v>
      </c>
      <c r="AM92">
        <v>0.83</v>
      </c>
      <c r="AN92">
        <v>20.100000000000001</v>
      </c>
      <c r="AO92">
        <v>910.3</v>
      </c>
      <c r="AP92">
        <v>0.09</v>
      </c>
      <c r="AQ92">
        <v>192.7</v>
      </c>
      <c r="AR92">
        <v>47.3</v>
      </c>
      <c r="AS92">
        <v>240</v>
      </c>
      <c r="AT92">
        <v>362.8</v>
      </c>
      <c r="AU92">
        <v>24.1</v>
      </c>
      <c r="AV92">
        <v>3.36</v>
      </c>
      <c r="AW92">
        <v>27.9</v>
      </c>
      <c r="AX92">
        <v>1344.8</v>
      </c>
      <c r="AY92">
        <v>0.18</v>
      </c>
      <c r="AZ92">
        <v>364.4</v>
      </c>
      <c r="BA92">
        <v>68</v>
      </c>
      <c r="BB92">
        <v>432.5</v>
      </c>
      <c r="BC92">
        <v>775576.7</v>
      </c>
      <c r="BD92">
        <v>14.6</v>
      </c>
      <c r="BE92">
        <v>1.5</v>
      </c>
      <c r="BF92">
        <v>96113.600000000006</v>
      </c>
      <c r="BG92">
        <v>4060.9</v>
      </c>
      <c r="BH92">
        <v>0.4</v>
      </c>
      <c r="BI92">
        <v>776411.4</v>
      </c>
      <c r="BJ92">
        <v>217225</v>
      </c>
      <c r="BK92">
        <v>993636.4</v>
      </c>
      <c r="BL92">
        <v>0</v>
      </c>
      <c r="BM92">
        <v>17.190000000000001</v>
      </c>
      <c r="BN92">
        <v>18.12</v>
      </c>
      <c r="BO92">
        <v>0</v>
      </c>
      <c r="BP92">
        <v>35.31</v>
      </c>
      <c r="BQ92">
        <v>18.190000000000001</v>
      </c>
      <c r="BR92">
        <v>20.22</v>
      </c>
      <c r="BS92">
        <v>0</v>
      </c>
      <c r="BT92">
        <v>38.409999999999997</v>
      </c>
      <c r="BU92">
        <v>15850627</v>
      </c>
      <c r="BV92">
        <v>3000603.2</v>
      </c>
      <c r="BW92">
        <v>413.2</v>
      </c>
      <c r="BX92">
        <v>140691.29999999999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1091069.1000000001</v>
      </c>
      <c r="CE92">
        <v>2132657</v>
      </c>
      <c r="CF92">
        <v>0</v>
      </c>
      <c r="CG92">
        <v>46571.6</v>
      </c>
      <c r="CH92">
        <v>89362.5</v>
      </c>
      <c r="CI92">
        <v>10440329</v>
      </c>
      <c r="CJ92">
        <v>0</v>
      </c>
      <c r="CK92">
        <v>0</v>
      </c>
      <c r="CL92">
        <v>0</v>
      </c>
      <c r="CM92">
        <v>0</v>
      </c>
      <c r="CN92">
        <v>453502.7</v>
      </c>
      <c r="CO92">
        <v>1456031.4</v>
      </c>
      <c r="CP92">
        <v>0</v>
      </c>
      <c r="CQ92">
        <v>0.7</v>
      </c>
      <c r="CR92">
        <v>31.1</v>
      </c>
      <c r="CS92">
        <v>0</v>
      </c>
      <c r="CT92">
        <v>0</v>
      </c>
      <c r="CU92">
        <v>0</v>
      </c>
      <c r="CV92">
        <v>0</v>
      </c>
      <c r="CW92">
        <v>777.3</v>
      </c>
      <c r="CX92">
        <v>913.7</v>
      </c>
      <c r="CY92">
        <v>0</v>
      </c>
      <c r="CZ92">
        <v>3450.9</v>
      </c>
      <c r="DA92">
        <v>12</v>
      </c>
      <c r="DB92">
        <v>2873.3</v>
      </c>
      <c r="DC92">
        <v>0</v>
      </c>
      <c r="DD92">
        <v>0</v>
      </c>
      <c r="DE92">
        <v>0</v>
      </c>
      <c r="DF92">
        <v>0</v>
      </c>
      <c r="DG92">
        <v>240</v>
      </c>
      <c r="DH92">
        <v>0</v>
      </c>
      <c r="DI92">
        <v>563.6</v>
      </c>
      <c r="DJ92">
        <v>2.6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</row>
    <row r="93" spans="1:121" hidden="1">
      <c r="A93" t="s">
        <v>39</v>
      </c>
      <c r="B93">
        <v>2045</v>
      </c>
      <c r="C93">
        <v>39933170</v>
      </c>
      <c r="D93">
        <v>481.5</v>
      </c>
      <c r="E93">
        <v>0</v>
      </c>
      <c r="F93">
        <v>2051727.2</v>
      </c>
      <c r="G93">
        <v>41985377.399999999</v>
      </c>
      <c r="H93">
        <v>38497565.200000003</v>
      </c>
      <c r="I93">
        <v>40472666.100000001</v>
      </c>
      <c r="J93" s="53">
        <v>99265450</v>
      </c>
      <c r="K93" s="65">
        <v>70902170</v>
      </c>
      <c r="L93">
        <v>3.5900000000000001E-2</v>
      </c>
      <c r="M93">
        <v>5.3900000000000003E-2</v>
      </c>
      <c r="N93">
        <v>0.14349999999999999</v>
      </c>
      <c r="O93">
        <v>89961.46</v>
      </c>
      <c r="P93">
        <v>9406.2000000000007</v>
      </c>
      <c r="Q93">
        <v>0.86</v>
      </c>
      <c r="R93">
        <v>0.94</v>
      </c>
      <c r="S93">
        <v>53.4</v>
      </c>
      <c r="T93">
        <v>1</v>
      </c>
      <c r="U93">
        <v>0.1</v>
      </c>
      <c r="V93">
        <v>6.6</v>
      </c>
      <c r="W93">
        <v>279.60000000000002</v>
      </c>
      <c r="X93">
        <v>0.02</v>
      </c>
      <c r="Y93">
        <v>53.5</v>
      </c>
      <c r="Z93">
        <v>15</v>
      </c>
      <c r="AA93">
        <v>68.400000000000006</v>
      </c>
      <c r="AB93">
        <v>48.5</v>
      </c>
      <c r="AC93">
        <v>4.4000000000000004</v>
      </c>
      <c r="AD93">
        <v>0.64</v>
      </c>
      <c r="AE93">
        <v>2.6</v>
      </c>
      <c r="AF93">
        <v>141.9</v>
      </c>
      <c r="AG93">
        <v>0.02</v>
      </c>
      <c r="AH93">
        <v>48.8</v>
      </c>
      <c r="AI93">
        <v>6.8</v>
      </c>
      <c r="AJ93">
        <v>55.6</v>
      </c>
      <c r="AK93">
        <v>189.3</v>
      </c>
      <c r="AL93">
        <v>7.1</v>
      </c>
      <c r="AM93">
        <v>0.91</v>
      </c>
      <c r="AN93">
        <v>19.3</v>
      </c>
      <c r="AO93">
        <v>877</v>
      </c>
      <c r="AP93">
        <v>0.09</v>
      </c>
      <c r="AQ93">
        <v>189.8</v>
      </c>
      <c r="AR93">
        <v>45.4</v>
      </c>
      <c r="AS93">
        <v>235.2</v>
      </c>
      <c r="AT93">
        <v>306.7</v>
      </c>
      <c r="AU93">
        <v>19.600000000000001</v>
      </c>
      <c r="AV93">
        <v>2.71</v>
      </c>
      <c r="AW93">
        <v>24.7</v>
      </c>
      <c r="AX93">
        <v>1164.5</v>
      </c>
      <c r="AY93">
        <v>0.16</v>
      </c>
      <c r="AZ93">
        <v>308.10000000000002</v>
      </c>
      <c r="BA93">
        <v>59.5</v>
      </c>
      <c r="BB93">
        <v>367.5</v>
      </c>
      <c r="BC93">
        <v>706716.2</v>
      </c>
      <c r="BD93">
        <v>13.3</v>
      </c>
      <c r="BE93">
        <v>1.3</v>
      </c>
      <c r="BF93">
        <v>87596.6</v>
      </c>
      <c r="BG93">
        <v>3700.3</v>
      </c>
      <c r="BH93">
        <v>0.3</v>
      </c>
      <c r="BI93">
        <v>707476.8</v>
      </c>
      <c r="BJ93">
        <v>197955.6</v>
      </c>
      <c r="BK93">
        <v>905432.3</v>
      </c>
      <c r="BL93">
        <v>0</v>
      </c>
      <c r="BM93">
        <v>15.22</v>
      </c>
      <c r="BN93">
        <v>18.2</v>
      </c>
      <c r="BO93">
        <v>0</v>
      </c>
      <c r="BP93">
        <v>33.42</v>
      </c>
      <c r="BQ93">
        <v>16.11</v>
      </c>
      <c r="BR93">
        <v>20.260000000000002</v>
      </c>
      <c r="BS93">
        <v>0</v>
      </c>
      <c r="BT93">
        <v>36.36</v>
      </c>
      <c r="BU93">
        <v>13490690</v>
      </c>
      <c r="BV93">
        <v>1512711.4</v>
      </c>
      <c r="BW93">
        <v>412.3</v>
      </c>
      <c r="BX93">
        <v>128939.4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1074860.5</v>
      </c>
      <c r="CE93">
        <v>1879720.8</v>
      </c>
      <c r="CF93">
        <v>0</v>
      </c>
      <c r="CG93">
        <v>72464.5</v>
      </c>
      <c r="CH93">
        <v>89362.5</v>
      </c>
      <c r="CI93">
        <v>9807078</v>
      </c>
      <c r="CJ93">
        <v>0</v>
      </c>
      <c r="CK93">
        <v>0</v>
      </c>
      <c r="CL93">
        <v>0</v>
      </c>
      <c r="CM93">
        <v>0</v>
      </c>
      <c r="CN93">
        <v>437850.8</v>
      </c>
      <c r="CO93">
        <v>0</v>
      </c>
      <c r="CP93">
        <v>0</v>
      </c>
      <c r="CQ93">
        <v>0.5</v>
      </c>
      <c r="CR93">
        <v>31.1</v>
      </c>
      <c r="CS93">
        <v>0</v>
      </c>
      <c r="CT93">
        <v>0</v>
      </c>
      <c r="CU93">
        <v>0</v>
      </c>
      <c r="CV93">
        <v>0</v>
      </c>
      <c r="CW93">
        <v>791.5</v>
      </c>
      <c r="CX93">
        <v>913.7</v>
      </c>
      <c r="CY93">
        <v>0</v>
      </c>
      <c r="CZ93">
        <v>5153.2</v>
      </c>
      <c r="DA93">
        <v>12</v>
      </c>
      <c r="DB93">
        <v>2874.5</v>
      </c>
      <c r="DC93">
        <v>0</v>
      </c>
      <c r="DD93">
        <v>0</v>
      </c>
      <c r="DE93">
        <v>0</v>
      </c>
      <c r="DF93">
        <v>0</v>
      </c>
      <c r="DG93">
        <v>240</v>
      </c>
      <c r="DH93">
        <v>0</v>
      </c>
      <c r="DI93">
        <v>0</v>
      </c>
      <c r="DJ93">
        <v>1.9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</row>
    <row r="94" spans="1:121" hidden="1">
      <c r="A94" t="s">
        <v>39</v>
      </c>
      <c r="B94">
        <v>2050</v>
      </c>
      <c r="C94">
        <v>43242196</v>
      </c>
      <c r="D94">
        <v>120703.8</v>
      </c>
      <c r="E94">
        <v>0</v>
      </c>
      <c r="F94">
        <v>2105176.6</v>
      </c>
      <c r="G94">
        <v>45468075.799999997</v>
      </c>
      <c r="H94">
        <v>41687613.700000003</v>
      </c>
      <c r="I94">
        <v>43739045.100000001</v>
      </c>
      <c r="J94" s="53">
        <v>101788264</v>
      </c>
      <c r="K94" s="65">
        <v>70892824</v>
      </c>
      <c r="L94">
        <v>3.5900000000000001E-2</v>
      </c>
      <c r="M94">
        <v>5.3999999999999999E-2</v>
      </c>
      <c r="N94">
        <v>0.14349999999999999</v>
      </c>
      <c r="O94">
        <v>89775.01</v>
      </c>
      <c r="P94">
        <v>10219.799999999999</v>
      </c>
      <c r="Q94">
        <v>0.84</v>
      </c>
      <c r="R94">
        <v>0.94</v>
      </c>
      <c r="S94">
        <v>61.5</v>
      </c>
      <c r="T94">
        <v>1.2</v>
      </c>
      <c r="U94">
        <v>0.12</v>
      </c>
      <c r="V94">
        <v>7.6</v>
      </c>
      <c r="W94">
        <v>322.2</v>
      </c>
      <c r="X94">
        <v>0.03</v>
      </c>
      <c r="Y94">
        <v>61.6</v>
      </c>
      <c r="Z94">
        <v>17.2</v>
      </c>
      <c r="AA94">
        <v>78.8</v>
      </c>
      <c r="AB94">
        <v>38</v>
      </c>
      <c r="AC94">
        <v>3</v>
      </c>
      <c r="AD94">
        <v>0.43</v>
      </c>
      <c r="AE94">
        <v>2.5</v>
      </c>
      <c r="AF94">
        <v>125.5</v>
      </c>
      <c r="AG94">
        <v>0.02</v>
      </c>
      <c r="AH94">
        <v>38.299999999999997</v>
      </c>
      <c r="AI94">
        <v>6.2</v>
      </c>
      <c r="AJ94">
        <v>44.5</v>
      </c>
      <c r="AK94">
        <v>199.2</v>
      </c>
      <c r="AL94">
        <v>8.1</v>
      </c>
      <c r="AM94">
        <v>1.05</v>
      </c>
      <c r="AN94">
        <v>19.8</v>
      </c>
      <c r="AO94">
        <v>904.1</v>
      </c>
      <c r="AP94">
        <v>0.09</v>
      </c>
      <c r="AQ94">
        <v>199.7</v>
      </c>
      <c r="AR94">
        <v>46.7</v>
      </c>
      <c r="AS94">
        <v>246.5</v>
      </c>
      <c r="AT94">
        <v>308.2</v>
      </c>
      <c r="AU94">
        <v>17.5</v>
      </c>
      <c r="AV94">
        <v>2.39</v>
      </c>
      <c r="AW94">
        <v>26.5</v>
      </c>
      <c r="AX94">
        <v>1240.4000000000001</v>
      </c>
      <c r="AY94">
        <v>0.16</v>
      </c>
      <c r="AZ94">
        <v>309.39999999999998</v>
      </c>
      <c r="BA94">
        <v>63.5</v>
      </c>
      <c r="BB94">
        <v>372.9</v>
      </c>
      <c r="BC94">
        <v>872324.5</v>
      </c>
      <c r="BD94">
        <v>16.399999999999999</v>
      </c>
      <c r="BE94">
        <v>1.6</v>
      </c>
      <c r="BF94">
        <v>107272.7</v>
      </c>
      <c r="BG94">
        <v>4566.3999999999996</v>
      </c>
      <c r="BH94">
        <v>0.4</v>
      </c>
      <c r="BI94">
        <v>873263.4</v>
      </c>
      <c r="BJ94">
        <v>243461.1</v>
      </c>
      <c r="BK94">
        <v>1116724.5</v>
      </c>
      <c r="BL94">
        <v>0</v>
      </c>
      <c r="BM94">
        <v>16.29</v>
      </c>
      <c r="BN94">
        <v>18.13</v>
      </c>
      <c r="BO94">
        <v>0</v>
      </c>
      <c r="BP94">
        <v>34.42</v>
      </c>
      <c r="BQ94">
        <v>17.260000000000002</v>
      </c>
      <c r="BR94">
        <v>20.12</v>
      </c>
      <c r="BS94">
        <v>0</v>
      </c>
      <c r="BT94">
        <v>37.380000000000003</v>
      </c>
      <c r="BU94">
        <v>14423574</v>
      </c>
      <c r="BV94">
        <v>1729030.6</v>
      </c>
      <c r="BW94">
        <v>103306.5</v>
      </c>
      <c r="BX94">
        <v>131044.3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1092952.6000000001</v>
      </c>
      <c r="CE94">
        <v>2170604.5</v>
      </c>
      <c r="CF94">
        <v>0</v>
      </c>
      <c r="CG94">
        <v>175872.4</v>
      </c>
      <c r="CH94">
        <v>89362.5</v>
      </c>
      <c r="CI94">
        <v>10024353</v>
      </c>
      <c r="CJ94">
        <v>0</v>
      </c>
      <c r="CK94">
        <v>0</v>
      </c>
      <c r="CL94">
        <v>0</v>
      </c>
      <c r="CM94">
        <v>0</v>
      </c>
      <c r="CN94">
        <v>632688</v>
      </c>
      <c r="CO94">
        <v>3390</v>
      </c>
      <c r="CP94">
        <v>0</v>
      </c>
      <c r="CQ94">
        <v>65.3</v>
      </c>
      <c r="CR94">
        <v>31.1</v>
      </c>
      <c r="CS94">
        <v>0</v>
      </c>
      <c r="CT94">
        <v>0</v>
      </c>
      <c r="CU94">
        <v>0</v>
      </c>
      <c r="CV94">
        <v>0</v>
      </c>
      <c r="CW94">
        <v>827.3</v>
      </c>
      <c r="CX94">
        <v>913.7</v>
      </c>
      <c r="CY94">
        <v>0</v>
      </c>
      <c r="CZ94">
        <v>5707</v>
      </c>
      <c r="DA94">
        <v>12</v>
      </c>
      <c r="DB94">
        <v>2874.5</v>
      </c>
      <c r="DC94">
        <v>0</v>
      </c>
      <c r="DD94">
        <v>0</v>
      </c>
      <c r="DE94">
        <v>0</v>
      </c>
      <c r="DF94">
        <v>0</v>
      </c>
      <c r="DG94">
        <v>240</v>
      </c>
      <c r="DH94">
        <v>0</v>
      </c>
      <c r="DI94">
        <v>0.9</v>
      </c>
      <c r="DJ94">
        <v>390.2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</row>
    <row r="95" spans="1:121" hidden="1">
      <c r="A95" t="s">
        <v>42</v>
      </c>
      <c r="B95">
        <v>2024</v>
      </c>
      <c r="C95">
        <v>151660080</v>
      </c>
      <c r="D95">
        <v>112014.2</v>
      </c>
      <c r="E95">
        <v>0</v>
      </c>
      <c r="F95">
        <v>2141126.2999999998</v>
      </c>
      <c r="G95">
        <v>153913224.90000001</v>
      </c>
      <c r="H95">
        <v>146208393.90000001</v>
      </c>
      <c r="I95">
        <v>120735415.8</v>
      </c>
      <c r="J95" s="53">
        <v>117136620</v>
      </c>
      <c r="K95" s="65">
        <v>147799410</v>
      </c>
      <c r="L95">
        <v>3.5900000000000001E-2</v>
      </c>
      <c r="M95">
        <v>5.3900000000000003E-2</v>
      </c>
      <c r="N95">
        <v>0.15859999999999999</v>
      </c>
      <c r="O95">
        <v>19812.11</v>
      </c>
      <c r="P95">
        <v>38122.1</v>
      </c>
      <c r="Q95">
        <v>0.68</v>
      </c>
      <c r="R95">
        <v>0.65</v>
      </c>
      <c r="S95">
        <v>199.9</v>
      </c>
      <c r="T95">
        <v>15.5</v>
      </c>
      <c r="U95">
        <v>2.2000000000000002</v>
      </c>
      <c r="V95">
        <v>17.5</v>
      </c>
      <c r="W95">
        <v>681</v>
      </c>
      <c r="X95">
        <v>0.2</v>
      </c>
      <c r="Y95">
        <v>201</v>
      </c>
      <c r="Z95">
        <v>37.799999999999997</v>
      </c>
      <c r="AA95">
        <v>238.8</v>
      </c>
      <c r="AB95">
        <v>248.8</v>
      </c>
      <c r="AC95">
        <v>20.9</v>
      </c>
      <c r="AD95">
        <v>2.98</v>
      </c>
      <c r="AE95">
        <v>18.5</v>
      </c>
      <c r="AF95">
        <v>791.8</v>
      </c>
      <c r="AG95">
        <v>0.21</v>
      </c>
      <c r="AH95">
        <v>250.2</v>
      </c>
      <c r="AI95">
        <v>42.1</v>
      </c>
      <c r="AJ95">
        <v>292.39999999999998</v>
      </c>
      <c r="AK95">
        <v>369.4</v>
      </c>
      <c r="AL95">
        <v>26.1</v>
      </c>
      <c r="AM95">
        <v>3.67</v>
      </c>
      <c r="AN95">
        <v>26.5</v>
      </c>
      <c r="AO95">
        <v>1305.9000000000001</v>
      </c>
      <c r="AP95">
        <v>0.19</v>
      </c>
      <c r="AQ95">
        <v>371.2</v>
      </c>
      <c r="AR95">
        <v>65.5</v>
      </c>
      <c r="AS95">
        <v>436.7</v>
      </c>
      <c r="AT95">
        <v>813.3</v>
      </c>
      <c r="AU95">
        <v>67.2</v>
      </c>
      <c r="AV95">
        <v>9.73</v>
      </c>
      <c r="AW95">
        <v>51.2</v>
      </c>
      <c r="AX95">
        <v>2447.6999999999998</v>
      </c>
      <c r="AY95">
        <v>0.5</v>
      </c>
      <c r="AZ95">
        <v>817.9</v>
      </c>
      <c r="BA95">
        <v>124.3</v>
      </c>
      <c r="BB95">
        <v>942.3</v>
      </c>
      <c r="BC95">
        <v>36649278.600000001</v>
      </c>
      <c r="BD95">
        <v>2845.2</v>
      </c>
      <c r="BE95">
        <v>402.2</v>
      </c>
      <c r="BF95">
        <v>3208346.1</v>
      </c>
      <c r="BG95">
        <v>124940.2</v>
      </c>
      <c r="BH95">
        <v>36.4</v>
      </c>
      <c r="BI95">
        <v>36843878</v>
      </c>
      <c r="BJ95">
        <v>6941505.2000000002</v>
      </c>
      <c r="BK95">
        <v>43785383.200000003</v>
      </c>
      <c r="BL95">
        <v>0</v>
      </c>
      <c r="BM95">
        <v>30.56</v>
      </c>
      <c r="BN95">
        <v>4.71</v>
      </c>
      <c r="BO95">
        <v>0</v>
      </c>
      <c r="BP95">
        <v>35.270000000000003</v>
      </c>
      <c r="BQ95">
        <v>32.409999999999997</v>
      </c>
      <c r="BR95">
        <v>5.17</v>
      </c>
      <c r="BS95">
        <v>0</v>
      </c>
      <c r="BT95">
        <v>37.57</v>
      </c>
      <c r="BU95">
        <v>184686110</v>
      </c>
      <c r="BV95">
        <v>33177812</v>
      </c>
      <c r="BW95">
        <v>97435</v>
      </c>
      <c r="BX95">
        <v>398558.7</v>
      </c>
      <c r="BY95">
        <v>0</v>
      </c>
      <c r="BZ95">
        <v>0</v>
      </c>
      <c r="CA95">
        <v>22212044</v>
      </c>
      <c r="CB95">
        <v>0</v>
      </c>
      <c r="CC95">
        <v>0</v>
      </c>
      <c r="CD95">
        <v>610316.69999999995</v>
      </c>
      <c r="CE95">
        <v>34168050</v>
      </c>
      <c r="CF95">
        <v>0</v>
      </c>
      <c r="CG95">
        <v>1799735.4</v>
      </c>
      <c r="CH95">
        <v>0</v>
      </c>
      <c r="CI95">
        <v>141606</v>
      </c>
      <c r="CJ95">
        <v>92463944</v>
      </c>
      <c r="CK95">
        <v>226935.8</v>
      </c>
      <c r="CL95">
        <v>0</v>
      </c>
      <c r="CM95">
        <v>0</v>
      </c>
      <c r="CN95">
        <v>8549983</v>
      </c>
      <c r="CO95">
        <v>24017510</v>
      </c>
      <c r="CP95">
        <v>0</v>
      </c>
      <c r="CQ95">
        <v>132.4</v>
      </c>
      <c r="CR95">
        <v>85.3</v>
      </c>
      <c r="CS95">
        <v>0</v>
      </c>
      <c r="CT95">
        <v>7650</v>
      </c>
      <c r="CU95">
        <v>0</v>
      </c>
      <c r="CV95">
        <v>0</v>
      </c>
      <c r="CW95">
        <v>426.8</v>
      </c>
      <c r="CX95">
        <v>5988</v>
      </c>
      <c r="CY95">
        <v>0</v>
      </c>
      <c r="CZ95">
        <v>10332.700000000001</v>
      </c>
      <c r="DA95">
        <v>0</v>
      </c>
      <c r="DB95">
        <v>43.3</v>
      </c>
      <c r="DC95">
        <v>11582.4</v>
      </c>
      <c r="DD95">
        <v>914.7</v>
      </c>
      <c r="DE95">
        <v>0</v>
      </c>
      <c r="DF95">
        <v>0</v>
      </c>
      <c r="DG95">
        <v>3811.3</v>
      </c>
      <c r="DH95">
        <v>0</v>
      </c>
      <c r="DI95">
        <v>7638.9</v>
      </c>
      <c r="DJ95">
        <v>264.8</v>
      </c>
      <c r="DK95">
        <v>0</v>
      </c>
      <c r="DL95">
        <v>0</v>
      </c>
      <c r="DM95">
        <v>0</v>
      </c>
      <c r="DN95">
        <v>0.2</v>
      </c>
      <c r="DO95">
        <v>0</v>
      </c>
      <c r="DP95">
        <v>0.2</v>
      </c>
      <c r="DQ95">
        <v>0</v>
      </c>
    </row>
    <row r="96" spans="1:121" hidden="1">
      <c r="A96" t="s">
        <v>42</v>
      </c>
      <c r="B96">
        <v>2026</v>
      </c>
      <c r="C96">
        <v>154092640</v>
      </c>
      <c r="D96">
        <v>517699.1</v>
      </c>
      <c r="E96">
        <v>0</v>
      </c>
      <c r="F96">
        <v>2305988.2000000002</v>
      </c>
      <c r="G96">
        <v>156916334.40000001</v>
      </c>
      <c r="H96">
        <v>148553500.30000001</v>
      </c>
      <c r="I96">
        <v>121564085.3</v>
      </c>
      <c r="J96" s="53">
        <v>134464370</v>
      </c>
      <c r="K96" s="65">
        <v>152879500</v>
      </c>
      <c r="L96">
        <v>3.5900000000000001E-2</v>
      </c>
      <c r="M96">
        <v>5.3900000000000003E-2</v>
      </c>
      <c r="N96">
        <v>0.15859999999999999</v>
      </c>
      <c r="O96">
        <v>50211.46</v>
      </c>
      <c r="P96">
        <v>38852.400000000001</v>
      </c>
      <c r="Q96">
        <v>0.73</v>
      </c>
      <c r="R96">
        <v>0.7</v>
      </c>
      <c r="S96">
        <v>149.6</v>
      </c>
      <c r="T96">
        <v>10.1</v>
      </c>
      <c r="U96">
        <v>1.41</v>
      </c>
      <c r="V96">
        <v>15.8</v>
      </c>
      <c r="W96">
        <v>561.5</v>
      </c>
      <c r="X96">
        <v>0.18</v>
      </c>
      <c r="Y96">
        <v>150.30000000000001</v>
      </c>
      <c r="Z96">
        <v>32.6</v>
      </c>
      <c r="AA96">
        <v>182.9</v>
      </c>
      <c r="AB96">
        <v>202.3</v>
      </c>
      <c r="AC96">
        <v>16.2</v>
      </c>
      <c r="AD96">
        <v>2.2999999999999998</v>
      </c>
      <c r="AE96">
        <v>16.399999999999999</v>
      </c>
      <c r="AF96">
        <v>671</v>
      </c>
      <c r="AG96">
        <v>0.18</v>
      </c>
      <c r="AH96">
        <v>203.4</v>
      </c>
      <c r="AI96">
        <v>36.5</v>
      </c>
      <c r="AJ96">
        <v>239.9</v>
      </c>
      <c r="AK96">
        <v>310.2</v>
      </c>
      <c r="AL96">
        <v>17.100000000000001</v>
      </c>
      <c r="AM96">
        <v>2.34</v>
      </c>
      <c r="AN96">
        <v>26.6</v>
      </c>
      <c r="AO96">
        <v>1253.5999999999999</v>
      </c>
      <c r="AP96">
        <v>0.15</v>
      </c>
      <c r="AQ96">
        <v>311.39999999999998</v>
      </c>
      <c r="AR96">
        <v>64</v>
      </c>
      <c r="AS96">
        <v>375.4</v>
      </c>
      <c r="AT96">
        <v>775.4</v>
      </c>
      <c r="AU96">
        <v>63.5</v>
      </c>
      <c r="AV96">
        <v>9.1300000000000008</v>
      </c>
      <c r="AW96">
        <v>48.9</v>
      </c>
      <c r="AX96">
        <v>2393.9</v>
      </c>
      <c r="AY96">
        <v>0.45</v>
      </c>
      <c r="AZ96">
        <v>779.8</v>
      </c>
      <c r="BA96">
        <v>120.4</v>
      </c>
      <c r="BB96">
        <v>900.2</v>
      </c>
      <c r="BC96">
        <v>26026256.399999999</v>
      </c>
      <c r="BD96">
        <v>1755.3</v>
      </c>
      <c r="BE96">
        <v>244.6</v>
      </c>
      <c r="BF96">
        <v>2756275.1</v>
      </c>
      <c r="BG96">
        <v>97778.5</v>
      </c>
      <c r="BH96">
        <v>31.1</v>
      </c>
      <c r="BI96">
        <v>26145350</v>
      </c>
      <c r="BJ96">
        <v>5678553.9000000004</v>
      </c>
      <c r="BK96">
        <v>31823903.899999999</v>
      </c>
      <c r="BL96">
        <v>0</v>
      </c>
      <c r="BM96">
        <v>28.97</v>
      </c>
      <c r="BN96">
        <v>11.75</v>
      </c>
      <c r="BO96">
        <v>0</v>
      </c>
      <c r="BP96">
        <v>40.72</v>
      </c>
      <c r="BQ96">
        <v>30.74</v>
      </c>
      <c r="BR96">
        <v>12.89</v>
      </c>
      <c r="BS96">
        <v>0</v>
      </c>
      <c r="BT96">
        <v>43.63</v>
      </c>
      <c r="BU96">
        <v>175363120</v>
      </c>
      <c r="BV96">
        <v>35352250</v>
      </c>
      <c r="BW96">
        <v>439623.9</v>
      </c>
      <c r="BX96">
        <v>398090.5</v>
      </c>
      <c r="BY96">
        <v>0</v>
      </c>
      <c r="BZ96">
        <v>0</v>
      </c>
      <c r="CA96">
        <v>13293049</v>
      </c>
      <c r="CB96">
        <v>0</v>
      </c>
      <c r="CC96">
        <v>0</v>
      </c>
      <c r="CD96">
        <v>1318507.8999999999</v>
      </c>
      <c r="CE96">
        <v>32238928</v>
      </c>
      <c r="CF96">
        <v>0</v>
      </c>
      <c r="CG96">
        <v>1000642.2</v>
      </c>
      <c r="CH96">
        <v>0</v>
      </c>
      <c r="CI96">
        <v>141537.9</v>
      </c>
      <c r="CJ96">
        <v>92365336</v>
      </c>
      <c r="CK96">
        <v>133657.5</v>
      </c>
      <c r="CL96">
        <v>0</v>
      </c>
      <c r="CM96">
        <v>0</v>
      </c>
      <c r="CN96">
        <v>9435142</v>
      </c>
      <c r="CO96">
        <v>24598600</v>
      </c>
      <c r="CP96">
        <v>0</v>
      </c>
      <c r="CQ96">
        <v>540.4</v>
      </c>
      <c r="CR96">
        <v>85.3</v>
      </c>
      <c r="CS96">
        <v>0</v>
      </c>
      <c r="CT96">
        <v>6493</v>
      </c>
      <c r="CU96">
        <v>0</v>
      </c>
      <c r="CV96">
        <v>0</v>
      </c>
      <c r="CW96">
        <v>921.6</v>
      </c>
      <c r="CX96">
        <v>5988</v>
      </c>
      <c r="CY96">
        <v>0</v>
      </c>
      <c r="CZ96">
        <v>10248.1</v>
      </c>
      <c r="DA96">
        <v>0</v>
      </c>
      <c r="DB96">
        <v>43.3</v>
      </c>
      <c r="DC96">
        <v>11582.4</v>
      </c>
      <c r="DD96">
        <v>914.7</v>
      </c>
      <c r="DE96">
        <v>0</v>
      </c>
      <c r="DF96">
        <v>0</v>
      </c>
      <c r="DG96">
        <v>4242.8999999999996</v>
      </c>
      <c r="DH96">
        <v>0</v>
      </c>
      <c r="DI96">
        <v>7823.9</v>
      </c>
      <c r="DJ96">
        <v>1325.3</v>
      </c>
      <c r="DK96">
        <v>0</v>
      </c>
      <c r="DL96">
        <v>0</v>
      </c>
      <c r="DM96">
        <v>0</v>
      </c>
      <c r="DN96">
        <v>0.23</v>
      </c>
      <c r="DO96">
        <v>0</v>
      </c>
      <c r="DP96">
        <v>0.27</v>
      </c>
      <c r="DQ96">
        <v>0</v>
      </c>
    </row>
    <row r="97" spans="1:121" hidden="1">
      <c r="A97" t="s">
        <v>42</v>
      </c>
      <c r="B97">
        <v>2028</v>
      </c>
      <c r="C97">
        <v>157243340</v>
      </c>
      <c r="D97">
        <v>2496693</v>
      </c>
      <c r="E97">
        <v>0</v>
      </c>
      <c r="F97">
        <v>3105966.3</v>
      </c>
      <c r="G97">
        <v>162846002.59999999</v>
      </c>
      <c r="H97">
        <v>151590933.80000001</v>
      </c>
      <c r="I97">
        <v>57478463.700000003</v>
      </c>
      <c r="J97" s="53">
        <v>164406160</v>
      </c>
      <c r="K97" s="65">
        <v>226138110</v>
      </c>
      <c r="L97">
        <v>3.5900000000000001E-2</v>
      </c>
      <c r="M97">
        <v>5.3900000000000003E-2</v>
      </c>
      <c r="N97">
        <v>0.159</v>
      </c>
      <c r="O97">
        <v>61286.11</v>
      </c>
      <c r="P97">
        <v>40425.199999999997</v>
      </c>
      <c r="Q97">
        <v>0.87</v>
      </c>
      <c r="R97">
        <v>0.81</v>
      </c>
      <c r="S97">
        <v>58.9</v>
      </c>
      <c r="T97">
        <v>2.6</v>
      </c>
      <c r="U97">
        <v>0.35</v>
      </c>
      <c r="V97">
        <v>9.1</v>
      </c>
      <c r="W97">
        <v>267.60000000000002</v>
      </c>
      <c r="X97">
        <v>0.11</v>
      </c>
      <c r="Y97">
        <v>59.1</v>
      </c>
      <c r="Z97">
        <v>17.100000000000001</v>
      </c>
      <c r="AA97">
        <v>76.2</v>
      </c>
      <c r="AB97">
        <v>114.6</v>
      </c>
      <c r="AC97">
        <v>8.3000000000000007</v>
      </c>
      <c r="AD97">
        <v>1.1599999999999999</v>
      </c>
      <c r="AE97">
        <v>11.4</v>
      </c>
      <c r="AF97">
        <v>412.7</v>
      </c>
      <c r="AG97">
        <v>0.13</v>
      </c>
      <c r="AH97">
        <v>115.2</v>
      </c>
      <c r="AI97">
        <v>23.7</v>
      </c>
      <c r="AJ97">
        <v>138.9</v>
      </c>
      <c r="AK97">
        <v>237.1</v>
      </c>
      <c r="AL97">
        <v>5.8</v>
      </c>
      <c r="AM97">
        <v>0.65</v>
      </c>
      <c r="AN97">
        <v>26.9</v>
      </c>
      <c r="AO97">
        <v>1197</v>
      </c>
      <c r="AP97">
        <v>0.11</v>
      </c>
      <c r="AQ97">
        <v>237.4</v>
      </c>
      <c r="AR97">
        <v>62.6</v>
      </c>
      <c r="AS97">
        <v>300</v>
      </c>
      <c r="AT97">
        <v>589.79999999999995</v>
      </c>
      <c r="AU97">
        <v>46.2</v>
      </c>
      <c r="AV97">
        <v>6.62</v>
      </c>
      <c r="AW97">
        <v>40</v>
      </c>
      <c r="AX97">
        <v>1895.1</v>
      </c>
      <c r="AY97">
        <v>0.36</v>
      </c>
      <c r="AZ97">
        <v>593</v>
      </c>
      <c r="BA97">
        <v>96.6</v>
      </c>
      <c r="BB97">
        <v>689.6</v>
      </c>
      <c r="BC97">
        <v>13091169.9</v>
      </c>
      <c r="BD97">
        <v>581.9</v>
      </c>
      <c r="BE97">
        <v>76.7</v>
      </c>
      <c r="BF97">
        <v>2027988.2</v>
      </c>
      <c r="BG97">
        <v>59554.6</v>
      </c>
      <c r="BH97">
        <v>23.8</v>
      </c>
      <c r="BI97">
        <v>13129441.699999999</v>
      </c>
      <c r="BJ97">
        <v>3809226.8</v>
      </c>
      <c r="BK97">
        <v>16938668.399999999</v>
      </c>
      <c r="BL97">
        <v>0</v>
      </c>
      <c r="BM97">
        <v>22.02</v>
      </c>
      <c r="BN97">
        <v>13.66</v>
      </c>
      <c r="BO97">
        <v>0</v>
      </c>
      <c r="BP97">
        <v>35.68</v>
      </c>
      <c r="BQ97">
        <v>23.56</v>
      </c>
      <c r="BR97">
        <v>15.18</v>
      </c>
      <c r="BS97">
        <v>0</v>
      </c>
      <c r="BT97">
        <v>38.74</v>
      </c>
      <c r="BU97">
        <v>224639180</v>
      </c>
      <c r="BV97">
        <v>105367540</v>
      </c>
      <c r="BW97">
        <v>2134154.5</v>
      </c>
      <c r="BX97">
        <v>342375.8</v>
      </c>
      <c r="BY97">
        <v>0</v>
      </c>
      <c r="BZ97">
        <v>0</v>
      </c>
      <c r="CA97">
        <v>3736444.8</v>
      </c>
      <c r="CB97">
        <v>0</v>
      </c>
      <c r="CC97">
        <v>0</v>
      </c>
      <c r="CD97">
        <v>2326447.2000000002</v>
      </c>
      <c r="CE97">
        <v>24313186</v>
      </c>
      <c r="CF97">
        <v>0</v>
      </c>
      <c r="CG97">
        <v>687366.4</v>
      </c>
      <c r="CH97">
        <v>0</v>
      </c>
      <c r="CI97">
        <v>129446.8</v>
      </c>
      <c r="CJ97">
        <v>87832070</v>
      </c>
      <c r="CK97">
        <v>96572.6</v>
      </c>
      <c r="CL97">
        <v>0</v>
      </c>
      <c r="CM97">
        <v>0</v>
      </c>
      <c r="CN97">
        <v>24035700</v>
      </c>
      <c r="CO97">
        <v>79005390</v>
      </c>
      <c r="CP97">
        <v>0</v>
      </c>
      <c r="CQ97">
        <v>1967.9</v>
      </c>
      <c r="CR97">
        <v>85.3</v>
      </c>
      <c r="CS97">
        <v>0</v>
      </c>
      <c r="CT97">
        <v>4670</v>
      </c>
      <c r="CU97">
        <v>0</v>
      </c>
      <c r="CV97">
        <v>0</v>
      </c>
      <c r="CW97">
        <v>1628.7</v>
      </c>
      <c r="CX97">
        <v>5988</v>
      </c>
      <c r="CY97">
        <v>0</v>
      </c>
      <c r="CZ97">
        <v>10243.799999999999</v>
      </c>
      <c r="DA97">
        <v>0</v>
      </c>
      <c r="DB97">
        <v>43.3</v>
      </c>
      <c r="DC97">
        <v>11582.4</v>
      </c>
      <c r="DD97">
        <v>914.7</v>
      </c>
      <c r="DE97">
        <v>0</v>
      </c>
      <c r="DF97">
        <v>0</v>
      </c>
      <c r="DG97">
        <v>10479.200000000001</v>
      </c>
      <c r="DH97">
        <v>0</v>
      </c>
      <c r="DI97">
        <v>22476.799999999999</v>
      </c>
      <c r="DJ97">
        <v>5770.7</v>
      </c>
      <c r="DK97">
        <v>0</v>
      </c>
      <c r="DL97">
        <v>0</v>
      </c>
      <c r="DM97">
        <v>0</v>
      </c>
      <c r="DN97">
        <v>0.28999999999999998</v>
      </c>
      <c r="DO97">
        <v>0</v>
      </c>
      <c r="DP97">
        <v>0.33</v>
      </c>
      <c r="DQ97">
        <v>0</v>
      </c>
    </row>
    <row r="98" spans="1:121" hidden="1">
      <c r="A98" t="s">
        <v>42</v>
      </c>
      <c r="B98">
        <v>2030</v>
      </c>
      <c r="C98">
        <v>160860590</v>
      </c>
      <c r="D98">
        <v>7208061.5</v>
      </c>
      <c r="E98">
        <v>0</v>
      </c>
      <c r="F98">
        <v>3723651.3</v>
      </c>
      <c r="G98">
        <v>171792309</v>
      </c>
      <c r="H98">
        <v>155078160.80000001</v>
      </c>
      <c r="I98">
        <v>7821975.2999999998</v>
      </c>
      <c r="J98" s="53">
        <v>181558560</v>
      </c>
      <c r="K98" s="65">
        <v>284831550</v>
      </c>
      <c r="L98">
        <v>3.5900000000000001E-2</v>
      </c>
      <c r="M98">
        <v>5.3900000000000003E-2</v>
      </c>
      <c r="N98">
        <v>0.159</v>
      </c>
      <c r="O98">
        <v>69753.89</v>
      </c>
      <c r="P98">
        <v>41719.1</v>
      </c>
      <c r="Q98">
        <v>0.93</v>
      </c>
      <c r="R98">
        <v>0.87</v>
      </c>
      <c r="S98">
        <v>34</v>
      </c>
      <c r="T98">
        <v>1.5</v>
      </c>
      <c r="U98">
        <v>0.2</v>
      </c>
      <c r="V98">
        <v>5.9</v>
      </c>
      <c r="W98">
        <v>155.69999999999999</v>
      </c>
      <c r="X98">
        <v>0.08</v>
      </c>
      <c r="Y98">
        <v>34.1</v>
      </c>
      <c r="Z98">
        <v>10.6</v>
      </c>
      <c r="AA98">
        <v>44.7</v>
      </c>
      <c r="AB98">
        <v>77.8</v>
      </c>
      <c r="AC98">
        <v>5.8</v>
      </c>
      <c r="AD98">
        <v>0.82</v>
      </c>
      <c r="AE98">
        <v>8.1</v>
      </c>
      <c r="AF98">
        <v>275.5</v>
      </c>
      <c r="AG98">
        <v>0.1</v>
      </c>
      <c r="AH98">
        <v>78.2</v>
      </c>
      <c r="AI98">
        <v>16.3</v>
      </c>
      <c r="AJ98">
        <v>94.5</v>
      </c>
      <c r="AK98">
        <v>226.9</v>
      </c>
      <c r="AL98">
        <v>8.5</v>
      </c>
      <c r="AM98">
        <v>1.08</v>
      </c>
      <c r="AN98">
        <v>23</v>
      </c>
      <c r="AO98">
        <v>1051.3</v>
      </c>
      <c r="AP98">
        <v>0.1</v>
      </c>
      <c r="AQ98">
        <v>227.4</v>
      </c>
      <c r="AR98">
        <v>54.4</v>
      </c>
      <c r="AS98">
        <v>281.8</v>
      </c>
      <c r="AT98">
        <v>496.2</v>
      </c>
      <c r="AU98">
        <v>39.1</v>
      </c>
      <c r="AV98">
        <v>5.57</v>
      </c>
      <c r="AW98">
        <v>33.200000000000003</v>
      </c>
      <c r="AX98">
        <v>1615.9</v>
      </c>
      <c r="AY98">
        <v>0.28999999999999998</v>
      </c>
      <c r="AZ98">
        <v>498.9</v>
      </c>
      <c r="BA98">
        <v>81.400000000000006</v>
      </c>
      <c r="BB98">
        <v>580.4</v>
      </c>
      <c r="BC98">
        <v>9239376</v>
      </c>
      <c r="BD98">
        <v>418.1</v>
      </c>
      <c r="BE98">
        <v>55.1</v>
      </c>
      <c r="BF98">
        <v>1618729.9</v>
      </c>
      <c r="BG98">
        <v>42396.800000000003</v>
      </c>
      <c r="BH98">
        <v>21.2</v>
      </c>
      <c r="BI98">
        <v>9266884.5999999996</v>
      </c>
      <c r="BJ98">
        <v>2887946.2</v>
      </c>
      <c r="BK98">
        <v>12154830.800000001</v>
      </c>
      <c r="BL98">
        <v>0</v>
      </c>
      <c r="BM98">
        <v>18.440000000000001</v>
      </c>
      <c r="BN98">
        <v>14.36</v>
      </c>
      <c r="BO98">
        <v>0</v>
      </c>
      <c r="BP98">
        <v>32.81</v>
      </c>
      <c r="BQ98">
        <v>20.02</v>
      </c>
      <c r="BR98">
        <v>16.39</v>
      </c>
      <c r="BS98">
        <v>0</v>
      </c>
      <c r="BT98">
        <v>36.409999999999997</v>
      </c>
      <c r="BU98">
        <v>275177180</v>
      </c>
      <c r="BV98">
        <v>163970340</v>
      </c>
      <c r="BW98">
        <v>6139821</v>
      </c>
      <c r="BX98">
        <v>295367.40000000002</v>
      </c>
      <c r="BY98">
        <v>0</v>
      </c>
      <c r="BZ98">
        <v>0</v>
      </c>
      <c r="CA98">
        <v>2769091.2</v>
      </c>
      <c r="CB98">
        <v>0</v>
      </c>
      <c r="CC98">
        <v>0</v>
      </c>
      <c r="CD98">
        <v>3685683.2000000002</v>
      </c>
      <c r="CE98">
        <v>17434580</v>
      </c>
      <c r="CF98">
        <v>0</v>
      </c>
      <c r="CG98">
        <v>354447</v>
      </c>
      <c r="CH98">
        <v>0</v>
      </c>
      <c r="CI98">
        <v>111488.3</v>
      </c>
      <c r="CJ98">
        <v>84080570</v>
      </c>
      <c r="CK98">
        <v>21481.5</v>
      </c>
      <c r="CL98">
        <v>0</v>
      </c>
      <c r="CM98">
        <v>0</v>
      </c>
      <c r="CN98">
        <v>36760504</v>
      </c>
      <c r="CO98">
        <v>123524140</v>
      </c>
      <c r="CP98">
        <v>0</v>
      </c>
      <c r="CQ98">
        <v>5219.7</v>
      </c>
      <c r="CR98">
        <v>85.3</v>
      </c>
      <c r="CS98">
        <v>0</v>
      </c>
      <c r="CT98">
        <v>3132</v>
      </c>
      <c r="CU98">
        <v>0</v>
      </c>
      <c r="CV98">
        <v>0</v>
      </c>
      <c r="CW98">
        <v>2589.9</v>
      </c>
      <c r="CX98">
        <v>5797</v>
      </c>
      <c r="CY98">
        <v>0</v>
      </c>
      <c r="CZ98">
        <v>10204.200000000001</v>
      </c>
      <c r="DA98">
        <v>0</v>
      </c>
      <c r="DB98">
        <v>43.3</v>
      </c>
      <c r="DC98">
        <v>11582.4</v>
      </c>
      <c r="DD98">
        <v>516.20000000000005</v>
      </c>
      <c r="DE98">
        <v>0</v>
      </c>
      <c r="DF98">
        <v>0</v>
      </c>
      <c r="DG98">
        <v>16100.6</v>
      </c>
      <c r="DH98">
        <v>0</v>
      </c>
      <c r="DI98">
        <v>34457.599999999999</v>
      </c>
      <c r="DJ98">
        <v>18820.3</v>
      </c>
      <c r="DK98">
        <v>0</v>
      </c>
      <c r="DL98">
        <v>0</v>
      </c>
      <c r="DM98">
        <v>0</v>
      </c>
      <c r="DN98">
        <v>0.35</v>
      </c>
      <c r="DO98">
        <v>0</v>
      </c>
      <c r="DP98">
        <v>0.4</v>
      </c>
      <c r="DQ98">
        <v>0</v>
      </c>
    </row>
    <row r="99" spans="1:121" hidden="1">
      <c r="A99" t="s">
        <v>42</v>
      </c>
      <c r="B99">
        <v>2035</v>
      </c>
      <c r="C99">
        <v>170329980</v>
      </c>
      <c r="D99">
        <v>9124739</v>
      </c>
      <c r="E99">
        <v>0</v>
      </c>
      <c r="F99">
        <v>3638767.2</v>
      </c>
      <c r="G99">
        <v>183093493.19999999</v>
      </c>
      <c r="H99">
        <v>164207180.90000001</v>
      </c>
      <c r="I99">
        <v>-12502176</v>
      </c>
      <c r="J99" s="53">
        <v>165206560</v>
      </c>
      <c r="K99" s="65">
        <v>286536640</v>
      </c>
      <c r="L99">
        <v>3.5900000000000001E-2</v>
      </c>
      <c r="M99">
        <v>5.3900000000000003E-2</v>
      </c>
      <c r="N99">
        <v>0.15890000000000001</v>
      </c>
      <c r="O99">
        <v>88645.75</v>
      </c>
      <c r="P99">
        <v>45229.3</v>
      </c>
      <c r="Q99">
        <v>0.94</v>
      </c>
      <c r="R99">
        <v>0.9</v>
      </c>
      <c r="S99">
        <v>25.9</v>
      </c>
      <c r="T99">
        <v>1.1000000000000001</v>
      </c>
      <c r="U99">
        <v>0.14000000000000001</v>
      </c>
      <c r="V99">
        <v>4.9000000000000004</v>
      </c>
      <c r="W99">
        <v>122.3</v>
      </c>
      <c r="X99">
        <v>7.0000000000000007E-2</v>
      </c>
      <c r="Y99">
        <v>25.9</v>
      </c>
      <c r="Z99">
        <v>8.6</v>
      </c>
      <c r="AA99">
        <v>34.6</v>
      </c>
      <c r="AB99">
        <v>58.3</v>
      </c>
      <c r="AC99">
        <v>4.0999999999999996</v>
      </c>
      <c r="AD99">
        <v>0.56999999999999995</v>
      </c>
      <c r="AE99">
        <v>6.8</v>
      </c>
      <c r="AF99">
        <v>216.6</v>
      </c>
      <c r="AG99">
        <v>0.09</v>
      </c>
      <c r="AH99">
        <v>58.6</v>
      </c>
      <c r="AI99">
        <v>13.3</v>
      </c>
      <c r="AJ99">
        <v>71.900000000000006</v>
      </c>
      <c r="AK99">
        <v>249.4</v>
      </c>
      <c r="AL99">
        <v>14</v>
      </c>
      <c r="AM99">
        <v>1.9</v>
      </c>
      <c r="AN99">
        <v>21.2</v>
      </c>
      <c r="AO99">
        <v>1009.6</v>
      </c>
      <c r="AP99">
        <v>0.12</v>
      </c>
      <c r="AQ99">
        <v>250.3</v>
      </c>
      <c r="AR99">
        <v>51.3</v>
      </c>
      <c r="AS99">
        <v>301.60000000000002</v>
      </c>
      <c r="AT99">
        <v>454.1</v>
      </c>
      <c r="AU99">
        <v>34.9</v>
      </c>
      <c r="AV99">
        <v>4.9800000000000004</v>
      </c>
      <c r="AW99">
        <v>31.2</v>
      </c>
      <c r="AX99">
        <v>1496.7</v>
      </c>
      <c r="AY99">
        <v>0.27</v>
      </c>
      <c r="AZ99">
        <v>456.5</v>
      </c>
      <c r="BA99">
        <v>75.900000000000006</v>
      </c>
      <c r="BB99">
        <v>532.4</v>
      </c>
      <c r="BC99">
        <v>7757606.0999999996</v>
      </c>
      <c r="BD99">
        <v>324</v>
      </c>
      <c r="BE99">
        <v>42.1</v>
      </c>
      <c r="BF99">
        <v>1492536.5</v>
      </c>
      <c r="BG99">
        <v>36764.800000000003</v>
      </c>
      <c r="BH99">
        <v>20.3</v>
      </c>
      <c r="BI99">
        <v>7778744.5999999996</v>
      </c>
      <c r="BJ99">
        <v>2593661.2000000002</v>
      </c>
      <c r="BK99">
        <v>10372405.800000001</v>
      </c>
      <c r="BL99">
        <v>0</v>
      </c>
      <c r="BM99">
        <v>16.55</v>
      </c>
      <c r="BN99">
        <v>17.71</v>
      </c>
      <c r="BO99">
        <v>0</v>
      </c>
      <c r="BP99">
        <v>34.26</v>
      </c>
      <c r="BQ99">
        <v>18.02</v>
      </c>
      <c r="BR99">
        <v>20.36</v>
      </c>
      <c r="BS99">
        <v>0</v>
      </c>
      <c r="BT99">
        <v>38.39</v>
      </c>
      <c r="BU99">
        <v>304567600</v>
      </c>
      <c r="BV99">
        <v>195595660</v>
      </c>
      <c r="BW99">
        <v>7809649.5</v>
      </c>
      <c r="BX99">
        <v>278795.5</v>
      </c>
      <c r="BY99">
        <v>0</v>
      </c>
      <c r="BZ99">
        <v>0</v>
      </c>
      <c r="CA99">
        <v>2057940.2</v>
      </c>
      <c r="CB99">
        <v>0</v>
      </c>
      <c r="CC99">
        <v>0</v>
      </c>
      <c r="CD99">
        <v>4311810</v>
      </c>
      <c r="CE99">
        <v>15484010</v>
      </c>
      <c r="CF99">
        <v>0</v>
      </c>
      <c r="CG99">
        <v>295306.59999999998</v>
      </c>
      <c r="CH99">
        <v>0</v>
      </c>
      <c r="CI99">
        <v>103171.9</v>
      </c>
      <c r="CJ99">
        <v>82941280</v>
      </c>
      <c r="CK99">
        <v>1800.4</v>
      </c>
      <c r="CL99">
        <v>0</v>
      </c>
      <c r="CM99">
        <v>0</v>
      </c>
      <c r="CN99">
        <v>42841296</v>
      </c>
      <c r="CO99">
        <v>148442560</v>
      </c>
      <c r="CP99">
        <v>0</v>
      </c>
      <c r="CQ99">
        <v>6281.5</v>
      </c>
      <c r="CR99">
        <v>85.3</v>
      </c>
      <c r="CS99">
        <v>0</v>
      </c>
      <c r="CT99">
        <v>3132</v>
      </c>
      <c r="CU99">
        <v>0</v>
      </c>
      <c r="CV99">
        <v>0</v>
      </c>
      <c r="CW99">
        <v>3112</v>
      </c>
      <c r="CX99">
        <v>5797</v>
      </c>
      <c r="CY99">
        <v>0</v>
      </c>
      <c r="CZ99">
        <v>11388.7</v>
      </c>
      <c r="DA99">
        <v>0</v>
      </c>
      <c r="DB99">
        <v>43.3</v>
      </c>
      <c r="DC99">
        <v>11582.4</v>
      </c>
      <c r="DD99">
        <v>199.2</v>
      </c>
      <c r="DE99">
        <v>0</v>
      </c>
      <c r="DF99">
        <v>0</v>
      </c>
      <c r="DG99">
        <v>19242</v>
      </c>
      <c r="DH99">
        <v>0</v>
      </c>
      <c r="DI99">
        <v>41416.800000000003</v>
      </c>
      <c r="DJ99">
        <v>24004</v>
      </c>
      <c r="DK99">
        <v>0</v>
      </c>
      <c r="DL99">
        <v>0</v>
      </c>
      <c r="DM99">
        <v>0</v>
      </c>
      <c r="DN99">
        <v>0.38</v>
      </c>
      <c r="DO99">
        <v>0</v>
      </c>
      <c r="DP99">
        <v>0.45</v>
      </c>
      <c r="DQ99">
        <v>0</v>
      </c>
    </row>
    <row r="100" spans="1:121" hidden="1">
      <c r="A100" t="s">
        <v>42</v>
      </c>
      <c r="B100">
        <v>2040</v>
      </c>
      <c r="C100">
        <v>181397840</v>
      </c>
      <c r="D100">
        <v>12928652</v>
      </c>
      <c r="E100">
        <v>0</v>
      </c>
      <c r="F100">
        <v>3684077.4</v>
      </c>
      <c r="G100">
        <v>198010576.09999999</v>
      </c>
      <c r="H100">
        <v>174877194.19999999</v>
      </c>
      <c r="I100">
        <v>-23115171.899999999</v>
      </c>
      <c r="J100" s="53">
        <v>158359950</v>
      </c>
      <c r="K100" s="65">
        <v>290891970</v>
      </c>
      <c r="L100">
        <v>3.5900000000000001E-2</v>
      </c>
      <c r="M100">
        <v>5.3900000000000003E-2</v>
      </c>
      <c r="N100">
        <v>0.15870000000000001</v>
      </c>
      <c r="O100">
        <v>87036.68</v>
      </c>
      <c r="P100">
        <v>49032.3</v>
      </c>
      <c r="Q100">
        <v>0.95</v>
      </c>
      <c r="R100">
        <v>0.92</v>
      </c>
      <c r="S100">
        <v>21.4</v>
      </c>
      <c r="T100">
        <v>0.7</v>
      </c>
      <c r="U100">
        <v>0.09</v>
      </c>
      <c r="V100">
        <v>4.4000000000000004</v>
      </c>
      <c r="W100">
        <v>106.6</v>
      </c>
      <c r="X100">
        <v>0.06</v>
      </c>
      <c r="Y100">
        <v>21.5</v>
      </c>
      <c r="Z100">
        <v>7.6</v>
      </c>
      <c r="AA100">
        <v>29.1</v>
      </c>
      <c r="AB100">
        <v>43.3</v>
      </c>
      <c r="AC100">
        <v>2.7</v>
      </c>
      <c r="AD100">
        <v>0.37</v>
      </c>
      <c r="AE100">
        <v>5.8</v>
      </c>
      <c r="AF100">
        <v>173.8</v>
      </c>
      <c r="AG100">
        <v>7.0000000000000007E-2</v>
      </c>
      <c r="AH100">
        <v>43.5</v>
      </c>
      <c r="AI100">
        <v>11</v>
      </c>
      <c r="AJ100">
        <v>54.5</v>
      </c>
      <c r="AK100">
        <v>215.1</v>
      </c>
      <c r="AL100">
        <v>13.7</v>
      </c>
      <c r="AM100">
        <v>1.9</v>
      </c>
      <c r="AN100">
        <v>17</v>
      </c>
      <c r="AO100">
        <v>818.7</v>
      </c>
      <c r="AP100">
        <v>0.11</v>
      </c>
      <c r="AQ100">
        <v>216</v>
      </c>
      <c r="AR100">
        <v>41.4</v>
      </c>
      <c r="AS100">
        <v>257.39999999999998</v>
      </c>
      <c r="AT100">
        <v>393.9</v>
      </c>
      <c r="AU100">
        <v>27.9</v>
      </c>
      <c r="AV100">
        <v>3.93</v>
      </c>
      <c r="AW100">
        <v>29.3</v>
      </c>
      <c r="AX100">
        <v>1384.9</v>
      </c>
      <c r="AY100">
        <v>0.22</v>
      </c>
      <c r="AZ100">
        <v>395.8</v>
      </c>
      <c r="BA100">
        <v>70.599999999999994</v>
      </c>
      <c r="BB100">
        <v>466.4</v>
      </c>
      <c r="BC100">
        <v>6948366.2000000002</v>
      </c>
      <c r="BD100">
        <v>238.9</v>
      </c>
      <c r="BE100">
        <v>29.8</v>
      </c>
      <c r="BF100">
        <v>1445991.4</v>
      </c>
      <c r="BG100">
        <v>34710.699999999997</v>
      </c>
      <c r="BH100">
        <v>19.600000000000001</v>
      </c>
      <c r="BI100">
        <v>6963608.4000000004</v>
      </c>
      <c r="BJ100">
        <v>2485707.9</v>
      </c>
      <c r="BK100">
        <v>9449316.3000000007</v>
      </c>
      <c r="BL100">
        <v>0</v>
      </c>
      <c r="BM100">
        <v>14.46</v>
      </c>
      <c r="BN100">
        <v>16.93</v>
      </c>
      <c r="BO100">
        <v>0</v>
      </c>
      <c r="BP100">
        <v>31.4</v>
      </c>
      <c r="BQ100">
        <v>15.9</v>
      </c>
      <c r="BR100">
        <v>19.760000000000002</v>
      </c>
      <c r="BS100">
        <v>0</v>
      </c>
      <c r="BT100">
        <v>35.67</v>
      </c>
      <c r="BU100">
        <v>330681380</v>
      </c>
      <c r="BV100">
        <v>221125730</v>
      </c>
      <c r="BW100">
        <v>11003364</v>
      </c>
      <c r="BX100">
        <v>257437.6</v>
      </c>
      <c r="BY100">
        <v>0</v>
      </c>
      <c r="BZ100">
        <v>0</v>
      </c>
      <c r="CA100">
        <v>1279951.2</v>
      </c>
      <c r="CB100">
        <v>0</v>
      </c>
      <c r="CC100">
        <v>0</v>
      </c>
      <c r="CD100">
        <v>4192065.5</v>
      </c>
      <c r="CE100">
        <v>15118070</v>
      </c>
      <c r="CF100">
        <v>0</v>
      </c>
      <c r="CG100">
        <v>397356.5</v>
      </c>
      <c r="CH100">
        <v>0</v>
      </c>
      <c r="CI100">
        <v>93736.5</v>
      </c>
      <c r="CJ100">
        <v>81404340</v>
      </c>
      <c r="CK100">
        <v>1381.4</v>
      </c>
      <c r="CL100">
        <v>0</v>
      </c>
      <c r="CM100">
        <v>0</v>
      </c>
      <c r="CN100">
        <v>57983016</v>
      </c>
      <c r="CO100">
        <v>158950670</v>
      </c>
      <c r="CP100">
        <v>0</v>
      </c>
      <c r="CQ100">
        <v>8923.2999999999993</v>
      </c>
      <c r="CR100">
        <v>85.3</v>
      </c>
      <c r="CS100">
        <v>0</v>
      </c>
      <c r="CT100">
        <v>3132</v>
      </c>
      <c r="CU100">
        <v>0</v>
      </c>
      <c r="CV100">
        <v>0</v>
      </c>
      <c r="CW100">
        <v>3151.5</v>
      </c>
      <c r="CX100">
        <v>5797</v>
      </c>
      <c r="CY100">
        <v>0</v>
      </c>
      <c r="CZ100">
        <v>11420.6</v>
      </c>
      <c r="DA100">
        <v>0</v>
      </c>
      <c r="DB100">
        <v>43.3</v>
      </c>
      <c r="DC100">
        <v>11582.4</v>
      </c>
      <c r="DD100">
        <v>196.6</v>
      </c>
      <c r="DE100">
        <v>0</v>
      </c>
      <c r="DF100">
        <v>0</v>
      </c>
      <c r="DG100">
        <v>26641.9</v>
      </c>
      <c r="DH100">
        <v>0</v>
      </c>
      <c r="DI100">
        <v>44386.9</v>
      </c>
      <c r="DJ100">
        <v>33247.699999999997</v>
      </c>
      <c r="DK100">
        <v>0</v>
      </c>
      <c r="DL100">
        <v>0</v>
      </c>
      <c r="DM100">
        <v>0</v>
      </c>
      <c r="DN100">
        <v>0.38</v>
      </c>
      <c r="DO100">
        <v>0</v>
      </c>
      <c r="DP100">
        <v>0.5</v>
      </c>
      <c r="DQ100">
        <v>0</v>
      </c>
    </row>
    <row r="101" spans="1:121" hidden="1">
      <c r="A101" t="s">
        <v>42</v>
      </c>
      <c r="B101">
        <v>2045</v>
      </c>
      <c r="C101">
        <v>191385200</v>
      </c>
      <c r="D101">
        <v>18727112</v>
      </c>
      <c r="E101">
        <v>0</v>
      </c>
      <c r="F101">
        <v>3723849.3</v>
      </c>
      <c r="G101">
        <v>213836163.19999999</v>
      </c>
      <c r="H101">
        <v>184505466.80000001</v>
      </c>
      <c r="I101">
        <v>-31769898.199999999</v>
      </c>
      <c r="J101" s="53">
        <v>166857810</v>
      </c>
      <c r="K101" s="65">
        <v>290967400</v>
      </c>
      <c r="L101">
        <v>3.5900000000000001E-2</v>
      </c>
      <c r="M101">
        <v>5.3900000000000003E-2</v>
      </c>
      <c r="N101">
        <v>0.15909999999999999</v>
      </c>
      <c r="O101">
        <v>88708.15</v>
      </c>
      <c r="P101">
        <v>52137.9</v>
      </c>
      <c r="Q101">
        <v>0.99</v>
      </c>
      <c r="R101">
        <v>0.97</v>
      </c>
      <c r="S101">
        <v>3</v>
      </c>
      <c r="T101">
        <v>0.1</v>
      </c>
      <c r="U101">
        <v>0.01</v>
      </c>
      <c r="V101">
        <v>2.2999999999999998</v>
      </c>
      <c r="W101">
        <v>20.6</v>
      </c>
      <c r="X101">
        <v>0.05</v>
      </c>
      <c r="Y101">
        <v>3</v>
      </c>
      <c r="Z101">
        <v>2.9</v>
      </c>
      <c r="AA101">
        <v>5.9</v>
      </c>
      <c r="AB101">
        <v>20.2</v>
      </c>
      <c r="AC101">
        <v>1.7</v>
      </c>
      <c r="AD101">
        <v>0.24</v>
      </c>
      <c r="AE101">
        <v>3.5</v>
      </c>
      <c r="AF101">
        <v>71</v>
      </c>
      <c r="AG101">
        <v>0.06</v>
      </c>
      <c r="AH101">
        <v>20.399999999999999</v>
      </c>
      <c r="AI101">
        <v>5.6</v>
      </c>
      <c r="AJ101">
        <v>26</v>
      </c>
      <c r="AK101">
        <v>132.69999999999999</v>
      </c>
      <c r="AL101">
        <v>8.6</v>
      </c>
      <c r="AM101">
        <v>1.19</v>
      </c>
      <c r="AN101">
        <v>10.5</v>
      </c>
      <c r="AO101">
        <v>500.5</v>
      </c>
      <c r="AP101">
        <v>7.0000000000000007E-2</v>
      </c>
      <c r="AQ101">
        <v>133.30000000000001</v>
      </c>
      <c r="AR101">
        <v>25.4</v>
      </c>
      <c r="AS101">
        <v>158.69999999999999</v>
      </c>
      <c r="AT101">
        <v>383.2</v>
      </c>
      <c r="AU101">
        <v>25.9</v>
      </c>
      <c r="AV101">
        <v>3.63</v>
      </c>
      <c r="AW101">
        <v>29.7</v>
      </c>
      <c r="AX101">
        <v>1388.8</v>
      </c>
      <c r="AY101">
        <v>0.21</v>
      </c>
      <c r="AZ101">
        <v>385</v>
      </c>
      <c r="BA101">
        <v>71.099999999999994</v>
      </c>
      <c r="BB101">
        <v>456.1</v>
      </c>
      <c r="BC101">
        <v>1004348.6</v>
      </c>
      <c r="BD101">
        <v>19.5</v>
      </c>
      <c r="BE101">
        <v>2</v>
      </c>
      <c r="BF101">
        <v>772022.2</v>
      </c>
      <c r="BG101">
        <v>6858.5</v>
      </c>
      <c r="BH101">
        <v>15.3</v>
      </c>
      <c r="BI101">
        <v>1005470.1</v>
      </c>
      <c r="BJ101">
        <v>980584.6</v>
      </c>
      <c r="BK101">
        <v>1986054.7</v>
      </c>
      <c r="BL101">
        <v>0</v>
      </c>
      <c r="BM101">
        <v>14</v>
      </c>
      <c r="BN101">
        <v>16.8</v>
      </c>
      <c r="BO101">
        <v>0</v>
      </c>
      <c r="BP101">
        <v>30.8</v>
      </c>
      <c r="BQ101">
        <v>15.59</v>
      </c>
      <c r="BR101">
        <v>20.07</v>
      </c>
      <c r="BS101">
        <v>0</v>
      </c>
      <c r="BT101">
        <v>35.65</v>
      </c>
      <c r="BU101">
        <v>337816930</v>
      </c>
      <c r="BV101">
        <v>245606060</v>
      </c>
      <c r="BW101">
        <v>15986682</v>
      </c>
      <c r="BX101">
        <v>253166.6</v>
      </c>
      <c r="BY101">
        <v>0</v>
      </c>
      <c r="BZ101">
        <v>0</v>
      </c>
      <c r="CA101">
        <v>5014.3</v>
      </c>
      <c r="CB101">
        <v>0</v>
      </c>
      <c r="CC101">
        <v>0</v>
      </c>
      <c r="CD101">
        <v>4093762.8</v>
      </c>
      <c r="CE101">
        <v>1867050.2</v>
      </c>
      <c r="CF101">
        <v>0</v>
      </c>
      <c r="CG101">
        <v>401794</v>
      </c>
      <c r="CH101">
        <v>0</v>
      </c>
      <c r="CI101">
        <v>89778</v>
      </c>
      <c r="CJ101">
        <v>73607384</v>
      </c>
      <c r="CK101">
        <v>0</v>
      </c>
      <c r="CL101">
        <v>0</v>
      </c>
      <c r="CM101">
        <v>0</v>
      </c>
      <c r="CN101">
        <v>64686024</v>
      </c>
      <c r="CO101">
        <v>176826270</v>
      </c>
      <c r="CP101">
        <v>0</v>
      </c>
      <c r="CQ101">
        <v>11482.6</v>
      </c>
      <c r="CR101">
        <v>85.3</v>
      </c>
      <c r="CS101">
        <v>0</v>
      </c>
      <c r="CT101">
        <v>196</v>
      </c>
      <c r="CU101">
        <v>0</v>
      </c>
      <c r="CV101">
        <v>0</v>
      </c>
      <c r="CW101">
        <v>3216.4</v>
      </c>
      <c r="CX101">
        <v>1463</v>
      </c>
      <c r="CY101">
        <v>0</v>
      </c>
      <c r="CZ101">
        <v>2345.3000000000002</v>
      </c>
      <c r="DA101">
        <v>0</v>
      </c>
      <c r="DB101">
        <v>43.3</v>
      </c>
      <c r="DC101">
        <v>10517.4</v>
      </c>
      <c r="DD101">
        <v>5.0999999999999996</v>
      </c>
      <c r="DE101">
        <v>0</v>
      </c>
      <c r="DF101">
        <v>0</v>
      </c>
      <c r="DG101">
        <v>30367.8</v>
      </c>
      <c r="DH101">
        <v>0</v>
      </c>
      <c r="DI101">
        <v>49587.8</v>
      </c>
      <c r="DJ101">
        <v>48416.9</v>
      </c>
      <c r="DK101">
        <v>0</v>
      </c>
      <c r="DL101">
        <v>0</v>
      </c>
      <c r="DM101">
        <v>0</v>
      </c>
      <c r="DN101">
        <v>0.47</v>
      </c>
      <c r="DO101">
        <v>0</v>
      </c>
      <c r="DP101">
        <v>0.75</v>
      </c>
      <c r="DQ101">
        <v>0</v>
      </c>
    </row>
    <row r="102" spans="1:121" hidden="1">
      <c r="A102" t="s">
        <v>42</v>
      </c>
      <c r="B102">
        <v>2050</v>
      </c>
      <c r="C102">
        <v>200805900</v>
      </c>
      <c r="D102">
        <v>24575966</v>
      </c>
      <c r="E102">
        <v>0</v>
      </c>
      <c r="F102">
        <v>3780670.4</v>
      </c>
      <c r="G102">
        <v>229162536.19999999</v>
      </c>
      <c r="H102">
        <v>193587360.5</v>
      </c>
      <c r="I102">
        <v>-37650968.299999997</v>
      </c>
      <c r="J102" s="53">
        <v>172365840</v>
      </c>
      <c r="K102" s="65">
        <v>288993000</v>
      </c>
      <c r="L102">
        <v>3.5900000000000001E-2</v>
      </c>
      <c r="M102">
        <v>5.3900000000000003E-2</v>
      </c>
      <c r="N102">
        <v>0.15909999999999999</v>
      </c>
      <c r="O102">
        <v>87351.23</v>
      </c>
      <c r="P102">
        <v>54728.9</v>
      </c>
      <c r="Q102">
        <v>0.99</v>
      </c>
      <c r="R102">
        <v>1</v>
      </c>
      <c r="S102">
        <v>3.9</v>
      </c>
      <c r="T102">
        <v>0.1</v>
      </c>
      <c r="U102">
        <v>0.01</v>
      </c>
      <c r="V102">
        <v>1.9</v>
      </c>
      <c r="W102">
        <v>23.9</v>
      </c>
      <c r="X102">
        <v>0.03</v>
      </c>
      <c r="Y102">
        <v>3.9</v>
      </c>
      <c r="Z102">
        <v>2.6</v>
      </c>
      <c r="AA102">
        <v>6.5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56</v>
      </c>
      <c r="AL102">
        <v>2.5</v>
      </c>
      <c r="AM102">
        <v>0.33</v>
      </c>
      <c r="AN102">
        <v>5.7</v>
      </c>
      <c r="AO102">
        <v>246.8</v>
      </c>
      <c r="AP102">
        <v>0.04</v>
      </c>
      <c r="AQ102">
        <v>56.2</v>
      </c>
      <c r="AR102">
        <v>13.1</v>
      </c>
      <c r="AS102">
        <v>69.2</v>
      </c>
      <c r="AT102">
        <v>373.7</v>
      </c>
      <c r="AU102">
        <v>22.1</v>
      </c>
      <c r="AV102">
        <v>3.05</v>
      </c>
      <c r="AW102">
        <v>31.5</v>
      </c>
      <c r="AX102">
        <v>1453.9</v>
      </c>
      <c r="AY102">
        <v>0.2</v>
      </c>
      <c r="AZ102">
        <v>375.2</v>
      </c>
      <c r="BA102">
        <v>74.900000000000006</v>
      </c>
      <c r="BB102">
        <v>450.1</v>
      </c>
      <c r="BC102">
        <v>1340215.8</v>
      </c>
      <c r="BD102">
        <v>27.3</v>
      </c>
      <c r="BE102">
        <v>2.8</v>
      </c>
      <c r="BF102">
        <v>643209.6</v>
      </c>
      <c r="BG102">
        <v>8150.9</v>
      </c>
      <c r="BH102">
        <v>11.6</v>
      </c>
      <c r="BI102">
        <v>1341803.3</v>
      </c>
      <c r="BJ102">
        <v>889278.2</v>
      </c>
      <c r="BK102">
        <v>2231081.5</v>
      </c>
      <c r="BL102">
        <v>0</v>
      </c>
      <c r="BM102">
        <v>14.02</v>
      </c>
      <c r="BN102">
        <v>16.059999999999999</v>
      </c>
      <c r="BO102">
        <v>0</v>
      </c>
      <c r="BP102">
        <v>30.08</v>
      </c>
      <c r="BQ102">
        <v>15.84</v>
      </c>
      <c r="BR102">
        <v>19.579999999999998</v>
      </c>
      <c r="BS102">
        <v>0</v>
      </c>
      <c r="BT102">
        <v>35.42</v>
      </c>
      <c r="BU102">
        <v>345529470</v>
      </c>
      <c r="BV102">
        <v>266813490</v>
      </c>
      <c r="BW102">
        <v>20973120</v>
      </c>
      <c r="BX102">
        <v>250722.2</v>
      </c>
      <c r="BY102">
        <v>0</v>
      </c>
      <c r="BZ102">
        <v>0</v>
      </c>
      <c r="CA102">
        <v>17931</v>
      </c>
      <c r="CB102">
        <v>0</v>
      </c>
      <c r="CC102">
        <v>0</v>
      </c>
      <c r="CD102">
        <v>4082856.5</v>
      </c>
      <c r="CE102">
        <v>2270536</v>
      </c>
      <c r="CF102">
        <v>0</v>
      </c>
      <c r="CG102">
        <v>664589.4</v>
      </c>
      <c r="CH102">
        <v>0</v>
      </c>
      <c r="CI102">
        <v>90152.3</v>
      </c>
      <c r="CJ102">
        <v>54448908</v>
      </c>
      <c r="CK102">
        <v>0</v>
      </c>
      <c r="CL102">
        <v>0</v>
      </c>
      <c r="CM102">
        <v>0</v>
      </c>
      <c r="CN102">
        <v>79363860</v>
      </c>
      <c r="CO102">
        <v>183366780</v>
      </c>
      <c r="CP102">
        <v>0</v>
      </c>
      <c r="CQ102">
        <v>15232.1</v>
      </c>
      <c r="CR102">
        <v>85.3</v>
      </c>
      <c r="CS102">
        <v>0</v>
      </c>
      <c r="CT102">
        <v>196</v>
      </c>
      <c r="CU102">
        <v>0</v>
      </c>
      <c r="CV102">
        <v>0</v>
      </c>
      <c r="CW102">
        <v>3351.9</v>
      </c>
      <c r="CX102">
        <v>1463</v>
      </c>
      <c r="CY102">
        <v>0</v>
      </c>
      <c r="CZ102">
        <v>2345.3000000000002</v>
      </c>
      <c r="DA102">
        <v>0</v>
      </c>
      <c r="DB102">
        <v>43.3</v>
      </c>
      <c r="DC102">
        <v>7796.4</v>
      </c>
      <c r="DD102">
        <v>5.0999999999999996</v>
      </c>
      <c r="DE102">
        <v>0</v>
      </c>
      <c r="DF102">
        <v>0</v>
      </c>
      <c r="DG102">
        <v>37604.400000000001</v>
      </c>
      <c r="DH102">
        <v>0</v>
      </c>
      <c r="DI102">
        <v>51509.599999999999</v>
      </c>
      <c r="DJ102">
        <v>62701</v>
      </c>
      <c r="DK102">
        <v>0</v>
      </c>
      <c r="DL102">
        <v>0</v>
      </c>
      <c r="DM102">
        <v>0</v>
      </c>
      <c r="DN102">
        <v>0.46</v>
      </c>
      <c r="DO102">
        <v>0</v>
      </c>
      <c r="DP102">
        <v>1</v>
      </c>
      <c r="DQ102">
        <v>0</v>
      </c>
    </row>
    <row r="103" spans="1:121" hidden="1">
      <c r="A103" t="s">
        <v>46</v>
      </c>
      <c r="B103">
        <v>2024</v>
      </c>
      <c r="C103">
        <v>111410856</v>
      </c>
      <c r="D103">
        <v>19995.400000000001</v>
      </c>
      <c r="E103">
        <v>0</v>
      </c>
      <c r="F103">
        <v>1229498</v>
      </c>
      <c r="G103">
        <v>112660351.8</v>
      </c>
      <c r="H103">
        <v>107405297.90000001</v>
      </c>
      <c r="I103">
        <v>99531486.799999997</v>
      </c>
      <c r="J103" s="53">
        <v>103704470</v>
      </c>
      <c r="K103" s="65">
        <v>68331784</v>
      </c>
      <c r="L103">
        <v>3.5900000000000001E-2</v>
      </c>
      <c r="M103">
        <v>5.3999999999999999E-2</v>
      </c>
      <c r="N103">
        <v>0.183</v>
      </c>
      <c r="O103">
        <v>19828.16</v>
      </c>
      <c r="P103">
        <v>22367.4</v>
      </c>
      <c r="Q103">
        <v>0.18</v>
      </c>
      <c r="R103">
        <v>0.46</v>
      </c>
      <c r="S103">
        <v>669.6</v>
      </c>
      <c r="T103">
        <v>65.2</v>
      </c>
      <c r="U103">
        <v>9.3800000000000008</v>
      </c>
      <c r="V103">
        <v>31.6</v>
      </c>
      <c r="W103">
        <v>1834.5</v>
      </c>
      <c r="X103">
        <v>0.33</v>
      </c>
      <c r="Y103">
        <v>674.1</v>
      </c>
      <c r="Z103">
        <v>86.3</v>
      </c>
      <c r="AA103">
        <v>760.5</v>
      </c>
      <c r="AB103">
        <v>410.5</v>
      </c>
      <c r="AC103">
        <v>36.700000000000003</v>
      </c>
      <c r="AD103">
        <v>5.25</v>
      </c>
      <c r="AE103">
        <v>24.5</v>
      </c>
      <c r="AF103">
        <v>1232</v>
      </c>
      <c r="AG103">
        <v>0.25</v>
      </c>
      <c r="AH103">
        <v>413</v>
      </c>
      <c r="AI103">
        <v>61.3</v>
      </c>
      <c r="AJ103">
        <v>474.3</v>
      </c>
      <c r="AK103">
        <v>381.4</v>
      </c>
      <c r="AL103">
        <v>25.5</v>
      </c>
      <c r="AM103">
        <v>3.56</v>
      </c>
      <c r="AN103">
        <v>28.7</v>
      </c>
      <c r="AO103">
        <v>1400.8</v>
      </c>
      <c r="AP103">
        <v>0.19</v>
      </c>
      <c r="AQ103">
        <v>383.1</v>
      </c>
      <c r="AR103">
        <v>70.5</v>
      </c>
      <c r="AS103">
        <v>453.6</v>
      </c>
      <c r="AT103">
        <v>793.9</v>
      </c>
      <c r="AU103">
        <v>63.9</v>
      </c>
      <c r="AV103">
        <v>9.2200000000000006</v>
      </c>
      <c r="AW103">
        <v>51.3</v>
      </c>
      <c r="AX103">
        <v>2453.3000000000002</v>
      </c>
      <c r="AY103">
        <v>0.48</v>
      </c>
      <c r="AZ103">
        <v>798.3</v>
      </c>
      <c r="BA103">
        <v>124.6</v>
      </c>
      <c r="BB103">
        <v>922.9</v>
      </c>
      <c r="BC103">
        <v>51248454.399999999</v>
      </c>
      <c r="BD103">
        <v>4987.8999999999996</v>
      </c>
      <c r="BE103">
        <v>717.6</v>
      </c>
      <c r="BF103">
        <v>2417327.2000000002</v>
      </c>
      <c r="BG103">
        <v>140451.29999999999</v>
      </c>
      <c r="BH103">
        <v>25</v>
      </c>
      <c r="BI103">
        <v>51593008.700000003</v>
      </c>
      <c r="BJ103">
        <v>6609609.5999999996</v>
      </c>
      <c r="BK103">
        <v>58202618.399999999</v>
      </c>
      <c r="BL103">
        <v>0</v>
      </c>
      <c r="BM103">
        <v>31.36</v>
      </c>
      <c r="BN103">
        <v>3.89</v>
      </c>
      <c r="BO103">
        <v>0</v>
      </c>
      <c r="BP103">
        <v>35.25</v>
      </c>
      <c r="BQ103">
        <v>33.19</v>
      </c>
      <c r="BR103">
        <v>4.2</v>
      </c>
      <c r="BS103">
        <v>0</v>
      </c>
      <c r="BT103">
        <v>37.4</v>
      </c>
      <c r="BU103">
        <v>77143450</v>
      </c>
      <c r="BV103">
        <v>13128865</v>
      </c>
      <c r="BW103">
        <v>17061.400000000001</v>
      </c>
      <c r="BX103">
        <v>259979.3</v>
      </c>
      <c r="BY103">
        <v>0</v>
      </c>
      <c r="BZ103">
        <v>0</v>
      </c>
      <c r="CA103">
        <v>39113828</v>
      </c>
      <c r="CB103">
        <v>0</v>
      </c>
      <c r="CC103">
        <v>0</v>
      </c>
      <c r="CD103">
        <v>365040.8</v>
      </c>
      <c r="CE103">
        <v>24050744</v>
      </c>
      <c r="CF103">
        <v>0</v>
      </c>
      <c r="CG103">
        <v>210203.5</v>
      </c>
      <c r="CH103">
        <v>0</v>
      </c>
      <c r="CI103">
        <v>277865</v>
      </c>
      <c r="CJ103">
        <v>0</v>
      </c>
      <c r="CK103">
        <v>84900.3</v>
      </c>
      <c r="CL103">
        <v>0</v>
      </c>
      <c r="CM103">
        <v>0</v>
      </c>
      <c r="CN103">
        <v>2256482.5</v>
      </c>
      <c r="CO103">
        <v>10507342</v>
      </c>
      <c r="CP103">
        <v>0</v>
      </c>
      <c r="CQ103">
        <v>30.3</v>
      </c>
      <c r="CR103">
        <v>56.8</v>
      </c>
      <c r="CS103">
        <v>0</v>
      </c>
      <c r="CT103">
        <v>11259.6</v>
      </c>
      <c r="CU103">
        <v>0</v>
      </c>
      <c r="CV103">
        <v>0</v>
      </c>
      <c r="CW103">
        <v>255.2</v>
      </c>
      <c r="CX103">
        <v>3875</v>
      </c>
      <c r="CY103">
        <v>0</v>
      </c>
      <c r="CZ103">
        <v>3044.2</v>
      </c>
      <c r="DA103">
        <v>0</v>
      </c>
      <c r="DB103">
        <v>66.2</v>
      </c>
      <c r="DC103">
        <v>0</v>
      </c>
      <c r="DD103">
        <v>668.1</v>
      </c>
      <c r="DE103">
        <v>0</v>
      </c>
      <c r="DF103">
        <v>0</v>
      </c>
      <c r="DG103">
        <v>1048.9000000000001</v>
      </c>
      <c r="DH103">
        <v>0</v>
      </c>
      <c r="DI103">
        <v>3591.8</v>
      </c>
      <c r="DJ103">
        <v>61.2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</row>
    <row r="104" spans="1:121" hidden="1">
      <c r="A104" t="s">
        <v>46</v>
      </c>
      <c r="B104">
        <v>2026</v>
      </c>
      <c r="C104">
        <v>113426920</v>
      </c>
      <c r="D104">
        <v>132636.20000000001</v>
      </c>
      <c r="E104">
        <v>0</v>
      </c>
      <c r="F104">
        <v>1216458.3</v>
      </c>
      <c r="G104">
        <v>114776009.59999999</v>
      </c>
      <c r="H104">
        <v>109348864.8</v>
      </c>
      <c r="I104">
        <v>100763637.59999999</v>
      </c>
      <c r="J104" s="53">
        <v>104499450</v>
      </c>
      <c r="K104" s="65">
        <v>63701290</v>
      </c>
      <c r="L104">
        <v>3.5900000000000001E-2</v>
      </c>
      <c r="M104">
        <v>5.3999999999999999E-2</v>
      </c>
      <c r="N104">
        <v>0.183</v>
      </c>
      <c r="O104">
        <v>50251.839999999997</v>
      </c>
      <c r="P104">
        <v>22843.599999999999</v>
      </c>
      <c r="Q104">
        <v>0.2</v>
      </c>
      <c r="R104">
        <v>0.49</v>
      </c>
      <c r="S104">
        <v>611.5</v>
      </c>
      <c r="T104">
        <v>57</v>
      </c>
      <c r="U104">
        <v>8.17</v>
      </c>
      <c r="V104">
        <v>31.1</v>
      </c>
      <c r="W104">
        <v>1757.6</v>
      </c>
      <c r="X104">
        <v>0.3</v>
      </c>
      <c r="Y104">
        <v>615.4</v>
      </c>
      <c r="Z104">
        <v>83.6</v>
      </c>
      <c r="AA104">
        <v>699</v>
      </c>
      <c r="AB104">
        <v>361.2</v>
      </c>
      <c r="AC104">
        <v>30.4</v>
      </c>
      <c r="AD104">
        <v>4.33</v>
      </c>
      <c r="AE104">
        <v>23.5</v>
      </c>
      <c r="AF104">
        <v>1145.3</v>
      </c>
      <c r="AG104">
        <v>0.22</v>
      </c>
      <c r="AH104">
        <v>363.3</v>
      </c>
      <c r="AI104">
        <v>57.7</v>
      </c>
      <c r="AJ104">
        <v>421</v>
      </c>
      <c r="AK104">
        <v>353.6</v>
      </c>
      <c r="AL104">
        <v>17.5</v>
      </c>
      <c r="AM104">
        <v>2.35</v>
      </c>
      <c r="AN104">
        <v>32.1</v>
      </c>
      <c r="AO104">
        <v>1497.2</v>
      </c>
      <c r="AP104">
        <v>0.17</v>
      </c>
      <c r="AQ104">
        <v>354.7</v>
      </c>
      <c r="AR104">
        <v>76.8</v>
      </c>
      <c r="AS104">
        <v>431.5</v>
      </c>
      <c r="AT104">
        <v>752.2</v>
      </c>
      <c r="AU104">
        <v>60</v>
      </c>
      <c r="AV104">
        <v>8.6</v>
      </c>
      <c r="AW104">
        <v>48.8</v>
      </c>
      <c r="AX104">
        <v>2382.8000000000002</v>
      </c>
      <c r="AY104">
        <v>0.43</v>
      </c>
      <c r="AZ104">
        <v>756.3</v>
      </c>
      <c r="BA104">
        <v>119.9</v>
      </c>
      <c r="BB104">
        <v>876.2</v>
      </c>
      <c r="BC104">
        <v>44761406.5</v>
      </c>
      <c r="BD104">
        <v>4169.6000000000004</v>
      </c>
      <c r="BE104">
        <v>597.79999999999995</v>
      </c>
      <c r="BF104">
        <v>2280133</v>
      </c>
      <c r="BG104">
        <v>128712.5</v>
      </c>
      <c r="BH104">
        <v>21.7</v>
      </c>
      <c r="BI104">
        <v>45048862.5</v>
      </c>
      <c r="BJ104">
        <v>6121678.5999999996</v>
      </c>
      <c r="BK104">
        <v>51170541.100000001</v>
      </c>
      <c r="BL104">
        <v>0</v>
      </c>
      <c r="BM104">
        <v>29.63</v>
      </c>
      <c r="BN104">
        <v>9.8699999999999992</v>
      </c>
      <c r="BO104">
        <v>0</v>
      </c>
      <c r="BP104">
        <v>39.5</v>
      </c>
      <c r="BQ104">
        <v>31.38</v>
      </c>
      <c r="BR104">
        <v>10.66</v>
      </c>
      <c r="BS104">
        <v>0</v>
      </c>
      <c r="BT104">
        <v>42.04</v>
      </c>
      <c r="BU104">
        <v>73792470</v>
      </c>
      <c r="BV104">
        <v>14012371</v>
      </c>
      <c r="BW104">
        <v>111788.7</v>
      </c>
      <c r="BX104">
        <v>258880.8</v>
      </c>
      <c r="BY104">
        <v>0</v>
      </c>
      <c r="BZ104">
        <v>0</v>
      </c>
      <c r="CA104">
        <v>32384860</v>
      </c>
      <c r="CB104">
        <v>0</v>
      </c>
      <c r="CC104">
        <v>0</v>
      </c>
      <c r="CD104">
        <v>568709.6</v>
      </c>
      <c r="CE104">
        <v>26593488</v>
      </c>
      <c r="CF104">
        <v>0</v>
      </c>
      <c r="CG104">
        <v>126262.39999999999</v>
      </c>
      <c r="CH104">
        <v>0</v>
      </c>
      <c r="CI104">
        <v>277767</v>
      </c>
      <c r="CJ104">
        <v>0</v>
      </c>
      <c r="CK104">
        <v>27054.400000000001</v>
      </c>
      <c r="CL104">
        <v>0</v>
      </c>
      <c r="CM104">
        <v>0</v>
      </c>
      <c r="CN104">
        <v>2992986.2</v>
      </c>
      <c r="CO104">
        <v>10450676</v>
      </c>
      <c r="CP104">
        <v>0</v>
      </c>
      <c r="CQ104">
        <v>119.5</v>
      </c>
      <c r="CR104">
        <v>56.8</v>
      </c>
      <c r="CS104">
        <v>0</v>
      </c>
      <c r="CT104">
        <v>11259.6</v>
      </c>
      <c r="CU104">
        <v>0</v>
      </c>
      <c r="CV104">
        <v>0</v>
      </c>
      <c r="CW104">
        <v>398.1</v>
      </c>
      <c r="CX104">
        <v>4449.6000000000004</v>
      </c>
      <c r="CY104">
        <v>0</v>
      </c>
      <c r="CZ104">
        <v>3044.2</v>
      </c>
      <c r="DA104">
        <v>0</v>
      </c>
      <c r="DB104">
        <v>66.2</v>
      </c>
      <c r="DC104">
        <v>0</v>
      </c>
      <c r="DD104">
        <v>668.1</v>
      </c>
      <c r="DE104">
        <v>0</v>
      </c>
      <c r="DF104">
        <v>0</v>
      </c>
      <c r="DG104">
        <v>1386.3</v>
      </c>
      <c r="DH104">
        <v>0</v>
      </c>
      <c r="DI104">
        <v>3591.8</v>
      </c>
      <c r="DJ104">
        <v>418.1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</row>
    <row r="105" spans="1:121" hidden="1">
      <c r="A105" t="s">
        <v>46</v>
      </c>
      <c r="B105">
        <v>2028</v>
      </c>
      <c r="C105">
        <v>116129770</v>
      </c>
      <c r="D105">
        <v>297276.79999999999</v>
      </c>
      <c r="E105">
        <v>0</v>
      </c>
      <c r="F105">
        <v>1725671.9</v>
      </c>
      <c r="G105">
        <v>118152709.90000001</v>
      </c>
      <c r="H105">
        <v>111954541.5</v>
      </c>
      <c r="I105">
        <v>103312998.2</v>
      </c>
      <c r="J105" s="53">
        <v>139201810</v>
      </c>
      <c r="K105" s="65">
        <v>87086590</v>
      </c>
      <c r="L105">
        <v>3.5900000000000001E-2</v>
      </c>
      <c r="M105">
        <v>5.3999999999999999E-2</v>
      </c>
      <c r="N105">
        <v>0.183</v>
      </c>
      <c r="O105">
        <v>61846.65</v>
      </c>
      <c r="P105">
        <v>23873.5</v>
      </c>
      <c r="Q105">
        <v>0.24</v>
      </c>
      <c r="R105">
        <v>0.62</v>
      </c>
      <c r="S105">
        <v>457.3</v>
      </c>
      <c r="T105">
        <v>33.799999999999997</v>
      </c>
      <c r="U105">
        <v>4.75</v>
      </c>
      <c r="V105">
        <v>31.3</v>
      </c>
      <c r="W105">
        <v>1592.7</v>
      </c>
      <c r="X105">
        <v>0.22</v>
      </c>
      <c r="Y105">
        <v>459.6</v>
      </c>
      <c r="Z105">
        <v>78.8</v>
      </c>
      <c r="AA105">
        <v>538.4</v>
      </c>
      <c r="AB105">
        <v>208.2</v>
      </c>
      <c r="AC105">
        <v>13</v>
      </c>
      <c r="AD105">
        <v>1.8</v>
      </c>
      <c r="AE105">
        <v>18.100000000000001</v>
      </c>
      <c r="AF105">
        <v>804.3</v>
      </c>
      <c r="AG105">
        <v>0.14000000000000001</v>
      </c>
      <c r="AH105">
        <v>209</v>
      </c>
      <c r="AI105">
        <v>42.1</v>
      </c>
      <c r="AJ105">
        <v>251.2</v>
      </c>
      <c r="AK105">
        <v>304.60000000000002</v>
      </c>
      <c r="AL105">
        <v>6</v>
      </c>
      <c r="AM105">
        <v>0.62</v>
      </c>
      <c r="AN105">
        <v>35.799999999999997</v>
      </c>
      <c r="AO105">
        <v>1583.1</v>
      </c>
      <c r="AP105">
        <v>0.13</v>
      </c>
      <c r="AQ105">
        <v>304.89999999999998</v>
      </c>
      <c r="AR105">
        <v>83</v>
      </c>
      <c r="AS105">
        <v>387.9</v>
      </c>
      <c r="AT105">
        <v>670.5</v>
      </c>
      <c r="AU105">
        <v>49.4</v>
      </c>
      <c r="AV105">
        <v>7.03</v>
      </c>
      <c r="AW105">
        <v>47.3</v>
      </c>
      <c r="AX105">
        <v>2258.1</v>
      </c>
      <c r="AY105">
        <v>0.38</v>
      </c>
      <c r="AZ105">
        <v>673.9</v>
      </c>
      <c r="BA105">
        <v>114.7</v>
      </c>
      <c r="BB105">
        <v>788.6</v>
      </c>
      <c r="BC105">
        <v>29809954.100000001</v>
      </c>
      <c r="BD105">
        <v>2202.1</v>
      </c>
      <c r="BE105">
        <v>309.39999999999998</v>
      </c>
      <c r="BF105">
        <v>2041523.3</v>
      </c>
      <c r="BG105">
        <v>103930.9</v>
      </c>
      <c r="BH105">
        <v>14.1</v>
      </c>
      <c r="BI105">
        <v>29960040.399999999</v>
      </c>
      <c r="BJ105">
        <v>5142503.3</v>
      </c>
      <c r="BK105">
        <v>35102543.600000001</v>
      </c>
      <c r="BL105">
        <v>0</v>
      </c>
      <c r="BM105">
        <v>26.19</v>
      </c>
      <c r="BN105">
        <v>11.97</v>
      </c>
      <c r="BO105">
        <v>0</v>
      </c>
      <c r="BP105">
        <v>38.159999999999997</v>
      </c>
      <c r="BQ105">
        <v>27.76</v>
      </c>
      <c r="BR105">
        <v>12.97</v>
      </c>
      <c r="BS105">
        <v>0</v>
      </c>
      <c r="BT105">
        <v>40.729999999999997</v>
      </c>
      <c r="BU105">
        <v>65790040</v>
      </c>
      <c r="BV105">
        <v>14839712</v>
      </c>
      <c r="BW105">
        <v>255337.2</v>
      </c>
      <c r="BX105">
        <v>251614.7</v>
      </c>
      <c r="BY105">
        <v>0</v>
      </c>
      <c r="BZ105">
        <v>0</v>
      </c>
      <c r="CA105">
        <v>15933525</v>
      </c>
      <c r="CB105">
        <v>0</v>
      </c>
      <c r="CC105">
        <v>0</v>
      </c>
      <c r="CD105">
        <v>945171.2</v>
      </c>
      <c r="CE105">
        <v>34103264</v>
      </c>
      <c r="CF105">
        <v>0</v>
      </c>
      <c r="CG105">
        <v>118371.6</v>
      </c>
      <c r="CH105">
        <v>0</v>
      </c>
      <c r="CI105">
        <v>276070.40000000002</v>
      </c>
      <c r="CJ105">
        <v>0</v>
      </c>
      <c r="CK105">
        <v>12149.9</v>
      </c>
      <c r="CL105">
        <v>0</v>
      </c>
      <c r="CM105">
        <v>0</v>
      </c>
      <c r="CN105">
        <v>3500221.2</v>
      </c>
      <c r="CO105">
        <v>10394319</v>
      </c>
      <c r="CP105">
        <v>0</v>
      </c>
      <c r="CQ105">
        <v>200.2</v>
      </c>
      <c r="CR105">
        <v>56.8</v>
      </c>
      <c r="CS105">
        <v>0</v>
      </c>
      <c r="CT105">
        <v>8204.6</v>
      </c>
      <c r="CU105">
        <v>0</v>
      </c>
      <c r="CV105">
        <v>0</v>
      </c>
      <c r="CW105">
        <v>661.1</v>
      </c>
      <c r="CX105">
        <v>5754.2</v>
      </c>
      <c r="CY105">
        <v>0</v>
      </c>
      <c r="CZ105">
        <v>3044.2</v>
      </c>
      <c r="DA105">
        <v>0</v>
      </c>
      <c r="DB105">
        <v>66.2</v>
      </c>
      <c r="DC105">
        <v>0</v>
      </c>
      <c r="DD105">
        <v>668.1</v>
      </c>
      <c r="DE105">
        <v>0</v>
      </c>
      <c r="DF105">
        <v>0</v>
      </c>
      <c r="DG105">
        <v>1622.7</v>
      </c>
      <c r="DH105">
        <v>0</v>
      </c>
      <c r="DI105">
        <v>3591.8</v>
      </c>
      <c r="DJ105">
        <v>740.9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</row>
    <row r="106" spans="1:121" hidden="1">
      <c r="A106" t="s">
        <v>46</v>
      </c>
      <c r="B106">
        <v>2030</v>
      </c>
      <c r="C106">
        <v>119316300</v>
      </c>
      <c r="D106">
        <v>1514454.2</v>
      </c>
      <c r="E106">
        <v>0</v>
      </c>
      <c r="F106">
        <v>2249785.9</v>
      </c>
      <c r="G106">
        <v>123080542.3</v>
      </c>
      <c r="H106">
        <v>115026535.09999999</v>
      </c>
      <c r="I106">
        <v>104796223.5</v>
      </c>
      <c r="J106" s="53">
        <v>176404260</v>
      </c>
      <c r="K106" s="65">
        <v>115791220</v>
      </c>
      <c r="L106">
        <v>3.5900000000000001E-2</v>
      </c>
      <c r="M106">
        <v>5.3999999999999999E-2</v>
      </c>
      <c r="N106">
        <v>0.183</v>
      </c>
      <c r="O106">
        <v>70883.94</v>
      </c>
      <c r="P106">
        <v>24854.7</v>
      </c>
      <c r="Q106">
        <v>0.32</v>
      </c>
      <c r="R106">
        <v>0.71</v>
      </c>
      <c r="S106">
        <v>373.4</v>
      </c>
      <c r="T106">
        <v>24.9</v>
      </c>
      <c r="U106">
        <v>3.45</v>
      </c>
      <c r="V106">
        <v>28.1</v>
      </c>
      <c r="W106">
        <v>1388.2</v>
      </c>
      <c r="X106">
        <v>0.17</v>
      </c>
      <c r="Y106">
        <v>375</v>
      </c>
      <c r="Z106">
        <v>69.5</v>
      </c>
      <c r="AA106">
        <v>444.5</v>
      </c>
      <c r="AB106">
        <v>152.1</v>
      </c>
      <c r="AC106">
        <v>8.6999999999999993</v>
      </c>
      <c r="AD106">
        <v>1.19</v>
      </c>
      <c r="AE106">
        <v>14.3</v>
      </c>
      <c r="AF106">
        <v>614.20000000000005</v>
      </c>
      <c r="AG106">
        <v>0.11</v>
      </c>
      <c r="AH106">
        <v>152.69999999999999</v>
      </c>
      <c r="AI106">
        <v>32.6</v>
      </c>
      <c r="AJ106">
        <v>185.3</v>
      </c>
      <c r="AK106">
        <v>307.7</v>
      </c>
      <c r="AL106">
        <v>9.9</v>
      </c>
      <c r="AM106">
        <v>1.21</v>
      </c>
      <c r="AN106">
        <v>32.700000000000003</v>
      </c>
      <c r="AO106">
        <v>1478</v>
      </c>
      <c r="AP106">
        <v>0.14000000000000001</v>
      </c>
      <c r="AQ106">
        <v>308.3</v>
      </c>
      <c r="AR106">
        <v>76.8</v>
      </c>
      <c r="AS106">
        <v>385.1</v>
      </c>
      <c r="AT106">
        <v>629</v>
      </c>
      <c r="AU106">
        <v>46.2</v>
      </c>
      <c r="AV106">
        <v>6.53</v>
      </c>
      <c r="AW106">
        <v>44.2</v>
      </c>
      <c r="AX106">
        <v>2159.8000000000002</v>
      </c>
      <c r="AY106">
        <v>0.34</v>
      </c>
      <c r="AZ106">
        <v>632.20000000000005</v>
      </c>
      <c r="BA106">
        <v>108.6</v>
      </c>
      <c r="BB106">
        <v>740.8</v>
      </c>
      <c r="BC106">
        <v>22964234.5</v>
      </c>
      <c r="BD106">
        <v>1524.5</v>
      </c>
      <c r="BE106">
        <v>211.8</v>
      </c>
      <c r="BF106">
        <v>1729776.4</v>
      </c>
      <c r="BG106">
        <v>85523.3</v>
      </c>
      <c r="BH106">
        <v>10.7</v>
      </c>
      <c r="BI106">
        <v>23067484.5</v>
      </c>
      <c r="BJ106">
        <v>4281297.2</v>
      </c>
      <c r="BK106">
        <v>27348781.699999999</v>
      </c>
      <c r="BL106">
        <v>0</v>
      </c>
      <c r="BM106">
        <v>24.78</v>
      </c>
      <c r="BN106">
        <v>13.33</v>
      </c>
      <c r="BO106">
        <v>0</v>
      </c>
      <c r="BP106">
        <v>38.11</v>
      </c>
      <c r="BQ106">
        <v>26.35</v>
      </c>
      <c r="BR106">
        <v>14.59</v>
      </c>
      <c r="BS106">
        <v>0</v>
      </c>
      <c r="BT106">
        <v>40.94</v>
      </c>
      <c r="BU106">
        <v>62188330</v>
      </c>
      <c r="BV106">
        <v>18284318</v>
      </c>
      <c r="BW106">
        <v>1292566.1000000001</v>
      </c>
      <c r="BX106">
        <v>243577.7</v>
      </c>
      <c r="BY106">
        <v>0</v>
      </c>
      <c r="BZ106">
        <v>0</v>
      </c>
      <c r="CA106">
        <v>10598764</v>
      </c>
      <c r="CB106">
        <v>0</v>
      </c>
      <c r="CC106">
        <v>0</v>
      </c>
      <c r="CD106">
        <v>1619910.6</v>
      </c>
      <c r="CE106">
        <v>31426406</v>
      </c>
      <c r="CF106">
        <v>0</v>
      </c>
      <c r="CG106">
        <v>68008.2</v>
      </c>
      <c r="CH106">
        <v>0</v>
      </c>
      <c r="CI106">
        <v>271943.5</v>
      </c>
      <c r="CJ106">
        <v>0</v>
      </c>
      <c r="CK106">
        <v>2740.6</v>
      </c>
      <c r="CL106">
        <v>0</v>
      </c>
      <c r="CM106">
        <v>0</v>
      </c>
      <c r="CN106">
        <v>6326146</v>
      </c>
      <c r="CO106">
        <v>10338262</v>
      </c>
      <c r="CP106">
        <v>0</v>
      </c>
      <c r="CQ106">
        <v>974.7</v>
      </c>
      <c r="CR106">
        <v>56.8</v>
      </c>
      <c r="CS106">
        <v>0</v>
      </c>
      <c r="CT106">
        <v>6574.2</v>
      </c>
      <c r="CU106">
        <v>0</v>
      </c>
      <c r="CV106">
        <v>0</v>
      </c>
      <c r="CW106">
        <v>1131.8</v>
      </c>
      <c r="CX106">
        <v>5667.2</v>
      </c>
      <c r="CY106">
        <v>0</v>
      </c>
      <c r="CZ106">
        <v>3044.2</v>
      </c>
      <c r="DA106">
        <v>0</v>
      </c>
      <c r="DB106">
        <v>66.2</v>
      </c>
      <c r="DC106">
        <v>0</v>
      </c>
      <c r="DD106">
        <v>546.1</v>
      </c>
      <c r="DE106">
        <v>0</v>
      </c>
      <c r="DF106">
        <v>0</v>
      </c>
      <c r="DG106">
        <v>2836.4</v>
      </c>
      <c r="DH106">
        <v>0</v>
      </c>
      <c r="DI106">
        <v>3591.8</v>
      </c>
      <c r="DJ106">
        <v>3838.7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</row>
    <row r="107" spans="1:121" hidden="1">
      <c r="A107" t="s">
        <v>46</v>
      </c>
      <c r="B107">
        <v>2035</v>
      </c>
      <c r="C107">
        <v>127833130</v>
      </c>
      <c r="D107">
        <v>3738196</v>
      </c>
      <c r="E107">
        <v>0</v>
      </c>
      <c r="F107">
        <v>2585020.7000000002</v>
      </c>
      <c r="G107">
        <v>134156341.59999999</v>
      </c>
      <c r="H107">
        <v>123237227.09999999</v>
      </c>
      <c r="I107">
        <v>107118105.7</v>
      </c>
      <c r="J107" s="53">
        <v>194655170</v>
      </c>
      <c r="K107" s="65">
        <v>131127830</v>
      </c>
      <c r="L107">
        <v>3.5900000000000001E-2</v>
      </c>
      <c r="M107">
        <v>5.3999999999999999E-2</v>
      </c>
      <c r="N107">
        <v>0.183</v>
      </c>
      <c r="O107">
        <v>87722.91</v>
      </c>
      <c r="P107">
        <v>27559.4</v>
      </c>
      <c r="Q107">
        <v>0.44</v>
      </c>
      <c r="R107">
        <v>0.7</v>
      </c>
      <c r="S107">
        <v>267.10000000000002</v>
      </c>
      <c r="T107">
        <v>13.5</v>
      </c>
      <c r="U107">
        <v>1.82</v>
      </c>
      <c r="V107">
        <v>23.9</v>
      </c>
      <c r="W107">
        <v>1127.7</v>
      </c>
      <c r="X107">
        <v>0.12</v>
      </c>
      <c r="Y107">
        <v>268</v>
      </c>
      <c r="Z107">
        <v>57.6</v>
      </c>
      <c r="AA107">
        <v>325.60000000000002</v>
      </c>
      <c r="AB107">
        <v>137.5</v>
      </c>
      <c r="AC107">
        <v>5.9</v>
      </c>
      <c r="AD107">
        <v>0.78</v>
      </c>
      <c r="AE107">
        <v>14.7</v>
      </c>
      <c r="AF107">
        <v>616</v>
      </c>
      <c r="AG107">
        <v>0.1</v>
      </c>
      <c r="AH107">
        <v>137.80000000000001</v>
      </c>
      <c r="AI107">
        <v>33.1</v>
      </c>
      <c r="AJ107">
        <v>171</v>
      </c>
      <c r="AK107">
        <v>323.2</v>
      </c>
      <c r="AL107">
        <v>15.6</v>
      </c>
      <c r="AM107">
        <v>2.09</v>
      </c>
      <c r="AN107">
        <v>29.6</v>
      </c>
      <c r="AO107">
        <v>1386.2</v>
      </c>
      <c r="AP107">
        <v>0.15</v>
      </c>
      <c r="AQ107">
        <v>324.3</v>
      </c>
      <c r="AR107">
        <v>71</v>
      </c>
      <c r="AS107">
        <v>395.2</v>
      </c>
      <c r="AT107">
        <v>570.29999999999995</v>
      </c>
      <c r="AU107">
        <v>39.4</v>
      </c>
      <c r="AV107">
        <v>5.54</v>
      </c>
      <c r="AW107">
        <v>42.4</v>
      </c>
      <c r="AX107">
        <v>2031.7</v>
      </c>
      <c r="AY107">
        <v>0.31</v>
      </c>
      <c r="AZ107">
        <v>573</v>
      </c>
      <c r="BA107">
        <v>103.1</v>
      </c>
      <c r="BB107">
        <v>676</v>
      </c>
      <c r="BC107">
        <v>18548536.5</v>
      </c>
      <c r="BD107">
        <v>933.5</v>
      </c>
      <c r="BE107">
        <v>125.1</v>
      </c>
      <c r="BF107">
        <v>1668114.7</v>
      </c>
      <c r="BG107">
        <v>78510.3</v>
      </c>
      <c r="BH107">
        <v>8.5</v>
      </c>
      <c r="BI107">
        <v>18610508.300000001</v>
      </c>
      <c r="BJ107">
        <v>4010036.2</v>
      </c>
      <c r="BK107">
        <v>22620544.5</v>
      </c>
      <c r="BL107">
        <v>0</v>
      </c>
      <c r="BM107">
        <v>22.39</v>
      </c>
      <c r="BN107">
        <v>16.23</v>
      </c>
      <c r="BO107">
        <v>0</v>
      </c>
      <c r="BP107">
        <v>38.61</v>
      </c>
      <c r="BQ107">
        <v>23.94</v>
      </c>
      <c r="BR107">
        <v>18.100000000000001</v>
      </c>
      <c r="BS107">
        <v>0</v>
      </c>
      <c r="BT107">
        <v>42.05</v>
      </c>
      <c r="BU107">
        <v>70324664</v>
      </c>
      <c r="BV107">
        <v>27038236</v>
      </c>
      <c r="BW107">
        <v>3201563.8</v>
      </c>
      <c r="BX107">
        <v>235507.20000000001</v>
      </c>
      <c r="BY107">
        <v>0</v>
      </c>
      <c r="BZ107">
        <v>0</v>
      </c>
      <c r="CA107">
        <v>5714142</v>
      </c>
      <c r="CB107">
        <v>0</v>
      </c>
      <c r="CC107">
        <v>0</v>
      </c>
      <c r="CD107">
        <v>3354636.8</v>
      </c>
      <c r="CE107">
        <v>33375364</v>
      </c>
      <c r="CF107">
        <v>0</v>
      </c>
      <c r="CG107">
        <v>495497.8</v>
      </c>
      <c r="CH107">
        <v>0</v>
      </c>
      <c r="CI107">
        <v>263531.59999999998</v>
      </c>
      <c r="CJ107">
        <v>0</v>
      </c>
      <c r="CK107">
        <v>823.7</v>
      </c>
      <c r="CL107">
        <v>0</v>
      </c>
      <c r="CM107">
        <v>0</v>
      </c>
      <c r="CN107">
        <v>13484150</v>
      </c>
      <c r="CO107">
        <v>10199449</v>
      </c>
      <c r="CP107">
        <v>0</v>
      </c>
      <c r="CQ107">
        <v>1957.4</v>
      </c>
      <c r="CR107">
        <v>56.8</v>
      </c>
      <c r="CS107">
        <v>0</v>
      </c>
      <c r="CT107">
        <v>6224.5</v>
      </c>
      <c r="CU107">
        <v>0</v>
      </c>
      <c r="CV107">
        <v>0</v>
      </c>
      <c r="CW107">
        <v>2356.8000000000002</v>
      </c>
      <c r="CX107">
        <v>6520</v>
      </c>
      <c r="CY107">
        <v>0</v>
      </c>
      <c r="CZ107">
        <v>6290.7</v>
      </c>
      <c r="DA107">
        <v>0</v>
      </c>
      <c r="DB107">
        <v>66.2</v>
      </c>
      <c r="DC107">
        <v>0</v>
      </c>
      <c r="DD107">
        <v>445.1</v>
      </c>
      <c r="DE107">
        <v>0</v>
      </c>
      <c r="DF107">
        <v>0</v>
      </c>
      <c r="DG107">
        <v>5895.2</v>
      </c>
      <c r="DH107">
        <v>0</v>
      </c>
      <c r="DI107">
        <v>3591.8</v>
      </c>
      <c r="DJ107">
        <v>9837.6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</row>
    <row r="108" spans="1:121" hidden="1">
      <c r="A108" t="s">
        <v>46</v>
      </c>
      <c r="B108">
        <v>2040</v>
      </c>
      <c r="C108">
        <v>137431630</v>
      </c>
      <c r="D108">
        <v>4001748</v>
      </c>
      <c r="E108">
        <v>0</v>
      </c>
      <c r="F108">
        <v>2793130.7</v>
      </c>
      <c r="G108">
        <v>144226516.19999999</v>
      </c>
      <c r="H108">
        <v>132490708.7</v>
      </c>
      <c r="I108">
        <v>115736641.5</v>
      </c>
      <c r="J108" s="53">
        <v>209475490</v>
      </c>
      <c r="K108" s="65">
        <v>134639300</v>
      </c>
      <c r="L108">
        <v>3.5900000000000001E-2</v>
      </c>
      <c r="M108">
        <v>5.3999999999999999E-2</v>
      </c>
      <c r="N108">
        <v>0.183</v>
      </c>
      <c r="O108">
        <v>85383.16</v>
      </c>
      <c r="P108">
        <v>30380.2</v>
      </c>
      <c r="Q108">
        <v>0.47</v>
      </c>
      <c r="R108">
        <v>0.73</v>
      </c>
      <c r="S108">
        <v>232.5</v>
      </c>
      <c r="T108">
        <v>9.6</v>
      </c>
      <c r="U108">
        <v>1.25</v>
      </c>
      <c r="V108">
        <v>22.8</v>
      </c>
      <c r="W108">
        <v>1050.3</v>
      </c>
      <c r="X108">
        <v>0.1</v>
      </c>
      <c r="Y108">
        <v>233.2</v>
      </c>
      <c r="Z108">
        <v>54.1</v>
      </c>
      <c r="AA108">
        <v>287.3</v>
      </c>
      <c r="AB108">
        <v>118.9</v>
      </c>
      <c r="AC108">
        <v>4.5</v>
      </c>
      <c r="AD108">
        <v>0.56999999999999995</v>
      </c>
      <c r="AE108">
        <v>13.4</v>
      </c>
      <c r="AF108">
        <v>554.5</v>
      </c>
      <c r="AG108">
        <v>0.08</v>
      </c>
      <c r="AH108">
        <v>119.2</v>
      </c>
      <c r="AI108">
        <v>30</v>
      </c>
      <c r="AJ108">
        <v>149.19999999999999</v>
      </c>
      <c r="AK108">
        <v>338.7</v>
      </c>
      <c r="AL108">
        <v>18.5</v>
      </c>
      <c r="AM108">
        <v>2.5</v>
      </c>
      <c r="AN108">
        <v>29.2</v>
      </c>
      <c r="AO108">
        <v>1386.8</v>
      </c>
      <c r="AP108">
        <v>0.16</v>
      </c>
      <c r="AQ108">
        <v>339.9</v>
      </c>
      <c r="AR108">
        <v>70.599999999999994</v>
      </c>
      <c r="AS108">
        <v>410.5</v>
      </c>
      <c r="AT108">
        <v>498.9</v>
      </c>
      <c r="AU108">
        <v>31</v>
      </c>
      <c r="AV108">
        <v>4.32</v>
      </c>
      <c r="AW108">
        <v>40.200000000000003</v>
      </c>
      <c r="AX108">
        <v>1891.2</v>
      </c>
      <c r="AY108">
        <v>0.26</v>
      </c>
      <c r="AZ108">
        <v>501.1</v>
      </c>
      <c r="BA108">
        <v>96.6</v>
      </c>
      <c r="BB108">
        <v>597.70000000000005</v>
      </c>
      <c r="BC108">
        <v>15820172.1</v>
      </c>
      <c r="BD108">
        <v>646.6</v>
      </c>
      <c r="BE108">
        <v>83.6</v>
      </c>
      <c r="BF108">
        <v>1558787.1</v>
      </c>
      <c r="BG108">
        <v>71697.5</v>
      </c>
      <c r="BH108">
        <v>7.1</v>
      </c>
      <c r="BI108">
        <v>15862264.6</v>
      </c>
      <c r="BJ108">
        <v>3697322.4</v>
      </c>
      <c r="BK108">
        <v>19559587</v>
      </c>
      <c r="BL108">
        <v>0</v>
      </c>
      <c r="BM108">
        <v>19.89</v>
      </c>
      <c r="BN108">
        <v>15.49</v>
      </c>
      <c r="BO108">
        <v>0</v>
      </c>
      <c r="BP108">
        <v>35.380000000000003</v>
      </c>
      <c r="BQ108">
        <v>21.34</v>
      </c>
      <c r="BR108">
        <v>17.27</v>
      </c>
      <c r="BS108">
        <v>0</v>
      </c>
      <c r="BT108">
        <v>38.61</v>
      </c>
      <c r="BU108">
        <v>69042520</v>
      </c>
      <c r="BV108">
        <v>28489876</v>
      </c>
      <c r="BW108">
        <v>3421567.2</v>
      </c>
      <c r="BX108">
        <v>215790.6</v>
      </c>
      <c r="BY108">
        <v>0</v>
      </c>
      <c r="BZ108">
        <v>0</v>
      </c>
      <c r="CA108">
        <v>3466137.2</v>
      </c>
      <c r="CB108">
        <v>0</v>
      </c>
      <c r="CC108">
        <v>0</v>
      </c>
      <c r="CD108">
        <v>3934607.2</v>
      </c>
      <c r="CE108">
        <v>32610310</v>
      </c>
      <c r="CF108">
        <v>0</v>
      </c>
      <c r="CG108">
        <v>592124.19999999995</v>
      </c>
      <c r="CH108">
        <v>0</v>
      </c>
      <c r="CI108">
        <v>245483.2</v>
      </c>
      <c r="CJ108">
        <v>0</v>
      </c>
      <c r="CK108">
        <v>1232</v>
      </c>
      <c r="CL108">
        <v>0</v>
      </c>
      <c r="CM108">
        <v>0</v>
      </c>
      <c r="CN108">
        <v>13736026</v>
      </c>
      <c r="CO108">
        <v>10819242</v>
      </c>
      <c r="CP108">
        <v>0</v>
      </c>
      <c r="CQ108">
        <v>2126.5</v>
      </c>
      <c r="CR108">
        <v>56.8</v>
      </c>
      <c r="CS108">
        <v>0</v>
      </c>
      <c r="CT108">
        <v>5902</v>
      </c>
      <c r="CU108">
        <v>0</v>
      </c>
      <c r="CV108">
        <v>0</v>
      </c>
      <c r="CW108">
        <v>2833.2</v>
      </c>
      <c r="CX108">
        <v>6520</v>
      </c>
      <c r="CY108">
        <v>0</v>
      </c>
      <c r="CZ108">
        <v>6290.7</v>
      </c>
      <c r="DA108">
        <v>0</v>
      </c>
      <c r="DB108">
        <v>66.2</v>
      </c>
      <c r="DC108">
        <v>0</v>
      </c>
      <c r="DD108">
        <v>445.1</v>
      </c>
      <c r="DE108">
        <v>0</v>
      </c>
      <c r="DF108">
        <v>0</v>
      </c>
      <c r="DG108">
        <v>6187.6</v>
      </c>
      <c r="DH108">
        <v>0</v>
      </c>
      <c r="DI108">
        <v>3289.6</v>
      </c>
      <c r="DJ108">
        <v>10493.2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</row>
    <row r="109" spans="1:121" hidden="1">
      <c r="A109" t="s">
        <v>46</v>
      </c>
      <c r="B109">
        <v>2045</v>
      </c>
      <c r="C109">
        <v>145659630</v>
      </c>
      <c r="D109">
        <v>4798605.5</v>
      </c>
      <c r="E109">
        <v>0</v>
      </c>
      <c r="F109">
        <v>2960941.6</v>
      </c>
      <c r="G109">
        <v>153419186.5</v>
      </c>
      <c r="H109">
        <v>140422872.09999999</v>
      </c>
      <c r="I109">
        <v>118115209.8</v>
      </c>
      <c r="J109" s="53">
        <v>215202400</v>
      </c>
      <c r="K109" s="65">
        <v>141452780</v>
      </c>
      <c r="L109">
        <v>3.5900000000000001E-2</v>
      </c>
      <c r="M109">
        <v>5.3999999999999999E-2</v>
      </c>
      <c r="N109">
        <v>0.183</v>
      </c>
      <c r="O109">
        <v>86873.1</v>
      </c>
      <c r="P109">
        <v>32569.1</v>
      </c>
      <c r="Q109">
        <v>0.5</v>
      </c>
      <c r="R109">
        <v>0.73</v>
      </c>
      <c r="S109">
        <v>224</v>
      </c>
      <c r="T109">
        <v>8.8000000000000007</v>
      </c>
      <c r="U109">
        <v>1.1299999999999999</v>
      </c>
      <c r="V109">
        <v>22.4</v>
      </c>
      <c r="W109">
        <v>1026.4000000000001</v>
      </c>
      <c r="X109">
        <v>0.1</v>
      </c>
      <c r="Y109">
        <v>224.5</v>
      </c>
      <c r="Z109">
        <v>53</v>
      </c>
      <c r="AA109">
        <v>277.5</v>
      </c>
      <c r="AB109">
        <v>121.5</v>
      </c>
      <c r="AC109">
        <v>4.3</v>
      </c>
      <c r="AD109">
        <v>0.55000000000000004</v>
      </c>
      <c r="AE109">
        <v>13.6</v>
      </c>
      <c r="AF109">
        <v>572.5</v>
      </c>
      <c r="AG109">
        <v>0.08</v>
      </c>
      <c r="AH109">
        <v>121.8</v>
      </c>
      <c r="AI109">
        <v>30.7</v>
      </c>
      <c r="AJ109">
        <v>152.5</v>
      </c>
      <c r="AK109">
        <v>332.2</v>
      </c>
      <c r="AL109">
        <v>15.5</v>
      </c>
      <c r="AM109">
        <v>2.0499999999999998</v>
      </c>
      <c r="AN109">
        <v>31.5</v>
      </c>
      <c r="AO109">
        <v>1443.8</v>
      </c>
      <c r="AP109">
        <v>0.17</v>
      </c>
      <c r="AQ109">
        <v>333.2</v>
      </c>
      <c r="AR109">
        <v>74.599999999999994</v>
      </c>
      <c r="AS109">
        <v>407.7</v>
      </c>
      <c r="AT109">
        <v>491.7</v>
      </c>
      <c r="AU109">
        <v>30.3</v>
      </c>
      <c r="AV109">
        <v>4.21</v>
      </c>
      <c r="AW109">
        <v>40</v>
      </c>
      <c r="AX109">
        <v>1876.5</v>
      </c>
      <c r="AY109">
        <v>0.26</v>
      </c>
      <c r="AZ109">
        <v>493.8</v>
      </c>
      <c r="BA109">
        <v>96</v>
      </c>
      <c r="BB109">
        <v>589.79999999999995</v>
      </c>
      <c r="BC109">
        <v>17462485.399999999</v>
      </c>
      <c r="BD109">
        <v>679.7</v>
      </c>
      <c r="BE109">
        <v>87</v>
      </c>
      <c r="BF109">
        <v>1750535</v>
      </c>
      <c r="BG109">
        <v>80219.8</v>
      </c>
      <c r="BH109">
        <v>7.9</v>
      </c>
      <c r="BI109">
        <v>17506497.100000001</v>
      </c>
      <c r="BJ109">
        <v>4143228.3</v>
      </c>
      <c r="BK109">
        <v>21649725.399999999</v>
      </c>
      <c r="BL109">
        <v>0</v>
      </c>
      <c r="BM109">
        <v>19.03</v>
      </c>
      <c r="BN109">
        <v>15.83</v>
      </c>
      <c r="BO109">
        <v>0</v>
      </c>
      <c r="BP109">
        <v>34.86</v>
      </c>
      <c r="BQ109">
        <v>20.440000000000001</v>
      </c>
      <c r="BR109">
        <v>17.739999999999998</v>
      </c>
      <c r="BS109">
        <v>0</v>
      </c>
      <c r="BT109">
        <v>38.18</v>
      </c>
      <c r="BU109">
        <v>79457460</v>
      </c>
      <c r="BV109">
        <v>35303976</v>
      </c>
      <c r="BW109">
        <v>4107543.5</v>
      </c>
      <c r="BX109">
        <v>207165.8</v>
      </c>
      <c r="BY109">
        <v>0</v>
      </c>
      <c r="BZ109">
        <v>0</v>
      </c>
      <c r="CA109">
        <v>3493597.2</v>
      </c>
      <c r="CB109">
        <v>0</v>
      </c>
      <c r="CC109">
        <v>0</v>
      </c>
      <c r="CD109">
        <v>4357140.5</v>
      </c>
      <c r="CE109">
        <v>33218122</v>
      </c>
      <c r="CF109">
        <v>0</v>
      </c>
      <c r="CG109">
        <v>2887594.8</v>
      </c>
      <c r="CH109">
        <v>0</v>
      </c>
      <c r="CI109">
        <v>239002.5</v>
      </c>
      <c r="CJ109">
        <v>0</v>
      </c>
      <c r="CK109">
        <v>454.3</v>
      </c>
      <c r="CL109">
        <v>0</v>
      </c>
      <c r="CM109">
        <v>0</v>
      </c>
      <c r="CN109">
        <v>14906427</v>
      </c>
      <c r="CO109">
        <v>16040410</v>
      </c>
      <c r="CP109">
        <v>0</v>
      </c>
      <c r="CQ109">
        <v>2298.8000000000002</v>
      </c>
      <c r="CR109">
        <v>56.8</v>
      </c>
      <c r="CS109">
        <v>0</v>
      </c>
      <c r="CT109">
        <v>5105.8</v>
      </c>
      <c r="CU109">
        <v>0</v>
      </c>
      <c r="CV109">
        <v>0</v>
      </c>
      <c r="CW109">
        <v>3218.7</v>
      </c>
      <c r="CX109">
        <v>6520</v>
      </c>
      <c r="CY109">
        <v>0</v>
      </c>
      <c r="CZ109">
        <v>16016</v>
      </c>
      <c r="DA109">
        <v>0</v>
      </c>
      <c r="DB109">
        <v>66.2</v>
      </c>
      <c r="DC109">
        <v>0</v>
      </c>
      <c r="DD109">
        <v>444.2</v>
      </c>
      <c r="DE109">
        <v>0</v>
      </c>
      <c r="DF109">
        <v>0</v>
      </c>
      <c r="DG109">
        <v>6820</v>
      </c>
      <c r="DH109">
        <v>0</v>
      </c>
      <c r="DI109">
        <v>4636.3</v>
      </c>
      <c r="DJ109">
        <v>12267.5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</row>
    <row r="110" spans="1:121" hidden="1">
      <c r="A110" t="s">
        <v>46</v>
      </c>
      <c r="B110">
        <v>2050</v>
      </c>
      <c r="C110">
        <v>153002270</v>
      </c>
      <c r="D110">
        <v>5945469.5</v>
      </c>
      <c r="E110">
        <v>0</v>
      </c>
      <c r="F110">
        <v>3232195</v>
      </c>
      <c r="G110">
        <v>162179938.40000001</v>
      </c>
      <c r="H110">
        <v>147501407.30000001</v>
      </c>
      <c r="I110">
        <v>116459832.8</v>
      </c>
      <c r="J110" s="53">
        <v>224144050</v>
      </c>
      <c r="K110" s="65">
        <v>159935630</v>
      </c>
      <c r="L110">
        <v>3.5900000000000001E-2</v>
      </c>
      <c r="M110">
        <v>5.3999999999999999E-2</v>
      </c>
      <c r="N110">
        <v>0.183</v>
      </c>
      <c r="O110">
        <v>85535.85</v>
      </c>
      <c r="P110">
        <v>34274.5</v>
      </c>
      <c r="Q110">
        <v>0.52</v>
      </c>
      <c r="R110">
        <v>0.73</v>
      </c>
      <c r="S110">
        <v>236.6</v>
      </c>
      <c r="T110">
        <v>10.7</v>
      </c>
      <c r="U110">
        <v>1.41</v>
      </c>
      <c r="V110">
        <v>22.3</v>
      </c>
      <c r="W110">
        <v>1039.8</v>
      </c>
      <c r="X110">
        <v>0.11</v>
      </c>
      <c r="Y110">
        <v>237.3</v>
      </c>
      <c r="Z110">
        <v>53.4</v>
      </c>
      <c r="AA110">
        <v>290.7</v>
      </c>
      <c r="AB110">
        <v>129.30000000000001</v>
      </c>
      <c r="AC110">
        <v>4.5</v>
      </c>
      <c r="AD110">
        <v>0.56999999999999995</v>
      </c>
      <c r="AE110">
        <v>14.2</v>
      </c>
      <c r="AF110">
        <v>611.29999999999995</v>
      </c>
      <c r="AG110">
        <v>0.08</v>
      </c>
      <c r="AH110">
        <v>129.6</v>
      </c>
      <c r="AI110">
        <v>32.5</v>
      </c>
      <c r="AJ110">
        <v>162.1</v>
      </c>
      <c r="AK110">
        <v>322.89999999999998</v>
      </c>
      <c r="AL110">
        <v>11.8</v>
      </c>
      <c r="AM110">
        <v>1.49</v>
      </c>
      <c r="AN110">
        <v>33.9</v>
      </c>
      <c r="AO110">
        <v>1508.5</v>
      </c>
      <c r="AP110">
        <v>0.16</v>
      </c>
      <c r="AQ110">
        <v>323.60000000000002</v>
      </c>
      <c r="AR110">
        <v>78.900000000000006</v>
      </c>
      <c r="AS110">
        <v>402.5</v>
      </c>
      <c r="AT110">
        <v>466.7</v>
      </c>
      <c r="AU110">
        <v>23.9</v>
      </c>
      <c r="AV110">
        <v>3.25</v>
      </c>
      <c r="AW110">
        <v>42.2</v>
      </c>
      <c r="AX110">
        <v>1932.7</v>
      </c>
      <c r="AY110">
        <v>0.24</v>
      </c>
      <c r="AZ110">
        <v>468.3</v>
      </c>
      <c r="BA110">
        <v>99.8</v>
      </c>
      <c r="BB110">
        <v>568.1</v>
      </c>
      <c r="BC110">
        <v>22724699.5</v>
      </c>
      <c r="BD110">
        <v>1027.5</v>
      </c>
      <c r="BE110">
        <v>135.30000000000001</v>
      </c>
      <c r="BF110">
        <v>2146504.2999999998</v>
      </c>
      <c r="BG110">
        <v>99864.4</v>
      </c>
      <c r="BH110">
        <v>10.3</v>
      </c>
      <c r="BI110">
        <v>22792264.699999999</v>
      </c>
      <c r="BJ110">
        <v>5125274.7</v>
      </c>
      <c r="BK110">
        <v>27917539.399999999</v>
      </c>
      <c r="BL110">
        <v>0</v>
      </c>
      <c r="BM110">
        <v>18.899999999999999</v>
      </c>
      <c r="BN110">
        <v>15.61</v>
      </c>
      <c r="BO110">
        <v>0</v>
      </c>
      <c r="BP110">
        <v>34.51</v>
      </c>
      <c r="BQ110">
        <v>20.39</v>
      </c>
      <c r="BR110">
        <v>17.579999999999998</v>
      </c>
      <c r="BS110">
        <v>0</v>
      </c>
      <c r="BT110">
        <v>37.97</v>
      </c>
      <c r="BU110">
        <v>97927140</v>
      </c>
      <c r="BV110">
        <v>45720104</v>
      </c>
      <c r="BW110">
        <v>5077578</v>
      </c>
      <c r="BX110">
        <v>200102.1</v>
      </c>
      <c r="BY110">
        <v>0</v>
      </c>
      <c r="BZ110">
        <v>0</v>
      </c>
      <c r="CA110">
        <v>5828723</v>
      </c>
      <c r="CB110">
        <v>0</v>
      </c>
      <c r="CC110">
        <v>0</v>
      </c>
      <c r="CD110">
        <v>4879024</v>
      </c>
      <c r="CE110">
        <v>33559308</v>
      </c>
      <c r="CF110">
        <v>0</v>
      </c>
      <c r="CG110">
        <v>7306243</v>
      </c>
      <c r="CH110">
        <v>0</v>
      </c>
      <c r="CI110">
        <v>235060.9</v>
      </c>
      <c r="CJ110">
        <v>0</v>
      </c>
      <c r="CK110">
        <v>17.899999999999999</v>
      </c>
      <c r="CL110">
        <v>0</v>
      </c>
      <c r="CM110">
        <v>0</v>
      </c>
      <c r="CN110">
        <v>14140566</v>
      </c>
      <c r="CO110">
        <v>26700516</v>
      </c>
      <c r="CP110">
        <v>0</v>
      </c>
      <c r="CQ110">
        <v>3459.3</v>
      </c>
      <c r="CR110">
        <v>56.8</v>
      </c>
      <c r="CS110">
        <v>0</v>
      </c>
      <c r="CT110">
        <v>3710.8</v>
      </c>
      <c r="CU110">
        <v>0</v>
      </c>
      <c r="CV110">
        <v>0</v>
      </c>
      <c r="CW110">
        <v>3691.1</v>
      </c>
      <c r="CX110">
        <v>6520</v>
      </c>
      <c r="CY110">
        <v>0</v>
      </c>
      <c r="CZ110">
        <v>18117.599999999999</v>
      </c>
      <c r="DA110">
        <v>0</v>
      </c>
      <c r="DB110">
        <v>66.2</v>
      </c>
      <c r="DC110">
        <v>0</v>
      </c>
      <c r="DD110">
        <v>7.2</v>
      </c>
      <c r="DE110">
        <v>0</v>
      </c>
      <c r="DF110">
        <v>0</v>
      </c>
      <c r="DG110">
        <v>6675.6</v>
      </c>
      <c r="DH110">
        <v>0</v>
      </c>
      <c r="DI110">
        <v>7215.8</v>
      </c>
      <c r="DJ110">
        <v>14901.9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</row>
    <row r="111" spans="1:121" hidden="1">
      <c r="A111" t="s">
        <v>51</v>
      </c>
      <c r="B111">
        <v>2024</v>
      </c>
      <c r="C111">
        <v>42180296</v>
      </c>
      <c r="D111">
        <v>0</v>
      </c>
      <c r="E111">
        <v>0</v>
      </c>
      <c r="F111">
        <v>575969.9</v>
      </c>
      <c r="G111">
        <v>42756267.399999999</v>
      </c>
      <c r="H111">
        <v>40664052.700000003</v>
      </c>
      <c r="I111">
        <v>9466965.1999999993</v>
      </c>
      <c r="J111" s="53">
        <v>22417458</v>
      </c>
      <c r="K111" s="65">
        <v>35497240</v>
      </c>
      <c r="L111">
        <v>3.5900000000000001E-2</v>
      </c>
      <c r="M111">
        <v>5.3900000000000003E-2</v>
      </c>
      <c r="N111">
        <v>0.16</v>
      </c>
      <c r="O111">
        <v>6088.96</v>
      </c>
      <c r="P111">
        <v>10414.200000000001</v>
      </c>
      <c r="Q111">
        <v>0.76</v>
      </c>
      <c r="R111">
        <v>0.77</v>
      </c>
      <c r="S111">
        <v>261.10000000000002</v>
      </c>
      <c r="T111">
        <v>29.4</v>
      </c>
      <c r="U111">
        <v>4.2699999999999996</v>
      </c>
      <c r="V111">
        <v>10.1</v>
      </c>
      <c r="W111">
        <v>593.70000000000005</v>
      </c>
      <c r="X111">
        <v>0.16</v>
      </c>
      <c r="Y111">
        <v>263.2</v>
      </c>
      <c r="Z111">
        <v>27.8</v>
      </c>
      <c r="AA111">
        <v>291</v>
      </c>
      <c r="AB111">
        <v>249</v>
      </c>
      <c r="AC111">
        <v>27.4</v>
      </c>
      <c r="AD111">
        <v>3.97</v>
      </c>
      <c r="AE111">
        <v>10.1</v>
      </c>
      <c r="AF111">
        <v>586.4</v>
      </c>
      <c r="AG111">
        <v>0.15</v>
      </c>
      <c r="AH111">
        <v>250.9</v>
      </c>
      <c r="AI111">
        <v>27.6</v>
      </c>
      <c r="AJ111">
        <v>278.39999999999998</v>
      </c>
      <c r="AK111">
        <v>306.8</v>
      </c>
      <c r="AL111">
        <v>26.5</v>
      </c>
      <c r="AM111">
        <v>3.81</v>
      </c>
      <c r="AN111">
        <v>17.899999999999999</v>
      </c>
      <c r="AO111">
        <v>920.8</v>
      </c>
      <c r="AP111">
        <v>0.17</v>
      </c>
      <c r="AQ111">
        <v>308.60000000000002</v>
      </c>
      <c r="AR111">
        <v>45.4</v>
      </c>
      <c r="AS111">
        <v>354</v>
      </c>
      <c r="AT111">
        <v>661.2</v>
      </c>
      <c r="AU111">
        <v>55.4</v>
      </c>
      <c r="AV111">
        <v>8.02</v>
      </c>
      <c r="AW111">
        <v>41.1</v>
      </c>
      <c r="AX111">
        <v>1967.6</v>
      </c>
      <c r="AY111">
        <v>0.41</v>
      </c>
      <c r="AZ111">
        <v>665</v>
      </c>
      <c r="BA111">
        <v>99.9</v>
      </c>
      <c r="BB111">
        <v>764.9</v>
      </c>
      <c r="BC111">
        <v>14447318.5</v>
      </c>
      <c r="BD111">
        <v>1627.5</v>
      </c>
      <c r="BE111">
        <v>236.4</v>
      </c>
      <c r="BF111">
        <v>559029.5</v>
      </c>
      <c r="BG111">
        <v>32846.800000000003</v>
      </c>
      <c r="BH111">
        <v>9</v>
      </c>
      <c r="BI111">
        <v>14560359.6</v>
      </c>
      <c r="BJ111">
        <v>1540318.9</v>
      </c>
      <c r="BK111">
        <v>16100678.4</v>
      </c>
      <c r="BL111">
        <v>0</v>
      </c>
      <c r="BM111">
        <v>23.16</v>
      </c>
      <c r="BN111">
        <v>1.31</v>
      </c>
      <c r="BO111">
        <v>0</v>
      </c>
      <c r="BP111">
        <v>24.47</v>
      </c>
      <c r="BQ111">
        <v>24.6</v>
      </c>
      <c r="BR111">
        <v>1.42</v>
      </c>
      <c r="BS111">
        <v>0</v>
      </c>
      <c r="BT111">
        <v>26.02</v>
      </c>
      <c r="BU111">
        <v>55981990</v>
      </c>
      <c r="BV111">
        <v>33289302</v>
      </c>
      <c r="BW111">
        <v>0</v>
      </c>
      <c r="BX111">
        <v>33021</v>
      </c>
      <c r="BY111">
        <v>0</v>
      </c>
      <c r="BZ111">
        <v>0</v>
      </c>
      <c r="CA111">
        <v>12569419</v>
      </c>
      <c r="CB111">
        <v>0</v>
      </c>
      <c r="CC111">
        <v>0</v>
      </c>
      <c r="CD111">
        <v>141555.20000000001</v>
      </c>
      <c r="CE111">
        <v>940845.7</v>
      </c>
      <c r="CF111">
        <v>0</v>
      </c>
      <c r="CG111">
        <v>26041.5</v>
      </c>
      <c r="CH111">
        <v>0</v>
      </c>
      <c r="CI111">
        <v>17770.8</v>
      </c>
      <c r="CJ111">
        <v>9105591</v>
      </c>
      <c r="CK111">
        <v>0</v>
      </c>
      <c r="CL111">
        <v>0</v>
      </c>
      <c r="CM111">
        <v>0</v>
      </c>
      <c r="CN111">
        <v>3528483.5</v>
      </c>
      <c r="CO111">
        <v>29619264</v>
      </c>
      <c r="CP111">
        <v>0</v>
      </c>
      <c r="CQ111">
        <v>0</v>
      </c>
      <c r="CR111">
        <v>9</v>
      </c>
      <c r="CS111">
        <v>0</v>
      </c>
      <c r="CT111">
        <v>4521.6000000000004</v>
      </c>
      <c r="CU111">
        <v>0</v>
      </c>
      <c r="CV111">
        <v>0</v>
      </c>
      <c r="CW111">
        <v>92.2</v>
      </c>
      <c r="CX111">
        <v>266</v>
      </c>
      <c r="CY111">
        <v>0</v>
      </c>
      <c r="CZ111">
        <v>2011.5</v>
      </c>
      <c r="DA111">
        <v>0</v>
      </c>
      <c r="DB111">
        <v>7</v>
      </c>
      <c r="DC111">
        <v>1225</v>
      </c>
      <c r="DD111">
        <v>0</v>
      </c>
      <c r="DE111">
        <v>0</v>
      </c>
      <c r="DF111">
        <v>0</v>
      </c>
      <c r="DG111">
        <v>1340.9</v>
      </c>
      <c r="DH111">
        <v>0</v>
      </c>
      <c r="DI111">
        <v>8040.6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</row>
    <row r="112" spans="1:121" hidden="1">
      <c r="A112" t="s">
        <v>51</v>
      </c>
      <c r="B112">
        <v>2026</v>
      </c>
      <c r="C112">
        <v>43100584</v>
      </c>
      <c r="D112">
        <v>2333.1</v>
      </c>
      <c r="E112">
        <v>0</v>
      </c>
      <c r="F112">
        <v>727433.4</v>
      </c>
      <c r="G112">
        <v>43830349.899999999</v>
      </c>
      <c r="H112">
        <v>41551245.299999997</v>
      </c>
      <c r="I112">
        <v>-19558584.800000001</v>
      </c>
      <c r="J112" s="53">
        <v>17599056</v>
      </c>
      <c r="K112" s="65">
        <v>53767270</v>
      </c>
      <c r="L112">
        <v>3.5900000000000001E-2</v>
      </c>
      <c r="M112">
        <v>5.3900000000000003E-2</v>
      </c>
      <c r="N112">
        <v>0.16</v>
      </c>
      <c r="O112">
        <v>41740.370000000003</v>
      </c>
      <c r="P112">
        <v>10635.2</v>
      </c>
      <c r="Q112">
        <v>0.9</v>
      </c>
      <c r="R112">
        <v>0.87</v>
      </c>
      <c r="S112">
        <v>107.6</v>
      </c>
      <c r="T112">
        <v>12</v>
      </c>
      <c r="U112">
        <v>1.75</v>
      </c>
      <c r="V112">
        <v>4.5999999999999996</v>
      </c>
      <c r="W112">
        <v>248.6</v>
      </c>
      <c r="X112">
        <v>0.08</v>
      </c>
      <c r="Y112">
        <v>108.4</v>
      </c>
      <c r="Z112">
        <v>12</v>
      </c>
      <c r="AA112">
        <v>120.5</v>
      </c>
      <c r="AB112">
        <v>132.9</v>
      </c>
      <c r="AC112">
        <v>14.6</v>
      </c>
      <c r="AD112">
        <v>2.11</v>
      </c>
      <c r="AE112">
        <v>5.8</v>
      </c>
      <c r="AF112">
        <v>315.60000000000002</v>
      </c>
      <c r="AG112">
        <v>0.09</v>
      </c>
      <c r="AH112">
        <v>133.9</v>
      </c>
      <c r="AI112">
        <v>15.2</v>
      </c>
      <c r="AJ112">
        <v>149.1</v>
      </c>
      <c r="AK112">
        <v>189</v>
      </c>
      <c r="AL112">
        <v>15.3</v>
      </c>
      <c r="AM112">
        <v>2.19</v>
      </c>
      <c r="AN112">
        <v>11.9</v>
      </c>
      <c r="AO112">
        <v>600.70000000000005</v>
      </c>
      <c r="AP112">
        <v>0.1</v>
      </c>
      <c r="AQ112">
        <v>190.1</v>
      </c>
      <c r="AR112">
        <v>29.8</v>
      </c>
      <c r="AS112">
        <v>219.9</v>
      </c>
      <c r="AT112">
        <v>528.29999999999995</v>
      </c>
      <c r="AU112">
        <v>43.7</v>
      </c>
      <c r="AV112">
        <v>6.29</v>
      </c>
      <c r="AW112">
        <v>33</v>
      </c>
      <c r="AX112">
        <v>1624.8</v>
      </c>
      <c r="AY112">
        <v>0.31</v>
      </c>
      <c r="AZ112">
        <v>531.29999999999995</v>
      </c>
      <c r="BA112">
        <v>81.5</v>
      </c>
      <c r="BB112">
        <v>612.79999999999995</v>
      </c>
      <c r="BC112">
        <v>8488589.5</v>
      </c>
      <c r="BD112">
        <v>948.4</v>
      </c>
      <c r="BE112">
        <v>137.69999999999999</v>
      </c>
      <c r="BF112">
        <v>365445.5</v>
      </c>
      <c r="BG112">
        <v>19622.099999999999</v>
      </c>
      <c r="BH112">
        <v>6</v>
      </c>
      <c r="BI112">
        <v>8554442.6999999993</v>
      </c>
      <c r="BJ112">
        <v>951812.3</v>
      </c>
      <c r="BK112">
        <v>9506255</v>
      </c>
      <c r="BL112">
        <v>0</v>
      </c>
      <c r="BM112">
        <v>18.36</v>
      </c>
      <c r="BN112">
        <v>8.56</v>
      </c>
      <c r="BO112">
        <v>0</v>
      </c>
      <c r="BP112">
        <v>26.92</v>
      </c>
      <c r="BQ112">
        <v>19.52</v>
      </c>
      <c r="BR112">
        <v>9.2899999999999991</v>
      </c>
      <c r="BS112">
        <v>0</v>
      </c>
      <c r="BT112">
        <v>28.81</v>
      </c>
      <c r="BU112">
        <v>80284550</v>
      </c>
      <c r="BV112">
        <v>63388936</v>
      </c>
      <c r="BW112">
        <v>1963.1</v>
      </c>
      <c r="BX112">
        <v>27885.8</v>
      </c>
      <c r="BY112">
        <v>0</v>
      </c>
      <c r="BZ112">
        <v>0</v>
      </c>
      <c r="CA112">
        <v>7346504</v>
      </c>
      <c r="CB112">
        <v>0</v>
      </c>
      <c r="CC112">
        <v>0</v>
      </c>
      <c r="CD112">
        <v>183938.5</v>
      </c>
      <c r="CE112">
        <v>782389.5</v>
      </c>
      <c r="CF112">
        <v>0</v>
      </c>
      <c r="CG112">
        <v>11122</v>
      </c>
      <c r="CH112">
        <v>0</v>
      </c>
      <c r="CI112">
        <v>14944.9</v>
      </c>
      <c r="CJ112">
        <v>8710807</v>
      </c>
      <c r="CK112">
        <v>0</v>
      </c>
      <c r="CL112">
        <v>0</v>
      </c>
      <c r="CM112">
        <v>0</v>
      </c>
      <c r="CN112">
        <v>10898486</v>
      </c>
      <c r="CO112">
        <v>52306508</v>
      </c>
      <c r="CP112">
        <v>0</v>
      </c>
      <c r="CQ112">
        <v>1.4</v>
      </c>
      <c r="CR112">
        <v>9</v>
      </c>
      <c r="CS112">
        <v>0</v>
      </c>
      <c r="CT112">
        <v>4521.6000000000004</v>
      </c>
      <c r="CU112">
        <v>0</v>
      </c>
      <c r="CV112">
        <v>0</v>
      </c>
      <c r="CW112">
        <v>130</v>
      </c>
      <c r="CX112">
        <v>266</v>
      </c>
      <c r="CY112">
        <v>0</v>
      </c>
      <c r="CZ112">
        <v>2000.7</v>
      </c>
      <c r="DA112">
        <v>0</v>
      </c>
      <c r="DB112">
        <v>7</v>
      </c>
      <c r="DC112">
        <v>1225</v>
      </c>
      <c r="DD112">
        <v>0</v>
      </c>
      <c r="DE112">
        <v>0</v>
      </c>
      <c r="DF112">
        <v>0</v>
      </c>
      <c r="DG112">
        <v>4225.8</v>
      </c>
      <c r="DH112">
        <v>0</v>
      </c>
      <c r="DI112">
        <v>14264.5</v>
      </c>
      <c r="DJ112">
        <v>5.6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</row>
    <row r="113" spans="1:121" hidden="1">
      <c r="A113" t="s">
        <v>51</v>
      </c>
      <c r="B113">
        <v>2028</v>
      </c>
      <c r="C113">
        <v>44178930</v>
      </c>
      <c r="D113">
        <v>189398.1</v>
      </c>
      <c r="E113">
        <v>0</v>
      </c>
      <c r="F113">
        <v>947664.6</v>
      </c>
      <c r="G113">
        <v>45315988.899999999</v>
      </c>
      <c r="H113">
        <v>42590817.5</v>
      </c>
      <c r="I113">
        <v>-37735350</v>
      </c>
      <c r="J113" s="53">
        <v>20498662</v>
      </c>
      <c r="K113" s="65">
        <v>71340584</v>
      </c>
      <c r="L113">
        <v>3.5900000000000001E-2</v>
      </c>
      <c r="M113">
        <v>5.3900000000000003E-2</v>
      </c>
      <c r="N113">
        <v>0.16</v>
      </c>
      <c r="O113">
        <v>55610.42</v>
      </c>
      <c r="P113">
        <v>10488.7</v>
      </c>
      <c r="Q113">
        <v>0.95</v>
      </c>
      <c r="R113">
        <v>0.93</v>
      </c>
      <c r="S113">
        <v>51.8</v>
      </c>
      <c r="T113">
        <v>5.7</v>
      </c>
      <c r="U113">
        <v>0.83</v>
      </c>
      <c r="V113">
        <v>2.6</v>
      </c>
      <c r="W113">
        <v>122.1</v>
      </c>
      <c r="X113">
        <v>0.04</v>
      </c>
      <c r="Y113">
        <v>52.2</v>
      </c>
      <c r="Z113">
        <v>6.2</v>
      </c>
      <c r="AA113">
        <v>58.4</v>
      </c>
      <c r="AB113">
        <v>69.599999999999994</v>
      </c>
      <c r="AC113">
        <v>7.6</v>
      </c>
      <c r="AD113">
        <v>1.1000000000000001</v>
      </c>
      <c r="AE113">
        <v>3.4</v>
      </c>
      <c r="AF113">
        <v>167.9</v>
      </c>
      <c r="AG113">
        <v>0.05</v>
      </c>
      <c r="AH113">
        <v>70.099999999999994</v>
      </c>
      <c r="AI113">
        <v>8.5</v>
      </c>
      <c r="AJ113">
        <v>78.5</v>
      </c>
      <c r="AK113">
        <v>81.900000000000006</v>
      </c>
      <c r="AL113">
        <v>3.6</v>
      </c>
      <c r="AM113">
        <v>0.49</v>
      </c>
      <c r="AN113">
        <v>7.9</v>
      </c>
      <c r="AO113">
        <v>354.9</v>
      </c>
      <c r="AP113">
        <v>0.04</v>
      </c>
      <c r="AQ113">
        <v>82.1</v>
      </c>
      <c r="AR113">
        <v>18.5</v>
      </c>
      <c r="AS113">
        <v>100.6</v>
      </c>
      <c r="AT113">
        <v>426.9</v>
      </c>
      <c r="AU113">
        <v>33.4</v>
      </c>
      <c r="AV113">
        <v>4.79</v>
      </c>
      <c r="AW113">
        <v>28.6</v>
      </c>
      <c r="AX113">
        <v>1373.3</v>
      </c>
      <c r="AY113">
        <v>0.25</v>
      </c>
      <c r="AZ113">
        <v>429.2</v>
      </c>
      <c r="BA113">
        <v>69.599999999999994</v>
      </c>
      <c r="BB113">
        <v>498.8</v>
      </c>
      <c r="BC113">
        <v>4901464.5</v>
      </c>
      <c r="BD113">
        <v>542.5</v>
      </c>
      <c r="BE113">
        <v>78.7</v>
      </c>
      <c r="BF113">
        <v>246061</v>
      </c>
      <c r="BG113">
        <v>11567.7</v>
      </c>
      <c r="BH113">
        <v>4.0999999999999996</v>
      </c>
      <c r="BI113">
        <v>4939121.8</v>
      </c>
      <c r="BJ113">
        <v>591908</v>
      </c>
      <c r="BK113">
        <v>5531029.7999999998</v>
      </c>
      <c r="BL113">
        <v>0</v>
      </c>
      <c r="BM113">
        <v>14.71</v>
      </c>
      <c r="BN113">
        <v>9.36</v>
      </c>
      <c r="BO113">
        <v>0</v>
      </c>
      <c r="BP113">
        <v>24.07</v>
      </c>
      <c r="BQ113">
        <v>15.68</v>
      </c>
      <c r="BR113">
        <v>10.130000000000001</v>
      </c>
      <c r="BS113">
        <v>0</v>
      </c>
      <c r="BT113">
        <v>25.81</v>
      </c>
      <c r="BU113">
        <v>96505016</v>
      </c>
      <c r="BV113">
        <v>83051336</v>
      </c>
      <c r="BW113">
        <v>161449.4</v>
      </c>
      <c r="BX113">
        <v>24645.8</v>
      </c>
      <c r="BY113">
        <v>0</v>
      </c>
      <c r="BZ113">
        <v>0</v>
      </c>
      <c r="CA113">
        <v>4202923</v>
      </c>
      <c r="CB113">
        <v>0</v>
      </c>
      <c r="CC113">
        <v>0</v>
      </c>
      <c r="CD113">
        <v>269793</v>
      </c>
      <c r="CE113">
        <v>591056.69999999995</v>
      </c>
      <c r="CF113">
        <v>0</v>
      </c>
      <c r="CG113">
        <v>4651.6000000000004</v>
      </c>
      <c r="CH113">
        <v>0</v>
      </c>
      <c r="CI113">
        <v>13454.9</v>
      </c>
      <c r="CJ113">
        <v>8455493</v>
      </c>
      <c r="CK113">
        <v>0</v>
      </c>
      <c r="CL113">
        <v>0</v>
      </c>
      <c r="CM113">
        <v>0</v>
      </c>
      <c r="CN113">
        <v>22862896</v>
      </c>
      <c r="CO113">
        <v>59918650</v>
      </c>
      <c r="CP113">
        <v>0</v>
      </c>
      <c r="CQ113">
        <v>100.1</v>
      </c>
      <c r="CR113">
        <v>9</v>
      </c>
      <c r="CS113">
        <v>0</v>
      </c>
      <c r="CT113">
        <v>4521.6000000000004</v>
      </c>
      <c r="CU113">
        <v>0</v>
      </c>
      <c r="CV113">
        <v>0</v>
      </c>
      <c r="CW113">
        <v>196.1</v>
      </c>
      <c r="CX113">
        <v>266</v>
      </c>
      <c r="CY113">
        <v>0</v>
      </c>
      <c r="CZ113">
        <v>1950.4</v>
      </c>
      <c r="DA113">
        <v>0</v>
      </c>
      <c r="DB113">
        <v>7</v>
      </c>
      <c r="DC113">
        <v>1225</v>
      </c>
      <c r="DD113">
        <v>0</v>
      </c>
      <c r="DE113">
        <v>0</v>
      </c>
      <c r="DF113">
        <v>0</v>
      </c>
      <c r="DG113">
        <v>9418.7000000000007</v>
      </c>
      <c r="DH113">
        <v>0</v>
      </c>
      <c r="DI113">
        <v>17861.099999999999</v>
      </c>
      <c r="DJ113">
        <v>400.3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</row>
    <row r="114" spans="1:121" hidden="1">
      <c r="A114" t="s">
        <v>51</v>
      </c>
      <c r="B114">
        <v>2030</v>
      </c>
      <c r="C114">
        <v>45396876</v>
      </c>
      <c r="D114">
        <v>2508318</v>
      </c>
      <c r="E114">
        <v>0</v>
      </c>
      <c r="F114">
        <v>944269.4</v>
      </c>
      <c r="G114">
        <v>48849464.5</v>
      </c>
      <c r="H114">
        <v>43764984.100000001</v>
      </c>
      <c r="I114">
        <v>-32010165.100000001</v>
      </c>
      <c r="J114" s="53">
        <v>23457588</v>
      </c>
      <c r="K114" s="65">
        <v>69545864</v>
      </c>
      <c r="L114">
        <v>3.5900000000000001E-2</v>
      </c>
      <c r="M114">
        <v>5.3900000000000003E-2</v>
      </c>
      <c r="N114">
        <v>0.16</v>
      </c>
      <c r="O114">
        <v>61056.92</v>
      </c>
      <c r="P114">
        <v>10834.5</v>
      </c>
      <c r="Q114">
        <v>0.96</v>
      </c>
      <c r="R114">
        <v>0.95</v>
      </c>
      <c r="S114">
        <v>44.2</v>
      </c>
      <c r="T114">
        <v>4.9000000000000004</v>
      </c>
      <c r="U114">
        <v>0.72</v>
      </c>
      <c r="V114">
        <v>2.2999999999999998</v>
      </c>
      <c r="W114">
        <v>103.4</v>
      </c>
      <c r="X114">
        <v>0.04</v>
      </c>
      <c r="Y114">
        <v>44.6</v>
      </c>
      <c r="Z114">
        <v>5.4</v>
      </c>
      <c r="AA114">
        <v>50</v>
      </c>
      <c r="AB114">
        <v>54.2</v>
      </c>
      <c r="AC114">
        <v>6</v>
      </c>
      <c r="AD114">
        <v>0.87</v>
      </c>
      <c r="AE114">
        <v>2.8</v>
      </c>
      <c r="AF114">
        <v>128.30000000000001</v>
      </c>
      <c r="AG114">
        <v>0.05</v>
      </c>
      <c r="AH114">
        <v>54.6</v>
      </c>
      <c r="AI114">
        <v>6.6</v>
      </c>
      <c r="AJ114">
        <v>61.2</v>
      </c>
      <c r="AK114">
        <v>88.7</v>
      </c>
      <c r="AL114">
        <v>4.3</v>
      </c>
      <c r="AM114">
        <v>0.57999999999999996</v>
      </c>
      <c r="AN114">
        <v>8.1999999999999993</v>
      </c>
      <c r="AO114">
        <v>373.3</v>
      </c>
      <c r="AP114">
        <v>0.05</v>
      </c>
      <c r="AQ114">
        <v>89</v>
      </c>
      <c r="AR114">
        <v>19.3</v>
      </c>
      <c r="AS114">
        <v>108.3</v>
      </c>
      <c r="AT114">
        <v>381.8</v>
      </c>
      <c r="AU114">
        <v>31</v>
      </c>
      <c r="AV114">
        <v>4.43</v>
      </c>
      <c r="AW114">
        <v>24.5</v>
      </c>
      <c r="AX114">
        <v>1210.3</v>
      </c>
      <c r="AY114">
        <v>0.22</v>
      </c>
      <c r="AZ114">
        <v>383.9</v>
      </c>
      <c r="BA114">
        <v>60.6</v>
      </c>
      <c r="BB114">
        <v>444.5</v>
      </c>
      <c r="BC114">
        <v>4129505.9</v>
      </c>
      <c r="BD114">
        <v>460.8</v>
      </c>
      <c r="BE114">
        <v>66.900000000000006</v>
      </c>
      <c r="BF114">
        <v>214136.9</v>
      </c>
      <c r="BG114">
        <v>9652.7999999999993</v>
      </c>
      <c r="BH114">
        <v>3.7</v>
      </c>
      <c r="BI114">
        <v>4161501.9</v>
      </c>
      <c r="BJ114">
        <v>502805</v>
      </c>
      <c r="BK114">
        <v>4664306.9000000004</v>
      </c>
      <c r="BL114">
        <v>0</v>
      </c>
      <c r="BM114">
        <v>12.81</v>
      </c>
      <c r="BN114">
        <v>9.75</v>
      </c>
      <c r="BO114">
        <v>0</v>
      </c>
      <c r="BP114">
        <v>22.56</v>
      </c>
      <c r="BQ114">
        <v>14.08</v>
      </c>
      <c r="BR114">
        <v>11.02</v>
      </c>
      <c r="BS114">
        <v>0</v>
      </c>
      <c r="BT114">
        <v>25.1</v>
      </c>
      <c r="BU114">
        <v>95284540</v>
      </c>
      <c r="BV114">
        <v>80859630</v>
      </c>
      <c r="BW114">
        <v>2126852.2000000002</v>
      </c>
      <c r="BX114">
        <v>22336.9</v>
      </c>
      <c r="BY114">
        <v>0</v>
      </c>
      <c r="BZ114">
        <v>0</v>
      </c>
      <c r="CA114">
        <v>3576681.2</v>
      </c>
      <c r="CB114">
        <v>0</v>
      </c>
      <c r="CC114">
        <v>0</v>
      </c>
      <c r="CD114">
        <v>408604</v>
      </c>
      <c r="CE114">
        <v>403302.2</v>
      </c>
      <c r="CF114">
        <v>0</v>
      </c>
      <c r="CG114">
        <v>2189</v>
      </c>
      <c r="CH114">
        <v>0</v>
      </c>
      <c r="CI114">
        <v>12399.6</v>
      </c>
      <c r="CJ114">
        <v>8281153</v>
      </c>
      <c r="CK114">
        <v>0</v>
      </c>
      <c r="CL114">
        <v>0</v>
      </c>
      <c r="CM114">
        <v>0</v>
      </c>
      <c r="CN114">
        <v>26452238</v>
      </c>
      <c r="CO114">
        <v>53998790</v>
      </c>
      <c r="CP114">
        <v>0</v>
      </c>
      <c r="CQ114">
        <v>1410.1</v>
      </c>
      <c r="CR114">
        <v>9</v>
      </c>
      <c r="CS114">
        <v>0</v>
      </c>
      <c r="CT114">
        <v>4521.6000000000004</v>
      </c>
      <c r="CU114">
        <v>0</v>
      </c>
      <c r="CV114">
        <v>0</v>
      </c>
      <c r="CW114">
        <v>301.8</v>
      </c>
      <c r="CX114">
        <v>266</v>
      </c>
      <c r="CY114">
        <v>0</v>
      </c>
      <c r="CZ114">
        <v>1933.1</v>
      </c>
      <c r="DA114">
        <v>0</v>
      </c>
      <c r="DB114">
        <v>7</v>
      </c>
      <c r="DC114">
        <v>1225</v>
      </c>
      <c r="DD114">
        <v>0</v>
      </c>
      <c r="DE114">
        <v>0</v>
      </c>
      <c r="DF114">
        <v>0</v>
      </c>
      <c r="DG114">
        <v>11447.9</v>
      </c>
      <c r="DH114">
        <v>0</v>
      </c>
      <c r="DI114">
        <v>17861.099999999999</v>
      </c>
      <c r="DJ114">
        <v>5640.7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</row>
    <row r="115" spans="1:121" hidden="1">
      <c r="A115" t="s">
        <v>51</v>
      </c>
      <c r="B115">
        <v>2035</v>
      </c>
      <c r="C115">
        <v>48413668</v>
      </c>
      <c r="D115">
        <v>5258950.5</v>
      </c>
      <c r="E115">
        <v>0</v>
      </c>
      <c r="F115">
        <v>1045780.6</v>
      </c>
      <c r="G115">
        <v>54718400.700000003</v>
      </c>
      <c r="H115">
        <v>46673340.700000003</v>
      </c>
      <c r="I115">
        <v>-34670944.299999997</v>
      </c>
      <c r="J115" s="53">
        <v>26573934</v>
      </c>
      <c r="K115" s="65">
        <v>76852616</v>
      </c>
      <c r="L115">
        <v>3.5900000000000001E-2</v>
      </c>
      <c r="M115">
        <v>5.3900000000000003E-2</v>
      </c>
      <c r="N115">
        <v>0.16</v>
      </c>
      <c r="O115">
        <v>86044.54</v>
      </c>
      <c r="P115">
        <v>11787.4</v>
      </c>
      <c r="Q115">
        <v>0.97</v>
      </c>
      <c r="R115">
        <v>0.96</v>
      </c>
      <c r="S115">
        <v>33</v>
      </c>
      <c r="T115">
        <v>3.7</v>
      </c>
      <c r="U115">
        <v>0.54</v>
      </c>
      <c r="V115">
        <v>1.8</v>
      </c>
      <c r="W115">
        <v>77.400000000000006</v>
      </c>
      <c r="X115">
        <v>0.03</v>
      </c>
      <c r="Y115">
        <v>33.299999999999997</v>
      </c>
      <c r="Z115">
        <v>4.0999999999999996</v>
      </c>
      <c r="AA115">
        <v>37.4</v>
      </c>
      <c r="AB115">
        <v>41.2</v>
      </c>
      <c r="AC115">
        <v>4.5999999999999996</v>
      </c>
      <c r="AD115">
        <v>0.67</v>
      </c>
      <c r="AE115">
        <v>2.2000000000000002</v>
      </c>
      <c r="AF115">
        <v>97.1</v>
      </c>
      <c r="AG115">
        <v>0.04</v>
      </c>
      <c r="AH115">
        <v>41.6</v>
      </c>
      <c r="AI115">
        <v>5.0999999999999996</v>
      </c>
      <c r="AJ115">
        <v>46.6</v>
      </c>
      <c r="AK115">
        <v>121.6</v>
      </c>
      <c r="AL115">
        <v>6.9</v>
      </c>
      <c r="AM115">
        <v>0.96</v>
      </c>
      <c r="AN115">
        <v>10.3</v>
      </c>
      <c r="AO115">
        <v>482</v>
      </c>
      <c r="AP115">
        <v>0.06</v>
      </c>
      <c r="AQ115">
        <v>122.1</v>
      </c>
      <c r="AR115">
        <v>24.6</v>
      </c>
      <c r="AS115">
        <v>146.69999999999999</v>
      </c>
      <c r="AT115">
        <v>350</v>
      </c>
      <c r="AU115">
        <v>28.6</v>
      </c>
      <c r="AV115">
        <v>4.09</v>
      </c>
      <c r="AW115">
        <v>22.4</v>
      </c>
      <c r="AX115">
        <v>1104.0999999999999</v>
      </c>
      <c r="AY115">
        <v>0.2</v>
      </c>
      <c r="AZ115">
        <v>352</v>
      </c>
      <c r="BA115">
        <v>55.3</v>
      </c>
      <c r="BB115">
        <v>407.3</v>
      </c>
      <c r="BC115">
        <v>3404919</v>
      </c>
      <c r="BD115">
        <v>380.6</v>
      </c>
      <c r="BE115">
        <v>55.3</v>
      </c>
      <c r="BF115">
        <v>188049.8</v>
      </c>
      <c r="BG115">
        <v>7970.1</v>
      </c>
      <c r="BH115">
        <v>3.3</v>
      </c>
      <c r="BI115">
        <v>3431343.8</v>
      </c>
      <c r="BJ115">
        <v>426471.6</v>
      </c>
      <c r="BK115">
        <v>3857815.4</v>
      </c>
      <c r="BL115">
        <v>0</v>
      </c>
      <c r="BM115">
        <v>11.22</v>
      </c>
      <c r="BN115">
        <v>13.21</v>
      </c>
      <c r="BO115">
        <v>0</v>
      </c>
      <c r="BP115">
        <v>24.42</v>
      </c>
      <c r="BQ115">
        <v>12.64</v>
      </c>
      <c r="BR115">
        <v>15.63</v>
      </c>
      <c r="BS115">
        <v>0</v>
      </c>
      <c r="BT115">
        <v>28.28</v>
      </c>
      <c r="BU115">
        <v>105381590</v>
      </c>
      <c r="BV115">
        <v>89389340</v>
      </c>
      <c r="BW115">
        <v>4492511.5</v>
      </c>
      <c r="BX115">
        <v>20874.400000000001</v>
      </c>
      <c r="BY115">
        <v>0</v>
      </c>
      <c r="BZ115">
        <v>0</v>
      </c>
      <c r="CA115">
        <v>2955038.2</v>
      </c>
      <c r="CB115">
        <v>0</v>
      </c>
      <c r="CC115">
        <v>0</v>
      </c>
      <c r="CD115">
        <v>730427.2</v>
      </c>
      <c r="CE115">
        <v>326421.40000000002</v>
      </c>
      <c r="CF115">
        <v>0</v>
      </c>
      <c r="CG115">
        <v>545.4</v>
      </c>
      <c r="CH115">
        <v>0</v>
      </c>
      <c r="CI115">
        <v>11552.9</v>
      </c>
      <c r="CJ115">
        <v>8185299</v>
      </c>
      <c r="CK115">
        <v>0</v>
      </c>
      <c r="CL115">
        <v>0</v>
      </c>
      <c r="CM115">
        <v>0</v>
      </c>
      <c r="CN115">
        <v>29589948</v>
      </c>
      <c r="CO115">
        <v>59068970</v>
      </c>
      <c r="CP115">
        <v>0</v>
      </c>
      <c r="CQ115">
        <v>2612.1999999999998</v>
      </c>
      <c r="CR115">
        <v>9</v>
      </c>
      <c r="CS115">
        <v>0</v>
      </c>
      <c r="CT115">
        <v>4410.3</v>
      </c>
      <c r="CU115">
        <v>0</v>
      </c>
      <c r="CV115">
        <v>0</v>
      </c>
      <c r="CW115">
        <v>571.4</v>
      </c>
      <c r="CX115">
        <v>266</v>
      </c>
      <c r="CY115">
        <v>0</v>
      </c>
      <c r="CZ115">
        <v>1877.4</v>
      </c>
      <c r="DA115">
        <v>0</v>
      </c>
      <c r="DB115">
        <v>7</v>
      </c>
      <c r="DC115">
        <v>1225</v>
      </c>
      <c r="DD115">
        <v>0</v>
      </c>
      <c r="DE115">
        <v>0</v>
      </c>
      <c r="DF115">
        <v>0</v>
      </c>
      <c r="DG115">
        <v>13456.7</v>
      </c>
      <c r="DH115">
        <v>0</v>
      </c>
      <c r="DI115">
        <v>19452.400000000001</v>
      </c>
      <c r="DJ115">
        <v>13131.3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</row>
    <row r="116" spans="1:121" hidden="1">
      <c r="A116" t="s">
        <v>51</v>
      </c>
      <c r="B116">
        <v>2040</v>
      </c>
      <c r="C116">
        <v>51806170</v>
      </c>
      <c r="D116">
        <v>5983274</v>
      </c>
      <c r="E116">
        <v>0</v>
      </c>
      <c r="F116">
        <v>1140166.6000000001</v>
      </c>
      <c r="G116">
        <v>58929606.5</v>
      </c>
      <c r="H116">
        <v>49943896.399999999</v>
      </c>
      <c r="I116">
        <v>-34547618.799999997</v>
      </c>
      <c r="J116" s="53">
        <v>30705756</v>
      </c>
      <c r="K116" s="65">
        <v>80296010</v>
      </c>
      <c r="L116">
        <v>3.5900000000000001E-2</v>
      </c>
      <c r="M116">
        <v>5.3900000000000003E-2</v>
      </c>
      <c r="N116">
        <v>0.16</v>
      </c>
      <c r="O116">
        <v>85030.09</v>
      </c>
      <c r="P116">
        <v>12831.6</v>
      </c>
      <c r="Q116">
        <v>0.98</v>
      </c>
      <c r="R116">
        <v>0.97</v>
      </c>
      <c r="S116">
        <v>22.2</v>
      </c>
      <c r="T116">
        <v>2.5</v>
      </c>
      <c r="U116">
        <v>0.36</v>
      </c>
      <c r="V116">
        <v>1.4</v>
      </c>
      <c r="W116">
        <v>52.8</v>
      </c>
      <c r="X116">
        <v>0.03</v>
      </c>
      <c r="Y116">
        <v>22.3</v>
      </c>
      <c r="Z116">
        <v>3</v>
      </c>
      <c r="AA116">
        <v>25.3</v>
      </c>
      <c r="AB116">
        <v>27.5</v>
      </c>
      <c r="AC116">
        <v>3</v>
      </c>
      <c r="AD116">
        <v>0.44</v>
      </c>
      <c r="AE116">
        <v>1.7</v>
      </c>
      <c r="AF116">
        <v>65.7</v>
      </c>
      <c r="AG116">
        <v>0.03</v>
      </c>
      <c r="AH116">
        <v>27.7</v>
      </c>
      <c r="AI116">
        <v>3.7</v>
      </c>
      <c r="AJ116">
        <v>31.4</v>
      </c>
      <c r="AK116">
        <v>149.6</v>
      </c>
      <c r="AL116">
        <v>9.1999999999999993</v>
      </c>
      <c r="AM116">
        <v>1.26</v>
      </c>
      <c r="AN116">
        <v>12.2</v>
      </c>
      <c r="AO116">
        <v>579</v>
      </c>
      <c r="AP116">
        <v>0.08</v>
      </c>
      <c r="AQ116">
        <v>150.19999999999999</v>
      </c>
      <c r="AR116">
        <v>29.4</v>
      </c>
      <c r="AS116">
        <v>179.7</v>
      </c>
      <c r="AT116">
        <v>304.89999999999998</v>
      </c>
      <c r="AU116">
        <v>24.2</v>
      </c>
      <c r="AV116">
        <v>3.44</v>
      </c>
      <c r="AW116">
        <v>20.2</v>
      </c>
      <c r="AX116">
        <v>991.4</v>
      </c>
      <c r="AY116">
        <v>0.17</v>
      </c>
      <c r="AZ116">
        <v>306.60000000000002</v>
      </c>
      <c r="BA116">
        <v>49.8</v>
      </c>
      <c r="BB116">
        <v>356.4</v>
      </c>
      <c r="BC116">
        <v>2353143.4</v>
      </c>
      <c r="BD116">
        <v>261.8</v>
      </c>
      <c r="BE116">
        <v>38</v>
      </c>
      <c r="BF116">
        <v>152106</v>
      </c>
      <c r="BG116">
        <v>5599.4</v>
      </c>
      <c r="BH116">
        <v>2.8</v>
      </c>
      <c r="BI116">
        <v>2371317.4</v>
      </c>
      <c r="BJ116">
        <v>319730.09999999998</v>
      </c>
      <c r="BK116">
        <v>2691047.5</v>
      </c>
      <c r="BL116">
        <v>0</v>
      </c>
      <c r="BM116">
        <v>9.74</v>
      </c>
      <c r="BN116">
        <v>12.74</v>
      </c>
      <c r="BO116">
        <v>0</v>
      </c>
      <c r="BP116">
        <v>22.48</v>
      </c>
      <c r="BQ116">
        <v>11.05</v>
      </c>
      <c r="BR116">
        <v>15.12</v>
      </c>
      <c r="BS116">
        <v>0</v>
      </c>
      <c r="BT116">
        <v>26.17</v>
      </c>
      <c r="BU116">
        <v>108923670</v>
      </c>
      <c r="BV116">
        <v>93477224</v>
      </c>
      <c r="BW116">
        <v>5093412</v>
      </c>
      <c r="BX116">
        <v>18753.599999999999</v>
      </c>
      <c r="BY116">
        <v>0</v>
      </c>
      <c r="BZ116">
        <v>0</v>
      </c>
      <c r="CA116">
        <v>2030755.6</v>
      </c>
      <c r="CB116">
        <v>0</v>
      </c>
      <c r="CC116">
        <v>0</v>
      </c>
      <c r="CD116">
        <v>1115218.6000000001</v>
      </c>
      <c r="CE116">
        <v>262340.40000000002</v>
      </c>
      <c r="CF116">
        <v>0</v>
      </c>
      <c r="CG116">
        <v>419.6</v>
      </c>
      <c r="CH116">
        <v>0</v>
      </c>
      <c r="CI116">
        <v>10441</v>
      </c>
      <c r="CJ116">
        <v>8030335</v>
      </c>
      <c r="CK116">
        <v>0</v>
      </c>
      <c r="CL116">
        <v>0</v>
      </c>
      <c r="CM116">
        <v>0</v>
      </c>
      <c r="CN116">
        <v>30045148</v>
      </c>
      <c r="CO116">
        <v>62316856</v>
      </c>
      <c r="CP116">
        <v>0</v>
      </c>
      <c r="CQ116">
        <v>2862.7</v>
      </c>
      <c r="CR116">
        <v>9</v>
      </c>
      <c r="CS116">
        <v>0</v>
      </c>
      <c r="CT116">
        <v>4410.3</v>
      </c>
      <c r="CU116">
        <v>0</v>
      </c>
      <c r="CV116">
        <v>0</v>
      </c>
      <c r="CW116">
        <v>846.7</v>
      </c>
      <c r="CX116">
        <v>266</v>
      </c>
      <c r="CY116">
        <v>0</v>
      </c>
      <c r="CZ116">
        <v>1862.1</v>
      </c>
      <c r="DA116">
        <v>0</v>
      </c>
      <c r="DB116">
        <v>7</v>
      </c>
      <c r="DC116">
        <v>1225</v>
      </c>
      <c r="DD116">
        <v>0</v>
      </c>
      <c r="DE116">
        <v>0</v>
      </c>
      <c r="DF116">
        <v>0</v>
      </c>
      <c r="DG116">
        <v>14412.1</v>
      </c>
      <c r="DH116">
        <v>0</v>
      </c>
      <c r="DI116">
        <v>21690.9</v>
      </c>
      <c r="DJ116">
        <v>14519.7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</row>
    <row r="117" spans="1:121" hidden="1">
      <c r="A117" t="s">
        <v>51</v>
      </c>
      <c r="B117">
        <v>2045</v>
      </c>
      <c r="C117">
        <v>54736970</v>
      </c>
      <c r="D117">
        <v>13550648</v>
      </c>
      <c r="E117">
        <v>0</v>
      </c>
      <c r="F117">
        <v>1287326.8</v>
      </c>
      <c r="G117">
        <v>69574939.799999997</v>
      </c>
      <c r="H117">
        <v>52769320.299999997</v>
      </c>
      <c r="I117">
        <v>-43369610.799999997</v>
      </c>
      <c r="J117" s="53">
        <v>35113452</v>
      </c>
      <c r="K117" s="65">
        <v>91190770</v>
      </c>
      <c r="L117">
        <v>3.5900000000000001E-2</v>
      </c>
      <c r="M117">
        <v>5.3900000000000003E-2</v>
      </c>
      <c r="N117">
        <v>0.16</v>
      </c>
      <c r="O117">
        <v>85363.93</v>
      </c>
      <c r="P117">
        <v>13657.4</v>
      </c>
      <c r="Q117">
        <v>0.99</v>
      </c>
      <c r="R117">
        <v>0.99</v>
      </c>
      <c r="S117">
        <v>12.3</v>
      </c>
      <c r="T117">
        <v>1.3</v>
      </c>
      <c r="U117">
        <v>0.19</v>
      </c>
      <c r="V117">
        <v>0.4</v>
      </c>
      <c r="W117">
        <v>29.2</v>
      </c>
      <c r="X117">
        <v>0.01</v>
      </c>
      <c r="Y117">
        <v>12.4</v>
      </c>
      <c r="Z117">
        <v>1.3</v>
      </c>
      <c r="AA117">
        <v>13.7</v>
      </c>
      <c r="AB117">
        <v>14.9</v>
      </c>
      <c r="AC117">
        <v>1.6</v>
      </c>
      <c r="AD117">
        <v>0.23</v>
      </c>
      <c r="AE117">
        <v>0.6</v>
      </c>
      <c r="AF117">
        <v>36</v>
      </c>
      <c r="AG117">
        <v>0.01</v>
      </c>
      <c r="AH117">
        <v>15.1</v>
      </c>
      <c r="AI117">
        <v>1.6</v>
      </c>
      <c r="AJ117">
        <v>16.7</v>
      </c>
      <c r="AK117">
        <v>160.19999999999999</v>
      </c>
      <c r="AL117">
        <v>8.9</v>
      </c>
      <c r="AM117">
        <v>1.22</v>
      </c>
      <c r="AN117">
        <v>14</v>
      </c>
      <c r="AO117">
        <v>649.20000000000005</v>
      </c>
      <c r="AP117">
        <v>0.08</v>
      </c>
      <c r="AQ117">
        <v>160.80000000000001</v>
      </c>
      <c r="AR117">
        <v>33.299999999999997</v>
      </c>
      <c r="AS117">
        <v>194.2</v>
      </c>
      <c r="AT117">
        <v>239.8</v>
      </c>
      <c r="AU117">
        <v>17.8</v>
      </c>
      <c r="AV117">
        <v>2.5099999999999998</v>
      </c>
      <c r="AW117">
        <v>16.899999999999999</v>
      </c>
      <c r="AX117">
        <v>824.5</v>
      </c>
      <c r="AY117">
        <v>0.13</v>
      </c>
      <c r="AZ117">
        <v>241.1</v>
      </c>
      <c r="BA117">
        <v>41.5</v>
      </c>
      <c r="BB117">
        <v>282.60000000000002</v>
      </c>
      <c r="BC117">
        <v>1495147.3</v>
      </c>
      <c r="BD117">
        <v>163.1</v>
      </c>
      <c r="BE117">
        <v>23.6</v>
      </c>
      <c r="BF117">
        <v>54643.199999999997</v>
      </c>
      <c r="BG117">
        <v>3548.1</v>
      </c>
      <c r="BH117">
        <v>0.7</v>
      </c>
      <c r="BI117">
        <v>1506461.1</v>
      </c>
      <c r="BJ117">
        <v>160578</v>
      </c>
      <c r="BK117">
        <v>1667039.1</v>
      </c>
      <c r="BL117">
        <v>0</v>
      </c>
      <c r="BM117">
        <v>7.43</v>
      </c>
      <c r="BN117">
        <v>11.42</v>
      </c>
      <c r="BO117">
        <v>0</v>
      </c>
      <c r="BP117">
        <v>18.850000000000001</v>
      </c>
      <c r="BQ117">
        <v>9.0299999999999994</v>
      </c>
      <c r="BR117">
        <v>15.04</v>
      </c>
      <c r="BS117">
        <v>0</v>
      </c>
      <c r="BT117">
        <v>24.06</v>
      </c>
      <c r="BU117">
        <v>126085550</v>
      </c>
      <c r="BV117">
        <v>112944550</v>
      </c>
      <c r="BW117">
        <v>11588955</v>
      </c>
      <c r="BX117">
        <v>16237.7</v>
      </c>
      <c r="BY117">
        <v>0</v>
      </c>
      <c r="BZ117">
        <v>0</v>
      </c>
      <c r="CA117">
        <v>1269205.8999999999</v>
      </c>
      <c r="CB117">
        <v>0</v>
      </c>
      <c r="CC117">
        <v>0</v>
      </c>
      <c r="CD117">
        <v>1406583.9</v>
      </c>
      <c r="CE117">
        <v>257426.1</v>
      </c>
      <c r="CF117">
        <v>0</v>
      </c>
      <c r="CG117">
        <v>428.7</v>
      </c>
      <c r="CH117">
        <v>0</v>
      </c>
      <c r="CI117">
        <v>8748.4</v>
      </c>
      <c r="CJ117">
        <v>0</v>
      </c>
      <c r="CK117">
        <v>0</v>
      </c>
      <c r="CL117">
        <v>0</v>
      </c>
      <c r="CM117">
        <v>0</v>
      </c>
      <c r="CN117">
        <v>44813956</v>
      </c>
      <c r="CO117">
        <v>66724012</v>
      </c>
      <c r="CP117">
        <v>0</v>
      </c>
      <c r="CQ117">
        <v>6159.6</v>
      </c>
      <c r="CR117">
        <v>9</v>
      </c>
      <c r="CS117">
        <v>0</v>
      </c>
      <c r="CT117">
        <v>4303</v>
      </c>
      <c r="CU117">
        <v>0</v>
      </c>
      <c r="CV117">
        <v>0</v>
      </c>
      <c r="CW117">
        <v>1156.2</v>
      </c>
      <c r="CX117">
        <v>266</v>
      </c>
      <c r="CY117">
        <v>0</v>
      </c>
      <c r="CZ117">
        <v>1800.3</v>
      </c>
      <c r="DA117">
        <v>0</v>
      </c>
      <c r="DB117">
        <v>7</v>
      </c>
      <c r="DC117">
        <v>0</v>
      </c>
      <c r="DD117">
        <v>0</v>
      </c>
      <c r="DE117">
        <v>0</v>
      </c>
      <c r="DF117">
        <v>0</v>
      </c>
      <c r="DG117">
        <v>22022.2</v>
      </c>
      <c r="DH117">
        <v>0</v>
      </c>
      <c r="DI117">
        <v>23749.9</v>
      </c>
      <c r="DJ117">
        <v>33025.599999999999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</row>
    <row r="118" spans="1:121" hidden="1">
      <c r="A118" t="s">
        <v>51</v>
      </c>
      <c r="B118">
        <v>2050</v>
      </c>
      <c r="C118">
        <v>57314056</v>
      </c>
      <c r="D118">
        <v>14140022</v>
      </c>
      <c r="E118">
        <v>0</v>
      </c>
      <c r="F118">
        <v>1302959.5</v>
      </c>
      <c r="G118">
        <v>72757038.5</v>
      </c>
      <c r="H118">
        <v>55253711.100000001</v>
      </c>
      <c r="I118">
        <v>-43925342.899999999</v>
      </c>
      <c r="J118" s="53">
        <v>35434870</v>
      </c>
      <c r="K118" s="65">
        <v>92198320</v>
      </c>
      <c r="L118">
        <v>3.5900000000000001E-2</v>
      </c>
      <c r="M118">
        <v>5.3900000000000003E-2</v>
      </c>
      <c r="N118">
        <v>0.16</v>
      </c>
      <c r="O118">
        <v>85687.17</v>
      </c>
      <c r="P118">
        <v>14297.9</v>
      </c>
      <c r="Q118">
        <v>0.99</v>
      </c>
      <c r="R118">
        <v>0.99</v>
      </c>
      <c r="S118">
        <v>8.3000000000000007</v>
      </c>
      <c r="T118">
        <v>0.9</v>
      </c>
      <c r="U118">
        <v>0.13</v>
      </c>
      <c r="V118">
        <v>0.3</v>
      </c>
      <c r="W118">
        <v>20.9</v>
      </c>
      <c r="X118">
        <v>0</v>
      </c>
      <c r="Y118">
        <v>8.4</v>
      </c>
      <c r="Z118">
        <v>1</v>
      </c>
      <c r="AA118">
        <v>9.3000000000000007</v>
      </c>
      <c r="AB118">
        <v>11.2</v>
      </c>
      <c r="AC118">
        <v>1.1000000000000001</v>
      </c>
      <c r="AD118">
        <v>0.17</v>
      </c>
      <c r="AE118">
        <v>0.5</v>
      </c>
      <c r="AF118">
        <v>28.9</v>
      </c>
      <c r="AG118">
        <v>0.01</v>
      </c>
      <c r="AH118">
        <v>11.3</v>
      </c>
      <c r="AI118">
        <v>1.3</v>
      </c>
      <c r="AJ118">
        <v>12.6</v>
      </c>
      <c r="AK118">
        <v>165.2</v>
      </c>
      <c r="AL118">
        <v>8.6999999999999993</v>
      </c>
      <c r="AM118">
        <v>1.18</v>
      </c>
      <c r="AN118">
        <v>15</v>
      </c>
      <c r="AO118">
        <v>685.8</v>
      </c>
      <c r="AP118">
        <v>0.09</v>
      </c>
      <c r="AQ118">
        <v>165.8</v>
      </c>
      <c r="AR118">
        <v>35.5</v>
      </c>
      <c r="AS118">
        <v>201.2</v>
      </c>
      <c r="AT118">
        <v>224.7</v>
      </c>
      <c r="AU118">
        <v>14.4</v>
      </c>
      <c r="AV118">
        <v>2.0099999999999998</v>
      </c>
      <c r="AW118">
        <v>17.7</v>
      </c>
      <c r="AX118">
        <v>843.9</v>
      </c>
      <c r="AY118">
        <v>0.12</v>
      </c>
      <c r="AZ118">
        <v>225.7</v>
      </c>
      <c r="BA118">
        <v>42.9</v>
      </c>
      <c r="BB118">
        <v>268.60000000000002</v>
      </c>
      <c r="BC118">
        <v>1056042.8999999999</v>
      </c>
      <c r="BD118">
        <v>110.5</v>
      </c>
      <c r="BE118">
        <v>16</v>
      </c>
      <c r="BF118">
        <v>42959.5</v>
      </c>
      <c r="BG118">
        <v>2655.3</v>
      </c>
      <c r="BH118">
        <v>0.5</v>
      </c>
      <c r="BI118">
        <v>1063695.1000000001</v>
      </c>
      <c r="BJ118">
        <v>122229.3</v>
      </c>
      <c r="BK118">
        <v>1185924.3999999999</v>
      </c>
      <c r="BL118">
        <v>0</v>
      </c>
      <c r="BM118">
        <v>7.34</v>
      </c>
      <c r="BN118">
        <v>11.26</v>
      </c>
      <c r="BO118">
        <v>0</v>
      </c>
      <c r="BP118">
        <v>18.600000000000001</v>
      </c>
      <c r="BQ118">
        <v>9.0299999999999994</v>
      </c>
      <c r="BR118">
        <v>14.79</v>
      </c>
      <c r="BS118">
        <v>0</v>
      </c>
      <c r="BT118">
        <v>23.83</v>
      </c>
      <c r="BU118">
        <v>129948520</v>
      </c>
      <c r="BV118">
        <v>116682380</v>
      </c>
      <c r="BW118">
        <v>12079235</v>
      </c>
      <c r="BX118">
        <v>15701.6</v>
      </c>
      <c r="BY118">
        <v>0</v>
      </c>
      <c r="BZ118">
        <v>0</v>
      </c>
      <c r="CA118">
        <v>847201.2</v>
      </c>
      <c r="CB118">
        <v>0</v>
      </c>
      <c r="CC118">
        <v>0</v>
      </c>
      <c r="CD118">
        <v>1736633.8</v>
      </c>
      <c r="CE118">
        <v>315442.5</v>
      </c>
      <c r="CF118">
        <v>0</v>
      </c>
      <c r="CG118">
        <v>59.9</v>
      </c>
      <c r="CH118">
        <v>0</v>
      </c>
      <c r="CI118">
        <v>8489.7999999999993</v>
      </c>
      <c r="CJ118">
        <v>0</v>
      </c>
      <c r="CK118">
        <v>0</v>
      </c>
      <c r="CL118">
        <v>0</v>
      </c>
      <c r="CM118">
        <v>0</v>
      </c>
      <c r="CN118">
        <v>49393492</v>
      </c>
      <c r="CO118">
        <v>65552256</v>
      </c>
      <c r="CP118">
        <v>0</v>
      </c>
      <c r="CQ118">
        <v>6533.8</v>
      </c>
      <c r="CR118">
        <v>9</v>
      </c>
      <c r="CS118">
        <v>0</v>
      </c>
      <c r="CT118">
        <v>3117.7</v>
      </c>
      <c r="CU118">
        <v>0</v>
      </c>
      <c r="CV118">
        <v>0</v>
      </c>
      <c r="CW118">
        <v>1497.8</v>
      </c>
      <c r="CX118">
        <v>266</v>
      </c>
      <c r="CY118">
        <v>0</v>
      </c>
      <c r="CZ118">
        <v>1787.6</v>
      </c>
      <c r="DA118">
        <v>0</v>
      </c>
      <c r="DB118">
        <v>7</v>
      </c>
      <c r="DC118">
        <v>0</v>
      </c>
      <c r="DD118">
        <v>0</v>
      </c>
      <c r="DE118">
        <v>0</v>
      </c>
      <c r="DF118">
        <v>0</v>
      </c>
      <c r="DG118">
        <v>26159</v>
      </c>
      <c r="DH118">
        <v>0</v>
      </c>
      <c r="DI118">
        <v>23312</v>
      </c>
      <c r="DJ118">
        <v>31567.8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</row>
    <row r="119" spans="1:121" hidden="1">
      <c r="A119" t="s">
        <v>55</v>
      </c>
      <c r="B119">
        <v>2024</v>
      </c>
      <c r="C119">
        <v>98324136</v>
      </c>
      <c r="D119">
        <v>458.6</v>
      </c>
      <c r="E119">
        <v>0</v>
      </c>
      <c r="F119">
        <v>714814.4</v>
      </c>
      <c r="G119">
        <v>99039407</v>
      </c>
      <c r="H119">
        <v>94788318.799999997</v>
      </c>
      <c r="I119">
        <v>98101952.200000003</v>
      </c>
      <c r="J119" s="53">
        <v>63268000</v>
      </c>
      <c r="K119" s="65">
        <v>30659604</v>
      </c>
      <c r="L119">
        <v>3.5900000000000001E-2</v>
      </c>
      <c r="M119">
        <v>5.3999999999999999E-2</v>
      </c>
      <c r="N119">
        <v>0.1507</v>
      </c>
      <c r="O119">
        <v>19642.39</v>
      </c>
      <c r="P119">
        <v>20466.400000000001</v>
      </c>
      <c r="Q119">
        <v>0.08</v>
      </c>
      <c r="R119">
        <v>0.17</v>
      </c>
      <c r="S119">
        <v>843.9</v>
      </c>
      <c r="T119">
        <v>89.9</v>
      </c>
      <c r="U119">
        <v>13.01</v>
      </c>
      <c r="V119">
        <v>32.700000000000003</v>
      </c>
      <c r="W119">
        <v>2071.1999999999998</v>
      </c>
      <c r="X119">
        <v>0.41</v>
      </c>
      <c r="Y119">
        <v>850.1</v>
      </c>
      <c r="Z119">
        <v>94.5</v>
      </c>
      <c r="AA119">
        <v>944.6</v>
      </c>
      <c r="AB119">
        <v>773.7</v>
      </c>
      <c r="AC119">
        <v>81.3</v>
      </c>
      <c r="AD119">
        <v>11.75</v>
      </c>
      <c r="AE119">
        <v>31.4</v>
      </c>
      <c r="AF119">
        <v>1936.1</v>
      </c>
      <c r="AG119">
        <v>0.39</v>
      </c>
      <c r="AH119">
        <v>779.4</v>
      </c>
      <c r="AI119">
        <v>89.2</v>
      </c>
      <c r="AJ119">
        <v>868.6</v>
      </c>
      <c r="AK119">
        <v>314.5</v>
      </c>
      <c r="AL119">
        <v>21.9</v>
      </c>
      <c r="AM119">
        <v>3.08</v>
      </c>
      <c r="AN119">
        <v>22.9</v>
      </c>
      <c r="AO119">
        <v>1122.4000000000001</v>
      </c>
      <c r="AP119">
        <v>0.16</v>
      </c>
      <c r="AQ119">
        <v>316</v>
      </c>
      <c r="AR119">
        <v>56.4</v>
      </c>
      <c r="AS119">
        <v>372.4</v>
      </c>
      <c r="AT119">
        <v>796</v>
      </c>
      <c r="AU119">
        <v>64</v>
      </c>
      <c r="AV119">
        <v>9.23</v>
      </c>
      <c r="AW119">
        <v>51.7</v>
      </c>
      <c r="AX119">
        <v>2459.5</v>
      </c>
      <c r="AY119">
        <v>0.49</v>
      </c>
      <c r="AZ119">
        <v>800.4</v>
      </c>
      <c r="BA119">
        <v>125.1</v>
      </c>
      <c r="BB119">
        <v>925.5</v>
      </c>
      <c r="BC119">
        <v>55525667.100000001</v>
      </c>
      <c r="BD119">
        <v>5912.7</v>
      </c>
      <c r="BE119">
        <v>855.8</v>
      </c>
      <c r="BF119">
        <v>2150194</v>
      </c>
      <c r="BG119">
        <v>136306.5</v>
      </c>
      <c r="BH119">
        <v>27.2</v>
      </c>
      <c r="BI119">
        <v>55935487.700000003</v>
      </c>
      <c r="BJ119">
        <v>6219565.7999999998</v>
      </c>
      <c r="BK119">
        <v>62155053.5</v>
      </c>
      <c r="BL119">
        <v>0</v>
      </c>
      <c r="BM119">
        <v>31.88</v>
      </c>
      <c r="BN119">
        <v>4.04</v>
      </c>
      <c r="BO119">
        <v>0</v>
      </c>
      <c r="BP119">
        <v>35.92</v>
      </c>
      <c r="BQ119">
        <v>33.75</v>
      </c>
      <c r="BR119">
        <v>4.37</v>
      </c>
      <c r="BS119">
        <v>0</v>
      </c>
      <c r="BT119">
        <v>38.119999999999997</v>
      </c>
      <c r="BU119">
        <v>66250868</v>
      </c>
      <c r="BV119">
        <v>937454.8</v>
      </c>
      <c r="BW119">
        <v>396.1</v>
      </c>
      <c r="BX119">
        <v>101532.2</v>
      </c>
      <c r="BY119">
        <v>0</v>
      </c>
      <c r="BZ119">
        <v>0</v>
      </c>
      <c r="CA119">
        <v>47638332</v>
      </c>
      <c r="CB119">
        <v>0</v>
      </c>
      <c r="CC119">
        <v>0</v>
      </c>
      <c r="CD119">
        <v>77406.3</v>
      </c>
      <c r="CE119">
        <v>12848420</v>
      </c>
      <c r="CF119">
        <v>0</v>
      </c>
      <c r="CG119">
        <v>483292.1</v>
      </c>
      <c r="CH119">
        <v>0</v>
      </c>
      <c r="CI119">
        <v>4241067</v>
      </c>
      <c r="CJ119">
        <v>0</v>
      </c>
      <c r="CK119">
        <v>374.5</v>
      </c>
      <c r="CL119">
        <v>0</v>
      </c>
      <c r="CM119">
        <v>0</v>
      </c>
      <c r="CN119">
        <v>860048.5</v>
      </c>
      <c r="CO119">
        <v>0</v>
      </c>
      <c r="CP119">
        <v>0</v>
      </c>
      <c r="CQ119">
        <v>0.4</v>
      </c>
      <c r="CR119">
        <v>22.2</v>
      </c>
      <c r="CS119">
        <v>0</v>
      </c>
      <c r="CT119">
        <v>9493</v>
      </c>
      <c r="CU119">
        <v>0</v>
      </c>
      <c r="CV119">
        <v>0</v>
      </c>
      <c r="CW119">
        <v>52.1</v>
      </c>
      <c r="CX119">
        <v>1763</v>
      </c>
      <c r="CY119">
        <v>0</v>
      </c>
      <c r="CZ119">
        <v>4853.6000000000004</v>
      </c>
      <c r="DA119">
        <v>0</v>
      </c>
      <c r="DB119">
        <v>1141.4000000000001</v>
      </c>
      <c r="DC119">
        <v>0</v>
      </c>
      <c r="DD119">
        <v>5.9</v>
      </c>
      <c r="DE119">
        <v>0</v>
      </c>
      <c r="DF119">
        <v>0</v>
      </c>
      <c r="DG119">
        <v>398.7</v>
      </c>
      <c r="DH119">
        <v>0</v>
      </c>
      <c r="DI119">
        <v>0</v>
      </c>
      <c r="DJ119">
        <v>1.5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</row>
    <row r="120" spans="1:121" hidden="1">
      <c r="A120" t="s">
        <v>55</v>
      </c>
      <c r="B120">
        <v>2026</v>
      </c>
      <c r="C120">
        <v>99911080</v>
      </c>
      <c r="D120">
        <v>29508.6</v>
      </c>
      <c r="E120">
        <v>0</v>
      </c>
      <c r="F120">
        <v>720415</v>
      </c>
      <c r="G120">
        <v>100661005.09999999</v>
      </c>
      <c r="H120">
        <v>96318204.900000006</v>
      </c>
      <c r="I120">
        <v>99552912.900000006</v>
      </c>
      <c r="J120" s="53">
        <v>69200936</v>
      </c>
      <c r="K120" s="65">
        <v>30384822</v>
      </c>
      <c r="L120">
        <v>3.5900000000000001E-2</v>
      </c>
      <c r="M120">
        <v>5.3999999999999999E-2</v>
      </c>
      <c r="N120">
        <v>0.1507</v>
      </c>
      <c r="O120">
        <v>49781.25</v>
      </c>
      <c r="P120">
        <v>20870.3</v>
      </c>
      <c r="Q120">
        <v>0.09</v>
      </c>
      <c r="R120">
        <v>0.23</v>
      </c>
      <c r="S120">
        <v>827.2</v>
      </c>
      <c r="T120">
        <v>87.8</v>
      </c>
      <c r="U120">
        <v>12.71</v>
      </c>
      <c r="V120">
        <v>32.299999999999997</v>
      </c>
      <c r="W120">
        <v>2038.1</v>
      </c>
      <c r="X120">
        <v>0.41</v>
      </c>
      <c r="Y120">
        <v>833.3</v>
      </c>
      <c r="Z120">
        <v>93.1</v>
      </c>
      <c r="AA120">
        <v>926.3</v>
      </c>
      <c r="AB120">
        <v>697.5</v>
      </c>
      <c r="AC120">
        <v>72.400000000000006</v>
      </c>
      <c r="AD120">
        <v>10.47</v>
      </c>
      <c r="AE120">
        <v>29.3</v>
      </c>
      <c r="AF120">
        <v>1771.8</v>
      </c>
      <c r="AG120">
        <v>0.35</v>
      </c>
      <c r="AH120">
        <v>702.5</v>
      </c>
      <c r="AI120">
        <v>82.2</v>
      </c>
      <c r="AJ120">
        <v>784.7</v>
      </c>
      <c r="AK120">
        <v>298.5</v>
      </c>
      <c r="AL120">
        <v>15</v>
      </c>
      <c r="AM120">
        <v>2.0299999999999998</v>
      </c>
      <c r="AN120">
        <v>26.9</v>
      </c>
      <c r="AO120">
        <v>1254.2</v>
      </c>
      <c r="AP120">
        <v>0.14000000000000001</v>
      </c>
      <c r="AQ120">
        <v>299.5</v>
      </c>
      <c r="AR120">
        <v>64.3</v>
      </c>
      <c r="AS120">
        <v>363.8</v>
      </c>
      <c r="AT120">
        <v>754.1</v>
      </c>
      <c r="AU120">
        <v>60.1</v>
      </c>
      <c r="AV120">
        <v>8.6300000000000008</v>
      </c>
      <c r="AW120">
        <v>48.9</v>
      </c>
      <c r="AX120">
        <v>2385</v>
      </c>
      <c r="AY120">
        <v>0.43</v>
      </c>
      <c r="AZ120">
        <v>758.2</v>
      </c>
      <c r="BA120">
        <v>120.1</v>
      </c>
      <c r="BB120">
        <v>878.3</v>
      </c>
      <c r="BC120">
        <v>50617775.700000003</v>
      </c>
      <c r="BD120">
        <v>5374.7</v>
      </c>
      <c r="BE120">
        <v>777.7</v>
      </c>
      <c r="BF120">
        <v>1974316.3</v>
      </c>
      <c r="BG120">
        <v>124746</v>
      </c>
      <c r="BH120">
        <v>24.8</v>
      </c>
      <c r="BI120">
        <v>50990265.600000001</v>
      </c>
      <c r="BJ120">
        <v>5698527.5</v>
      </c>
      <c r="BK120">
        <v>56688793.100000001</v>
      </c>
      <c r="BL120">
        <v>0</v>
      </c>
      <c r="BM120">
        <v>30.15</v>
      </c>
      <c r="BN120">
        <v>9.9600000000000009</v>
      </c>
      <c r="BO120">
        <v>0</v>
      </c>
      <c r="BP120">
        <v>40.11</v>
      </c>
      <c r="BQ120">
        <v>31.93</v>
      </c>
      <c r="BR120">
        <v>10.75</v>
      </c>
      <c r="BS120">
        <v>0</v>
      </c>
      <c r="BT120">
        <v>42.68</v>
      </c>
      <c r="BU120">
        <v>61647456</v>
      </c>
      <c r="BV120">
        <v>1108092.1000000001</v>
      </c>
      <c r="BW120">
        <v>25072.5</v>
      </c>
      <c r="BX120">
        <v>100626.8</v>
      </c>
      <c r="BY120">
        <v>0</v>
      </c>
      <c r="BZ120">
        <v>0</v>
      </c>
      <c r="CA120">
        <v>43249624</v>
      </c>
      <c r="CB120">
        <v>0</v>
      </c>
      <c r="CC120">
        <v>0</v>
      </c>
      <c r="CD120">
        <v>123365.9</v>
      </c>
      <c r="CE120">
        <v>12534247</v>
      </c>
      <c r="CF120">
        <v>0</v>
      </c>
      <c r="CG120">
        <v>299121.2</v>
      </c>
      <c r="CH120">
        <v>0</v>
      </c>
      <c r="CI120">
        <v>4330474</v>
      </c>
      <c r="CJ120">
        <v>0</v>
      </c>
      <c r="CK120">
        <v>198.7</v>
      </c>
      <c r="CL120">
        <v>0</v>
      </c>
      <c r="CM120">
        <v>0</v>
      </c>
      <c r="CN120">
        <v>984726.2</v>
      </c>
      <c r="CO120">
        <v>0</v>
      </c>
      <c r="CP120">
        <v>0</v>
      </c>
      <c r="CQ120">
        <v>22.2</v>
      </c>
      <c r="CR120">
        <v>22.2</v>
      </c>
      <c r="CS120">
        <v>0</v>
      </c>
      <c r="CT120">
        <v>9493</v>
      </c>
      <c r="CU120">
        <v>0</v>
      </c>
      <c r="CV120">
        <v>0</v>
      </c>
      <c r="CW120">
        <v>83.2</v>
      </c>
      <c r="CX120">
        <v>1763</v>
      </c>
      <c r="CY120">
        <v>0</v>
      </c>
      <c r="CZ120">
        <v>4829.6000000000004</v>
      </c>
      <c r="DA120">
        <v>0</v>
      </c>
      <c r="DB120">
        <v>1158.4000000000001</v>
      </c>
      <c r="DC120">
        <v>0</v>
      </c>
      <c r="DD120">
        <v>5.9</v>
      </c>
      <c r="DE120">
        <v>0</v>
      </c>
      <c r="DF120">
        <v>0</v>
      </c>
      <c r="DG120">
        <v>457.5</v>
      </c>
      <c r="DH120">
        <v>0</v>
      </c>
      <c r="DI120">
        <v>0</v>
      </c>
      <c r="DJ120">
        <v>78.400000000000006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</row>
    <row r="121" spans="1:121" hidden="1">
      <c r="A121" t="s">
        <v>55</v>
      </c>
      <c r="B121">
        <v>2028</v>
      </c>
      <c r="C121">
        <v>101957690</v>
      </c>
      <c r="D121">
        <v>932196.5</v>
      </c>
      <c r="E121">
        <v>0</v>
      </c>
      <c r="F121">
        <v>925629.3</v>
      </c>
      <c r="G121">
        <v>103815515.3</v>
      </c>
      <c r="H121">
        <v>98291235.5</v>
      </c>
      <c r="I121">
        <v>100349311.59999999</v>
      </c>
      <c r="J121" s="53">
        <v>93760936</v>
      </c>
      <c r="K121" s="65">
        <v>44253170</v>
      </c>
      <c r="L121">
        <v>3.5900000000000001E-2</v>
      </c>
      <c r="M121">
        <v>5.3999999999999999E-2</v>
      </c>
      <c r="N121">
        <v>0.1507</v>
      </c>
      <c r="O121">
        <v>61433.2</v>
      </c>
      <c r="P121">
        <v>21458.9</v>
      </c>
      <c r="Q121">
        <v>0.16</v>
      </c>
      <c r="R121">
        <v>0.44</v>
      </c>
      <c r="S121">
        <v>740.7</v>
      </c>
      <c r="T121">
        <v>77.599999999999994</v>
      </c>
      <c r="U121">
        <v>11.22</v>
      </c>
      <c r="V121">
        <v>29.8</v>
      </c>
      <c r="W121">
        <v>1858.3</v>
      </c>
      <c r="X121">
        <v>0.36</v>
      </c>
      <c r="Y121">
        <v>746.1</v>
      </c>
      <c r="Z121">
        <v>85.3</v>
      </c>
      <c r="AA121">
        <v>831.4</v>
      </c>
      <c r="AB121">
        <v>481.3</v>
      </c>
      <c r="AC121">
        <v>48.5</v>
      </c>
      <c r="AD121">
        <v>6.99</v>
      </c>
      <c r="AE121">
        <v>21.9</v>
      </c>
      <c r="AF121">
        <v>1270.7</v>
      </c>
      <c r="AG121">
        <v>0.25</v>
      </c>
      <c r="AH121">
        <v>484.6</v>
      </c>
      <c r="AI121">
        <v>59.8</v>
      </c>
      <c r="AJ121">
        <v>544.4</v>
      </c>
      <c r="AK121">
        <v>289.5</v>
      </c>
      <c r="AL121">
        <v>5.9</v>
      </c>
      <c r="AM121">
        <v>0.61</v>
      </c>
      <c r="AN121">
        <v>33.799999999999997</v>
      </c>
      <c r="AO121">
        <v>1500</v>
      </c>
      <c r="AP121">
        <v>0.13</v>
      </c>
      <c r="AQ121">
        <v>289.8</v>
      </c>
      <c r="AR121">
        <v>78.599999999999994</v>
      </c>
      <c r="AS121">
        <v>368.4</v>
      </c>
      <c r="AT121">
        <v>669.7</v>
      </c>
      <c r="AU121">
        <v>49.4</v>
      </c>
      <c r="AV121">
        <v>7.04</v>
      </c>
      <c r="AW121">
        <v>47.2</v>
      </c>
      <c r="AX121">
        <v>2251</v>
      </c>
      <c r="AY121">
        <v>0.38</v>
      </c>
      <c r="AZ121">
        <v>673.1</v>
      </c>
      <c r="BA121">
        <v>114.4</v>
      </c>
      <c r="BB121">
        <v>787.4</v>
      </c>
      <c r="BC121">
        <v>39708159.200000003</v>
      </c>
      <c r="BD121">
        <v>4159.6000000000004</v>
      </c>
      <c r="BE121">
        <v>601.4</v>
      </c>
      <c r="BF121">
        <v>1600740.7</v>
      </c>
      <c r="BG121">
        <v>99656.2</v>
      </c>
      <c r="BH121">
        <v>19.399999999999999</v>
      </c>
      <c r="BI121">
        <v>39996285.299999997</v>
      </c>
      <c r="BJ121">
        <v>4575805.2</v>
      </c>
      <c r="BK121">
        <v>44572090.600000001</v>
      </c>
      <c r="BL121">
        <v>0</v>
      </c>
      <c r="BM121">
        <v>26.61</v>
      </c>
      <c r="BN121">
        <v>11.62</v>
      </c>
      <c r="BO121">
        <v>0</v>
      </c>
      <c r="BP121">
        <v>38.24</v>
      </c>
      <c r="BQ121">
        <v>28.25</v>
      </c>
      <c r="BR121">
        <v>12.62</v>
      </c>
      <c r="BS121">
        <v>0</v>
      </c>
      <c r="BT121">
        <v>40.869999999999997</v>
      </c>
      <c r="BU121">
        <v>54070388</v>
      </c>
      <c r="BV121">
        <v>3466203.5</v>
      </c>
      <c r="BW121">
        <v>794002.5</v>
      </c>
      <c r="BX121">
        <v>95675.3</v>
      </c>
      <c r="BY121">
        <v>0</v>
      </c>
      <c r="BZ121">
        <v>0</v>
      </c>
      <c r="CA121">
        <v>33657172</v>
      </c>
      <c r="CB121">
        <v>0</v>
      </c>
      <c r="CC121">
        <v>0</v>
      </c>
      <c r="CD121">
        <v>198972</v>
      </c>
      <c r="CE121">
        <v>11576212</v>
      </c>
      <c r="CF121">
        <v>0</v>
      </c>
      <c r="CG121">
        <v>186865.8</v>
      </c>
      <c r="CH121">
        <v>0</v>
      </c>
      <c r="CI121">
        <v>4294138</v>
      </c>
      <c r="CJ121">
        <v>0</v>
      </c>
      <c r="CK121">
        <v>118.5</v>
      </c>
      <c r="CL121">
        <v>0</v>
      </c>
      <c r="CM121">
        <v>0</v>
      </c>
      <c r="CN121">
        <v>3267231.8</v>
      </c>
      <c r="CO121">
        <v>0</v>
      </c>
      <c r="CP121">
        <v>0</v>
      </c>
      <c r="CQ121">
        <v>588.29999999999995</v>
      </c>
      <c r="CR121">
        <v>22.2</v>
      </c>
      <c r="CS121">
        <v>0</v>
      </c>
      <c r="CT121">
        <v>9359</v>
      </c>
      <c r="CU121">
        <v>0</v>
      </c>
      <c r="CV121">
        <v>0</v>
      </c>
      <c r="CW121">
        <v>134.4</v>
      </c>
      <c r="CX121">
        <v>1763</v>
      </c>
      <c r="CY121">
        <v>0</v>
      </c>
      <c r="CZ121">
        <v>4829.6000000000004</v>
      </c>
      <c r="DA121">
        <v>0</v>
      </c>
      <c r="DB121">
        <v>1158.4000000000001</v>
      </c>
      <c r="DC121">
        <v>0</v>
      </c>
      <c r="DD121">
        <v>5.9</v>
      </c>
      <c r="DE121">
        <v>0</v>
      </c>
      <c r="DF121">
        <v>0</v>
      </c>
      <c r="DG121">
        <v>1463.9</v>
      </c>
      <c r="DH121">
        <v>0</v>
      </c>
      <c r="DI121">
        <v>0</v>
      </c>
      <c r="DJ121">
        <v>2305.3000000000002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</row>
    <row r="122" spans="1:121" hidden="1">
      <c r="A122" t="s">
        <v>55</v>
      </c>
      <c r="B122">
        <v>2030</v>
      </c>
      <c r="C122">
        <v>104318510</v>
      </c>
      <c r="D122">
        <v>2386805</v>
      </c>
      <c r="E122">
        <v>0</v>
      </c>
      <c r="F122">
        <v>1103184.2</v>
      </c>
      <c r="G122">
        <v>107808499.5</v>
      </c>
      <c r="H122">
        <v>100567192.3</v>
      </c>
      <c r="I122">
        <v>102253988.90000001</v>
      </c>
      <c r="J122" s="53">
        <v>108079896</v>
      </c>
      <c r="K122" s="65">
        <v>53404910</v>
      </c>
      <c r="L122">
        <v>3.5900000000000001E-2</v>
      </c>
      <c r="M122">
        <v>5.3999999999999999E-2</v>
      </c>
      <c r="N122">
        <v>0.1507</v>
      </c>
      <c r="O122">
        <v>70416.22</v>
      </c>
      <c r="P122">
        <v>22173.1</v>
      </c>
      <c r="Q122">
        <v>0.22</v>
      </c>
      <c r="R122">
        <v>0.56000000000000005</v>
      </c>
      <c r="S122">
        <v>677.7</v>
      </c>
      <c r="T122">
        <v>70.599999999999994</v>
      </c>
      <c r="U122">
        <v>10.210000000000001</v>
      </c>
      <c r="V122">
        <v>27.6</v>
      </c>
      <c r="W122">
        <v>1711.6</v>
      </c>
      <c r="X122">
        <v>0.33</v>
      </c>
      <c r="Y122">
        <v>682.6</v>
      </c>
      <c r="Z122">
        <v>78.7</v>
      </c>
      <c r="AA122">
        <v>761.3</v>
      </c>
      <c r="AB122">
        <v>381.6</v>
      </c>
      <c r="AC122">
        <v>38.299999999999997</v>
      </c>
      <c r="AD122">
        <v>5.51</v>
      </c>
      <c r="AE122">
        <v>17.600000000000001</v>
      </c>
      <c r="AF122">
        <v>1013.6</v>
      </c>
      <c r="AG122">
        <v>0.2</v>
      </c>
      <c r="AH122">
        <v>384.3</v>
      </c>
      <c r="AI122">
        <v>47.8</v>
      </c>
      <c r="AJ122">
        <v>432.1</v>
      </c>
      <c r="AK122">
        <v>346.7</v>
      </c>
      <c r="AL122">
        <v>12.8</v>
      </c>
      <c r="AM122">
        <v>1.62</v>
      </c>
      <c r="AN122">
        <v>35.299999999999997</v>
      </c>
      <c r="AO122">
        <v>1613.8</v>
      </c>
      <c r="AP122">
        <v>0.16</v>
      </c>
      <c r="AQ122">
        <v>347.5</v>
      </c>
      <c r="AR122">
        <v>83.4</v>
      </c>
      <c r="AS122">
        <v>430.9</v>
      </c>
      <c r="AT122">
        <v>633.6</v>
      </c>
      <c r="AU122">
        <v>47.1</v>
      </c>
      <c r="AV122">
        <v>6.68</v>
      </c>
      <c r="AW122">
        <v>43.9</v>
      </c>
      <c r="AX122">
        <v>2154.9</v>
      </c>
      <c r="AY122">
        <v>0.34</v>
      </c>
      <c r="AZ122">
        <v>636.79999999999995</v>
      </c>
      <c r="BA122">
        <v>108.2</v>
      </c>
      <c r="BB122">
        <v>745.1</v>
      </c>
      <c r="BC122">
        <v>35495954.399999999</v>
      </c>
      <c r="BD122">
        <v>3699.2</v>
      </c>
      <c r="BE122">
        <v>534.6</v>
      </c>
      <c r="BF122">
        <v>1448482.5</v>
      </c>
      <c r="BG122">
        <v>89691.5</v>
      </c>
      <c r="BH122">
        <v>17.399999999999999</v>
      </c>
      <c r="BI122">
        <v>35752138.5</v>
      </c>
      <c r="BJ122">
        <v>4126032.5</v>
      </c>
      <c r="BK122">
        <v>39878171</v>
      </c>
      <c r="BL122">
        <v>0</v>
      </c>
      <c r="BM122">
        <v>25.13</v>
      </c>
      <c r="BN122">
        <v>13.14</v>
      </c>
      <c r="BO122">
        <v>0</v>
      </c>
      <c r="BP122">
        <v>38.270000000000003</v>
      </c>
      <c r="BQ122">
        <v>26.81</v>
      </c>
      <c r="BR122">
        <v>14.47</v>
      </c>
      <c r="BS122">
        <v>0</v>
      </c>
      <c r="BT122">
        <v>41.27</v>
      </c>
      <c r="BU122">
        <v>52889444</v>
      </c>
      <c r="BV122">
        <v>5554510.5</v>
      </c>
      <c r="BW122">
        <v>2029706.4</v>
      </c>
      <c r="BX122">
        <v>92533.7</v>
      </c>
      <c r="BY122">
        <v>0</v>
      </c>
      <c r="BZ122">
        <v>0</v>
      </c>
      <c r="CA122">
        <v>29884892</v>
      </c>
      <c r="CB122">
        <v>0</v>
      </c>
      <c r="CC122">
        <v>0</v>
      </c>
      <c r="CD122">
        <v>322353</v>
      </c>
      <c r="CE122">
        <v>10936325</v>
      </c>
      <c r="CF122">
        <v>0</v>
      </c>
      <c r="CG122">
        <v>169979.5</v>
      </c>
      <c r="CH122">
        <v>0</v>
      </c>
      <c r="CI122">
        <v>4221495.5</v>
      </c>
      <c r="CJ122">
        <v>0</v>
      </c>
      <c r="CK122">
        <v>0</v>
      </c>
      <c r="CL122">
        <v>0</v>
      </c>
      <c r="CM122">
        <v>0</v>
      </c>
      <c r="CN122">
        <v>5232157.5</v>
      </c>
      <c r="CO122">
        <v>0</v>
      </c>
      <c r="CP122">
        <v>0</v>
      </c>
      <c r="CQ122">
        <v>1770.3</v>
      </c>
      <c r="CR122">
        <v>22.2</v>
      </c>
      <c r="CS122">
        <v>0</v>
      </c>
      <c r="CT122">
        <v>9359</v>
      </c>
      <c r="CU122">
        <v>0</v>
      </c>
      <c r="CV122">
        <v>0</v>
      </c>
      <c r="CW122">
        <v>217.9</v>
      </c>
      <c r="CX122">
        <v>1763</v>
      </c>
      <c r="CY122">
        <v>0</v>
      </c>
      <c r="CZ122">
        <v>4917.1000000000004</v>
      </c>
      <c r="DA122">
        <v>0</v>
      </c>
      <c r="DB122">
        <v>1158.4000000000001</v>
      </c>
      <c r="DC122">
        <v>0</v>
      </c>
      <c r="DD122">
        <v>0</v>
      </c>
      <c r="DE122">
        <v>0</v>
      </c>
      <c r="DF122">
        <v>0</v>
      </c>
      <c r="DG122">
        <v>2327</v>
      </c>
      <c r="DH122">
        <v>0</v>
      </c>
      <c r="DI122">
        <v>0</v>
      </c>
      <c r="DJ122">
        <v>5743.2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</row>
    <row r="123" spans="1:121" hidden="1">
      <c r="A123" t="s">
        <v>55</v>
      </c>
      <c r="B123">
        <v>2035</v>
      </c>
      <c r="C123">
        <v>110454770</v>
      </c>
      <c r="D123">
        <v>4380916</v>
      </c>
      <c r="E123">
        <v>0</v>
      </c>
      <c r="F123">
        <v>1167652.8</v>
      </c>
      <c r="G123">
        <v>116003339.8</v>
      </c>
      <c r="H123">
        <v>106482897.09999999</v>
      </c>
      <c r="I123">
        <v>104962696.3</v>
      </c>
      <c r="J123" s="53">
        <v>120720360</v>
      </c>
      <c r="K123" s="65">
        <v>56116140</v>
      </c>
      <c r="L123">
        <v>3.5900000000000001E-2</v>
      </c>
      <c r="M123">
        <v>5.3999999999999999E-2</v>
      </c>
      <c r="N123">
        <v>0.15060000000000001</v>
      </c>
      <c r="O123">
        <v>87096.13</v>
      </c>
      <c r="P123">
        <v>24086.5</v>
      </c>
      <c r="Q123">
        <v>0.37</v>
      </c>
      <c r="R123">
        <v>0.66</v>
      </c>
      <c r="S123">
        <v>537.5</v>
      </c>
      <c r="T123">
        <v>55.1</v>
      </c>
      <c r="U123">
        <v>7.95</v>
      </c>
      <c r="V123">
        <v>22.8</v>
      </c>
      <c r="W123">
        <v>1387.1</v>
      </c>
      <c r="X123">
        <v>0.26</v>
      </c>
      <c r="Y123">
        <v>541.29999999999995</v>
      </c>
      <c r="Z123">
        <v>64.2</v>
      </c>
      <c r="AA123">
        <v>605.5</v>
      </c>
      <c r="AB123">
        <v>279.60000000000002</v>
      </c>
      <c r="AC123">
        <v>27</v>
      </c>
      <c r="AD123">
        <v>3.88</v>
      </c>
      <c r="AE123">
        <v>14</v>
      </c>
      <c r="AF123">
        <v>776</v>
      </c>
      <c r="AG123">
        <v>0.15</v>
      </c>
      <c r="AH123">
        <v>281.39999999999998</v>
      </c>
      <c r="AI123">
        <v>37.1</v>
      </c>
      <c r="AJ123">
        <v>318.5</v>
      </c>
      <c r="AK123">
        <v>395.8</v>
      </c>
      <c r="AL123">
        <v>21.6</v>
      </c>
      <c r="AM123">
        <v>2.94</v>
      </c>
      <c r="AN123">
        <v>34</v>
      </c>
      <c r="AO123">
        <v>1620.3</v>
      </c>
      <c r="AP123">
        <v>0.18</v>
      </c>
      <c r="AQ123">
        <v>397.3</v>
      </c>
      <c r="AR123">
        <v>82.3</v>
      </c>
      <c r="AS123">
        <v>479.6</v>
      </c>
      <c r="AT123">
        <v>583.9</v>
      </c>
      <c r="AU123">
        <v>42.2</v>
      </c>
      <c r="AV123">
        <v>5.96</v>
      </c>
      <c r="AW123">
        <v>41.7</v>
      </c>
      <c r="AX123">
        <v>2025.1</v>
      </c>
      <c r="AY123">
        <v>0.31</v>
      </c>
      <c r="AZ123">
        <v>586.79999999999995</v>
      </c>
      <c r="BA123">
        <v>102.1</v>
      </c>
      <c r="BB123">
        <v>688.9</v>
      </c>
      <c r="BC123">
        <v>27153452.600000001</v>
      </c>
      <c r="BD123">
        <v>2782</v>
      </c>
      <c r="BE123">
        <v>401.6</v>
      </c>
      <c r="BF123">
        <v>1151919.3999999999</v>
      </c>
      <c r="BG123">
        <v>70125.2</v>
      </c>
      <c r="BH123">
        <v>13.3</v>
      </c>
      <c r="BI123">
        <v>27345988.399999999</v>
      </c>
      <c r="BJ123">
        <v>3245270.9</v>
      </c>
      <c r="BK123">
        <v>30591259.300000001</v>
      </c>
      <c r="BL123">
        <v>0</v>
      </c>
      <c r="BM123">
        <v>22.8</v>
      </c>
      <c r="BN123">
        <v>16.03</v>
      </c>
      <c r="BO123">
        <v>0</v>
      </c>
      <c r="BP123">
        <v>38.83</v>
      </c>
      <c r="BQ123">
        <v>24.48</v>
      </c>
      <c r="BR123">
        <v>17.940000000000001</v>
      </c>
      <c r="BS123">
        <v>0</v>
      </c>
      <c r="BT123">
        <v>42.42</v>
      </c>
      <c r="BU123">
        <v>51105380</v>
      </c>
      <c r="BV123">
        <v>11040644</v>
      </c>
      <c r="BW123">
        <v>3738334.5</v>
      </c>
      <c r="BX123">
        <v>89096.9</v>
      </c>
      <c r="BY123">
        <v>0</v>
      </c>
      <c r="BZ123">
        <v>0</v>
      </c>
      <c r="CA123">
        <v>22471350</v>
      </c>
      <c r="CB123">
        <v>0</v>
      </c>
      <c r="CC123">
        <v>0</v>
      </c>
      <c r="CD123">
        <v>788874.6</v>
      </c>
      <c r="CE123">
        <v>9140319</v>
      </c>
      <c r="CF123">
        <v>0</v>
      </c>
      <c r="CG123">
        <v>531401.1</v>
      </c>
      <c r="CH123">
        <v>0</v>
      </c>
      <c r="CI123">
        <v>4094235.5</v>
      </c>
      <c r="CJ123">
        <v>0</v>
      </c>
      <c r="CK123">
        <v>0</v>
      </c>
      <c r="CL123">
        <v>0</v>
      </c>
      <c r="CM123">
        <v>0</v>
      </c>
      <c r="CN123">
        <v>10251769</v>
      </c>
      <c r="CO123">
        <v>0</v>
      </c>
      <c r="CP123">
        <v>0</v>
      </c>
      <c r="CQ123">
        <v>2714.2</v>
      </c>
      <c r="CR123">
        <v>22.2</v>
      </c>
      <c r="CS123">
        <v>0</v>
      </c>
      <c r="CT123">
        <v>8287</v>
      </c>
      <c r="CU123">
        <v>0</v>
      </c>
      <c r="CV123">
        <v>0</v>
      </c>
      <c r="CW123">
        <v>534.1</v>
      </c>
      <c r="CX123">
        <v>1763</v>
      </c>
      <c r="CY123">
        <v>0</v>
      </c>
      <c r="CZ123">
        <v>8310.4</v>
      </c>
      <c r="DA123">
        <v>0</v>
      </c>
      <c r="DB123">
        <v>1158.4000000000001</v>
      </c>
      <c r="DC123">
        <v>0</v>
      </c>
      <c r="DD123">
        <v>0</v>
      </c>
      <c r="DE123">
        <v>0</v>
      </c>
      <c r="DF123">
        <v>0</v>
      </c>
      <c r="DG123">
        <v>4526.8999999999996</v>
      </c>
      <c r="DH123">
        <v>0</v>
      </c>
      <c r="DI123">
        <v>0</v>
      </c>
      <c r="DJ123">
        <v>11391.9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</row>
    <row r="124" spans="1:121" hidden="1">
      <c r="A124" t="s">
        <v>55</v>
      </c>
      <c r="B124">
        <v>2040</v>
      </c>
      <c r="C124">
        <v>117403800</v>
      </c>
      <c r="D124">
        <v>8324238.5</v>
      </c>
      <c r="E124">
        <v>0</v>
      </c>
      <c r="F124">
        <v>1253361.3</v>
      </c>
      <c r="G124">
        <v>126981406</v>
      </c>
      <c r="H124">
        <v>113182146.8</v>
      </c>
      <c r="I124">
        <v>100064029</v>
      </c>
      <c r="J124" s="53">
        <v>123849300</v>
      </c>
      <c r="K124" s="65">
        <v>61128268</v>
      </c>
      <c r="L124">
        <v>3.5900000000000001E-2</v>
      </c>
      <c r="M124">
        <v>5.3999999999999999E-2</v>
      </c>
      <c r="N124">
        <v>0.15060000000000001</v>
      </c>
      <c r="O124">
        <v>82869.929999999993</v>
      </c>
      <c r="P124">
        <v>26153.3</v>
      </c>
      <c r="Q124">
        <v>0.6</v>
      </c>
      <c r="R124">
        <v>0.74</v>
      </c>
      <c r="S124">
        <v>334.3</v>
      </c>
      <c r="T124">
        <v>33.5</v>
      </c>
      <c r="U124">
        <v>4.83</v>
      </c>
      <c r="V124">
        <v>14.8</v>
      </c>
      <c r="W124">
        <v>886.1</v>
      </c>
      <c r="X124">
        <v>0.16</v>
      </c>
      <c r="Y124">
        <v>336.6</v>
      </c>
      <c r="Z124">
        <v>41.3</v>
      </c>
      <c r="AA124">
        <v>377.9</v>
      </c>
      <c r="AB124">
        <v>202.2</v>
      </c>
      <c r="AC124">
        <v>18.7</v>
      </c>
      <c r="AD124">
        <v>2.69</v>
      </c>
      <c r="AE124">
        <v>10.9</v>
      </c>
      <c r="AF124">
        <v>585.5</v>
      </c>
      <c r="AG124">
        <v>0.11</v>
      </c>
      <c r="AH124">
        <v>203.5</v>
      </c>
      <c r="AI124">
        <v>28.3</v>
      </c>
      <c r="AJ124">
        <v>231.8</v>
      </c>
      <c r="AK124">
        <v>399.6</v>
      </c>
      <c r="AL124">
        <v>26.7</v>
      </c>
      <c r="AM124">
        <v>3.71</v>
      </c>
      <c r="AN124">
        <v>30</v>
      </c>
      <c r="AO124">
        <v>1481.4</v>
      </c>
      <c r="AP124">
        <v>0.19</v>
      </c>
      <c r="AQ124">
        <v>401.4</v>
      </c>
      <c r="AR124">
        <v>74.2</v>
      </c>
      <c r="AS124">
        <v>475.5</v>
      </c>
      <c r="AT124">
        <v>515.70000000000005</v>
      </c>
      <c r="AU124">
        <v>34.5</v>
      </c>
      <c r="AV124">
        <v>4.83</v>
      </c>
      <c r="AW124">
        <v>39.4</v>
      </c>
      <c r="AX124">
        <v>1883</v>
      </c>
      <c r="AY124">
        <v>0.27</v>
      </c>
      <c r="AZ124">
        <v>518.1</v>
      </c>
      <c r="BA124">
        <v>95.6</v>
      </c>
      <c r="BB124">
        <v>613.6</v>
      </c>
      <c r="BC124">
        <v>21067869.699999999</v>
      </c>
      <c r="BD124">
        <v>2111.1999999999998</v>
      </c>
      <c r="BE124">
        <v>304.3</v>
      </c>
      <c r="BF124">
        <v>936974.3</v>
      </c>
      <c r="BG124">
        <v>55907.7</v>
      </c>
      <c r="BH124">
        <v>10.3</v>
      </c>
      <c r="BI124">
        <v>21213849.199999999</v>
      </c>
      <c r="BJ124">
        <v>2605826</v>
      </c>
      <c r="BK124">
        <v>23819675.300000001</v>
      </c>
      <c r="BL124">
        <v>0</v>
      </c>
      <c r="BM124">
        <v>20.07</v>
      </c>
      <c r="BN124">
        <v>14.85</v>
      </c>
      <c r="BO124">
        <v>0</v>
      </c>
      <c r="BP124">
        <v>34.92</v>
      </c>
      <c r="BQ124">
        <v>21.92</v>
      </c>
      <c r="BR124">
        <v>17.12</v>
      </c>
      <c r="BS124">
        <v>0</v>
      </c>
      <c r="BT124">
        <v>39.04</v>
      </c>
      <c r="BU124">
        <v>63957704</v>
      </c>
      <c r="BV124">
        <v>26917380</v>
      </c>
      <c r="BW124">
        <v>7144313</v>
      </c>
      <c r="BX124">
        <v>80366.100000000006</v>
      </c>
      <c r="BY124">
        <v>0</v>
      </c>
      <c r="BZ124">
        <v>0</v>
      </c>
      <c r="CA124">
        <v>17127970</v>
      </c>
      <c r="CB124">
        <v>0</v>
      </c>
      <c r="CC124">
        <v>0</v>
      </c>
      <c r="CD124">
        <v>1394613.2</v>
      </c>
      <c r="CE124">
        <v>8220433</v>
      </c>
      <c r="CF124">
        <v>0</v>
      </c>
      <c r="CG124">
        <v>535889.5</v>
      </c>
      <c r="CH124">
        <v>0</v>
      </c>
      <c r="CI124">
        <v>3931351.5</v>
      </c>
      <c r="CJ124">
        <v>0</v>
      </c>
      <c r="CK124">
        <v>0</v>
      </c>
      <c r="CL124">
        <v>0</v>
      </c>
      <c r="CM124">
        <v>0</v>
      </c>
      <c r="CN124">
        <v>25522764</v>
      </c>
      <c r="CO124">
        <v>0</v>
      </c>
      <c r="CP124">
        <v>0</v>
      </c>
      <c r="CQ124">
        <v>4065.4</v>
      </c>
      <c r="CR124">
        <v>22.2</v>
      </c>
      <c r="CS124">
        <v>0</v>
      </c>
      <c r="CT124">
        <v>8171</v>
      </c>
      <c r="CU124">
        <v>0</v>
      </c>
      <c r="CV124">
        <v>0</v>
      </c>
      <c r="CW124">
        <v>953.2</v>
      </c>
      <c r="CX124">
        <v>1763</v>
      </c>
      <c r="CY124">
        <v>0</v>
      </c>
      <c r="CZ124">
        <v>8310.4</v>
      </c>
      <c r="DA124">
        <v>0</v>
      </c>
      <c r="DB124">
        <v>1158.4000000000001</v>
      </c>
      <c r="DC124">
        <v>0</v>
      </c>
      <c r="DD124">
        <v>0</v>
      </c>
      <c r="DE124">
        <v>0</v>
      </c>
      <c r="DF124">
        <v>0</v>
      </c>
      <c r="DG124">
        <v>11012.6</v>
      </c>
      <c r="DH124">
        <v>0</v>
      </c>
      <c r="DI124">
        <v>0</v>
      </c>
      <c r="DJ124">
        <v>21926.3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</row>
    <row r="125" spans="1:121" hidden="1">
      <c r="A125" t="s">
        <v>55</v>
      </c>
      <c r="B125">
        <v>2045</v>
      </c>
      <c r="C125">
        <v>123356980</v>
      </c>
      <c r="D125">
        <v>6325693.5</v>
      </c>
      <c r="E125">
        <v>0</v>
      </c>
      <c r="F125">
        <v>1213802.7</v>
      </c>
      <c r="G125">
        <v>130896468.5</v>
      </c>
      <c r="H125">
        <v>118921284.7</v>
      </c>
      <c r="I125">
        <v>102064179.09999999</v>
      </c>
      <c r="J125" s="53">
        <v>125166616</v>
      </c>
      <c r="K125" s="65">
        <v>60150490</v>
      </c>
      <c r="L125">
        <v>3.5900000000000001E-2</v>
      </c>
      <c r="M125">
        <v>5.3999999999999999E-2</v>
      </c>
      <c r="N125">
        <v>0.15060000000000001</v>
      </c>
      <c r="O125">
        <v>84813.28</v>
      </c>
      <c r="P125">
        <v>27781.3</v>
      </c>
      <c r="Q125">
        <v>0.57999999999999996</v>
      </c>
      <c r="R125">
        <v>0.74</v>
      </c>
      <c r="S125">
        <v>343.5</v>
      </c>
      <c r="T125">
        <v>34.200000000000003</v>
      </c>
      <c r="U125">
        <v>4.93</v>
      </c>
      <c r="V125">
        <v>15.5</v>
      </c>
      <c r="W125">
        <v>918.5</v>
      </c>
      <c r="X125">
        <v>0.17</v>
      </c>
      <c r="Y125">
        <v>345.8</v>
      </c>
      <c r="Z125">
        <v>42.9</v>
      </c>
      <c r="AA125">
        <v>388.7</v>
      </c>
      <c r="AB125">
        <v>200.5</v>
      </c>
      <c r="AC125">
        <v>18.399999999999999</v>
      </c>
      <c r="AD125">
        <v>2.63</v>
      </c>
      <c r="AE125">
        <v>10.8</v>
      </c>
      <c r="AF125">
        <v>587.20000000000005</v>
      </c>
      <c r="AG125">
        <v>0.1</v>
      </c>
      <c r="AH125">
        <v>201.8</v>
      </c>
      <c r="AI125">
        <v>28.3</v>
      </c>
      <c r="AJ125">
        <v>230.1</v>
      </c>
      <c r="AK125">
        <v>371.4</v>
      </c>
      <c r="AL125">
        <v>23.3</v>
      </c>
      <c r="AM125">
        <v>3.22</v>
      </c>
      <c r="AN125">
        <v>29.7</v>
      </c>
      <c r="AO125">
        <v>1426.2</v>
      </c>
      <c r="AP125">
        <v>0.19</v>
      </c>
      <c r="AQ125">
        <v>373</v>
      </c>
      <c r="AR125">
        <v>72.2</v>
      </c>
      <c r="AS125">
        <v>445.2</v>
      </c>
      <c r="AT125">
        <v>508.1</v>
      </c>
      <c r="AU125">
        <v>34.200000000000003</v>
      </c>
      <c r="AV125">
        <v>4.78</v>
      </c>
      <c r="AW125">
        <v>38.9</v>
      </c>
      <c r="AX125">
        <v>1855.4</v>
      </c>
      <c r="AY125">
        <v>0.26</v>
      </c>
      <c r="AZ125">
        <v>510.4</v>
      </c>
      <c r="BA125">
        <v>94.3</v>
      </c>
      <c r="BB125">
        <v>604.70000000000005</v>
      </c>
      <c r="BC125">
        <v>22182773.899999999</v>
      </c>
      <c r="BD125">
        <v>2205.8000000000002</v>
      </c>
      <c r="BE125">
        <v>317.7</v>
      </c>
      <c r="BF125">
        <v>1001901.2</v>
      </c>
      <c r="BG125">
        <v>59408</v>
      </c>
      <c r="BH125">
        <v>10.8</v>
      </c>
      <c r="BI125">
        <v>22335247.100000001</v>
      </c>
      <c r="BJ125">
        <v>2775206.7</v>
      </c>
      <c r="BK125">
        <v>25110453.899999999</v>
      </c>
      <c r="BL125">
        <v>0</v>
      </c>
      <c r="BM125">
        <v>19.46</v>
      </c>
      <c r="BN125">
        <v>15.61</v>
      </c>
      <c r="BO125">
        <v>0</v>
      </c>
      <c r="BP125">
        <v>35.07</v>
      </c>
      <c r="BQ125">
        <v>21.1</v>
      </c>
      <c r="BR125">
        <v>17.66</v>
      </c>
      <c r="BS125">
        <v>0</v>
      </c>
      <c r="BT125">
        <v>38.76</v>
      </c>
      <c r="BU125">
        <v>65567540</v>
      </c>
      <c r="BV125">
        <v>28832292</v>
      </c>
      <c r="BW125">
        <v>5354158.5</v>
      </c>
      <c r="BX125">
        <v>77955.3</v>
      </c>
      <c r="BY125">
        <v>0</v>
      </c>
      <c r="BZ125">
        <v>0</v>
      </c>
      <c r="CA125">
        <v>17830432</v>
      </c>
      <c r="CB125">
        <v>0</v>
      </c>
      <c r="CC125">
        <v>0</v>
      </c>
      <c r="CD125">
        <v>2121439</v>
      </c>
      <c r="CE125">
        <v>8959122</v>
      </c>
      <c r="CF125">
        <v>0</v>
      </c>
      <c r="CG125">
        <v>696350.4</v>
      </c>
      <c r="CH125">
        <v>0</v>
      </c>
      <c r="CI125">
        <v>3817232.8</v>
      </c>
      <c r="CJ125">
        <v>0</v>
      </c>
      <c r="CK125">
        <v>0</v>
      </c>
      <c r="CL125">
        <v>0</v>
      </c>
      <c r="CM125">
        <v>0</v>
      </c>
      <c r="CN125">
        <v>26699524</v>
      </c>
      <c r="CO125">
        <v>11326.4</v>
      </c>
      <c r="CP125">
        <v>0</v>
      </c>
      <c r="CQ125">
        <v>2535.9</v>
      </c>
      <c r="CR125">
        <v>22.2</v>
      </c>
      <c r="CS125">
        <v>0</v>
      </c>
      <c r="CT125">
        <v>7946</v>
      </c>
      <c r="CU125">
        <v>0</v>
      </c>
      <c r="CV125">
        <v>0</v>
      </c>
      <c r="CW125">
        <v>1470.5</v>
      </c>
      <c r="CX125">
        <v>1763</v>
      </c>
      <c r="CY125">
        <v>0</v>
      </c>
      <c r="CZ125">
        <v>10845.5</v>
      </c>
      <c r="DA125">
        <v>0</v>
      </c>
      <c r="DB125">
        <v>1158.4000000000001</v>
      </c>
      <c r="DC125">
        <v>0</v>
      </c>
      <c r="DD125">
        <v>0</v>
      </c>
      <c r="DE125">
        <v>0</v>
      </c>
      <c r="DF125">
        <v>0</v>
      </c>
      <c r="DG125">
        <v>11819.1</v>
      </c>
      <c r="DH125">
        <v>0</v>
      </c>
      <c r="DI125">
        <v>3.2</v>
      </c>
      <c r="DJ125">
        <v>17395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</row>
    <row r="126" spans="1:121" hidden="1">
      <c r="A126" t="s">
        <v>55</v>
      </c>
      <c r="B126">
        <v>2050</v>
      </c>
      <c r="C126">
        <v>128869140</v>
      </c>
      <c r="D126">
        <v>5120868</v>
      </c>
      <c r="E126">
        <v>0</v>
      </c>
      <c r="F126">
        <v>1248624.3</v>
      </c>
      <c r="G126">
        <v>135238629.90000001</v>
      </c>
      <c r="H126">
        <v>124235209</v>
      </c>
      <c r="I126">
        <v>105322419.8</v>
      </c>
      <c r="J126" s="53">
        <v>131823830</v>
      </c>
      <c r="K126" s="65">
        <v>60594680</v>
      </c>
      <c r="L126">
        <v>3.5900000000000001E-2</v>
      </c>
      <c r="M126">
        <v>5.3999999999999999E-2</v>
      </c>
      <c r="N126">
        <v>0.15079999999999999</v>
      </c>
      <c r="O126">
        <v>83874.850000000006</v>
      </c>
      <c r="P126">
        <v>29117.1</v>
      </c>
      <c r="Q126">
        <v>0.6</v>
      </c>
      <c r="R126">
        <v>0.74</v>
      </c>
      <c r="S126">
        <v>316.60000000000002</v>
      </c>
      <c r="T126">
        <v>30.5</v>
      </c>
      <c r="U126">
        <v>4.38</v>
      </c>
      <c r="V126">
        <v>15.2</v>
      </c>
      <c r="W126">
        <v>880.6</v>
      </c>
      <c r="X126">
        <v>0.15</v>
      </c>
      <c r="Y126">
        <v>318.7</v>
      </c>
      <c r="Z126">
        <v>41.5</v>
      </c>
      <c r="AA126">
        <v>360.3</v>
      </c>
      <c r="AB126">
        <v>189.4</v>
      </c>
      <c r="AC126">
        <v>16.5</v>
      </c>
      <c r="AD126">
        <v>2.36</v>
      </c>
      <c r="AE126">
        <v>10.9</v>
      </c>
      <c r="AF126">
        <v>580.29999999999995</v>
      </c>
      <c r="AG126">
        <v>0.1</v>
      </c>
      <c r="AH126">
        <v>190.5</v>
      </c>
      <c r="AI126">
        <v>28.2</v>
      </c>
      <c r="AJ126">
        <v>218.7</v>
      </c>
      <c r="AK126">
        <v>339.6</v>
      </c>
      <c r="AL126">
        <v>19</v>
      </c>
      <c r="AM126">
        <v>2.59</v>
      </c>
      <c r="AN126">
        <v>29.5</v>
      </c>
      <c r="AO126">
        <v>1377.6</v>
      </c>
      <c r="AP126">
        <v>0.17</v>
      </c>
      <c r="AQ126">
        <v>340.8</v>
      </c>
      <c r="AR126">
        <v>70.599999999999994</v>
      </c>
      <c r="AS126">
        <v>411.4</v>
      </c>
      <c r="AT126">
        <v>493.9</v>
      </c>
      <c r="AU126">
        <v>29</v>
      </c>
      <c r="AV126">
        <v>4</v>
      </c>
      <c r="AW126">
        <v>41.2</v>
      </c>
      <c r="AX126">
        <v>1939.4</v>
      </c>
      <c r="AY126">
        <v>0.25</v>
      </c>
      <c r="AZ126">
        <v>495.9</v>
      </c>
      <c r="BA126">
        <v>99.1</v>
      </c>
      <c r="BB126">
        <v>594.9</v>
      </c>
      <c r="BC126">
        <v>19859564</v>
      </c>
      <c r="BD126">
        <v>1907.3</v>
      </c>
      <c r="BE126">
        <v>274.10000000000002</v>
      </c>
      <c r="BF126">
        <v>958272.1</v>
      </c>
      <c r="BG126">
        <v>55320.4</v>
      </c>
      <c r="BH126">
        <v>9.6</v>
      </c>
      <c r="BI126">
        <v>19991219.100000001</v>
      </c>
      <c r="BJ126">
        <v>2609447.1</v>
      </c>
      <c r="BK126">
        <v>22600666.199999999</v>
      </c>
      <c r="BL126">
        <v>0</v>
      </c>
      <c r="BM126">
        <v>20.05</v>
      </c>
      <c r="BN126">
        <v>15.73</v>
      </c>
      <c r="BO126">
        <v>0</v>
      </c>
      <c r="BP126">
        <v>35.78</v>
      </c>
      <c r="BQ126">
        <v>21.64</v>
      </c>
      <c r="BR126">
        <v>17.600000000000001</v>
      </c>
      <c r="BS126">
        <v>0</v>
      </c>
      <c r="BT126">
        <v>39.24</v>
      </c>
      <c r="BU126">
        <v>63597140</v>
      </c>
      <c r="BV126">
        <v>29916212</v>
      </c>
      <c r="BW126">
        <v>4354493.5</v>
      </c>
      <c r="BX126">
        <v>77097</v>
      </c>
      <c r="BY126">
        <v>0</v>
      </c>
      <c r="BZ126">
        <v>0</v>
      </c>
      <c r="CA126">
        <v>15167854</v>
      </c>
      <c r="CB126">
        <v>0</v>
      </c>
      <c r="CC126">
        <v>0</v>
      </c>
      <c r="CD126">
        <v>2825049.8</v>
      </c>
      <c r="CE126">
        <v>9279344</v>
      </c>
      <c r="CF126">
        <v>0</v>
      </c>
      <c r="CG126">
        <v>1023570.8</v>
      </c>
      <c r="CH126">
        <v>0</v>
      </c>
      <c r="CI126">
        <v>3778568.5</v>
      </c>
      <c r="CJ126">
        <v>0</v>
      </c>
      <c r="CK126">
        <v>0</v>
      </c>
      <c r="CL126">
        <v>0</v>
      </c>
      <c r="CM126">
        <v>0</v>
      </c>
      <c r="CN126">
        <v>27079988</v>
      </c>
      <c r="CO126">
        <v>11174</v>
      </c>
      <c r="CP126">
        <v>0</v>
      </c>
      <c r="CQ126">
        <v>2016.2</v>
      </c>
      <c r="CR126">
        <v>22.2</v>
      </c>
      <c r="CS126">
        <v>0</v>
      </c>
      <c r="CT126">
        <v>6463</v>
      </c>
      <c r="CU126">
        <v>0</v>
      </c>
      <c r="CV126">
        <v>0</v>
      </c>
      <c r="CW126">
        <v>1989.7</v>
      </c>
      <c r="CX126">
        <v>1763</v>
      </c>
      <c r="CY126">
        <v>0</v>
      </c>
      <c r="CZ126">
        <v>14182.2</v>
      </c>
      <c r="DA126">
        <v>0</v>
      </c>
      <c r="DB126">
        <v>1158.4000000000001</v>
      </c>
      <c r="DC126">
        <v>0</v>
      </c>
      <c r="DD126">
        <v>0</v>
      </c>
      <c r="DE126">
        <v>0</v>
      </c>
      <c r="DF126">
        <v>0</v>
      </c>
      <c r="DG126">
        <v>12318.3</v>
      </c>
      <c r="DH126">
        <v>0</v>
      </c>
      <c r="DI126">
        <v>3.2</v>
      </c>
      <c r="DJ126">
        <v>13450.2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</row>
    <row r="127" spans="1:121" hidden="1">
      <c r="A127" t="s">
        <v>59</v>
      </c>
      <c r="B127">
        <v>2024</v>
      </c>
      <c r="C127">
        <v>91894180</v>
      </c>
      <c r="D127">
        <v>0</v>
      </c>
      <c r="E127">
        <v>0</v>
      </c>
      <c r="F127">
        <v>520107</v>
      </c>
      <c r="G127">
        <v>92414282.099999994</v>
      </c>
      <c r="H127">
        <v>88590572.099999994</v>
      </c>
      <c r="I127">
        <v>89266296.599999994</v>
      </c>
      <c r="J127" s="53">
        <v>29459098</v>
      </c>
      <c r="K127" s="65">
        <v>16557002</v>
      </c>
      <c r="L127">
        <v>3.5900000000000001E-2</v>
      </c>
      <c r="M127">
        <v>5.3999999999999999E-2</v>
      </c>
      <c r="N127">
        <v>0.183</v>
      </c>
      <c r="O127">
        <v>4395.4399999999996</v>
      </c>
      <c r="P127">
        <v>19532.599999999999</v>
      </c>
      <c r="Q127">
        <v>0.27</v>
      </c>
      <c r="R127">
        <v>0.33</v>
      </c>
      <c r="S127">
        <v>373.8</v>
      </c>
      <c r="T127">
        <v>15</v>
      </c>
      <c r="U127">
        <v>2.16</v>
      </c>
      <c r="V127">
        <v>41.5</v>
      </c>
      <c r="W127">
        <v>1506.9</v>
      </c>
      <c r="X127">
        <v>0.35</v>
      </c>
      <c r="Y127">
        <v>374.8</v>
      </c>
      <c r="Z127">
        <v>86.5</v>
      </c>
      <c r="AA127">
        <v>461.3</v>
      </c>
      <c r="AB127">
        <v>369.8</v>
      </c>
      <c r="AC127">
        <v>17.600000000000001</v>
      </c>
      <c r="AD127">
        <v>2.5099999999999998</v>
      </c>
      <c r="AE127">
        <v>37.9</v>
      </c>
      <c r="AF127">
        <v>1449.7</v>
      </c>
      <c r="AG127">
        <v>0.32</v>
      </c>
      <c r="AH127">
        <v>371</v>
      </c>
      <c r="AI127">
        <v>81.2</v>
      </c>
      <c r="AJ127">
        <v>452.2</v>
      </c>
      <c r="AK127">
        <v>414.5</v>
      </c>
      <c r="AL127">
        <v>20.8</v>
      </c>
      <c r="AM127">
        <v>3.01</v>
      </c>
      <c r="AN127">
        <v>39.799999999999997</v>
      </c>
      <c r="AO127">
        <v>1558.3</v>
      </c>
      <c r="AP127">
        <v>0.33</v>
      </c>
      <c r="AQ127">
        <v>416</v>
      </c>
      <c r="AR127">
        <v>86.3</v>
      </c>
      <c r="AS127">
        <v>502.3</v>
      </c>
      <c r="AT127">
        <v>770.5</v>
      </c>
      <c r="AU127">
        <v>58.6</v>
      </c>
      <c r="AV127">
        <v>8.48</v>
      </c>
      <c r="AW127">
        <v>53.8</v>
      </c>
      <c r="AX127">
        <v>2433.4</v>
      </c>
      <c r="AY127">
        <v>0.51</v>
      </c>
      <c r="AZ127">
        <v>774.6</v>
      </c>
      <c r="BA127">
        <v>126.4</v>
      </c>
      <c r="BB127">
        <v>901</v>
      </c>
      <c r="BC127">
        <v>29535310.399999999</v>
      </c>
      <c r="BD127">
        <v>1182.3</v>
      </c>
      <c r="BE127">
        <v>170.3</v>
      </c>
      <c r="BF127">
        <v>3280509</v>
      </c>
      <c r="BG127">
        <v>119029.1</v>
      </c>
      <c r="BH127">
        <v>27.9</v>
      </c>
      <c r="BI127">
        <v>29617037.600000001</v>
      </c>
      <c r="BJ127">
        <v>6835192.9000000004</v>
      </c>
      <c r="BK127">
        <v>36452230.5</v>
      </c>
      <c r="BL127">
        <v>0</v>
      </c>
      <c r="BM127">
        <v>30.94</v>
      </c>
      <c r="BN127">
        <v>0.97</v>
      </c>
      <c r="BO127">
        <v>0</v>
      </c>
      <c r="BP127">
        <v>31.9</v>
      </c>
      <c r="BQ127">
        <v>32.75</v>
      </c>
      <c r="BR127">
        <v>1.04</v>
      </c>
      <c r="BS127">
        <v>0</v>
      </c>
      <c r="BT127">
        <v>33.799999999999997</v>
      </c>
      <c r="BU127">
        <v>79368104</v>
      </c>
      <c r="BV127">
        <v>3147985.5</v>
      </c>
      <c r="BW127">
        <v>0</v>
      </c>
      <c r="BX127">
        <v>81759.7</v>
      </c>
      <c r="BY127">
        <v>0</v>
      </c>
      <c r="BZ127">
        <v>0</v>
      </c>
      <c r="CA127">
        <v>4917280.5</v>
      </c>
      <c r="CB127">
        <v>0</v>
      </c>
      <c r="CC127">
        <v>0</v>
      </c>
      <c r="CD127">
        <v>1489377.4</v>
      </c>
      <c r="CE127">
        <v>45619748</v>
      </c>
      <c r="CF127">
        <v>0</v>
      </c>
      <c r="CG127">
        <v>962107.1</v>
      </c>
      <c r="CH127">
        <v>0</v>
      </c>
      <c r="CI127">
        <v>1016717.2</v>
      </c>
      <c r="CJ127">
        <v>17034924</v>
      </c>
      <c r="CK127">
        <v>6587580</v>
      </c>
      <c r="CL127">
        <v>0</v>
      </c>
      <c r="CM127">
        <v>0</v>
      </c>
      <c r="CN127">
        <v>1658608.1</v>
      </c>
      <c r="CO127">
        <v>0</v>
      </c>
      <c r="CP127">
        <v>0</v>
      </c>
      <c r="CQ127">
        <v>0</v>
      </c>
      <c r="CR127">
        <v>11.1</v>
      </c>
      <c r="CS127">
        <v>0</v>
      </c>
      <c r="CT127">
        <v>2137.1999999999998</v>
      </c>
      <c r="CU127">
        <v>0</v>
      </c>
      <c r="CV127">
        <v>0</v>
      </c>
      <c r="CW127">
        <v>1018.1</v>
      </c>
      <c r="CX127">
        <v>7368.6</v>
      </c>
      <c r="CY127">
        <v>0</v>
      </c>
      <c r="CZ127">
        <v>779.3</v>
      </c>
      <c r="DA127">
        <v>0</v>
      </c>
      <c r="DB127">
        <v>192</v>
      </c>
      <c r="DC127">
        <v>2132.9</v>
      </c>
      <c r="DD127">
        <v>4681.3</v>
      </c>
      <c r="DE127">
        <v>0</v>
      </c>
      <c r="DF127">
        <v>0</v>
      </c>
      <c r="DG127">
        <v>710.3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</row>
    <row r="128" spans="1:121" hidden="1">
      <c r="A128" t="s">
        <v>59</v>
      </c>
      <c r="B128">
        <v>2026</v>
      </c>
      <c r="C128">
        <v>93768800</v>
      </c>
      <c r="D128">
        <v>98669.8</v>
      </c>
      <c r="E128">
        <v>0</v>
      </c>
      <c r="F128">
        <v>558541.4</v>
      </c>
      <c r="G128">
        <v>94426014.200000003</v>
      </c>
      <c r="H128">
        <v>90397815</v>
      </c>
      <c r="I128">
        <v>89782182.400000006</v>
      </c>
      <c r="J128" s="53">
        <v>34145040</v>
      </c>
      <c r="K128" s="65">
        <v>16133110</v>
      </c>
      <c r="L128">
        <v>3.5900000000000001E-2</v>
      </c>
      <c r="M128">
        <v>5.3999999999999999E-2</v>
      </c>
      <c r="N128">
        <v>0.183</v>
      </c>
      <c r="O128">
        <v>41108.559999999998</v>
      </c>
      <c r="P128">
        <v>19959.5</v>
      </c>
      <c r="Q128">
        <v>0.3</v>
      </c>
      <c r="R128">
        <v>0.39</v>
      </c>
      <c r="S128">
        <v>347</v>
      </c>
      <c r="T128">
        <v>13.7</v>
      </c>
      <c r="U128">
        <v>1.93</v>
      </c>
      <c r="V128">
        <v>38.5</v>
      </c>
      <c r="W128">
        <v>1439.7</v>
      </c>
      <c r="X128">
        <v>0.31</v>
      </c>
      <c r="Y128">
        <v>347.9</v>
      </c>
      <c r="Z128">
        <v>81.5</v>
      </c>
      <c r="AA128">
        <v>429.4</v>
      </c>
      <c r="AB128">
        <v>323.89999999999998</v>
      </c>
      <c r="AC128">
        <v>14.8</v>
      </c>
      <c r="AD128">
        <v>2.0699999999999998</v>
      </c>
      <c r="AE128">
        <v>33.700000000000003</v>
      </c>
      <c r="AF128">
        <v>1313.6</v>
      </c>
      <c r="AG128">
        <v>0.27</v>
      </c>
      <c r="AH128">
        <v>324.89999999999998</v>
      </c>
      <c r="AI128">
        <v>72.900000000000006</v>
      </c>
      <c r="AJ128">
        <v>397.8</v>
      </c>
      <c r="AK128">
        <v>374.7</v>
      </c>
      <c r="AL128">
        <v>14</v>
      </c>
      <c r="AM128">
        <v>1.93</v>
      </c>
      <c r="AN128">
        <v>39.799999999999997</v>
      </c>
      <c r="AO128">
        <v>1606</v>
      </c>
      <c r="AP128">
        <v>0.26</v>
      </c>
      <c r="AQ128">
        <v>375.7</v>
      </c>
      <c r="AR128">
        <v>87.7</v>
      </c>
      <c r="AS128">
        <v>463.4</v>
      </c>
      <c r="AT128">
        <v>725.5</v>
      </c>
      <c r="AU128">
        <v>54.3</v>
      </c>
      <c r="AV128">
        <v>7.79</v>
      </c>
      <c r="AW128">
        <v>50.7</v>
      </c>
      <c r="AX128">
        <v>2374.9</v>
      </c>
      <c r="AY128">
        <v>0.44</v>
      </c>
      <c r="AZ128">
        <v>729.2</v>
      </c>
      <c r="BA128">
        <v>121.6</v>
      </c>
      <c r="BB128">
        <v>850.8</v>
      </c>
      <c r="BC128">
        <v>26338429.699999999</v>
      </c>
      <c r="BD128">
        <v>1037.7</v>
      </c>
      <c r="BE128">
        <v>146.4</v>
      </c>
      <c r="BF128">
        <v>2923321.1</v>
      </c>
      <c r="BG128">
        <v>109249.2</v>
      </c>
      <c r="BH128">
        <v>23.4</v>
      </c>
      <c r="BI128">
        <v>26409330.399999999</v>
      </c>
      <c r="BJ128">
        <v>6185347</v>
      </c>
      <c r="BK128">
        <v>32594677.399999999</v>
      </c>
      <c r="BL128">
        <v>0</v>
      </c>
      <c r="BM128">
        <v>29.14</v>
      </c>
      <c r="BN128">
        <v>8.9700000000000006</v>
      </c>
      <c r="BO128">
        <v>0</v>
      </c>
      <c r="BP128">
        <v>38.11</v>
      </c>
      <c r="BQ128">
        <v>30.86</v>
      </c>
      <c r="BR128">
        <v>9.7200000000000006</v>
      </c>
      <c r="BS128">
        <v>0</v>
      </c>
      <c r="BT128">
        <v>40.57</v>
      </c>
      <c r="BU128">
        <v>76242660</v>
      </c>
      <c r="BV128">
        <v>4643832</v>
      </c>
      <c r="BW128">
        <v>84749</v>
      </c>
      <c r="BX128">
        <v>81759.7</v>
      </c>
      <c r="BY128">
        <v>0</v>
      </c>
      <c r="BZ128">
        <v>0</v>
      </c>
      <c r="CA128">
        <v>4551921.5</v>
      </c>
      <c r="CB128">
        <v>0</v>
      </c>
      <c r="CC128">
        <v>0</v>
      </c>
      <c r="CD128">
        <v>2124190.7999999998</v>
      </c>
      <c r="CE128">
        <v>43070132</v>
      </c>
      <c r="CF128">
        <v>0</v>
      </c>
      <c r="CG128">
        <v>954131.5</v>
      </c>
      <c r="CH128">
        <v>0</v>
      </c>
      <c r="CI128">
        <v>1016235.1</v>
      </c>
      <c r="CJ128">
        <v>17022696</v>
      </c>
      <c r="CK128">
        <v>4817201.5</v>
      </c>
      <c r="CL128">
        <v>0</v>
      </c>
      <c r="CM128">
        <v>0</v>
      </c>
      <c r="CN128">
        <v>2519641.2000000002</v>
      </c>
      <c r="CO128">
        <v>0</v>
      </c>
      <c r="CP128">
        <v>0</v>
      </c>
      <c r="CQ128">
        <v>63.6</v>
      </c>
      <c r="CR128">
        <v>11.1</v>
      </c>
      <c r="CS128">
        <v>0</v>
      </c>
      <c r="CT128">
        <v>2137.1999999999998</v>
      </c>
      <c r="CU128">
        <v>0</v>
      </c>
      <c r="CV128">
        <v>0</v>
      </c>
      <c r="CW128">
        <v>1460.8</v>
      </c>
      <c r="CX128">
        <v>7368.6</v>
      </c>
      <c r="CY128">
        <v>0</v>
      </c>
      <c r="CZ128">
        <v>779.3</v>
      </c>
      <c r="DA128">
        <v>0</v>
      </c>
      <c r="DB128">
        <v>192</v>
      </c>
      <c r="DC128">
        <v>2132.9</v>
      </c>
      <c r="DD128">
        <v>4268.8</v>
      </c>
      <c r="DE128">
        <v>0</v>
      </c>
      <c r="DF128">
        <v>0</v>
      </c>
      <c r="DG128">
        <v>1077.3</v>
      </c>
      <c r="DH128">
        <v>0</v>
      </c>
      <c r="DI128">
        <v>0</v>
      </c>
      <c r="DJ128">
        <v>254.4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</row>
    <row r="129" spans="1:121" hidden="1">
      <c r="A129" t="s">
        <v>59</v>
      </c>
      <c r="B129">
        <v>2028</v>
      </c>
      <c r="C129">
        <v>96098780</v>
      </c>
      <c r="D129">
        <v>104849.5</v>
      </c>
      <c r="E129">
        <v>0</v>
      </c>
      <c r="F129">
        <v>887264.2</v>
      </c>
      <c r="G129">
        <v>97090900.099999994</v>
      </c>
      <c r="H129">
        <v>92644052.900000006</v>
      </c>
      <c r="I129">
        <v>89033862</v>
      </c>
      <c r="J129" s="53">
        <v>53475990</v>
      </c>
      <c r="K129" s="65">
        <v>26948196</v>
      </c>
      <c r="L129">
        <v>3.5900000000000001E-2</v>
      </c>
      <c r="M129">
        <v>5.3999999999999999E-2</v>
      </c>
      <c r="N129">
        <v>0.183</v>
      </c>
      <c r="O129">
        <v>49928.78</v>
      </c>
      <c r="P129">
        <v>20342.400000000001</v>
      </c>
      <c r="Q129">
        <v>0.37</v>
      </c>
      <c r="R129">
        <v>0.52</v>
      </c>
      <c r="S129">
        <v>287</v>
      </c>
      <c r="T129">
        <v>9.3000000000000007</v>
      </c>
      <c r="U129">
        <v>1.26</v>
      </c>
      <c r="V129">
        <v>33.9</v>
      </c>
      <c r="W129">
        <v>1278.2</v>
      </c>
      <c r="X129">
        <v>0.25</v>
      </c>
      <c r="Y129">
        <v>287.7</v>
      </c>
      <c r="Z129">
        <v>72</v>
      </c>
      <c r="AA129">
        <v>359.7</v>
      </c>
      <c r="AB129">
        <v>228.9</v>
      </c>
      <c r="AC129">
        <v>8.1999999999999993</v>
      </c>
      <c r="AD129">
        <v>1.1000000000000001</v>
      </c>
      <c r="AE129">
        <v>26.3</v>
      </c>
      <c r="AF129">
        <v>1010.3</v>
      </c>
      <c r="AG129">
        <v>0.19</v>
      </c>
      <c r="AH129">
        <v>229.4</v>
      </c>
      <c r="AI129">
        <v>56.4</v>
      </c>
      <c r="AJ129">
        <v>285.89999999999998</v>
      </c>
      <c r="AK129">
        <v>317.10000000000002</v>
      </c>
      <c r="AL129">
        <v>6.3</v>
      </c>
      <c r="AM129">
        <v>0.65</v>
      </c>
      <c r="AN129">
        <v>37.299999999999997</v>
      </c>
      <c r="AO129">
        <v>1644.4</v>
      </c>
      <c r="AP129">
        <v>0.14000000000000001</v>
      </c>
      <c r="AQ129">
        <v>317.5</v>
      </c>
      <c r="AR129">
        <v>86.3</v>
      </c>
      <c r="AS129">
        <v>403.8</v>
      </c>
      <c r="AT129">
        <v>605.6</v>
      </c>
      <c r="AU129">
        <v>40.1</v>
      </c>
      <c r="AV129">
        <v>5.69</v>
      </c>
      <c r="AW129">
        <v>47.4</v>
      </c>
      <c r="AX129">
        <v>2157.3000000000002</v>
      </c>
      <c r="AY129">
        <v>0.37</v>
      </c>
      <c r="AZ129">
        <v>608.4</v>
      </c>
      <c r="BA129">
        <v>111.8</v>
      </c>
      <c r="BB129">
        <v>720.1</v>
      </c>
      <c r="BC129">
        <v>20089462.300000001</v>
      </c>
      <c r="BD129">
        <v>648.29999999999995</v>
      </c>
      <c r="BE129">
        <v>87.9</v>
      </c>
      <c r="BF129">
        <v>2373018.2999999998</v>
      </c>
      <c r="BG129">
        <v>89455.2</v>
      </c>
      <c r="BH129">
        <v>17.5</v>
      </c>
      <c r="BI129">
        <v>20132771.899999999</v>
      </c>
      <c r="BJ129">
        <v>5043552</v>
      </c>
      <c r="BK129">
        <v>25176323.899999999</v>
      </c>
      <c r="BL129">
        <v>0</v>
      </c>
      <c r="BM129">
        <v>25.18</v>
      </c>
      <c r="BN129">
        <v>10.54</v>
      </c>
      <c r="BO129">
        <v>0</v>
      </c>
      <c r="BP129">
        <v>35.72</v>
      </c>
      <c r="BQ129">
        <v>26.68</v>
      </c>
      <c r="BR129">
        <v>11.41</v>
      </c>
      <c r="BS129">
        <v>0</v>
      </c>
      <c r="BT129">
        <v>38.090000000000003</v>
      </c>
      <c r="BU129">
        <v>70376740</v>
      </c>
      <c r="BV129">
        <v>8057038.5</v>
      </c>
      <c r="BW129">
        <v>88057.2</v>
      </c>
      <c r="BX129">
        <v>81759.7</v>
      </c>
      <c r="BY129">
        <v>0</v>
      </c>
      <c r="BZ129">
        <v>0</v>
      </c>
      <c r="CA129">
        <v>2110459.5</v>
      </c>
      <c r="CB129">
        <v>0</v>
      </c>
      <c r="CC129">
        <v>0</v>
      </c>
      <c r="CD129">
        <v>2818966.5</v>
      </c>
      <c r="CE129">
        <v>38743692</v>
      </c>
      <c r="CF129">
        <v>0</v>
      </c>
      <c r="CG129">
        <v>478950.7</v>
      </c>
      <c r="CH129">
        <v>0</v>
      </c>
      <c r="CI129">
        <v>995179.4</v>
      </c>
      <c r="CJ129">
        <v>16767443</v>
      </c>
      <c r="CK129">
        <v>3054154.5</v>
      </c>
      <c r="CL129">
        <v>0</v>
      </c>
      <c r="CM129">
        <v>0</v>
      </c>
      <c r="CN129">
        <v>5238071.5</v>
      </c>
      <c r="CO129">
        <v>0</v>
      </c>
      <c r="CP129">
        <v>0</v>
      </c>
      <c r="CQ129">
        <v>63.8</v>
      </c>
      <c r="CR129">
        <v>11.1</v>
      </c>
      <c r="CS129">
        <v>0</v>
      </c>
      <c r="CT129">
        <v>2137.1999999999998</v>
      </c>
      <c r="CU129">
        <v>0</v>
      </c>
      <c r="CV129">
        <v>0</v>
      </c>
      <c r="CW129">
        <v>1950.6</v>
      </c>
      <c r="CX129">
        <v>7368.6</v>
      </c>
      <c r="CY129">
        <v>0</v>
      </c>
      <c r="CZ129">
        <v>779.3</v>
      </c>
      <c r="DA129">
        <v>0</v>
      </c>
      <c r="DB129">
        <v>192</v>
      </c>
      <c r="DC129">
        <v>2132.9</v>
      </c>
      <c r="DD129">
        <v>4234.8</v>
      </c>
      <c r="DE129">
        <v>0</v>
      </c>
      <c r="DF129">
        <v>0</v>
      </c>
      <c r="DG129">
        <v>2230.6</v>
      </c>
      <c r="DH129">
        <v>0</v>
      </c>
      <c r="DI129">
        <v>0</v>
      </c>
      <c r="DJ129">
        <v>255.3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</row>
    <row r="130" spans="1:121" hidden="1">
      <c r="A130" t="s">
        <v>59</v>
      </c>
      <c r="B130">
        <v>2030</v>
      </c>
      <c r="C130">
        <v>98828510</v>
      </c>
      <c r="D130">
        <v>346543.5</v>
      </c>
      <c r="E130">
        <v>0</v>
      </c>
      <c r="F130">
        <v>1297391.6000000001</v>
      </c>
      <c r="G130">
        <v>100472445</v>
      </c>
      <c r="H130">
        <v>95275668.599999994</v>
      </c>
      <c r="I130">
        <v>87687749.900000006</v>
      </c>
      <c r="J130" s="53">
        <v>74881870</v>
      </c>
      <c r="K130" s="65">
        <v>39268070</v>
      </c>
      <c r="L130">
        <v>3.5900000000000001E-2</v>
      </c>
      <c r="M130">
        <v>5.3999999999999999E-2</v>
      </c>
      <c r="N130">
        <v>0.183</v>
      </c>
      <c r="O130">
        <v>60301.97</v>
      </c>
      <c r="P130">
        <v>21038.400000000001</v>
      </c>
      <c r="Q130">
        <v>0.47</v>
      </c>
      <c r="R130">
        <v>0.64</v>
      </c>
      <c r="S130">
        <v>227</v>
      </c>
      <c r="T130">
        <v>7.2</v>
      </c>
      <c r="U130">
        <v>0.93</v>
      </c>
      <c r="V130">
        <v>26.8</v>
      </c>
      <c r="W130">
        <v>1062</v>
      </c>
      <c r="X130">
        <v>0.18</v>
      </c>
      <c r="Y130">
        <v>227.4</v>
      </c>
      <c r="Z130">
        <v>58.5</v>
      </c>
      <c r="AA130">
        <v>285.89999999999998</v>
      </c>
      <c r="AB130">
        <v>163.30000000000001</v>
      </c>
      <c r="AC130">
        <v>5.9</v>
      </c>
      <c r="AD130">
        <v>0.76</v>
      </c>
      <c r="AE130">
        <v>18.8</v>
      </c>
      <c r="AF130">
        <v>747.7</v>
      </c>
      <c r="AG130">
        <v>0.13</v>
      </c>
      <c r="AH130">
        <v>163.69999999999999</v>
      </c>
      <c r="AI130">
        <v>41.1</v>
      </c>
      <c r="AJ130">
        <v>204.8</v>
      </c>
      <c r="AK130">
        <v>315.7</v>
      </c>
      <c r="AL130">
        <v>10.3</v>
      </c>
      <c r="AM130">
        <v>1.27</v>
      </c>
      <c r="AN130">
        <v>33.5</v>
      </c>
      <c r="AO130">
        <v>1509.7</v>
      </c>
      <c r="AP130">
        <v>0.14000000000000001</v>
      </c>
      <c r="AQ130">
        <v>316.39999999999998</v>
      </c>
      <c r="AR130">
        <v>78.5</v>
      </c>
      <c r="AS130">
        <v>394.9</v>
      </c>
      <c r="AT130">
        <v>553.20000000000005</v>
      </c>
      <c r="AU130">
        <v>37.1</v>
      </c>
      <c r="AV130">
        <v>5.23</v>
      </c>
      <c r="AW130">
        <v>42.6</v>
      </c>
      <c r="AX130">
        <v>1987.7</v>
      </c>
      <c r="AY130">
        <v>0.32</v>
      </c>
      <c r="AZ130">
        <v>555.70000000000005</v>
      </c>
      <c r="BA130">
        <v>102</v>
      </c>
      <c r="BB130">
        <v>657.7</v>
      </c>
      <c r="BC130">
        <v>14573847.4</v>
      </c>
      <c r="BD130">
        <v>463.1</v>
      </c>
      <c r="BE130">
        <v>59.2</v>
      </c>
      <c r="BF130">
        <v>1722632.8</v>
      </c>
      <c r="BG130">
        <v>68228.7</v>
      </c>
      <c r="BH130">
        <v>11.4</v>
      </c>
      <c r="BI130">
        <v>14603818</v>
      </c>
      <c r="BJ130">
        <v>3758952.2</v>
      </c>
      <c r="BK130">
        <v>18362770.199999999</v>
      </c>
      <c r="BL130">
        <v>0</v>
      </c>
      <c r="BM130">
        <v>23.37</v>
      </c>
      <c r="BN130">
        <v>12.41</v>
      </c>
      <c r="BO130">
        <v>0</v>
      </c>
      <c r="BP130">
        <v>35.78</v>
      </c>
      <c r="BQ130">
        <v>24.8</v>
      </c>
      <c r="BR130">
        <v>13.49</v>
      </c>
      <c r="BS130">
        <v>0</v>
      </c>
      <c r="BT130">
        <v>38.29</v>
      </c>
      <c r="BU130">
        <v>64613428</v>
      </c>
      <c r="BV130">
        <v>12784695</v>
      </c>
      <c r="BW130">
        <v>292930.40000000002</v>
      </c>
      <c r="BX130">
        <v>0</v>
      </c>
      <c r="BY130">
        <v>0</v>
      </c>
      <c r="BZ130">
        <v>0</v>
      </c>
      <c r="CA130">
        <v>1741541.2</v>
      </c>
      <c r="CB130">
        <v>0</v>
      </c>
      <c r="CC130">
        <v>0</v>
      </c>
      <c r="CD130">
        <v>3977545.5</v>
      </c>
      <c r="CE130">
        <v>31228700</v>
      </c>
      <c r="CF130">
        <v>0</v>
      </c>
      <c r="CG130">
        <v>207791.6</v>
      </c>
      <c r="CH130">
        <v>0</v>
      </c>
      <c r="CI130">
        <v>953448.1</v>
      </c>
      <c r="CJ130">
        <v>16429134</v>
      </c>
      <c r="CK130">
        <v>975181.4</v>
      </c>
      <c r="CL130">
        <v>0</v>
      </c>
      <c r="CM130">
        <v>0</v>
      </c>
      <c r="CN130">
        <v>8807149</v>
      </c>
      <c r="CO130">
        <v>0</v>
      </c>
      <c r="CP130">
        <v>0</v>
      </c>
      <c r="CQ130">
        <v>203.5</v>
      </c>
      <c r="CR130">
        <v>0</v>
      </c>
      <c r="CS130">
        <v>0</v>
      </c>
      <c r="CT130">
        <v>2137.1999999999998</v>
      </c>
      <c r="CU130">
        <v>0</v>
      </c>
      <c r="CV130">
        <v>0</v>
      </c>
      <c r="CW130">
        <v>2761.5</v>
      </c>
      <c r="CX130">
        <v>7095.3</v>
      </c>
      <c r="CY130">
        <v>0</v>
      </c>
      <c r="CZ130">
        <v>779.3</v>
      </c>
      <c r="DA130">
        <v>0</v>
      </c>
      <c r="DB130">
        <v>192</v>
      </c>
      <c r="DC130">
        <v>2132.9</v>
      </c>
      <c r="DD130">
        <v>3653.3</v>
      </c>
      <c r="DE130">
        <v>0</v>
      </c>
      <c r="DF130">
        <v>0</v>
      </c>
      <c r="DG130">
        <v>3723.9</v>
      </c>
      <c r="DH130">
        <v>0</v>
      </c>
      <c r="DI130">
        <v>0</v>
      </c>
      <c r="DJ130">
        <v>814.1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</row>
    <row r="131" spans="1:121" hidden="1">
      <c r="A131" t="s">
        <v>59</v>
      </c>
      <c r="B131">
        <v>2035</v>
      </c>
      <c r="C131">
        <v>106158770</v>
      </c>
      <c r="D131">
        <v>6742717</v>
      </c>
      <c r="E131">
        <v>0</v>
      </c>
      <c r="F131">
        <v>1247353.2</v>
      </c>
      <c r="G131">
        <v>114148840.09999999</v>
      </c>
      <c r="H131">
        <v>102342488</v>
      </c>
      <c r="I131">
        <v>88622733.5</v>
      </c>
      <c r="J131" s="53">
        <v>73924790</v>
      </c>
      <c r="K131" s="65">
        <v>34621820</v>
      </c>
      <c r="L131">
        <v>3.5900000000000001E-2</v>
      </c>
      <c r="M131">
        <v>5.3900000000000003E-2</v>
      </c>
      <c r="N131">
        <v>0.183</v>
      </c>
      <c r="O131">
        <v>86960.34</v>
      </c>
      <c r="P131">
        <v>22984.799999999999</v>
      </c>
      <c r="Q131">
        <v>0.65</v>
      </c>
      <c r="R131">
        <v>0.74</v>
      </c>
      <c r="S131">
        <v>147.19999999999999</v>
      </c>
      <c r="T131">
        <v>4.7</v>
      </c>
      <c r="U131">
        <v>0.57999999999999996</v>
      </c>
      <c r="V131">
        <v>17.7</v>
      </c>
      <c r="W131">
        <v>704.7</v>
      </c>
      <c r="X131">
        <v>0.12</v>
      </c>
      <c r="Y131">
        <v>147.5</v>
      </c>
      <c r="Z131">
        <v>38.700000000000003</v>
      </c>
      <c r="AA131">
        <v>186.2</v>
      </c>
      <c r="AB131">
        <v>117</v>
      </c>
      <c r="AC131">
        <v>4.3</v>
      </c>
      <c r="AD131">
        <v>0.55000000000000004</v>
      </c>
      <c r="AE131">
        <v>13.6</v>
      </c>
      <c r="AF131">
        <v>542.70000000000005</v>
      </c>
      <c r="AG131">
        <v>0.09</v>
      </c>
      <c r="AH131">
        <v>117.2</v>
      </c>
      <c r="AI131">
        <v>29.8</v>
      </c>
      <c r="AJ131">
        <v>147</v>
      </c>
      <c r="AK131">
        <v>299</v>
      </c>
      <c r="AL131">
        <v>12.9</v>
      </c>
      <c r="AM131">
        <v>1.68</v>
      </c>
      <c r="AN131">
        <v>29</v>
      </c>
      <c r="AO131">
        <v>1331.9</v>
      </c>
      <c r="AP131">
        <v>0.14000000000000001</v>
      </c>
      <c r="AQ131">
        <v>299.89999999999998</v>
      </c>
      <c r="AR131">
        <v>68.7</v>
      </c>
      <c r="AS131">
        <v>368.6</v>
      </c>
      <c r="AT131">
        <v>496.5</v>
      </c>
      <c r="AU131">
        <v>32.5</v>
      </c>
      <c r="AV131">
        <v>4.5599999999999996</v>
      </c>
      <c r="AW131">
        <v>38.9</v>
      </c>
      <c r="AX131">
        <v>1818.6</v>
      </c>
      <c r="AY131">
        <v>0.28000000000000003</v>
      </c>
      <c r="AZ131">
        <v>498.7</v>
      </c>
      <c r="BA131">
        <v>93.2</v>
      </c>
      <c r="BB131">
        <v>591.9</v>
      </c>
      <c r="BC131">
        <v>10888996.199999999</v>
      </c>
      <c r="BD131">
        <v>343.2</v>
      </c>
      <c r="BE131">
        <v>42.6</v>
      </c>
      <c r="BF131">
        <v>1309479.6000000001</v>
      </c>
      <c r="BG131">
        <v>52192.7</v>
      </c>
      <c r="BH131">
        <v>8.5</v>
      </c>
      <c r="BI131">
        <v>10910863.5</v>
      </c>
      <c r="BJ131">
        <v>2867149.9</v>
      </c>
      <c r="BK131">
        <v>13778013.4</v>
      </c>
      <c r="BL131">
        <v>0</v>
      </c>
      <c r="BM131">
        <v>20.65</v>
      </c>
      <c r="BN131">
        <v>16.97</v>
      </c>
      <c r="BO131">
        <v>0</v>
      </c>
      <c r="BP131">
        <v>37.630000000000003</v>
      </c>
      <c r="BQ131">
        <v>22.57</v>
      </c>
      <c r="BR131">
        <v>19.52</v>
      </c>
      <c r="BS131">
        <v>0</v>
      </c>
      <c r="BT131">
        <v>42.09</v>
      </c>
      <c r="BU131">
        <v>74568420</v>
      </c>
      <c r="BV131">
        <v>25526106</v>
      </c>
      <c r="BW131">
        <v>5753831</v>
      </c>
      <c r="BX131">
        <v>0</v>
      </c>
      <c r="BY131">
        <v>0</v>
      </c>
      <c r="BZ131">
        <v>0</v>
      </c>
      <c r="CA131">
        <v>1368673.6</v>
      </c>
      <c r="CB131">
        <v>0</v>
      </c>
      <c r="CC131">
        <v>0</v>
      </c>
      <c r="CD131">
        <v>4730348.5</v>
      </c>
      <c r="CE131">
        <v>24449646</v>
      </c>
      <c r="CF131">
        <v>0</v>
      </c>
      <c r="CG131">
        <v>105931.6</v>
      </c>
      <c r="CH131">
        <v>0</v>
      </c>
      <c r="CI131">
        <v>882993.1</v>
      </c>
      <c r="CJ131">
        <v>16180358</v>
      </c>
      <c r="CK131">
        <v>300874.3</v>
      </c>
      <c r="CL131">
        <v>0</v>
      </c>
      <c r="CM131">
        <v>0</v>
      </c>
      <c r="CN131">
        <v>20795758</v>
      </c>
      <c r="CO131">
        <v>0</v>
      </c>
      <c r="CP131">
        <v>0</v>
      </c>
      <c r="CQ131">
        <v>3172.6</v>
      </c>
      <c r="CR131">
        <v>0</v>
      </c>
      <c r="CS131">
        <v>0</v>
      </c>
      <c r="CT131">
        <v>2137.1999999999998</v>
      </c>
      <c r="CU131">
        <v>0</v>
      </c>
      <c r="CV131">
        <v>0</v>
      </c>
      <c r="CW131">
        <v>3363.4</v>
      </c>
      <c r="CX131">
        <v>7095.3</v>
      </c>
      <c r="CY131">
        <v>0</v>
      </c>
      <c r="CZ131">
        <v>779.3</v>
      </c>
      <c r="DA131">
        <v>0</v>
      </c>
      <c r="DB131">
        <v>192</v>
      </c>
      <c r="DC131">
        <v>2132.9</v>
      </c>
      <c r="DD131">
        <v>2173.1999999999998</v>
      </c>
      <c r="DE131">
        <v>0</v>
      </c>
      <c r="DF131">
        <v>0</v>
      </c>
      <c r="DG131">
        <v>8723.7999999999993</v>
      </c>
      <c r="DH131">
        <v>0</v>
      </c>
      <c r="DI131">
        <v>0</v>
      </c>
      <c r="DJ131">
        <v>16574.8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</row>
    <row r="132" spans="1:121" hidden="1">
      <c r="A132" t="s">
        <v>59</v>
      </c>
      <c r="B132">
        <v>2040</v>
      </c>
      <c r="C132">
        <v>114637850</v>
      </c>
      <c r="D132">
        <v>8066641</v>
      </c>
      <c r="E132">
        <v>0</v>
      </c>
      <c r="F132">
        <v>1272252.7</v>
      </c>
      <c r="G132">
        <v>123976745.5</v>
      </c>
      <c r="H132">
        <v>110516832.09999999</v>
      </c>
      <c r="I132">
        <v>91352723.599999994</v>
      </c>
      <c r="J132" s="53">
        <v>81673336</v>
      </c>
      <c r="K132" s="65">
        <v>33946148</v>
      </c>
      <c r="L132">
        <v>3.5900000000000001E-2</v>
      </c>
      <c r="M132">
        <v>5.3900000000000003E-2</v>
      </c>
      <c r="N132">
        <v>0.183</v>
      </c>
      <c r="O132">
        <v>85557.69</v>
      </c>
      <c r="P132">
        <v>25262.3</v>
      </c>
      <c r="Q132">
        <v>0.73</v>
      </c>
      <c r="R132">
        <v>0.8</v>
      </c>
      <c r="S132">
        <v>111.9</v>
      </c>
      <c r="T132">
        <v>3.5</v>
      </c>
      <c r="U132">
        <v>0.43</v>
      </c>
      <c r="V132">
        <v>13.8</v>
      </c>
      <c r="W132">
        <v>538.6</v>
      </c>
      <c r="X132">
        <v>0.09</v>
      </c>
      <c r="Y132">
        <v>112.2</v>
      </c>
      <c r="Z132">
        <v>29.9</v>
      </c>
      <c r="AA132">
        <v>142</v>
      </c>
      <c r="AB132">
        <v>88.4</v>
      </c>
      <c r="AC132">
        <v>3</v>
      </c>
      <c r="AD132">
        <v>0.38</v>
      </c>
      <c r="AE132">
        <v>10.8</v>
      </c>
      <c r="AF132">
        <v>418.2</v>
      </c>
      <c r="AG132">
        <v>0.08</v>
      </c>
      <c r="AH132">
        <v>88.6</v>
      </c>
      <c r="AI132">
        <v>23.3</v>
      </c>
      <c r="AJ132">
        <v>112</v>
      </c>
      <c r="AK132">
        <v>275.89999999999998</v>
      </c>
      <c r="AL132">
        <v>14.6</v>
      </c>
      <c r="AM132">
        <v>1.97</v>
      </c>
      <c r="AN132">
        <v>24.4</v>
      </c>
      <c r="AO132">
        <v>1143.7</v>
      </c>
      <c r="AP132">
        <v>0.13</v>
      </c>
      <c r="AQ132">
        <v>276.89999999999998</v>
      </c>
      <c r="AR132">
        <v>58.5</v>
      </c>
      <c r="AS132">
        <v>335.4</v>
      </c>
      <c r="AT132">
        <v>392.7</v>
      </c>
      <c r="AU132">
        <v>23.6</v>
      </c>
      <c r="AV132">
        <v>3.28</v>
      </c>
      <c r="AW132">
        <v>33.1</v>
      </c>
      <c r="AX132">
        <v>1508.7</v>
      </c>
      <c r="AY132">
        <v>0.23</v>
      </c>
      <c r="AZ132">
        <v>394.3</v>
      </c>
      <c r="BA132">
        <v>78.2</v>
      </c>
      <c r="BB132">
        <v>472.4</v>
      </c>
      <c r="BC132">
        <v>8418466.4000000004</v>
      </c>
      <c r="BD132">
        <v>262.3</v>
      </c>
      <c r="BE132">
        <v>32.5</v>
      </c>
      <c r="BF132">
        <v>1040344.2</v>
      </c>
      <c r="BG132">
        <v>40552.199999999997</v>
      </c>
      <c r="BH132">
        <v>7.2</v>
      </c>
      <c r="BI132">
        <v>8435141.6999999993</v>
      </c>
      <c r="BJ132">
        <v>2250753.7000000002</v>
      </c>
      <c r="BK132">
        <v>10685895.4</v>
      </c>
      <c r="BL132">
        <v>0</v>
      </c>
      <c r="BM132">
        <v>16.86</v>
      </c>
      <c r="BN132">
        <v>16.72</v>
      </c>
      <c r="BO132">
        <v>0</v>
      </c>
      <c r="BP132">
        <v>33.58</v>
      </c>
      <c r="BQ132">
        <v>18.600000000000001</v>
      </c>
      <c r="BR132">
        <v>19.36</v>
      </c>
      <c r="BS132">
        <v>0</v>
      </c>
      <c r="BT132">
        <v>37.96</v>
      </c>
      <c r="BU132">
        <v>75953350</v>
      </c>
      <c r="BV132">
        <v>32624022</v>
      </c>
      <c r="BW132">
        <v>6844645</v>
      </c>
      <c r="BX132">
        <v>0</v>
      </c>
      <c r="BY132">
        <v>0</v>
      </c>
      <c r="BZ132">
        <v>0</v>
      </c>
      <c r="CA132">
        <v>1044745.3</v>
      </c>
      <c r="CB132">
        <v>0</v>
      </c>
      <c r="CC132">
        <v>0</v>
      </c>
      <c r="CD132">
        <v>4872535.5</v>
      </c>
      <c r="CE132">
        <v>18390226</v>
      </c>
      <c r="CF132">
        <v>0</v>
      </c>
      <c r="CG132">
        <v>559158.4</v>
      </c>
      <c r="CH132">
        <v>0</v>
      </c>
      <c r="CI132">
        <v>759654.2</v>
      </c>
      <c r="CJ132">
        <v>15515888</v>
      </c>
      <c r="CK132">
        <v>215016.1</v>
      </c>
      <c r="CL132">
        <v>0</v>
      </c>
      <c r="CM132">
        <v>0</v>
      </c>
      <c r="CN132">
        <v>24265302</v>
      </c>
      <c r="CO132">
        <v>3486184.5</v>
      </c>
      <c r="CP132">
        <v>0</v>
      </c>
      <c r="CQ132">
        <v>3705.8</v>
      </c>
      <c r="CR132">
        <v>0</v>
      </c>
      <c r="CS132">
        <v>0</v>
      </c>
      <c r="CT132">
        <v>2137.1999999999998</v>
      </c>
      <c r="CU132">
        <v>0</v>
      </c>
      <c r="CV132">
        <v>0</v>
      </c>
      <c r="CW132">
        <v>3570.3</v>
      </c>
      <c r="CX132">
        <v>7095.3</v>
      </c>
      <c r="CY132">
        <v>0</v>
      </c>
      <c r="CZ132">
        <v>3860.8</v>
      </c>
      <c r="DA132">
        <v>0</v>
      </c>
      <c r="DB132">
        <v>192</v>
      </c>
      <c r="DC132">
        <v>2132.9</v>
      </c>
      <c r="DD132">
        <v>2173.1999999999998</v>
      </c>
      <c r="DE132">
        <v>0</v>
      </c>
      <c r="DF132">
        <v>0</v>
      </c>
      <c r="DG132">
        <v>10390.9</v>
      </c>
      <c r="DH132">
        <v>0</v>
      </c>
      <c r="DI132">
        <v>1082.4000000000001</v>
      </c>
      <c r="DJ132">
        <v>19642.3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</row>
    <row r="133" spans="1:121" hidden="1">
      <c r="A133" t="s">
        <v>59</v>
      </c>
      <c r="B133">
        <v>2045</v>
      </c>
      <c r="C133">
        <v>122390770</v>
      </c>
      <c r="D133">
        <v>10679664</v>
      </c>
      <c r="E133">
        <v>0</v>
      </c>
      <c r="F133">
        <v>1228397.1000000001</v>
      </c>
      <c r="G133">
        <v>134298829.90000001</v>
      </c>
      <c r="H133">
        <v>117991090.40000001</v>
      </c>
      <c r="I133">
        <v>97768190.099999994</v>
      </c>
      <c r="J133" s="53">
        <v>80619016</v>
      </c>
      <c r="K133" s="65">
        <v>29898100</v>
      </c>
      <c r="L133">
        <v>3.5900000000000001E-2</v>
      </c>
      <c r="M133">
        <v>5.3900000000000003E-2</v>
      </c>
      <c r="N133">
        <v>0.183</v>
      </c>
      <c r="O133">
        <v>83695.66</v>
      </c>
      <c r="P133">
        <v>27203</v>
      </c>
      <c r="Q133">
        <v>0.74</v>
      </c>
      <c r="R133">
        <v>0.8</v>
      </c>
      <c r="S133">
        <v>105.7</v>
      </c>
      <c r="T133">
        <v>2.8</v>
      </c>
      <c r="U133">
        <v>0.33</v>
      </c>
      <c r="V133">
        <v>13.4</v>
      </c>
      <c r="W133">
        <v>526.79999999999995</v>
      </c>
      <c r="X133">
        <v>0.09</v>
      </c>
      <c r="Y133">
        <v>105.8</v>
      </c>
      <c r="Z133">
        <v>29.1</v>
      </c>
      <c r="AA133">
        <v>135</v>
      </c>
      <c r="AB133">
        <v>85.4</v>
      </c>
      <c r="AC133">
        <v>2.4</v>
      </c>
      <c r="AD133">
        <v>0.28999999999999998</v>
      </c>
      <c r="AE133">
        <v>10.8</v>
      </c>
      <c r="AF133">
        <v>420.5</v>
      </c>
      <c r="AG133">
        <v>7.0000000000000007E-2</v>
      </c>
      <c r="AH133">
        <v>85.5</v>
      </c>
      <c r="AI133">
        <v>23.4</v>
      </c>
      <c r="AJ133">
        <v>108.9</v>
      </c>
      <c r="AK133">
        <v>219</v>
      </c>
      <c r="AL133">
        <v>10.6</v>
      </c>
      <c r="AM133">
        <v>1.41</v>
      </c>
      <c r="AN133">
        <v>22</v>
      </c>
      <c r="AO133">
        <v>943.6</v>
      </c>
      <c r="AP133">
        <v>0.14000000000000001</v>
      </c>
      <c r="AQ133">
        <v>219.7</v>
      </c>
      <c r="AR133">
        <v>50.1</v>
      </c>
      <c r="AS133">
        <v>269.8</v>
      </c>
      <c r="AT133">
        <v>343.2</v>
      </c>
      <c r="AU133">
        <v>18.100000000000001</v>
      </c>
      <c r="AV133">
        <v>2.4700000000000002</v>
      </c>
      <c r="AW133">
        <v>31.2</v>
      </c>
      <c r="AX133">
        <v>1404.3</v>
      </c>
      <c r="AY133">
        <v>0.19</v>
      </c>
      <c r="AZ133">
        <v>344.4</v>
      </c>
      <c r="BA133">
        <v>73.099999999999994</v>
      </c>
      <c r="BB133">
        <v>417.5</v>
      </c>
      <c r="BC133">
        <v>8696496.6999999993</v>
      </c>
      <c r="BD133">
        <v>226.1</v>
      </c>
      <c r="BE133">
        <v>26.5</v>
      </c>
      <c r="BF133">
        <v>1107453.3</v>
      </c>
      <c r="BG133">
        <v>43426.8</v>
      </c>
      <c r="BH133">
        <v>7.1</v>
      </c>
      <c r="BI133">
        <v>8710455.4000000004</v>
      </c>
      <c r="BJ133">
        <v>2403515.7999999998</v>
      </c>
      <c r="BK133">
        <v>11113971.199999999</v>
      </c>
      <c r="BL133">
        <v>0</v>
      </c>
      <c r="BM133">
        <v>15.19</v>
      </c>
      <c r="BN133">
        <v>16.21</v>
      </c>
      <c r="BO133">
        <v>0</v>
      </c>
      <c r="BP133">
        <v>31.4</v>
      </c>
      <c r="BQ133">
        <v>17.02</v>
      </c>
      <c r="BR133">
        <v>19.04</v>
      </c>
      <c r="BS133">
        <v>0</v>
      </c>
      <c r="BT133">
        <v>36.06</v>
      </c>
      <c r="BU133">
        <v>83294980</v>
      </c>
      <c r="BV133">
        <v>36530640</v>
      </c>
      <c r="BW133">
        <v>9089299</v>
      </c>
      <c r="BX133">
        <v>0</v>
      </c>
      <c r="BY133">
        <v>0</v>
      </c>
      <c r="BZ133">
        <v>0</v>
      </c>
      <c r="CA133">
        <v>628185</v>
      </c>
      <c r="CB133">
        <v>0</v>
      </c>
      <c r="CC133">
        <v>0</v>
      </c>
      <c r="CD133">
        <v>4980213</v>
      </c>
      <c r="CE133">
        <v>20187700</v>
      </c>
      <c r="CF133">
        <v>0</v>
      </c>
      <c r="CG133">
        <v>684099.6</v>
      </c>
      <c r="CH133">
        <v>0</v>
      </c>
      <c r="CI133">
        <v>701575.5</v>
      </c>
      <c r="CJ133">
        <v>15305821</v>
      </c>
      <c r="CK133">
        <v>167657.5</v>
      </c>
      <c r="CL133">
        <v>0</v>
      </c>
      <c r="CM133">
        <v>0</v>
      </c>
      <c r="CN133">
        <v>28110724</v>
      </c>
      <c r="CO133">
        <v>3439704</v>
      </c>
      <c r="CP133">
        <v>0</v>
      </c>
      <c r="CQ133">
        <v>4710.6000000000004</v>
      </c>
      <c r="CR133">
        <v>0</v>
      </c>
      <c r="CS133">
        <v>0</v>
      </c>
      <c r="CT133">
        <v>2137.1999999999998</v>
      </c>
      <c r="CU133">
        <v>0</v>
      </c>
      <c r="CV133">
        <v>0</v>
      </c>
      <c r="CW133">
        <v>3758.8</v>
      </c>
      <c r="CX133">
        <v>7095.3</v>
      </c>
      <c r="CY133">
        <v>0</v>
      </c>
      <c r="CZ133">
        <v>5177.7</v>
      </c>
      <c r="DA133">
        <v>0</v>
      </c>
      <c r="DB133">
        <v>192</v>
      </c>
      <c r="DC133">
        <v>2132.9</v>
      </c>
      <c r="DD133">
        <v>2028.9</v>
      </c>
      <c r="DE133">
        <v>0</v>
      </c>
      <c r="DF133">
        <v>0</v>
      </c>
      <c r="DG133">
        <v>12245.6</v>
      </c>
      <c r="DH133">
        <v>0</v>
      </c>
      <c r="DI133">
        <v>1084.5</v>
      </c>
      <c r="DJ133">
        <v>26012.1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</row>
    <row r="134" spans="1:121" hidden="1">
      <c r="A134" t="s">
        <v>59</v>
      </c>
      <c r="B134">
        <v>2050</v>
      </c>
      <c r="C134">
        <v>129841940</v>
      </c>
      <c r="D134">
        <v>7471657.5</v>
      </c>
      <c r="E134">
        <v>0</v>
      </c>
      <c r="F134">
        <v>1505518.9</v>
      </c>
      <c r="G134">
        <v>138819105</v>
      </c>
      <c r="H134">
        <v>125174407.5</v>
      </c>
      <c r="I134">
        <v>93699348.5</v>
      </c>
      <c r="J134" s="53">
        <v>97214504</v>
      </c>
      <c r="K134" s="65">
        <v>38324972</v>
      </c>
      <c r="L134">
        <v>3.5900000000000001E-2</v>
      </c>
      <c r="M134">
        <v>5.3900000000000003E-2</v>
      </c>
      <c r="N134">
        <v>0.183</v>
      </c>
      <c r="O134">
        <v>82500.61</v>
      </c>
      <c r="P134">
        <v>28935.7</v>
      </c>
      <c r="Q134">
        <v>0.66</v>
      </c>
      <c r="R134">
        <v>0.75</v>
      </c>
      <c r="S134">
        <v>153.30000000000001</v>
      </c>
      <c r="T134">
        <v>5.5</v>
      </c>
      <c r="U134">
        <v>0.7</v>
      </c>
      <c r="V134">
        <v>15.7</v>
      </c>
      <c r="W134">
        <v>717.2</v>
      </c>
      <c r="X134">
        <v>7.0000000000000007E-2</v>
      </c>
      <c r="Y134">
        <v>153.6</v>
      </c>
      <c r="Z134">
        <v>37.1</v>
      </c>
      <c r="AA134">
        <v>190.7</v>
      </c>
      <c r="AB134">
        <v>114.2</v>
      </c>
      <c r="AC134">
        <v>4.2</v>
      </c>
      <c r="AD134">
        <v>0.54</v>
      </c>
      <c r="AE134">
        <v>11.8</v>
      </c>
      <c r="AF134">
        <v>531.4</v>
      </c>
      <c r="AG134">
        <v>0.05</v>
      </c>
      <c r="AH134">
        <v>114.4</v>
      </c>
      <c r="AI134">
        <v>27.6</v>
      </c>
      <c r="AJ134">
        <v>142</v>
      </c>
      <c r="AK134">
        <v>196.1</v>
      </c>
      <c r="AL134">
        <v>9.1</v>
      </c>
      <c r="AM134">
        <v>1.2</v>
      </c>
      <c r="AN134">
        <v>21.1</v>
      </c>
      <c r="AO134">
        <v>860.9</v>
      </c>
      <c r="AP134">
        <v>0.15</v>
      </c>
      <c r="AQ134">
        <v>196.7</v>
      </c>
      <c r="AR134">
        <v>46.8</v>
      </c>
      <c r="AS134">
        <v>243.5</v>
      </c>
      <c r="AT134">
        <v>349.3</v>
      </c>
      <c r="AU134">
        <v>17.399999999999999</v>
      </c>
      <c r="AV134">
        <v>2.34</v>
      </c>
      <c r="AW134">
        <v>32.1</v>
      </c>
      <c r="AX134">
        <v>1470.4</v>
      </c>
      <c r="AY134">
        <v>0.18</v>
      </c>
      <c r="AZ134">
        <v>350.4</v>
      </c>
      <c r="BA134">
        <v>76</v>
      </c>
      <c r="BB134">
        <v>426.4</v>
      </c>
      <c r="BC134">
        <v>12071723.699999999</v>
      </c>
      <c r="BD134">
        <v>434.2</v>
      </c>
      <c r="BE134">
        <v>54.7</v>
      </c>
      <c r="BF134">
        <v>1239065.8</v>
      </c>
      <c r="BG134">
        <v>56540.800000000003</v>
      </c>
      <c r="BH134">
        <v>5.4</v>
      </c>
      <c r="BI134">
        <v>12099599.300000001</v>
      </c>
      <c r="BJ134">
        <v>2925460.3</v>
      </c>
      <c r="BK134">
        <v>15025059.5</v>
      </c>
      <c r="BL134">
        <v>0</v>
      </c>
      <c r="BM134">
        <v>15.51</v>
      </c>
      <c r="BN134">
        <v>16.239999999999998</v>
      </c>
      <c r="BO134">
        <v>0</v>
      </c>
      <c r="BP134">
        <v>31.75</v>
      </c>
      <c r="BQ134">
        <v>17.11</v>
      </c>
      <c r="BR134">
        <v>18.59</v>
      </c>
      <c r="BS134">
        <v>0</v>
      </c>
      <c r="BT134">
        <v>35.700000000000003</v>
      </c>
      <c r="BU134">
        <v>79567620</v>
      </c>
      <c r="BV134">
        <v>45119756</v>
      </c>
      <c r="BW134">
        <v>6354202</v>
      </c>
      <c r="BX134">
        <v>0</v>
      </c>
      <c r="BY134">
        <v>0</v>
      </c>
      <c r="BZ134">
        <v>0</v>
      </c>
      <c r="CA134">
        <v>2156211.5</v>
      </c>
      <c r="CB134">
        <v>0</v>
      </c>
      <c r="CC134">
        <v>0</v>
      </c>
      <c r="CD134">
        <v>5195300.5</v>
      </c>
      <c r="CE134">
        <v>23233900</v>
      </c>
      <c r="CF134">
        <v>0</v>
      </c>
      <c r="CG134">
        <v>2029281.2</v>
      </c>
      <c r="CH134">
        <v>0</v>
      </c>
      <c r="CI134">
        <v>658497.6</v>
      </c>
      <c r="CJ134">
        <v>0</v>
      </c>
      <c r="CK134">
        <v>15765</v>
      </c>
      <c r="CL134">
        <v>0</v>
      </c>
      <c r="CM134">
        <v>0</v>
      </c>
      <c r="CN134">
        <v>32858720</v>
      </c>
      <c r="CO134">
        <v>7065736</v>
      </c>
      <c r="CP134">
        <v>0</v>
      </c>
      <c r="CQ134">
        <v>3607.5</v>
      </c>
      <c r="CR134">
        <v>0</v>
      </c>
      <c r="CS134">
        <v>0</v>
      </c>
      <c r="CT134">
        <v>1881</v>
      </c>
      <c r="CU134">
        <v>0</v>
      </c>
      <c r="CV134">
        <v>0</v>
      </c>
      <c r="CW134">
        <v>4026.7</v>
      </c>
      <c r="CX134">
        <v>7095.3</v>
      </c>
      <c r="CY134">
        <v>0</v>
      </c>
      <c r="CZ134">
        <v>12663.6</v>
      </c>
      <c r="DA134">
        <v>0</v>
      </c>
      <c r="DB134">
        <v>192</v>
      </c>
      <c r="DC134">
        <v>0</v>
      </c>
      <c r="DD134">
        <v>654.70000000000005</v>
      </c>
      <c r="DE134">
        <v>0</v>
      </c>
      <c r="DF134">
        <v>0</v>
      </c>
      <c r="DG134">
        <v>14477.5</v>
      </c>
      <c r="DH134">
        <v>0</v>
      </c>
      <c r="DI134">
        <v>2203.9</v>
      </c>
      <c r="DJ134">
        <v>17715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</row>
    <row r="135" spans="1:121" hidden="1">
      <c r="A135" t="s">
        <v>67</v>
      </c>
      <c r="B135">
        <v>2024</v>
      </c>
      <c r="C135">
        <v>55693416</v>
      </c>
      <c r="D135">
        <v>46046.8</v>
      </c>
      <c r="E135">
        <v>2070882.8</v>
      </c>
      <c r="F135">
        <v>226476.9</v>
      </c>
      <c r="G135">
        <v>58036816.600000001</v>
      </c>
      <c r="H135">
        <v>53691158.299999997</v>
      </c>
      <c r="I135">
        <v>49044277.799999997</v>
      </c>
      <c r="J135" s="53">
        <v>32382604</v>
      </c>
      <c r="K135" s="65">
        <v>1813008.4</v>
      </c>
      <c r="L135">
        <v>3.5900000000000001E-2</v>
      </c>
      <c r="M135">
        <v>5.3999999999999999E-2</v>
      </c>
      <c r="N135">
        <v>0.13500000000000001</v>
      </c>
      <c r="O135">
        <v>10231.709999999999</v>
      </c>
      <c r="P135">
        <v>13505.7</v>
      </c>
      <c r="Q135">
        <v>0.48</v>
      </c>
      <c r="R135">
        <v>0.67</v>
      </c>
      <c r="S135">
        <v>212.8</v>
      </c>
      <c r="T135">
        <v>4</v>
      </c>
      <c r="U135">
        <v>0.4</v>
      </c>
      <c r="V135">
        <v>27.3</v>
      </c>
      <c r="W135">
        <v>1114</v>
      </c>
      <c r="X135">
        <v>0.1</v>
      </c>
      <c r="Y135">
        <v>213</v>
      </c>
      <c r="Z135">
        <v>60.5</v>
      </c>
      <c r="AA135">
        <v>273.5</v>
      </c>
      <c r="AB135">
        <v>143.30000000000001</v>
      </c>
      <c r="AC135">
        <v>3.2</v>
      </c>
      <c r="AD135">
        <v>0.35</v>
      </c>
      <c r="AE135">
        <v>19.399999999999999</v>
      </c>
      <c r="AF135">
        <v>737</v>
      </c>
      <c r="AG135">
        <v>0.1</v>
      </c>
      <c r="AH135">
        <v>143.5</v>
      </c>
      <c r="AI135">
        <v>41.4</v>
      </c>
      <c r="AJ135">
        <v>184.9</v>
      </c>
      <c r="AK135">
        <v>306.8</v>
      </c>
      <c r="AL135">
        <v>7.6</v>
      </c>
      <c r="AM135">
        <v>0.89</v>
      </c>
      <c r="AN135">
        <v>35.1</v>
      </c>
      <c r="AO135">
        <v>1515.1</v>
      </c>
      <c r="AP135">
        <v>0.16</v>
      </c>
      <c r="AQ135">
        <v>307.3</v>
      </c>
      <c r="AR135">
        <v>80.3</v>
      </c>
      <c r="AS135">
        <v>387.6</v>
      </c>
      <c r="AT135">
        <v>631.79999999999995</v>
      </c>
      <c r="AU135">
        <v>36.799999999999997</v>
      </c>
      <c r="AV135">
        <v>5.18</v>
      </c>
      <c r="AW135">
        <v>53.9</v>
      </c>
      <c r="AX135">
        <v>2384.1</v>
      </c>
      <c r="AY135">
        <v>0.39</v>
      </c>
      <c r="AZ135">
        <v>634.4</v>
      </c>
      <c r="BA135">
        <v>125</v>
      </c>
      <c r="BB135">
        <v>759.4</v>
      </c>
      <c r="BC135">
        <v>5766022.2999999998</v>
      </c>
      <c r="BD135">
        <v>108.9</v>
      </c>
      <c r="BE135">
        <v>10.9</v>
      </c>
      <c r="BF135">
        <v>739093.8</v>
      </c>
      <c r="BG135">
        <v>30190.1</v>
      </c>
      <c r="BH135">
        <v>2.8</v>
      </c>
      <c r="BI135">
        <v>5772249.2000000002</v>
      </c>
      <c r="BJ135">
        <v>1639519.7</v>
      </c>
      <c r="BK135">
        <v>7411768.9000000004</v>
      </c>
      <c r="BL135">
        <v>0</v>
      </c>
      <c r="BM135">
        <v>31.72</v>
      </c>
      <c r="BN135">
        <v>2.14</v>
      </c>
      <c r="BO135">
        <v>0</v>
      </c>
      <c r="BP135">
        <v>33.85</v>
      </c>
      <c r="BQ135">
        <v>33.78</v>
      </c>
      <c r="BR135">
        <v>2.4</v>
      </c>
      <c r="BS135">
        <v>0</v>
      </c>
      <c r="BT135">
        <v>36.18</v>
      </c>
      <c r="BU135">
        <v>27333878</v>
      </c>
      <c r="BV135">
        <v>8992539</v>
      </c>
      <c r="BW135">
        <v>39734.800000000003</v>
      </c>
      <c r="BX135">
        <v>1301168.5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3778043.2</v>
      </c>
      <c r="CE135">
        <v>14313766</v>
      </c>
      <c r="CF135">
        <v>0</v>
      </c>
      <c r="CG135">
        <v>17753.599999999999</v>
      </c>
      <c r="CH135">
        <v>0</v>
      </c>
      <c r="CI135">
        <v>965337.5</v>
      </c>
      <c r="CJ135">
        <v>0</v>
      </c>
      <c r="CK135">
        <v>9691.6</v>
      </c>
      <c r="CL135">
        <v>1693887</v>
      </c>
      <c r="CM135">
        <v>0</v>
      </c>
      <c r="CN135">
        <v>1761658.8</v>
      </c>
      <c r="CO135">
        <v>376101.1</v>
      </c>
      <c r="CP135">
        <v>3076736</v>
      </c>
      <c r="CQ135">
        <v>54.8</v>
      </c>
      <c r="CR135">
        <v>275.2</v>
      </c>
      <c r="CS135">
        <v>0</v>
      </c>
      <c r="CT135">
        <v>0</v>
      </c>
      <c r="CU135">
        <v>0</v>
      </c>
      <c r="CV135">
        <v>0</v>
      </c>
      <c r="CW135">
        <v>2860.9</v>
      </c>
      <c r="CX135">
        <v>4826.5</v>
      </c>
      <c r="CY135">
        <v>0</v>
      </c>
      <c r="CZ135">
        <v>961.6</v>
      </c>
      <c r="DA135">
        <v>0</v>
      </c>
      <c r="DB135">
        <v>266.8</v>
      </c>
      <c r="DC135">
        <v>0</v>
      </c>
      <c r="DD135">
        <v>1693.2</v>
      </c>
      <c r="DE135">
        <v>1768</v>
      </c>
      <c r="DF135">
        <v>0</v>
      </c>
      <c r="DG135">
        <v>941.3</v>
      </c>
      <c r="DH135">
        <v>800</v>
      </c>
      <c r="DI135">
        <v>122</v>
      </c>
      <c r="DJ135">
        <v>109.6</v>
      </c>
      <c r="DK135">
        <v>17680</v>
      </c>
      <c r="DL135">
        <v>0</v>
      </c>
      <c r="DM135">
        <v>0</v>
      </c>
      <c r="DN135">
        <v>0.24</v>
      </c>
      <c r="DO135">
        <v>0</v>
      </c>
      <c r="DP135">
        <v>0.28000000000000003</v>
      </c>
      <c r="DQ135">
        <v>0</v>
      </c>
    </row>
    <row r="136" spans="1:121" hidden="1">
      <c r="A136" t="s">
        <v>67</v>
      </c>
      <c r="B136">
        <v>2026</v>
      </c>
      <c r="C136">
        <v>56295692</v>
      </c>
      <c r="D136">
        <v>46884.3</v>
      </c>
      <c r="E136">
        <v>2090334.4</v>
      </c>
      <c r="F136">
        <v>233246.6</v>
      </c>
      <c r="G136">
        <v>58666157.399999999</v>
      </c>
      <c r="H136">
        <v>54271790.899999999</v>
      </c>
      <c r="I136">
        <v>46268015.100000001</v>
      </c>
      <c r="J136" s="53">
        <v>31193274</v>
      </c>
      <c r="K136" s="65">
        <v>4602044.5</v>
      </c>
      <c r="L136">
        <v>3.5900000000000001E-2</v>
      </c>
      <c r="M136">
        <v>5.3999999999999999E-2</v>
      </c>
      <c r="N136">
        <v>0.13500000000000001</v>
      </c>
      <c r="O136">
        <v>40866.94</v>
      </c>
      <c r="P136">
        <v>13766</v>
      </c>
      <c r="Q136">
        <v>0.51</v>
      </c>
      <c r="R136">
        <v>0.68</v>
      </c>
      <c r="S136">
        <v>198.2</v>
      </c>
      <c r="T136">
        <v>3.7</v>
      </c>
      <c r="U136">
        <v>0.38</v>
      </c>
      <c r="V136">
        <v>25.2</v>
      </c>
      <c r="W136">
        <v>1037.2</v>
      </c>
      <c r="X136">
        <v>0.1</v>
      </c>
      <c r="Y136">
        <v>198.4</v>
      </c>
      <c r="Z136">
        <v>56.2</v>
      </c>
      <c r="AA136">
        <v>254.5</v>
      </c>
      <c r="AB136">
        <v>136.4</v>
      </c>
      <c r="AC136">
        <v>2.8</v>
      </c>
      <c r="AD136">
        <v>0.3</v>
      </c>
      <c r="AE136">
        <v>18.5</v>
      </c>
      <c r="AF136">
        <v>708.8</v>
      </c>
      <c r="AG136">
        <v>0.09</v>
      </c>
      <c r="AH136">
        <v>136.5</v>
      </c>
      <c r="AI136">
        <v>39.700000000000003</v>
      </c>
      <c r="AJ136">
        <v>176.2</v>
      </c>
      <c r="AK136">
        <v>262.5</v>
      </c>
      <c r="AL136">
        <v>5.8</v>
      </c>
      <c r="AM136">
        <v>0.66</v>
      </c>
      <c r="AN136">
        <v>30.5</v>
      </c>
      <c r="AO136">
        <v>1320</v>
      </c>
      <c r="AP136">
        <v>0.13</v>
      </c>
      <c r="AQ136">
        <v>262.8</v>
      </c>
      <c r="AR136">
        <v>69.900000000000006</v>
      </c>
      <c r="AS136">
        <v>332.7</v>
      </c>
      <c r="AT136">
        <v>586.6</v>
      </c>
      <c r="AU136">
        <v>32</v>
      </c>
      <c r="AV136">
        <v>4.43</v>
      </c>
      <c r="AW136">
        <v>51.6</v>
      </c>
      <c r="AX136">
        <v>2317.3000000000002</v>
      </c>
      <c r="AY136">
        <v>0.33</v>
      </c>
      <c r="AZ136">
        <v>588.79999999999995</v>
      </c>
      <c r="BA136">
        <v>120.7</v>
      </c>
      <c r="BB136">
        <v>709.5</v>
      </c>
      <c r="BC136">
        <v>6284935.7999999998</v>
      </c>
      <c r="BD136">
        <v>118.7</v>
      </c>
      <c r="BE136">
        <v>11.9</v>
      </c>
      <c r="BF136">
        <v>799988.2</v>
      </c>
      <c r="BG136">
        <v>32895.199999999997</v>
      </c>
      <c r="BH136">
        <v>3</v>
      </c>
      <c r="BI136">
        <v>6291726.7999999998</v>
      </c>
      <c r="BJ136">
        <v>1781088</v>
      </c>
      <c r="BK136">
        <v>8072814.7999999998</v>
      </c>
      <c r="BL136">
        <v>0</v>
      </c>
      <c r="BM136">
        <v>28.68</v>
      </c>
      <c r="BN136">
        <v>8.3699999999999992</v>
      </c>
      <c r="BO136">
        <v>0</v>
      </c>
      <c r="BP136">
        <v>37.06</v>
      </c>
      <c r="BQ136">
        <v>30.61</v>
      </c>
      <c r="BR136">
        <v>9.4</v>
      </c>
      <c r="BS136">
        <v>0</v>
      </c>
      <c r="BT136">
        <v>40</v>
      </c>
      <c r="BU136">
        <v>31965600</v>
      </c>
      <c r="BV136">
        <v>12398142</v>
      </c>
      <c r="BW136">
        <v>40556.9</v>
      </c>
      <c r="BX136">
        <v>1301168.5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4069996.8</v>
      </c>
      <c r="CE136">
        <v>15515520</v>
      </c>
      <c r="CF136">
        <v>0</v>
      </c>
      <c r="CG136">
        <v>36236.1</v>
      </c>
      <c r="CH136">
        <v>0</v>
      </c>
      <c r="CI136">
        <v>964492.1</v>
      </c>
      <c r="CJ136">
        <v>0</v>
      </c>
      <c r="CK136">
        <v>12244.3</v>
      </c>
      <c r="CL136">
        <v>1697240.2</v>
      </c>
      <c r="CM136">
        <v>0</v>
      </c>
      <c r="CN136">
        <v>1737082.4</v>
      </c>
      <c r="CO136">
        <v>374072.7</v>
      </c>
      <c r="CP136">
        <v>6216990.5</v>
      </c>
      <c r="CQ136">
        <v>55.8</v>
      </c>
      <c r="CR136">
        <v>275.2</v>
      </c>
      <c r="CS136">
        <v>0</v>
      </c>
      <c r="CT136">
        <v>0</v>
      </c>
      <c r="CU136">
        <v>0</v>
      </c>
      <c r="CV136">
        <v>0</v>
      </c>
      <c r="CW136">
        <v>3110.3</v>
      </c>
      <c r="CX136">
        <v>4826.5</v>
      </c>
      <c r="CY136">
        <v>0</v>
      </c>
      <c r="CZ136">
        <v>945.6</v>
      </c>
      <c r="DA136">
        <v>0</v>
      </c>
      <c r="DB136">
        <v>266.8</v>
      </c>
      <c r="DC136">
        <v>0</v>
      </c>
      <c r="DD136">
        <v>1677</v>
      </c>
      <c r="DE136">
        <v>1768</v>
      </c>
      <c r="DF136">
        <v>0</v>
      </c>
      <c r="DG136">
        <v>941.3</v>
      </c>
      <c r="DH136">
        <v>1604</v>
      </c>
      <c r="DI136">
        <v>122</v>
      </c>
      <c r="DJ136">
        <v>113.4</v>
      </c>
      <c r="DK136">
        <v>17680</v>
      </c>
      <c r="DL136">
        <v>0</v>
      </c>
      <c r="DM136">
        <v>0</v>
      </c>
      <c r="DN136">
        <v>0.28999999999999998</v>
      </c>
      <c r="DO136">
        <v>0</v>
      </c>
      <c r="DP136">
        <v>0.36</v>
      </c>
      <c r="DQ136">
        <v>0</v>
      </c>
    </row>
    <row r="137" spans="1:121" hidden="1">
      <c r="A137" t="s">
        <v>67</v>
      </c>
      <c r="B137">
        <v>2028</v>
      </c>
      <c r="C137">
        <v>57324704</v>
      </c>
      <c r="D137">
        <v>858267.9</v>
      </c>
      <c r="E137">
        <v>2450431.5</v>
      </c>
      <c r="F137">
        <v>244066.8</v>
      </c>
      <c r="G137">
        <v>60877469.799999997</v>
      </c>
      <c r="H137">
        <v>55263818</v>
      </c>
      <c r="I137">
        <v>41689994.299999997</v>
      </c>
      <c r="J137" s="53">
        <v>28720410</v>
      </c>
      <c r="K137" s="65">
        <v>7221357</v>
      </c>
      <c r="L137">
        <v>3.5900000000000001E-2</v>
      </c>
      <c r="M137">
        <v>5.3999999999999999E-2</v>
      </c>
      <c r="N137">
        <v>0.13500000000000001</v>
      </c>
      <c r="O137">
        <v>48205.5</v>
      </c>
      <c r="P137">
        <v>14214.8</v>
      </c>
      <c r="Q137">
        <v>0.61</v>
      </c>
      <c r="R137">
        <v>0.72</v>
      </c>
      <c r="S137">
        <v>156.6</v>
      </c>
      <c r="T137">
        <v>3</v>
      </c>
      <c r="U137">
        <v>0.3</v>
      </c>
      <c r="V137">
        <v>20</v>
      </c>
      <c r="W137">
        <v>819.2</v>
      </c>
      <c r="X137">
        <v>0.08</v>
      </c>
      <c r="Y137">
        <v>156.80000000000001</v>
      </c>
      <c r="Z137">
        <v>44.4</v>
      </c>
      <c r="AA137">
        <v>201.2</v>
      </c>
      <c r="AB137">
        <v>119.9</v>
      </c>
      <c r="AC137">
        <v>2.2999999999999998</v>
      </c>
      <c r="AD137">
        <v>0.23</v>
      </c>
      <c r="AE137">
        <v>16.5</v>
      </c>
      <c r="AF137">
        <v>628.5</v>
      </c>
      <c r="AG137">
        <v>0.08</v>
      </c>
      <c r="AH137">
        <v>120</v>
      </c>
      <c r="AI137">
        <v>35.200000000000003</v>
      </c>
      <c r="AJ137">
        <v>155.30000000000001</v>
      </c>
      <c r="AK137">
        <v>214.8</v>
      </c>
      <c r="AL137">
        <v>4.2</v>
      </c>
      <c r="AM137">
        <v>0.44</v>
      </c>
      <c r="AN137">
        <v>25.4</v>
      </c>
      <c r="AO137">
        <v>1110.9000000000001</v>
      </c>
      <c r="AP137">
        <v>0.1</v>
      </c>
      <c r="AQ137">
        <v>215</v>
      </c>
      <c r="AR137">
        <v>58.5</v>
      </c>
      <c r="AS137">
        <v>273.5</v>
      </c>
      <c r="AT137">
        <v>530.1</v>
      </c>
      <c r="AU137">
        <v>25.6</v>
      </c>
      <c r="AV137">
        <v>3.5</v>
      </c>
      <c r="AW137">
        <v>49.9</v>
      </c>
      <c r="AX137">
        <v>2195.8000000000002</v>
      </c>
      <c r="AY137">
        <v>0.31</v>
      </c>
      <c r="AZ137">
        <v>531.79999999999995</v>
      </c>
      <c r="BA137">
        <v>115.4</v>
      </c>
      <c r="BB137">
        <v>647.20000000000005</v>
      </c>
      <c r="BC137">
        <v>6112689.2999999998</v>
      </c>
      <c r="BD137">
        <v>115.6</v>
      </c>
      <c r="BE137">
        <v>11.6</v>
      </c>
      <c r="BF137">
        <v>780244</v>
      </c>
      <c r="BG137">
        <v>31966.3</v>
      </c>
      <c r="BH137">
        <v>3</v>
      </c>
      <c r="BI137">
        <v>6119315.7000000002</v>
      </c>
      <c r="BJ137">
        <v>1733647.5</v>
      </c>
      <c r="BK137">
        <v>7852963.0999999996</v>
      </c>
      <c r="BL137">
        <v>0</v>
      </c>
      <c r="BM137">
        <v>24.24</v>
      </c>
      <c r="BN137">
        <v>9.56</v>
      </c>
      <c r="BO137">
        <v>0</v>
      </c>
      <c r="BP137">
        <v>33.799999999999997</v>
      </c>
      <c r="BQ137">
        <v>26.1</v>
      </c>
      <c r="BR137">
        <v>10.92</v>
      </c>
      <c r="BS137">
        <v>0</v>
      </c>
      <c r="BT137">
        <v>37.020000000000003</v>
      </c>
      <c r="BU137">
        <v>39316330</v>
      </c>
      <c r="BV137">
        <v>19187476</v>
      </c>
      <c r="BW137">
        <v>740294</v>
      </c>
      <c r="BX137">
        <v>1293466.6000000001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4350095</v>
      </c>
      <c r="CE137">
        <v>15101877</v>
      </c>
      <c r="CF137">
        <v>0</v>
      </c>
      <c r="CG137">
        <v>24533.599999999999</v>
      </c>
      <c r="CH137">
        <v>0</v>
      </c>
      <c r="CI137">
        <v>959618.8</v>
      </c>
      <c r="CJ137">
        <v>0</v>
      </c>
      <c r="CK137">
        <v>21638.6</v>
      </c>
      <c r="CL137">
        <v>1987423.2</v>
      </c>
      <c r="CM137">
        <v>0</v>
      </c>
      <c r="CN137">
        <v>1712848</v>
      </c>
      <c r="CO137">
        <v>372055.6</v>
      </c>
      <c r="CP137">
        <v>12752477</v>
      </c>
      <c r="CQ137">
        <v>573.20000000000005</v>
      </c>
      <c r="CR137">
        <v>275.2</v>
      </c>
      <c r="CS137">
        <v>0</v>
      </c>
      <c r="CT137">
        <v>0</v>
      </c>
      <c r="CU137">
        <v>0</v>
      </c>
      <c r="CV137">
        <v>0</v>
      </c>
      <c r="CW137">
        <v>3354</v>
      </c>
      <c r="CX137">
        <v>4826.5</v>
      </c>
      <c r="CY137">
        <v>0</v>
      </c>
      <c r="CZ137">
        <v>940.7</v>
      </c>
      <c r="DA137">
        <v>0</v>
      </c>
      <c r="DB137">
        <v>266.8</v>
      </c>
      <c r="DC137">
        <v>0</v>
      </c>
      <c r="DD137">
        <v>1665.8</v>
      </c>
      <c r="DE137">
        <v>1768</v>
      </c>
      <c r="DF137">
        <v>0</v>
      </c>
      <c r="DG137">
        <v>941.3</v>
      </c>
      <c r="DH137">
        <v>3246</v>
      </c>
      <c r="DI137">
        <v>122</v>
      </c>
      <c r="DJ137">
        <v>2183.3000000000002</v>
      </c>
      <c r="DK137">
        <v>17680</v>
      </c>
      <c r="DL137">
        <v>0</v>
      </c>
      <c r="DM137">
        <v>0</v>
      </c>
      <c r="DN137">
        <v>0.34</v>
      </c>
      <c r="DO137">
        <v>0</v>
      </c>
      <c r="DP137">
        <v>0.48</v>
      </c>
      <c r="DQ137">
        <v>0</v>
      </c>
    </row>
    <row r="138" spans="1:121" hidden="1">
      <c r="A138" t="s">
        <v>67</v>
      </c>
      <c r="B138">
        <v>2030</v>
      </c>
      <c r="C138">
        <v>58667456</v>
      </c>
      <c r="D138">
        <v>1544172.4</v>
      </c>
      <c r="E138">
        <v>2677282.2000000002</v>
      </c>
      <c r="F138">
        <v>200454.1</v>
      </c>
      <c r="G138">
        <v>63089363.299999997</v>
      </c>
      <c r="H138">
        <v>56558310</v>
      </c>
      <c r="I138">
        <v>40193715.299999997</v>
      </c>
      <c r="J138" s="53">
        <v>25980602</v>
      </c>
      <c r="K138" s="65">
        <v>4781245</v>
      </c>
      <c r="L138">
        <v>3.5900000000000001E-2</v>
      </c>
      <c r="M138">
        <v>5.3999999999999999E-2</v>
      </c>
      <c r="N138">
        <v>0.13500000000000001</v>
      </c>
      <c r="O138">
        <v>68908.429999999993</v>
      </c>
      <c r="P138">
        <v>14813.7</v>
      </c>
      <c r="Q138">
        <v>0.68</v>
      </c>
      <c r="R138">
        <v>0.74</v>
      </c>
      <c r="S138">
        <v>128.1</v>
      </c>
      <c r="T138">
        <v>2.4</v>
      </c>
      <c r="U138">
        <v>0.24</v>
      </c>
      <c r="V138">
        <v>16.5</v>
      </c>
      <c r="W138">
        <v>670.6</v>
      </c>
      <c r="X138">
        <v>0.06</v>
      </c>
      <c r="Y138">
        <v>128.30000000000001</v>
      </c>
      <c r="Z138">
        <v>36.5</v>
      </c>
      <c r="AA138">
        <v>164.8</v>
      </c>
      <c r="AB138">
        <v>108.8</v>
      </c>
      <c r="AC138">
        <v>2.1</v>
      </c>
      <c r="AD138">
        <v>0.21</v>
      </c>
      <c r="AE138">
        <v>14.9</v>
      </c>
      <c r="AF138">
        <v>569.9</v>
      </c>
      <c r="AG138">
        <v>7.0000000000000007E-2</v>
      </c>
      <c r="AH138">
        <v>108.9</v>
      </c>
      <c r="AI138">
        <v>31.9</v>
      </c>
      <c r="AJ138">
        <v>140.80000000000001</v>
      </c>
      <c r="AK138">
        <v>179.9</v>
      </c>
      <c r="AL138">
        <v>3.6</v>
      </c>
      <c r="AM138">
        <v>0.37</v>
      </c>
      <c r="AN138">
        <v>21.3</v>
      </c>
      <c r="AO138">
        <v>926.9</v>
      </c>
      <c r="AP138">
        <v>0.09</v>
      </c>
      <c r="AQ138">
        <v>180.1</v>
      </c>
      <c r="AR138">
        <v>48.9</v>
      </c>
      <c r="AS138">
        <v>229</v>
      </c>
      <c r="AT138">
        <v>498.1</v>
      </c>
      <c r="AU138">
        <v>23.1</v>
      </c>
      <c r="AV138">
        <v>3.11</v>
      </c>
      <c r="AW138">
        <v>47.5</v>
      </c>
      <c r="AX138">
        <v>2121.5</v>
      </c>
      <c r="AY138">
        <v>0.27</v>
      </c>
      <c r="AZ138">
        <v>499.7</v>
      </c>
      <c r="BA138">
        <v>110.8</v>
      </c>
      <c r="BB138">
        <v>610.5</v>
      </c>
      <c r="BC138">
        <v>5317457.3</v>
      </c>
      <c r="BD138">
        <v>100.5</v>
      </c>
      <c r="BE138">
        <v>10.1</v>
      </c>
      <c r="BF138">
        <v>684757.9</v>
      </c>
      <c r="BG138">
        <v>27824.5</v>
      </c>
      <c r="BH138">
        <v>2.6</v>
      </c>
      <c r="BI138">
        <v>5323214.7</v>
      </c>
      <c r="BJ138">
        <v>1514638.5</v>
      </c>
      <c r="BK138">
        <v>6837853.2000000002</v>
      </c>
      <c r="BL138">
        <v>0</v>
      </c>
      <c r="BM138">
        <v>23.41</v>
      </c>
      <c r="BN138">
        <v>13.48</v>
      </c>
      <c r="BO138">
        <v>0</v>
      </c>
      <c r="BP138">
        <v>36.89</v>
      </c>
      <c r="BQ138">
        <v>25.4</v>
      </c>
      <c r="BR138">
        <v>15.6</v>
      </c>
      <c r="BS138">
        <v>0</v>
      </c>
      <c r="BT138">
        <v>41</v>
      </c>
      <c r="BU138">
        <v>41851416</v>
      </c>
      <c r="BV138">
        <v>22895648</v>
      </c>
      <c r="BW138">
        <v>1305935.5</v>
      </c>
      <c r="BX138">
        <v>1272729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4709198.5</v>
      </c>
      <c r="CE138">
        <v>13219668</v>
      </c>
      <c r="CF138">
        <v>0</v>
      </c>
      <c r="CG138">
        <v>29033.7</v>
      </c>
      <c r="CH138">
        <v>0</v>
      </c>
      <c r="CI138">
        <v>950731.3</v>
      </c>
      <c r="CJ138">
        <v>0</v>
      </c>
      <c r="CK138">
        <v>15681.6</v>
      </c>
      <c r="CL138">
        <v>2161989.7999999998</v>
      </c>
      <c r="CM138">
        <v>0</v>
      </c>
      <c r="CN138">
        <v>1688952.2</v>
      </c>
      <c r="CO138">
        <v>370049.2</v>
      </c>
      <c r="CP138">
        <v>16127448</v>
      </c>
      <c r="CQ138">
        <v>1051.8</v>
      </c>
      <c r="CR138">
        <v>275.2</v>
      </c>
      <c r="CS138">
        <v>0</v>
      </c>
      <c r="CT138">
        <v>0</v>
      </c>
      <c r="CU138">
        <v>0</v>
      </c>
      <c r="CV138">
        <v>0</v>
      </c>
      <c r="CW138">
        <v>3657.8</v>
      </c>
      <c r="CX138">
        <v>4718.6000000000004</v>
      </c>
      <c r="CY138">
        <v>0</v>
      </c>
      <c r="CZ138">
        <v>933.1</v>
      </c>
      <c r="DA138">
        <v>0</v>
      </c>
      <c r="DB138">
        <v>266.8</v>
      </c>
      <c r="DC138">
        <v>0</v>
      </c>
      <c r="DD138">
        <v>1277.9000000000001</v>
      </c>
      <c r="DE138">
        <v>1768</v>
      </c>
      <c r="DF138">
        <v>0</v>
      </c>
      <c r="DG138">
        <v>941.3</v>
      </c>
      <c r="DH138">
        <v>4092</v>
      </c>
      <c r="DI138">
        <v>122</v>
      </c>
      <c r="DJ138">
        <v>4097.8</v>
      </c>
      <c r="DK138">
        <v>17680</v>
      </c>
      <c r="DL138">
        <v>0</v>
      </c>
      <c r="DM138">
        <v>0</v>
      </c>
      <c r="DN138">
        <v>0.38</v>
      </c>
      <c r="DO138">
        <v>0</v>
      </c>
      <c r="DP138">
        <v>0.6</v>
      </c>
      <c r="DQ138">
        <v>0</v>
      </c>
    </row>
    <row r="139" spans="1:121" hidden="1">
      <c r="A139" t="s">
        <v>67</v>
      </c>
      <c r="B139">
        <v>2035</v>
      </c>
      <c r="C139">
        <v>62468396</v>
      </c>
      <c r="D139">
        <v>3208805.5</v>
      </c>
      <c r="E139">
        <v>2609243.2000000002</v>
      </c>
      <c r="F139">
        <v>178664.6</v>
      </c>
      <c r="G139">
        <v>68465108.5</v>
      </c>
      <c r="H139">
        <v>60222644.700000003</v>
      </c>
      <c r="I139">
        <v>35529462.899999999</v>
      </c>
      <c r="J139" s="53">
        <v>22194702</v>
      </c>
      <c r="K139" s="65">
        <v>4045424.5</v>
      </c>
      <c r="L139">
        <v>3.5900000000000001E-2</v>
      </c>
      <c r="M139">
        <v>5.3900000000000003E-2</v>
      </c>
      <c r="N139">
        <v>0.13500000000000001</v>
      </c>
      <c r="O139">
        <v>100931.19</v>
      </c>
      <c r="P139">
        <v>16528.599999999999</v>
      </c>
      <c r="Q139">
        <v>0.79</v>
      </c>
      <c r="R139">
        <v>0.8</v>
      </c>
      <c r="S139">
        <v>82.9</v>
      </c>
      <c r="T139">
        <v>1.6</v>
      </c>
      <c r="U139">
        <v>0.16</v>
      </c>
      <c r="V139">
        <v>10.9</v>
      </c>
      <c r="W139">
        <v>434</v>
      </c>
      <c r="X139">
        <v>0.04</v>
      </c>
      <c r="Y139">
        <v>83</v>
      </c>
      <c r="Z139">
        <v>23.9</v>
      </c>
      <c r="AA139">
        <v>106.9</v>
      </c>
      <c r="AB139">
        <v>85.5</v>
      </c>
      <c r="AC139">
        <v>1.7</v>
      </c>
      <c r="AD139">
        <v>0.17</v>
      </c>
      <c r="AE139">
        <v>11.8</v>
      </c>
      <c r="AF139">
        <v>447.1</v>
      </c>
      <c r="AG139">
        <v>0.06</v>
      </c>
      <c r="AH139">
        <v>85.6</v>
      </c>
      <c r="AI139">
        <v>25.1</v>
      </c>
      <c r="AJ139">
        <v>110.7</v>
      </c>
      <c r="AK139">
        <v>155.1</v>
      </c>
      <c r="AL139">
        <v>3.1</v>
      </c>
      <c r="AM139">
        <v>0.33</v>
      </c>
      <c r="AN139">
        <v>18.3</v>
      </c>
      <c r="AO139">
        <v>798.1</v>
      </c>
      <c r="AP139">
        <v>7.0000000000000007E-2</v>
      </c>
      <c r="AQ139">
        <v>155.30000000000001</v>
      </c>
      <c r="AR139">
        <v>42.1</v>
      </c>
      <c r="AS139">
        <v>197.4</v>
      </c>
      <c r="AT139">
        <v>453.3</v>
      </c>
      <c r="AU139">
        <v>18.899999999999999</v>
      </c>
      <c r="AV139">
        <v>2.5099999999999998</v>
      </c>
      <c r="AW139">
        <v>45.6</v>
      </c>
      <c r="AX139">
        <v>1991</v>
      </c>
      <c r="AY139">
        <v>0.26</v>
      </c>
      <c r="AZ139">
        <v>454.6</v>
      </c>
      <c r="BA139">
        <v>105</v>
      </c>
      <c r="BB139">
        <v>559.5</v>
      </c>
      <c r="BC139">
        <v>4132331.7</v>
      </c>
      <c r="BD139">
        <v>78.2</v>
      </c>
      <c r="BE139">
        <v>7.9</v>
      </c>
      <c r="BF139">
        <v>543983.9</v>
      </c>
      <c r="BG139">
        <v>21623.1</v>
      </c>
      <c r="BH139">
        <v>2.1</v>
      </c>
      <c r="BI139">
        <v>4136816.1</v>
      </c>
      <c r="BJ139">
        <v>1188919.7</v>
      </c>
      <c r="BK139">
        <v>5325735.8</v>
      </c>
      <c r="BL139">
        <v>0</v>
      </c>
      <c r="BM139">
        <v>21.79</v>
      </c>
      <c r="BN139">
        <v>19.989999999999998</v>
      </c>
      <c r="BO139">
        <v>0</v>
      </c>
      <c r="BP139">
        <v>41.78</v>
      </c>
      <c r="BQ139">
        <v>23.84</v>
      </c>
      <c r="BR139">
        <v>23.61</v>
      </c>
      <c r="BS139">
        <v>0</v>
      </c>
      <c r="BT139">
        <v>47.45</v>
      </c>
      <c r="BU139">
        <v>50339124</v>
      </c>
      <c r="BV139">
        <v>32935644</v>
      </c>
      <c r="BW139">
        <v>2724942.8</v>
      </c>
      <c r="BX139">
        <v>1244882.6000000001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5063979.5</v>
      </c>
      <c r="CE139">
        <v>10362648</v>
      </c>
      <c r="CF139">
        <v>0</v>
      </c>
      <c r="CG139">
        <v>33989.300000000003</v>
      </c>
      <c r="CH139">
        <v>0</v>
      </c>
      <c r="CI139">
        <v>931575.2</v>
      </c>
      <c r="CJ139">
        <v>0</v>
      </c>
      <c r="CK139">
        <v>16826</v>
      </c>
      <c r="CL139">
        <v>2088614.4</v>
      </c>
      <c r="CM139">
        <v>0</v>
      </c>
      <c r="CN139">
        <v>1630660.5</v>
      </c>
      <c r="CO139">
        <v>364976.1</v>
      </c>
      <c r="CP139">
        <v>25876030</v>
      </c>
      <c r="CQ139">
        <v>2242</v>
      </c>
      <c r="CR139">
        <v>275.2</v>
      </c>
      <c r="CS139">
        <v>0</v>
      </c>
      <c r="CT139">
        <v>0</v>
      </c>
      <c r="CU139">
        <v>0</v>
      </c>
      <c r="CV139">
        <v>0</v>
      </c>
      <c r="CW139">
        <v>4032.1</v>
      </c>
      <c r="CX139">
        <v>4622.5</v>
      </c>
      <c r="CY139">
        <v>0</v>
      </c>
      <c r="CZ139">
        <v>933.1</v>
      </c>
      <c r="DA139">
        <v>0</v>
      </c>
      <c r="DB139">
        <v>266.8</v>
      </c>
      <c r="DC139">
        <v>0</v>
      </c>
      <c r="DD139">
        <v>1147.3</v>
      </c>
      <c r="DE139">
        <v>1768</v>
      </c>
      <c r="DF139">
        <v>0</v>
      </c>
      <c r="DG139">
        <v>941.3</v>
      </c>
      <c r="DH139">
        <v>6492</v>
      </c>
      <c r="DI139">
        <v>122</v>
      </c>
      <c r="DJ139">
        <v>8906.4</v>
      </c>
      <c r="DK139">
        <v>17680</v>
      </c>
      <c r="DL139">
        <v>0</v>
      </c>
      <c r="DM139">
        <v>0</v>
      </c>
      <c r="DN139">
        <v>0.42</v>
      </c>
      <c r="DO139">
        <v>0</v>
      </c>
      <c r="DP139">
        <v>0.65</v>
      </c>
      <c r="DQ139">
        <v>0</v>
      </c>
    </row>
    <row r="140" spans="1:121" hidden="1">
      <c r="A140" t="s">
        <v>67</v>
      </c>
      <c r="B140">
        <v>2040</v>
      </c>
      <c r="C140">
        <v>67011670</v>
      </c>
      <c r="D140">
        <v>3636462.8</v>
      </c>
      <c r="E140">
        <v>2551997.2000000002</v>
      </c>
      <c r="F140">
        <v>203210.3</v>
      </c>
      <c r="G140">
        <v>73403342.799999997</v>
      </c>
      <c r="H140">
        <v>64602610</v>
      </c>
      <c r="I140">
        <v>40491566.799999997</v>
      </c>
      <c r="J140" s="53">
        <v>25801892</v>
      </c>
      <c r="K140" s="65">
        <v>2689815.5</v>
      </c>
      <c r="L140">
        <v>3.5900000000000001E-2</v>
      </c>
      <c r="M140">
        <v>5.3900000000000003E-2</v>
      </c>
      <c r="N140">
        <v>0.13500000000000001</v>
      </c>
      <c r="O140">
        <v>99520.33</v>
      </c>
      <c r="P140">
        <v>18350.2</v>
      </c>
      <c r="Q140">
        <v>0.8</v>
      </c>
      <c r="R140">
        <v>0.8</v>
      </c>
      <c r="S140">
        <v>81.3</v>
      </c>
      <c r="T140">
        <v>1.5</v>
      </c>
      <c r="U140">
        <v>0.15</v>
      </c>
      <c r="V140">
        <v>10.6</v>
      </c>
      <c r="W140">
        <v>425.5</v>
      </c>
      <c r="X140">
        <v>0.04</v>
      </c>
      <c r="Y140">
        <v>81.400000000000006</v>
      </c>
      <c r="Z140">
        <v>23.3</v>
      </c>
      <c r="AA140">
        <v>104.7</v>
      </c>
      <c r="AB140">
        <v>85.1</v>
      </c>
      <c r="AC140">
        <v>1.6</v>
      </c>
      <c r="AD140">
        <v>0.17</v>
      </c>
      <c r="AE140">
        <v>11.6</v>
      </c>
      <c r="AF140">
        <v>445.4</v>
      </c>
      <c r="AG140">
        <v>0.06</v>
      </c>
      <c r="AH140">
        <v>85.2</v>
      </c>
      <c r="AI140">
        <v>24.8</v>
      </c>
      <c r="AJ140">
        <v>110</v>
      </c>
      <c r="AK140">
        <v>138.9</v>
      </c>
      <c r="AL140">
        <v>2.8</v>
      </c>
      <c r="AM140">
        <v>0.28999999999999998</v>
      </c>
      <c r="AN140">
        <v>16.399999999999999</v>
      </c>
      <c r="AO140">
        <v>716.3</v>
      </c>
      <c r="AP140">
        <v>0.06</v>
      </c>
      <c r="AQ140">
        <v>139.1</v>
      </c>
      <c r="AR140">
        <v>37.700000000000003</v>
      </c>
      <c r="AS140">
        <v>176.8</v>
      </c>
      <c r="AT140">
        <v>434.1</v>
      </c>
      <c r="AU140">
        <v>14.4</v>
      </c>
      <c r="AV140">
        <v>1.83</v>
      </c>
      <c r="AW140">
        <v>46.9</v>
      </c>
      <c r="AX140">
        <v>2028.2</v>
      </c>
      <c r="AY140">
        <v>0.24</v>
      </c>
      <c r="AZ140">
        <v>435.1</v>
      </c>
      <c r="BA140">
        <v>107.4</v>
      </c>
      <c r="BB140">
        <v>542.4</v>
      </c>
      <c r="BC140">
        <v>4045610.5</v>
      </c>
      <c r="BD140">
        <v>76.5</v>
      </c>
      <c r="BE140">
        <v>7.7</v>
      </c>
      <c r="BF140">
        <v>526953.30000000005</v>
      </c>
      <c r="BG140">
        <v>21171.599999999999</v>
      </c>
      <c r="BH140">
        <v>2</v>
      </c>
      <c r="BI140">
        <v>4049994.4</v>
      </c>
      <c r="BJ140">
        <v>1158415</v>
      </c>
      <c r="BK140">
        <v>5208409.4000000004</v>
      </c>
      <c r="BL140">
        <v>0</v>
      </c>
      <c r="BM140">
        <v>21.36</v>
      </c>
      <c r="BN140">
        <v>20.49</v>
      </c>
      <c r="BO140">
        <v>0</v>
      </c>
      <c r="BP140">
        <v>41.85</v>
      </c>
      <c r="BQ140">
        <v>23.37</v>
      </c>
      <c r="BR140">
        <v>24.22</v>
      </c>
      <c r="BS140">
        <v>0</v>
      </c>
      <c r="BT140">
        <v>47.59</v>
      </c>
      <c r="BU140">
        <v>50292668</v>
      </c>
      <c r="BV140">
        <v>32911776</v>
      </c>
      <c r="BW140">
        <v>3106327.5</v>
      </c>
      <c r="BX140">
        <v>1127495.6000000001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4953881.5</v>
      </c>
      <c r="CE140">
        <v>10123081</v>
      </c>
      <c r="CF140">
        <v>0</v>
      </c>
      <c r="CG140">
        <v>33247.199999999997</v>
      </c>
      <c r="CH140">
        <v>0</v>
      </c>
      <c r="CI140">
        <v>930661.6</v>
      </c>
      <c r="CJ140">
        <v>0</v>
      </c>
      <c r="CK140">
        <v>13524.4</v>
      </c>
      <c r="CL140">
        <v>2046555.6</v>
      </c>
      <c r="CM140">
        <v>0</v>
      </c>
      <c r="CN140">
        <v>2066638.2</v>
      </c>
      <c r="CO140">
        <v>363092.9</v>
      </c>
      <c r="CP140">
        <v>25528164</v>
      </c>
      <c r="CQ140">
        <v>2416.3000000000002</v>
      </c>
      <c r="CR140">
        <v>260.3</v>
      </c>
      <c r="CS140">
        <v>0</v>
      </c>
      <c r="CT140">
        <v>0</v>
      </c>
      <c r="CU140">
        <v>0</v>
      </c>
      <c r="CV140">
        <v>0</v>
      </c>
      <c r="CW140">
        <v>4079.1</v>
      </c>
      <c r="CX140">
        <v>4317.3999999999996</v>
      </c>
      <c r="CY140">
        <v>0</v>
      </c>
      <c r="CZ140">
        <v>929.5</v>
      </c>
      <c r="DA140">
        <v>0</v>
      </c>
      <c r="DB140">
        <v>266.8</v>
      </c>
      <c r="DC140">
        <v>0</v>
      </c>
      <c r="DD140">
        <v>1147.3</v>
      </c>
      <c r="DE140">
        <v>1768</v>
      </c>
      <c r="DF140">
        <v>0</v>
      </c>
      <c r="DG140">
        <v>1161.7</v>
      </c>
      <c r="DH140">
        <v>6492</v>
      </c>
      <c r="DI140">
        <v>119.7</v>
      </c>
      <c r="DJ140">
        <v>10003.4</v>
      </c>
      <c r="DK140">
        <v>17680</v>
      </c>
      <c r="DL140">
        <v>0</v>
      </c>
      <c r="DM140">
        <v>0</v>
      </c>
      <c r="DN140">
        <v>0.47</v>
      </c>
      <c r="DO140">
        <v>0</v>
      </c>
      <c r="DP140">
        <v>0.7</v>
      </c>
      <c r="DQ140">
        <v>0</v>
      </c>
    </row>
    <row r="141" spans="1:121" hidden="1">
      <c r="A141" t="s">
        <v>67</v>
      </c>
      <c r="B141">
        <v>2045</v>
      </c>
      <c r="C141">
        <v>71292030</v>
      </c>
      <c r="D141">
        <v>6142094.5</v>
      </c>
      <c r="E141">
        <v>2332117</v>
      </c>
      <c r="F141">
        <v>209449.2</v>
      </c>
      <c r="G141">
        <v>79975690.5</v>
      </c>
      <c r="H141">
        <v>68729047.900000006</v>
      </c>
      <c r="I141">
        <v>46654250.899999999</v>
      </c>
      <c r="J141" s="53">
        <v>27307792</v>
      </c>
      <c r="K141" s="65">
        <v>2461053.2000000002</v>
      </c>
      <c r="L141">
        <v>3.5900000000000001E-2</v>
      </c>
      <c r="M141">
        <v>5.3900000000000003E-2</v>
      </c>
      <c r="N141">
        <v>0.13500000000000001</v>
      </c>
      <c r="O141">
        <v>97858.58</v>
      </c>
      <c r="P141">
        <v>19814</v>
      </c>
      <c r="Q141">
        <v>0.77</v>
      </c>
      <c r="R141">
        <v>0.77</v>
      </c>
      <c r="S141">
        <v>92.2</v>
      </c>
      <c r="T141">
        <v>1.7</v>
      </c>
      <c r="U141">
        <v>0.17</v>
      </c>
      <c r="V141">
        <v>11.8</v>
      </c>
      <c r="W141">
        <v>483</v>
      </c>
      <c r="X141">
        <v>0.04</v>
      </c>
      <c r="Y141">
        <v>92.3</v>
      </c>
      <c r="Z141">
        <v>26.2</v>
      </c>
      <c r="AA141">
        <v>118.5</v>
      </c>
      <c r="AB141">
        <v>97.3</v>
      </c>
      <c r="AC141">
        <v>1.9</v>
      </c>
      <c r="AD141">
        <v>0.19</v>
      </c>
      <c r="AE141">
        <v>13</v>
      </c>
      <c r="AF141">
        <v>509.8</v>
      </c>
      <c r="AG141">
        <v>0.06</v>
      </c>
      <c r="AH141">
        <v>97.4</v>
      </c>
      <c r="AI141">
        <v>28.2</v>
      </c>
      <c r="AJ141">
        <v>125.6</v>
      </c>
      <c r="AK141">
        <v>119.7</v>
      </c>
      <c r="AL141">
        <v>2.4</v>
      </c>
      <c r="AM141">
        <v>0.24</v>
      </c>
      <c r="AN141">
        <v>14.1</v>
      </c>
      <c r="AO141">
        <v>619.6</v>
      </c>
      <c r="AP141">
        <v>0.06</v>
      </c>
      <c r="AQ141">
        <v>119.9</v>
      </c>
      <c r="AR141">
        <v>32.6</v>
      </c>
      <c r="AS141">
        <v>152.5</v>
      </c>
      <c r="AT141">
        <v>446.7</v>
      </c>
      <c r="AU141">
        <v>13.5</v>
      </c>
      <c r="AV141">
        <v>1.67</v>
      </c>
      <c r="AW141">
        <v>49.3</v>
      </c>
      <c r="AX141">
        <v>2135.6999999999998</v>
      </c>
      <c r="AY141">
        <v>0.24</v>
      </c>
      <c r="AZ141">
        <v>447.5</v>
      </c>
      <c r="BA141">
        <v>113</v>
      </c>
      <c r="BB141">
        <v>560.5</v>
      </c>
      <c r="BC141">
        <v>5030037.9000000004</v>
      </c>
      <c r="BD141">
        <v>94.9</v>
      </c>
      <c r="BE141">
        <v>9.5</v>
      </c>
      <c r="BF141">
        <v>643863</v>
      </c>
      <c r="BG141">
        <v>26346.9</v>
      </c>
      <c r="BH141">
        <v>2.4</v>
      </c>
      <c r="BI141">
        <v>5035461.9000000004</v>
      </c>
      <c r="BJ141">
        <v>1429663.5</v>
      </c>
      <c r="BK141">
        <v>6465125.4000000004</v>
      </c>
      <c r="BL141">
        <v>0</v>
      </c>
      <c r="BM141">
        <v>21.22</v>
      </c>
      <c r="BN141">
        <v>19.96</v>
      </c>
      <c r="BO141">
        <v>0</v>
      </c>
      <c r="BP141">
        <v>41.18</v>
      </c>
      <c r="BQ141">
        <v>23.25</v>
      </c>
      <c r="BR141">
        <v>24.19</v>
      </c>
      <c r="BS141">
        <v>0</v>
      </c>
      <c r="BT141">
        <v>47.44</v>
      </c>
      <c r="BU141">
        <v>55123916</v>
      </c>
      <c r="BV141">
        <v>33321440</v>
      </c>
      <c r="BW141">
        <v>5231727.5</v>
      </c>
      <c r="BX141">
        <v>1146800.5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4924939.5</v>
      </c>
      <c r="CE141">
        <v>12584382</v>
      </c>
      <c r="CF141">
        <v>0</v>
      </c>
      <c r="CG141">
        <v>13587</v>
      </c>
      <c r="CH141">
        <v>0</v>
      </c>
      <c r="CI141">
        <v>942161.2</v>
      </c>
      <c r="CJ141">
        <v>0</v>
      </c>
      <c r="CK141">
        <v>4738.2</v>
      </c>
      <c r="CL141">
        <v>1879080.4</v>
      </c>
      <c r="CM141">
        <v>0</v>
      </c>
      <c r="CN141">
        <v>2763527.5</v>
      </c>
      <c r="CO141">
        <v>447107.9</v>
      </c>
      <c r="CP141">
        <v>25185864</v>
      </c>
      <c r="CQ141">
        <v>4096.6000000000004</v>
      </c>
      <c r="CR141">
        <v>260.3</v>
      </c>
      <c r="CS141">
        <v>0</v>
      </c>
      <c r="CT141">
        <v>0</v>
      </c>
      <c r="CU141">
        <v>0</v>
      </c>
      <c r="CV141">
        <v>0</v>
      </c>
      <c r="CW141">
        <v>4181.8</v>
      </c>
      <c r="CX141">
        <v>4166</v>
      </c>
      <c r="CY141">
        <v>0</v>
      </c>
      <c r="CZ141">
        <v>1172.8</v>
      </c>
      <c r="DA141">
        <v>0</v>
      </c>
      <c r="DB141">
        <v>266.8</v>
      </c>
      <c r="DC141">
        <v>0</v>
      </c>
      <c r="DD141">
        <v>587.29999999999995</v>
      </c>
      <c r="DE141">
        <v>1768</v>
      </c>
      <c r="DF141">
        <v>0</v>
      </c>
      <c r="DG141">
        <v>1404.8</v>
      </c>
      <c r="DH141">
        <v>6492</v>
      </c>
      <c r="DI141">
        <v>124.4</v>
      </c>
      <c r="DJ141">
        <v>17260</v>
      </c>
      <c r="DK141">
        <v>17680</v>
      </c>
      <c r="DL141">
        <v>0</v>
      </c>
      <c r="DM141">
        <v>0</v>
      </c>
      <c r="DN141">
        <v>0.51</v>
      </c>
      <c r="DO141">
        <v>0</v>
      </c>
      <c r="DP141">
        <v>0.75</v>
      </c>
      <c r="DQ141">
        <v>0</v>
      </c>
    </row>
    <row r="142" spans="1:121" hidden="1">
      <c r="A142" t="s">
        <v>67</v>
      </c>
      <c r="B142">
        <v>2050</v>
      </c>
      <c r="C142">
        <v>75696776</v>
      </c>
      <c r="D142">
        <v>6567896.5</v>
      </c>
      <c r="E142">
        <v>2688919.5</v>
      </c>
      <c r="F142">
        <v>213170.1</v>
      </c>
      <c r="G142">
        <v>85166762</v>
      </c>
      <c r="H142">
        <v>72975322.799999997</v>
      </c>
      <c r="I142">
        <v>49157792</v>
      </c>
      <c r="J142" s="53">
        <v>30061574</v>
      </c>
      <c r="K142" s="65">
        <v>2816350.8</v>
      </c>
      <c r="L142">
        <v>3.5900000000000001E-2</v>
      </c>
      <c r="M142">
        <v>5.3900000000000003E-2</v>
      </c>
      <c r="N142">
        <v>0.13500000000000001</v>
      </c>
      <c r="O142">
        <v>96499.54</v>
      </c>
      <c r="P142">
        <v>21024</v>
      </c>
      <c r="Q142">
        <v>0.79</v>
      </c>
      <c r="R142">
        <v>0.79</v>
      </c>
      <c r="S142">
        <v>84.5</v>
      </c>
      <c r="T142">
        <v>1.6</v>
      </c>
      <c r="U142">
        <v>0.16</v>
      </c>
      <c r="V142">
        <v>10.8</v>
      </c>
      <c r="W142">
        <v>442.5</v>
      </c>
      <c r="X142">
        <v>0.04</v>
      </c>
      <c r="Y142">
        <v>84.6</v>
      </c>
      <c r="Z142">
        <v>24</v>
      </c>
      <c r="AA142">
        <v>108.6</v>
      </c>
      <c r="AB142">
        <v>91.9</v>
      </c>
      <c r="AC142">
        <v>1.7</v>
      </c>
      <c r="AD142">
        <v>0.17</v>
      </c>
      <c r="AE142">
        <v>12.2</v>
      </c>
      <c r="AF142">
        <v>482.2</v>
      </c>
      <c r="AG142">
        <v>0.06</v>
      </c>
      <c r="AH142">
        <v>92</v>
      </c>
      <c r="AI142">
        <v>26.6</v>
      </c>
      <c r="AJ142">
        <v>118.6</v>
      </c>
      <c r="AK142">
        <v>110.9</v>
      </c>
      <c r="AL142">
        <v>2.1</v>
      </c>
      <c r="AM142">
        <v>0.22</v>
      </c>
      <c r="AN142">
        <v>13.1</v>
      </c>
      <c r="AO142">
        <v>575.20000000000005</v>
      </c>
      <c r="AP142">
        <v>0.05</v>
      </c>
      <c r="AQ142">
        <v>111</v>
      </c>
      <c r="AR142">
        <v>30.3</v>
      </c>
      <c r="AS142">
        <v>141.30000000000001</v>
      </c>
      <c r="AT142">
        <v>440.4</v>
      </c>
      <c r="AU142">
        <v>12</v>
      </c>
      <c r="AV142">
        <v>1.42</v>
      </c>
      <c r="AW142">
        <v>49.5</v>
      </c>
      <c r="AX142">
        <v>2166.8000000000002</v>
      </c>
      <c r="AY142">
        <v>0.22</v>
      </c>
      <c r="AZ142">
        <v>441.1</v>
      </c>
      <c r="BA142">
        <v>114.1</v>
      </c>
      <c r="BB142">
        <v>555.20000000000005</v>
      </c>
      <c r="BC142">
        <v>4844875.4000000004</v>
      </c>
      <c r="BD142">
        <v>91.4</v>
      </c>
      <c r="BE142">
        <v>9.1999999999999993</v>
      </c>
      <c r="BF142">
        <v>620991.1</v>
      </c>
      <c r="BG142">
        <v>25376.9</v>
      </c>
      <c r="BH142">
        <v>2.2999999999999998</v>
      </c>
      <c r="BI142">
        <v>4850100.5</v>
      </c>
      <c r="BJ142">
        <v>1377860.6</v>
      </c>
      <c r="BK142">
        <v>6227961</v>
      </c>
      <c r="BL142">
        <v>0</v>
      </c>
      <c r="BM142">
        <v>21.07</v>
      </c>
      <c r="BN142">
        <v>19.43</v>
      </c>
      <c r="BO142">
        <v>0</v>
      </c>
      <c r="BP142">
        <v>40.49</v>
      </c>
      <c r="BQ142">
        <v>23.22</v>
      </c>
      <c r="BR142">
        <v>23.6</v>
      </c>
      <c r="BS142">
        <v>0</v>
      </c>
      <c r="BT142">
        <v>46.82</v>
      </c>
      <c r="BU142">
        <v>57853930</v>
      </c>
      <c r="BV142">
        <v>36008970</v>
      </c>
      <c r="BW142">
        <v>5603826.5</v>
      </c>
      <c r="BX142">
        <v>1114652.8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4957492.5</v>
      </c>
      <c r="CE142">
        <v>12007853</v>
      </c>
      <c r="CF142">
        <v>0</v>
      </c>
      <c r="CG142">
        <v>54746.1</v>
      </c>
      <c r="CH142">
        <v>0</v>
      </c>
      <c r="CI142">
        <v>918092.7</v>
      </c>
      <c r="CJ142">
        <v>0</v>
      </c>
      <c r="CK142">
        <v>4970.6000000000004</v>
      </c>
      <c r="CL142">
        <v>2140811.2000000002</v>
      </c>
      <c r="CM142">
        <v>0</v>
      </c>
      <c r="CN142">
        <v>5778862</v>
      </c>
      <c r="CO142">
        <v>425219.9</v>
      </c>
      <c r="CP142">
        <v>24847396</v>
      </c>
      <c r="CQ142">
        <v>4165.3999999999996</v>
      </c>
      <c r="CR142">
        <v>260.3</v>
      </c>
      <c r="CS142">
        <v>0</v>
      </c>
      <c r="CT142">
        <v>0</v>
      </c>
      <c r="CU142">
        <v>0</v>
      </c>
      <c r="CV142">
        <v>0</v>
      </c>
      <c r="CW142">
        <v>4328.3999999999996</v>
      </c>
      <c r="CX142">
        <v>3373.1</v>
      </c>
      <c r="CY142">
        <v>0</v>
      </c>
      <c r="CZ142">
        <v>2430</v>
      </c>
      <c r="DA142">
        <v>0</v>
      </c>
      <c r="DB142">
        <v>266.8</v>
      </c>
      <c r="DC142">
        <v>0</v>
      </c>
      <c r="DD142">
        <v>587.29999999999995</v>
      </c>
      <c r="DE142">
        <v>1768</v>
      </c>
      <c r="DF142">
        <v>0</v>
      </c>
      <c r="DG142">
        <v>2572.8000000000002</v>
      </c>
      <c r="DH142">
        <v>6492</v>
      </c>
      <c r="DI142">
        <v>117.1</v>
      </c>
      <c r="DJ142">
        <v>17534.8</v>
      </c>
      <c r="DK142">
        <v>17680</v>
      </c>
      <c r="DL142">
        <v>0</v>
      </c>
      <c r="DM142">
        <v>0</v>
      </c>
      <c r="DN142">
        <v>0.56000000000000005</v>
      </c>
      <c r="DO142">
        <v>0</v>
      </c>
      <c r="DP142">
        <v>0.8</v>
      </c>
      <c r="DQ142">
        <v>0</v>
      </c>
    </row>
    <row r="143" spans="1:121" hidden="1">
      <c r="A143" t="s">
        <v>64</v>
      </c>
      <c r="B143">
        <v>2024</v>
      </c>
      <c r="C143">
        <v>80840400</v>
      </c>
      <c r="D143">
        <v>6402.4</v>
      </c>
      <c r="E143">
        <v>0</v>
      </c>
      <c r="F143">
        <v>554215</v>
      </c>
      <c r="G143">
        <v>81401019.299999997</v>
      </c>
      <c r="H143">
        <v>77934001.700000003</v>
      </c>
      <c r="I143">
        <v>62045318.100000001</v>
      </c>
      <c r="J143" s="53">
        <v>46904550</v>
      </c>
      <c r="K143" s="65">
        <v>18292702</v>
      </c>
      <c r="L143">
        <v>3.5900000000000001E-2</v>
      </c>
      <c r="M143">
        <v>5.3999999999999999E-2</v>
      </c>
      <c r="N143">
        <v>0.14599999999999999</v>
      </c>
      <c r="O143">
        <v>11127.8</v>
      </c>
      <c r="P143">
        <v>19077.900000000001</v>
      </c>
      <c r="Q143">
        <v>0.68</v>
      </c>
      <c r="R143">
        <v>0.56000000000000005</v>
      </c>
      <c r="S143">
        <v>131.69999999999999</v>
      </c>
      <c r="T143">
        <v>4.7</v>
      </c>
      <c r="U143">
        <v>0.59</v>
      </c>
      <c r="V143">
        <v>16.399999999999999</v>
      </c>
      <c r="W143">
        <v>623.20000000000005</v>
      </c>
      <c r="X143">
        <v>0.12</v>
      </c>
      <c r="Y143">
        <v>132</v>
      </c>
      <c r="Z143">
        <v>35</v>
      </c>
      <c r="AA143">
        <v>167</v>
      </c>
      <c r="AB143">
        <v>226.1</v>
      </c>
      <c r="AC143">
        <v>12.3</v>
      </c>
      <c r="AD143">
        <v>1.67</v>
      </c>
      <c r="AE143">
        <v>22.2</v>
      </c>
      <c r="AF143">
        <v>930.6</v>
      </c>
      <c r="AG143">
        <v>0.16</v>
      </c>
      <c r="AH143">
        <v>226.9</v>
      </c>
      <c r="AI143">
        <v>50</v>
      </c>
      <c r="AJ143">
        <v>276.89999999999998</v>
      </c>
      <c r="AK143">
        <v>342.2</v>
      </c>
      <c r="AL143">
        <v>21.1</v>
      </c>
      <c r="AM143">
        <v>2.96</v>
      </c>
      <c r="AN143">
        <v>27.7</v>
      </c>
      <c r="AO143">
        <v>1280.0999999999999</v>
      </c>
      <c r="AP143">
        <v>0.19</v>
      </c>
      <c r="AQ143">
        <v>343.7</v>
      </c>
      <c r="AR143">
        <v>65.900000000000006</v>
      </c>
      <c r="AS143">
        <v>409.6</v>
      </c>
      <c r="AT143">
        <v>743.9</v>
      </c>
      <c r="AU143">
        <v>55.2</v>
      </c>
      <c r="AV143">
        <v>7.93</v>
      </c>
      <c r="AW143">
        <v>52.6</v>
      </c>
      <c r="AX143">
        <v>2433.1999999999998</v>
      </c>
      <c r="AY143">
        <v>0.46</v>
      </c>
      <c r="AZ143">
        <v>747.7</v>
      </c>
      <c r="BA143">
        <v>125.3</v>
      </c>
      <c r="BB143">
        <v>873</v>
      </c>
      <c r="BC143">
        <v>6885815.5999999996</v>
      </c>
      <c r="BD143">
        <v>246.4</v>
      </c>
      <c r="BE143">
        <v>31.1</v>
      </c>
      <c r="BF143">
        <v>858851.4</v>
      </c>
      <c r="BG143">
        <v>32561.1</v>
      </c>
      <c r="BH143">
        <v>6.1</v>
      </c>
      <c r="BI143">
        <v>6901643.7000000002</v>
      </c>
      <c r="BJ143">
        <v>1830824.7</v>
      </c>
      <c r="BK143">
        <v>8732468.4000000004</v>
      </c>
      <c r="BL143">
        <v>0</v>
      </c>
      <c r="BM143">
        <v>32.44</v>
      </c>
      <c r="BN143">
        <v>2.42</v>
      </c>
      <c r="BO143">
        <v>0.25</v>
      </c>
      <c r="BP143">
        <v>35.11</v>
      </c>
      <c r="BQ143">
        <v>34.36</v>
      </c>
      <c r="BR143">
        <v>2.62</v>
      </c>
      <c r="BS143">
        <v>0.26</v>
      </c>
      <c r="BT143">
        <v>37.229999999999997</v>
      </c>
      <c r="BU143">
        <v>52560800</v>
      </c>
      <c r="BV143">
        <v>19355702</v>
      </c>
      <c r="BW143">
        <v>5521.7</v>
      </c>
      <c r="BX143">
        <v>585713</v>
      </c>
      <c r="BY143">
        <v>0</v>
      </c>
      <c r="BZ143">
        <v>0</v>
      </c>
      <c r="CA143">
        <v>988518.2</v>
      </c>
      <c r="CB143">
        <v>0</v>
      </c>
      <c r="CC143">
        <v>0</v>
      </c>
      <c r="CD143">
        <v>1980430.2</v>
      </c>
      <c r="CE143">
        <v>15714440</v>
      </c>
      <c r="CF143">
        <v>0</v>
      </c>
      <c r="CG143">
        <v>22570.400000000001</v>
      </c>
      <c r="CH143">
        <v>0</v>
      </c>
      <c r="CI143">
        <v>2073820</v>
      </c>
      <c r="CJ143">
        <v>13780397</v>
      </c>
      <c r="CK143">
        <v>34118.9</v>
      </c>
      <c r="CL143">
        <v>0</v>
      </c>
      <c r="CM143">
        <v>0</v>
      </c>
      <c r="CN143">
        <v>15886600</v>
      </c>
      <c r="CO143">
        <v>612234.9</v>
      </c>
      <c r="CP143">
        <v>876435.8</v>
      </c>
      <c r="CQ143">
        <v>7</v>
      </c>
      <c r="CR143">
        <v>130.80000000000001</v>
      </c>
      <c r="CS143">
        <v>0</v>
      </c>
      <c r="CT143">
        <v>1758</v>
      </c>
      <c r="CU143">
        <v>0</v>
      </c>
      <c r="CV143">
        <v>0</v>
      </c>
      <c r="CW143">
        <v>1394.7</v>
      </c>
      <c r="CX143">
        <v>2696.4</v>
      </c>
      <c r="CY143">
        <v>0</v>
      </c>
      <c r="CZ143">
        <v>1720.9</v>
      </c>
      <c r="DA143">
        <v>0</v>
      </c>
      <c r="DB143">
        <v>590</v>
      </c>
      <c r="DC143">
        <v>1725.8</v>
      </c>
      <c r="DD143">
        <v>1903.8</v>
      </c>
      <c r="DE143">
        <v>0</v>
      </c>
      <c r="DF143">
        <v>0</v>
      </c>
      <c r="DG143">
        <v>7620.5</v>
      </c>
      <c r="DH143">
        <v>248</v>
      </c>
      <c r="DI143">
        <v>190</v>
      </c>
      <c r="DJ143">
        <v>14</v>
      </c>
      <c r="DK143">
        <v>0</v>
      </c>
      <c r="DL143">
        <v>0</v>
      </c>
      <c r="DM143">
        <v>0.7</v>
      </c>
      <c r="DN143">
        <v>0.36</v>
      </c>
      <c r="DO143">
        <v>0</v>
      </c>
      <c r="DP143">
        <v>0</v>
      </c>
      <c r="DQ143">
        <v>0</v>
      </c>
    </row>
    <row r="144" spans="1:121" hidden="1">
      <c r="A144" t="s">
        <v>64</v>
      </c>
      <c r="B144">
        <v>2026</v>
      </c>
      <c r="C144">
        <v>81311260</v>
      </c>
      <c r="D144">
        <v>344407</v>
      </c>
      <c r="E144">
        <v>0</v>
      </c>
      <c r="F144">
        <v>586228.19999999995</v>
      </c>
      <c r="G144">
        <v>82241901.799999997</v>
      </c>
      <c r="H144">
        <v>78387936</v>
      </c>
      <c r="I144">
        <v>56261742.700000003</v>
      </c>
      <c r="J144" s="53">
        <v>45728120</v>
      </c>
      <c r="K144" s="65">
        <v>22488208</v>
      </c>
      <c r="L144">
        <v>3.5900000000000001E-2</v>
      </c>
      <c r="M144">
        <v>5.3999999999999999E-2</v>
      </c>
      <c r="N144">
        <v>0.14599999999999999</v>
      </c>
      <c r="O144">
        <v>45352.81</v>
      </c>
      <c r="P144">
        <v>19260.5</v>
      </c>
      <c r="Q144">
        <v>0.73</v>
      </c>
      <c r="R144">
        <v>0.61</v>
      </c>
      <c r="S144">
        <v>109.9</v>
      </c>
      <c r="T144">
        <v>3.6</v>
      </c>
      <c r="U144">
        <v>0.45</v>
      </c>
      <c r="V144">
        <v>14.1</v>
      </c>
      <c r="W144">
        <v>529.5</v>
      </c>
      <c r="X144">
        <v>0.1</v>
      </c>
      <c r="Y144">
        <v>110.1</v>
      </c>
      <c r="Z144">
        <v>29.9</v>
      </c>
      <c r="AA144">
        <v>140.1</v>
      </c>
      <c r="AB144">
        <v>190.8</v>
      </c>
      <c r="AC144">
        <v>9.4</v>
      </c>
      <c r="AD144">
        <v>1.25</v>
      </c>
      <c r="AE144">
        <v>19.899999999999999</v>
      </c>
      <c r="AF144">
        <v>818</v>
      </c>
      <c r="AG144">
        <v>0.14000000000000001</v>
      </c>
      <c r="AH144">
        <v>191.4</v>
      </c>
      <c r="AI144">
        <v>44.4</v>
      </c>
      <c r="AJ144">
        <v>235.7</v>
      </c>
      <c r="AK144">
        <v>284.39999999999998</v>
      </c>
      <c r="AL144">
        <v>13.9</v>
      </c>
      <c r="AM144">
        <v>1.89</v>
      </c>
      <c r="AN144">
        <v>26.2</v>
      </c>
      <c r="AO144">
        <v>1190.2</v>
      </c>
      <c r="AP144">
        <v>0.15</v>
      </c>
      <c r="AQ144">
        <v>285.3</v>
      </c>
      <c r="AR144">
        <v>61.7</v>
      </c>
      <c r="AS144">
        <v>347</v>
      </c>
      <c r="AT144">
        <v>700.6</v>
      </c>
      <c r="AU144">
        <v>51</v>
      </c>
      <c r="AV144">
        <v>7.27</v>
      </c>
      <c r="AW144">
        <v>49.8</v>
      </c>
      <c r="AX144">
        <v>2368.1</v>
      </c>
      <c r="AY144">
        <v>0.4</v>
      </c>
      <c r="AZ144">
        <v>704.1</v>
      </c>
      <c r="BA144">
        <v>120.5</v>
      </c>
      <c r="BB144">
        <v>824.6</v>
      </c>
      <c r="BC144">
        <v>6428436.4000000004</v>
      </c>
      <c r="BD144">
        <v>213.5</v>
      </c>
      <c r="BE144">
        <v>26.5</v>
      </c>
      <c r="BF144">
        <v>825981.3</v>
      </c>
      <c r="BG144">
        <v>30957.4</v>
      </c>
      <c r="BH144">
        <v>5.8</v>
      </c>
      <c r="BI144">
        <v>6442022.7999999998</v>
      </c>
      <c r="BJ144">
        <v>1750101.6</v>
      </c>
      <c r="BK144">
        <v>8192124.4000000004</v>
      </c>
      <c r="BL144">
        <v>0</v>
      </c>
      <c r="BM144">
        <v>30.45</v>
      </c>
      <c r="BN144">
        <v>9.81</v>
      </c>
      <c r="BO144">
        <v>0.5</v>
      </c>
      <c r="BP144">
        <v>40.76</v>
      </c>
      <c r="BQ144">
        <v>32.29</v>
      </c>
      <c r="BR144">
        <v>10.65</v>
      </c>
      <c r="BS144">
        <v>0.52</v>
      </c>
      <c r="BT144">
        <v>43.46</v>
      </c>
      <c r="BU144">
        <v>58829336</v>
      </c>
      <c r="BV144">
        <v>25980160</v>
      </c>
      <c r="BW144">
        <v>295042.8</v>
      </c>
      <c r="BX144">
        <v>583290.19999999995</v>
      </c>
      <c r="BY144">
        <v>0</v>
      </c>
      <c r="BZ144">
        <v>0</v>
      </c>
      <c r="CA144">
        <v>783281.1</v>
      </c>
      <c r="CB144">
        <v>0</v>
      </c>
      <c r="CC144">
        <v>0</v>
      </c>
      <c r="CD144">
        <v>2430506</v>
      </c>
      <c r="CE144">
        <v>15109373</v>
      </c>
      <c r="CF144">
        <v>0</v>
      </c>
      <c r="CG144">
        <v>23657.8</v>
      </c>
      <c r="CH144">
        <v>0</v>
      </c>
      <c r="CI144">
        <v>2262881.7999999998</v>
      </c>
      <c r="CJ144">
        <v>13765885</v>
      </c>
      <c r="CK144">
        <v>25770.799999999999</v>
      </c>
      <c r="CL144">
        <v>0</v>
      </c>
      <c r="CM144">
        <v>0</v>
      </c>
      <c r="CN144">
        <v>15664958</v>
      </c>
      <c r="CO144">
        <v>608933.30000000005</v>
      </c>
      <c r="CP144">
        <v>7275761.5</v>
      </c>
      <c r="CQ144">
        <v>366.8</v>
      </c>
      <c r="CR144">
        <v>130.80000000000001</v>
      </c>
      <c r="CS144">
        <v>0</v>
      </c>
      <c r="CT144">
        <v>1758</v>
      </c>
      <c r="CU144">
        <v>0</v>
      </c>
      <c r="CV144">
        <v>0</v>
      </c>
      <c r="CW144">
        <v>1718.6</v>
      </c>
      <c r="CX144">
        <v>2696.4</v>
      </c>
      <c r="CY144">
        <v>0</v>
      </c>
      <c r="CZ144">
        <v>1720.9</v>
      </c>
      <c r="DA144">
        <v>0</v>
      </c>
      <c r="DB144">
        <v>643</v>
      </c>
      <c r="DC144">
        <v>1725.8</v>
      </c>
      <c r="DD144">
        <v>1903.8</v>
      </c>
      <c r="DE144">
        <v>0</v>
      </c>
      <c r="DF144">
        <v>0</v>
      </c>
      <c r="DG144">
        <v>7620.5</v>
      </c>
      <c r="DH144">
        <v>2022</v>
      </c>
      <c r="DI144">
        <v>190</v>
      </c>
      <c r="DJ144">
        <v>733.6</v>
      </c>
      <c r="DK144">
        <v>0</v>
      </c>
      <c r="DL144">
        <v>0</v>
      </c>
      <c r="DM144">
        <v>1.3</v>
      </c>
      <c r="DN144">
        <v>0.42</v>
      </c>
      <c r="DO144">
        <v>0</v>
      </c>
      <c r="DP144">
        <v>0</v>
      </c>
      <c r="DQ144">
        <v>0</v>
      </c>
    </row>
    <row r="145" spans="1:121" hidden="1">
      <c r="A145" t="s">
        <v>64</v>
      </c>
      <c r="B145">
        <v>2028</v>
      </c>
      <c r="C145">
        <v>82242330</v>
      </c>
      <c r="D145">
        <v>357298.4</v>
      </c>
      <c r="E145">
        <v>0</v>
      </c>
      <c r="F145">
        <v>632794</v>
      </c>
      <c r="G145">
        <v>83232421.700000003</v>
      </c>
      <c r="H145">
        <v>79285528.700000003</v>
      </c>
      <c r="I145">
        <v>57219715</v>
      </c>
      <c r="J145" s="53">
        <v>48883710</v>
      </c>
      <c r="K145" s="65">
        <v>23166238</v>
      </c>
      <c r="L145">
        <v>3.5900000000000001E-2</v>
      </c>
      <c r="M145">
        <v>5.3999999999999999E-2</v>
      </c>
      <c r="N145">
        <v>0.14599999999999999</v>
      </c>
      <c r="O145">
        <v>59486.31</v>
      </c>
      <c r="P145">
        <v>19613.3</v>
      </c>
      <c r="Q145">
        <v>0.75</v>
      </c>
      <c r="R145">
        <v>0.63</v>
      </c>
      <c r="S145">
        <v>95.4</v>
      </c>
      <c r="T145">
        <v>2.2999999999999998</v>
      </c>
      <c r="U145">
        <v>0.26</v>
      </c>
      <c r="V145">
        <v>13.4</v>
      </c>
      <c r="W145">
        <v>487</v>
      </c>
      <c r="X145">
        <v>0.09</v>
      </c>
      <c r="Y145">
        <v>95.5</v>
      </c>
      <c r="Z145">
        <v>27.9</v>
      </c>
      <c r="AA145">
        <v>123.5</v>
      </c>
      <c r="AB145">
        <v>168.7</v>
      </c>
      <c r="AC145">
        <v>7</v>
      </c>
      <c r="AD145">
        <v>0.91</v>
      </c>
      <c r="AE145">
        <v>19.100000000000001</v>
      </c>
      <c r="AF145">
        <v>763.4</v>
      </c>
      <c r="AG145">
        <v>0.13</v>
      </c>
      <c r="AH145">
        <v>169.1</v>
      </c>
      <c r="AI145">
        <v>41.9</v>
      </c>
      <c r="AJ145">
        <v>211</v>
      </c>
      <c r="AK145">
        <v>213.2</v>
      </c>
      <c r="AL145">
        <v>5</v>
      </c>
      <c r="AM145">
        <v>0.56000000000000005</v>
      </c>
      <c r="AN145">
        <v>24.5</v>
      </c>
      <c r="AO145">
        <v>1077.7</v>
      </c>
      <c r="AP145">
        <v>0.1</v>
      </c>
      <c r="AQ145">
        <v>213.5</v>
      </c>
      <c r="AR145">
        <v>56.6</v>
      </c>
      <c r="AS145">
        <v>270.10000000000002</v>
      </c>
      <c r="AT145">
        <v>634.1</v>
      </c>
      <c r="AU145">
        <v>42.9</v>
      </c>
      <c r="AV145">
        <v>6.07</v>
      </c>
      <c r="AW145">
        <v>48.4</v>
      </c>
      <c r="AX145">
        <v>2245.3000000000002</v>
      </c>
      <c r="AY145">
        <v>0.37</v>
      </c>
      <c r="AZ145">
        <v>637</v>
      </c>
      <c r="BA145">
        <v>115.4</v>
      </c>
      <c r="BB145">
        <v>752.4</v>
      </c>
      <c r="BC145">
        <v>5432607</v>
      </c>
      <c r="BD145">
        <v>132.6</v>
      </c>
      <c r="BE145">
        <v>15</v>
      </c>
      <c r="BF145">
        <v>763404.2</v>
      </c>
      <c r="BG145">
        <v>27730.1</v>
      </c>
      <c r="BH145">
        <v>5.3</v>
      </c>
      <c r="BI145">
        <v>5440643.2999999998</v>
      </c>
      <c r="BJ145">
        <v>1591214.7</v>
      </c>
      <c r="BK145">
        <v>7031858</v>
      </c>
      <c r="BL145">
        <v>0</v>
      </c>
      <c r="BM145">
        <v>27.21</v>
      </c>
      <c r="BN145">
        <v>12.87</v>
      </c>
      <c r="BO145">
        <v>0.33</v>
      </c>
      <c r="BP145">
        <v>40.409999999999997</v>
      </c>
      <c r="BQ145">
        <v>28.85</v>
      </c>
      <c r="BR145">
        <v>13.95</v>
      </c>
      <c r="BS145">
        <v>0.35</v>
      </c>
      <c r="BT145">
        <v>43.15</v>
      </c>
      <c r="BU145">
        <v>57336556</v>
      </c>
      <c r="BV145">
        <v>26012706</v>
      </c>
      <c r="BW145">
        <v>307171.40000000002</v>
      </c>
      <c r="BX145">
        <v>575516.19999999995</v>
      </c>
      <c r="BY145">
        <v>0</v>
      </c>
      <c r="BZ145">
        <v>0</v>
      </c>
      <c r="CA145">
        <v>253568</v>
      </c>
      <c r="CB145">
        <v>0</v>
      </c>
      <c r="CC145">
        <v>0</v>
      </c>
      <c r="CD145">
        <v>2724103</v>
      </c>
      <c r="CE145">
        <v>14226957</v>
      </c>
      <c r="CF145">
        <v>0</v>
      </c>
      <c r="CG145">
        <v>15448.6</v>
      </c>
      <c r="CH145">
        <v>0</v>
      </c>
      <c r="CI145">
        <v>2243431.7999999998</v>
      </c>
      <c r="CJ145">
        <v>13680773</v>
      </c>
      <c r="CK145">
        <v>20982.799999999999</v>
      </c>
      <c r="CL145">
        <v>0</v>
      </c>
      <c r="CM145">
        <v>0</v>
      </c>
      <c r="CN145">
        <v>15446426</v>
      </c>
      <c r="CO145">
        <v>605649.6</v>
      </c>
      <c r="CP145">
        <v>7236528</v>
      </c>
      <c r="CQ145">
        <v>367.3</v>
      </c>
      <c r="CR145">
        <v>130.80000000000001</v>
      </c>
      <c r="CS145">
        <v>0</v>
      </c>
      <c r="CT145">
        <v>1758</v>
      </c>
      <c r="CU145">
        <v>0</v>
      </c>
      <c r="CV145">
        <v>0</v>
      </c>
      <c r="CW145">
        <v>1940.6</v>
      </c>
      <c r="CX145">
        <v>2696.4</v>
      </c>
      <c r="CY145">
        <v>0</v>
      </c>
      <c r="CZ145">
        <v>1720.9</v>
      </c>
      <c r="DA145">
        <v>0</v>
      </c>
      <c r="DB145">
        <v>643</v>
      </c>
      <c r="DC145">
        <v>1725.8</v>
      </c>
      <c r="DD145">
        <v>1891.4</v>
      </c>
      <c r="DE145">
        <v>0</v>
      </c>
      <c r="DF145">
        <v>0</v>
      </c>
      <c r="DG145">
        <v>7620.5</v>
      </c>
      <c r="DH145">
        <v>2022</v>
      </c>
      <c r="DI145">
        <v>190</v>
      </c>
      <c r="DJ145">
        <v>735.1</v>
      </c>
      <c r="DK145">
        <v>0</v>
      </c>
      <c r="DL145">
        <v>0</v>
      </c>
      <c r="DM145">
        <v>0.8</v>
      </c>
      <c r="DN145">
        <v>0.48</v>
      </c>
      <c r="DO145">
        <v>0</v>
      </c>
      <c r="DP145">
        <v>0</v>
      </c>
      <c r="DQ145">
        <v>0</v>
      </c>
    </row>
    <row r="146" spans="1:121" hidden="1">
      <c r="A146" t="s">
        <v>64</v>
      </c>
      <c r="B146">
        <v>2030</v>
      </c>
      <c r="C146">
        <v>83572790</v>
      </c>
      <c r="D146">
        <v>357284.4</v>
      </c>
      <c r="E146">
        <v>0</v>
      </c>
      <c r="F146">
        <v>650556.80000000005</v>
      </c>
      <c r="G146">
        <v>84580629.5</v>
      </c>
      <c r="H146">
        <v>80568163.799999997</v>
      </c>
      <c r="I146">
        <v>58315343.799999997</v>
      </c>
      <c r="J146" s="53">
        <v>50758416</v>
      </c>
      <c r="K146" s="65">
        <v>22868572</v>
      </c>
      <c r="L146">
        <v>3.5900000000000001E-2</v>
      </c>
      <c r="M146">
        <v>5.3999999999999999E-2</v>
      </c>
      <c r="N146">
        <v>0.14599999999999999</v>
      </c>
      <c r="O146">
        <v>72074.429999999993</v>
      </c>
      <c r="P146">
        <v>20114.5</v>
      </c>
      <c r="Q146">
        <v>0.76</v>
      </c>
      <c r="R146">
        <v>0.65</v>
      </c>
      <c r="S146">
        <v>88.8</v>
      </c>
      <c r="T146">
        <v>1.9</v>
      </c>
      <c r="U146">
        <v>0.21</v>
      </c>
      <c r="V146">
        <v>12.9</v>
      </c>
      <c r="W146">
        <v>461</v>
      </c>
      <c r="X146">
        <v>0.09</v>
      </c>
      <c r="Y146">
        <v>89</v>
      </c>
      <c r="Z146">
        <v>26.6</v>
      </c>
      <c r="AA146">
        <v>115.6</v>
      </c>
      <c r="AB146">
        <v>159.80000000000001</v>
      </c>
      <c r="AC146">
        <v>6.7</v>
      </c>
      <c r="AD146">
        <v>0.87</v>
      </c>
      <c r="AE146">
        <v>18.2</v>
      </c>
      <c r="AF146">
        <v>724.1</v>
      </c>
      <c r="AG146">
        <v>0.13</v>
      </c>
      <c r="AH146">
        <v>160.19999999999999</v>
      </c>
      <c r="AI146">
        <v>39.799999999999997</v>
      </c>
      <c r="AJ146">
        <v>200</v>
      </c>
      <c r="AK146">
        <v>205.1</v>
      </c>
      <c r="AL146">
        <v>6.6</v>
      </c>
      <c r="AM146">
        <v>0.82</v>
      </c>
      <c r="AN146">
        <v>21.8</v>
      </c>
      <c r="AO146">
        <v>980.2</v>
      </c>
      <c r="AP146">
        <v>0.1</v>
      </c>
      <c r="AQ146">
        <v>205.5</v>
      </c>
      <c r="AR146">
        <v>51.1</v>
      </c>
      <c r="AS146">
        <v>256.60000000000002</v>
      </c>
      <c r="AT146">
        <v>588.4</v>
      </c>
      <c r="AU146">
        <v>39.1</v>
      </c>
      <c r="AV146">
        <v>5.49</v>
      </c>
      <c r="AW146">
        <v>45.3</v>
      </c>
      <c r="AX146">
        <v>2141.5</v>
      </c>
      <c r="AY146">
        <v>0.32</v>
      </c>
      <c r="AZ146">
        <v>591.1</v>
      </c>
      <c r="BA146">
        <v>109.2</v>
      </c>
      <c r="BB146">
        <v>700.2</v>
      </c>
      <c r="BC146">
        <v>4983443.7</v>
      </c>
      <c r="BD146">
        <v>109.4</v>
      </c>
      <c r="BE146">
        <v>11.8</v>
      </c>
      <c r="BF146">
        <v>722023.4</v>
      </c>
      <c r="BG146">
        <v>25858.1</v>
      </c>
      <c r="BH146">
        <v>5.0999999999999996</v>
      </c>
      <c r="BI146">
        <v>4989931.0999999996</v>
      </c>
      <c r="BJ146">
        <v>1493980.4</v>
      </c>
      <c r="BK146">
        <v>6483911.5</v>
      </c>
      <c r="BL146">
        <v>0</v>
      </c>
      <c r="BM146">
        <v>26.13</v>
      </c>
      <c r="BN146">
        <v>15.64</v>
      </c>
      <c r="BO146">
        <v>0.57999999999999996</v>
      </c>
      <c r="BP146">
        <v>42.35</v>
      </c>
      <c r="BQ146">
        <v>27.71</v>
      </c>
      <c r="BR146">
        <v>16.93</v>
      </c>
      <c r="BS146">
        <v>0.61</v>
      </c>
      <c r="BT146">
        <v>45.25</v>
      </c>
      <c r="BU146">
        <v>56505740</v>
      </c>
      <c r="BV146">
        <v>26265286</v>
      </c>
      <c r="BW146">
        <v>306872.40000000002</v>
      </c>
      <c r="BX146">
        <v>565183</v>
      </c>
      <c r="BY146">
        <v>0</v>
      </c>
      <c r="BZ146">
        <v>0</v>
      </c>
      <c r="CA146">
        <v>129408.3</v>
      </c>
      <c r="CB146">
        <v>0</v>
      </c>
      <c r="CC146">
        <v>0</v>
      </c>
      <c r="CD146">
        <v>3233408</v>
      </c>
      <c r="CE146">
        <v>13459074</v>
      </c>
      <c r="CF146">
        <v>0</v>
      </c>
      <c r="CG146">
        <v>15098.6</v>
      </c>
      <c r="CH146">
        <v>0</v>
      </c>
      <c r="CI146">
        <v>2202277</v>
      </c>
      <c r="CJ146">
        <v>13546498</v>
      </c>
      <c r="CK146">
        <v>16047.5</v>
      </c>
      <c r="CL146">
        <v>0</v>
      </c>
      <c r="CM146">
        <v>0</v>
      </c>
      <c r="CN146">
        <v>15231994</v>
      </c>
      <c r="CO146">
        <v>602383.4</v>
      </c>
      <c r="CP146">
        <v>7197501.5</v>
      </c>
      <c r="CQ146">
        <v>368.7</v>
      </c>
      <c r="CR146">
        <v>130.80000000000001</v>
      </c>
      <c r="CS146">
        <v>0</v>
      </c>
      <c r="CT146">
        <v>1758</v>
      </c>
      <c r="CU146">
        <v>0</v>
      </c>
      <c r="CV146">
        <v>0</v>
      </c>
      <c r="CW146">
        <v>2311.6999999999998</v>
      </c>
      <c r="CX146">
        <v>2696.4</v>
      </c>
      <c r="CY146">
        <v>0</v>
      </c>
      <c r="CZ146">
        <v>1720.9</v>
      </c>
      <c r="DA146">
        <v>0</v>
      </c>
      <c r="DB146">
        <v>643</v>
      </c>
      <c r="DC146">
        <v>1725.8</v>
      </c>
      <c r="DD146">
        <v>1772.9</v>
      </c>
      <c r="DE146">
        <v>0</v>
      </c>
      <c r="DF146">
        <v>0</v>
      </c>
      <c r="DG146">
        <v>7621</v>
      </c>
      <c r="DH146">
        <v>2022</v>
      </c>
      <c r="DI146">
        <v>190</v>
      </c>
      <c r="DJ146">
        <v>740.9</v>
      </c>
      <c r="DK146">
        <v>0</v>
      </c>
      <c r="DL146">
        <v>0</v>
      </c>
      <c r="DM146">
        <v>1.2</v>
      </c>
      <c r="DN146">
        <v>0.55000000000000004</v>
      </c>
      <c r="DO146">
        <v>0</v>
      </c>
      <c r="DP146">
        <v>0</v>
      </c>
      <c r="DQ146">
        <v>0</v>
      </c>
    </row>
    <row r="147" spans="1:121" hidden="1">
      <c r="A147" t="s">
        <v>64</v>
      </c>
      <c r="B147">
        <v>2035</v>
      </c>
      <c r="C147">
        <v>87390250</v>
      </c>
      <c r="D147">
        <v>672534.8</v>
      </c>
      <c r="E147">
        <v>0</v>
      </c>
      <c r="F147">
        <v>837878.6</v>
      </c>
      <c r="G147">
        <v>88900660.200000003</v>
      </c>
      <c r="H147">
        <v>84248407.799999997</v>
      </c>
      <c r="I147">
        <v>62138412.299999997</v>
      </c>
      <c r="J147" s="53">
        <v>61291510</v>
      </c>
      <c r="K147" s="65">
        <v>28021876</v>
      </c>
      <c r="L147">
        <v>3.5900000000000001E-2</v>
      </c>
      <c r="M147">
        <v>5.3999999999999999E-2</v>
      </c>
      <c r="N147">
        <v>0.14599999999999999</v>
      </c>
      <c r="O147">
        <v>96991.79</v>
      </c>
      <c r="P147">
        <v>21566.5</v>
      </c>
      <c r="Q147">
        <v>0.78</v>
      </c>
      <c r="R147">
        <v>0.71</v>
      </c>
      <c r="S147">
        <v>78.7</v>
      </c>
      <c r="T147">
        <v>1.6</v>
      </c>
      <c r="U147">
        <v>0.16</v>
      </c>
      <c r="V147">
        <v>11.9</v>
      </c>
      <c r="W147">
        <v>414.5</v>
      </c>
      <c r="X147">
        <v>0.09</v>
      </c>
      <c r="Y147">
        <v>78.8</v>
      </c>
      <c r="Z147">
        <v>24.2</v>
      </c>
      <c r="AA147">
        <v>103</v>
      </c>
      <c r="AB147">
        <v>127.9</v>
      </c>
      <c r="AC147">
        <v>5</v>
      </c>
      <c r="AD147">
        <v>0.64</v>
      </c>
      <c r="AE147">
        <v>15.2</v>
      </c>
      <c r="AF147">
        <v>592.29999999999995</v>
      </c>
      <c r="AG147">
        <v>0.11</v>
      </c>
      <c r="AH147">
        <v>128.19999999999999</v>
      </c>
      <c r="AI147">
        <v>32.799999999999997</v>
      </c>
      <c r="AJ147">
        <v>161.1</v>
      </c>
      <c r="AK147">
        <v>213.1</v>
      </c>
      <c r="AL147">
        <v>9.4</v>
      </c>
      <c r="AM147">
        <v>1.23</v>
      </c>
      <c r="AN147">
        <v>20.399999999999999</v>
      </c>
      <c r="AO147">
        <v>940.4</v>
      </c>
      <c r="AP147">
        <v>0.1</v>
      </c>
      <c r="AQ147">
        <v>213.7</v>
      </c>
      <c r="AR147">
        <v>48.5</v>
      </c>
      <c r="AS147">
        <v>262.2</v>
      </c>
      <c r="AT147">
        <v>543.70000000000005</v>
      </c>
      <c r="AU147">
        <v>34.5</v>
      </c>
      <c r="AV147">
        <v>4.84</v>
      </c>
      <c r="AW147">
        <v>43.5</v>
      </c>
      <c r="AX147">
        <v>2021.2</v>
      </c>
      <c r="AY147">
        <v>0.3</v>
      </c>
      <c r="AZ147">
        <v>546.1</v>
      </c>
      <c r="BA147">
        <v>103.8</v>
      </c>
      <c r="BB147">
        <v>649.9</v>
      </c>
      <c r="BC147">
        <v>4323603.0999999996</v>
      </c>
      <c r="BD147">
        <v>85.5</v>
      </c>
      <c r="BE147">
        <v>8.8000000000000007</v>
      </c>
      <c r="BF147">
        <v>652435.9</v>
      </c>
      <c r="BG147">
        <v>22779.9</v>
      </c>
      <c r="BH147">
        <v>4.7</v>
      </c>
      <c r="BI147">
        <v>4328553.5999999996</v>
      </c>
      <c r="BJ147">
        <v>1332573.5</v>
      </c>
      <c r="BK147">
        <v>5661127.0999999996</v>
      </c>
      <c r="BL147">
        <v>0</v>
      </c>
      <c r="BM147">
        <v>23.95</v>
      </c>
      <c r="BN147">
        <v>21.17</v>
      </c>
      <c r="BO147">
        <v>0</v>
      </c>
      <c r="BP147">
        <v>45.12</v>
      </c>
      <c r="BQ147">
        <v>25.43</v>
      </c>
      <c r="BR147">
        <v>23.02</v>
      </c>
      <c r="BS147">
        <v>0</v>
      </c>
      <c r="BT147">
        <v>48.45</v>
      </c>
      <c r="BU147">
        <v>55424744</v>
      </c>
      <c r="BV147">
        <v>26762248</v>
      </c>
      <c r="BW147">
        <v>566296.30000000005</v>
      </c>
      <c r="BX147">
        <v>546741</v>
      </c>
      <c r="BY147">
        <v>0</v>
      </c>
      <c r="BZ147">
        <v>0</v>
      </c>
      <c r="CA147">
        <v>32523.5</v>
      </c>
      <c r="CB147">
        <v>0</v>
      </c>
      <c r="CC147">
        <v>0</v>
      </c>
      <c r="CD147">
        <v>3742359.2</v>
      </c>
      <c r="CE147">
        <v>11933199</v>
      </c>
      <c r="CF147">
        <v>0</v>
      </c>
      <c r="CG147">
        <v>12071.1</v>
      </c>
      <c r="CH147">
        <v>0</v>
      </c>
      <c r="CI147">
        <v>2123020.7999999998</v>
      </c>
      <c r="CJ147">
        <v>13437373</v>
      </c>
      <c r="CK147">
        <v>11267.8</v>
      </c>
      <c r="CL147">
        <v>0</v>
      </c>
      <c r="CM147">
        <v>0</v>
      </c>
      <c r="CN147">
        <v>15324733</v>
      </c>
      <c r="CO147">
        <v>594294.80000000005</v>
      </c>
      <c r="CP147">
        <v>7100861</v>
      </c>
      <c r="CQ147">
        <v>571.5</v>
      </c>
      <c r="CR147">
        <v>130.80000000000001</v>
      </c>
      <c r="CS147">
        <v>0</v>
      </c>
      <c r="CT147">
        <v>1758</v>
      </c>
      <c r="CU147">
        <v>0</v>
      </c>
      <c r="CV147">
        <v>0</v>
      </c>
      <c r="CW147">
        <v>2732.3</v>
      </c>
      <c r="CX147">
        <v>2696.4</v>
      </c>
      <c r="CY147">
        <v>0</v>
      </c>
      <c r="CZ147">
        <v>1720.9</v>
      </c>
      <c r="DA147">
        <v>0</v>
      </c>
      <c r="DB147">
        <v>643</v>
      </c>
      <c r="DC147">
        <v>1725.8</v>
      </c>
      <c r="DD147">
        <v>1765.3</v>
      </c>
      <c r="DE147">
        <v>0</v>
      </c>
      <c r="DF147">
        <v>0</v>
      </c>
      <c r="DG147">
        <v>7885.3</v>
      </c>
      <c r="DH147">
        <v>2022</v>
      </c>
      <c r="DI147">
        <v>190</v>
      </c>
      <c r="DJ147">
        <v>1566</v>
      </c>
      <c r="DK147">
        <v>0</v>
      </c>
      <c r="DL147">
        <v>0</v>
      </c>
      <c r="DM147">
        <v>0</v>
      </c>
      <c r="DN147">
        <v>0.56999999999999995</v>
      </c>
      <c r="DO147">
        <v>0</v>
      </c>
      <c r="DP147">
        <v>0</v>
      </c>
      <c r="DQ147">
        <v>0</v>
      </c>
    </row>
    <row r="148" spans="1:121" hidden="1">
      <c r="A148" t="s">
        <v>64</v>
      </c>
      <c r="B148">
        <v>2040</v>
      </c>
      <c r="C148">
        <v>92185690</v>
      </c>
      <c r="D148">
        <v>1836419.2</v>
      </c>
      <c r="E148">
        <v>0</v>
      </c>
      <c r="F148">
        <v>966324.6</v>
      </c>
      <c r="G148">
        <v>94988431.700000003</v>
      </c>
      <c r="H148">
        <v>88871472</v>
      </c>
      <c r="I148">
        <v>69138531.599999994</v>
      </c>
      <c r="J148" s="53">
        <v>73221500</v>
      </c>
      <c r="K148" s="65">
        <v>32376294</v>
      </c>
      <c r="L148">
        <v>3.5900000000000001E-2</v>
      </c>
      <c r="M148">
        <v>5.3900000000000003E-2</v>
      </c>
      <c r="N148">
        <v>0.14599999999999999</v>
      </c>
      <c r="O148">
        <v>96008.48</v>
      </c>
      <c r="P148">
        <v>23206</v>
      </c>
      <c r="Q148">
        <v>0.8</v>
      </c>
      <c r="R148">
        <v>0.74</v>
      </c>
      <c r="S148">
        <v>71.599999999999994</v>
      </c>
      <c r="T148">
        <v>1.4</v>
      </c>
      <c r="U148">
        <v>0.14000000000000001</v>
      </c>
      <c r="V148">
        <v>11.1</v>
      </c>
      <c r="W148">
        <v>379.2</v>
      </c>
      <c r="X148">
        <v>0.08</v>
      </c>
      <c r="Y148">
        <v>71.7</v>
      </c>
      <c r="Z148">
        <v>22.4</v>
      </c>
      <c r="AA148">
        <v>94.1</v>
      </c>
      <c r="AB148">
        <v>110.8</v>
      </c>
      <c r="AC148">
        <v>3.5</v>
      </c>
      <c r="AD148">
        <v>0.43</v>
      </c>
      <c r="AE148">
        <v>14</v>
      </c>
      <c r="AF148">
        <v>537.79999999999995</v>
      </c>
      <c r="AG148">
        <v>0.09</v>
      </c>
      <c r="AH148">
        <v>111.1</v>
      </c>
      <c r="AI148">
        <v>30.1</v>
      </c>
      <c r="AJ148">
        <v>141.1</v>
      </c>
      <c r="AK148">
        <v>222.6</v>
      </c>
      <c r="AL148">
        <v>10.6</v>
      </c>
      <c r="AM148">
        <v>1.41</v>
      </c>
      <c r="AN148">
        <v>20.6</v>
      </c>
      <c r="AO148">
        <v>958.9</v>
      </c>
      <c r="AP148">
        <v>0.1</v>
      </c>
      <c r="AQ148">
        <v>223.3</v>
      </c>
      <c r="AR148">
        <v>49.2</v>
      </c>
      <c r="AS148">
        <v>272.5</v>
      </c>
      <c r="AT148">
        <v>491.9</v>
      </c>
      <c r="AU148">
        <v>28.1</v>
      </c>
      <c r="AV148">
        <v>3.88</v>
      </c>
      <c r="AW148">
        <v>42.3</v>
      </c>
      <c r="AX148">
        <v>1937.4</v>
      </c>
      <c r="AY148">
        <v>0.27</v>
      </c>
      <c r="AZ148">
        <v>493.8</v>
      </c>
      <c r="BA148">
        <v>100.1</v>
      </c>
      <c r="BB148">
        <v>593.9</v>
      </c>
      <c r="BC148">
        <v>3824770.9</v>
      </c>
      <c r="BD148">
        <v>73.099999999999994</v>
      </c>
      <c r="BE148">
        <v>7.4</v>
      </c>
      <c r="BF148">
        <v>593401.1</v>
      </c>
      <c r="BG148">
        <v>20250.099999999999</v>
      </c>
      <c r="BH148">
        <v>4.5</v>
      </c>
      <c r="BI148">
        <v>3828973.9</v>
      </c>
      <c r="BJ148">
        <v>1198080.5</v>
      </c>
      <c r="BK148">
        <v>5027054.4000000004</v>
      </c>
      <c r="BL148">
        <v>0</v>
      </c>
      <c r="BM148">
        <v>22</v>
      </c>
      <c r="BN148">
        <v>21.18</v>
      </c>
      <c r="BO148">
        <v>0</v>
      </c>
      <c r="BP148">
        <v>43.18</v>
      </c>
      <c r="BQ148">
        <v>23.5</v>
      </c>
      <c r="BR148">
        <v>23.35</v>
      </c>
      <c r="BS148">
        <v>0</v>
      </c>
      <c r="BT148">
        <v>46.85</v>
      </c>
      <c r="BU148">
        <v>53906260</v>
      </c>
      <c r="BV148">
        <v>25849900</v>
      </c>
      <c r="BW148">
        <v>1578568.1</v>
      </c>
      <c r="BX148">
        <v>520447.6</v>
      </c>
      <c r="BY148">
        <v>0</v>
      </c>
      <c r="BZ148">
        <v>0</v>
      </c>
      <c r="CA148">
        <v>6208</v>
      </c>
      <c r="CB148">
        <v>0</v>
      </c>
      <c r="CC148">
        <v>0</v>
      </c>
      <c r="CD148">
        <v>3626082</v>
      </c>
      <c r="CE148">
        <v>10649776</v>
      </c>
      <c r="CF148">
        <v>0</v>
      </c>
      <c r="CG148">
        <v>8170</v>
      </c>
      <c r="CH148">
        <v>0</v>
      </c>
      <c r="CI148">
        <v>2018448.4</v>
      </c>
      <c r="CJ148">
        <v>13259903</v>
      </c>
      <c r="CK148">
        <v>14838.2</v>
      </c>
      <c r="CL148">
        <v>0</v>
      </c>
      <c r="CM148">
        <v>0</v>
      </c>
      <c r="CN148">
        <v>14849310</v>
      </c>
      <c r="CO148">
        <v>368995.7</v>
      </c>
      <c r="CP148">
        <v>7005512</v>
      </c>
      <c r="CQ148">
        <v>1247.5</v>
      </c>
      <c r="CR148">
        <v>130.80000000000001</v>
      </c>
      <c r="CS148">
        <v>0</v>
      </c>
      <c r="CT148">
        <v>1758</v>
      </c>
      <c r="CU148">
        <v>0</v>
      </c>
      <c r="CV148">
        <v>0</v>
      </c>
      <c r="CW148">
        <v>2741.1</v>
      </c>
      <c r="CX148">
        <v>2696.4</v>
      </c>
      <c r="CY148">
        <v>0</v>
      </c>
      <c r="CZ148">
        <v>1720.9</v>
      </c>
      <c r="DA148">
        <v>0</v>
      </c>
      <c r="DB148">
        <v>643</v>
      </c>
      <c r="DC148">
        <v>1725.8</v>
      </c>
      <c r="DD148">
        <v>1752.7</v>
      </c>
      <c r="DE148">
        <v>0</v>
      </c>
      <c r="DF148">
        <v>0</v>
      </c>
      <c r="DG148">
        <v>7907.4</v>
      </c>
      <c r="DH148">
        <v>2022</v>
      </c>
      <c r="DI148">
        <v>120</v>
      </c>
      <c r="DJ148">
        <v>4269.8999999999996</v>
      </c>
      <c r="DK148">
        <v>0</v>
      </c>
      <c r="DL148">
        <v>0</v>
      </c>
      <c r="DM148">
        <v>0</v>
      </c>
      <c r="DN148">
        <v>0.56999999999999995</v>
      </c>
      <c r="DO148">
        <v>0</v>
      </c>
      <c r="DP148">
        <v>0</v>
      </c>
      <c r="DQ148">
        <v>0</v>
      </c>
    </row>
    <row r="149" spans="1:121" hidden="1">
      <c r="A149" t="s">
        <v>64</v>
      </c>
      <c r="B149">
        <v>2045</v>
      </c>
      <c r="C149">
        <v>96246904</v>
      </c>
      <c r="D149">
        <v>5093209</v>
      </c>
      <c r="E149">
        <v>0</v>
      </c>
      <c r="F149">
        <v>1039948.2</v>
      </c>
      <c r="G149">
        <v>102380063.3</v>
      </c>
      <c r="H149">
        <v>92786686.299999997</v>
      </c>
      <c r="I149">
        <v>77462337.400000006</v>
      </c>
      <c r="J149" s="53">
        <v>79892056</v>
      </c>
      <c r="K149" s="65">
        <v>34197470</v>
      </c>
      <c r="L149">
        <v>3.5900000000000001E-2</v>
      </c>
      <c r="M149">
        <v>5.3900000000000003E-2</v>
      </c>
      <c r="N149">
        <v>0.14599999999999999</v>
      </c>
      <c r="O149">
        <v>96420.43</v>
      </c>
      <c r="P149">
        <v>24483.4</v>
      </c>
      <c r="Q149">
        <v>0.8</v>
      </c>
      <c r="R149">
        <v>0.74</v>
      </c>
      <c r="S149">
        <v>73.7</v>
      </c>
      <c r="T149">
        <v>1.4</v>
      </c>
      <c r="U149">
        <v>0.14000000000000001</v>
      </c>
      <c r="V149">
        <v>11.2</v>
      </c>
      <c r="W149">
        <v>390.8</v>
      </c>
      <c r="X149">
        <v>0.08</v>
      </c>
      <c r="Y149">
        <v>73.8</v>
      </c>
      <c r="Z149">
        <v>22.9</v>
      </c>
      <c r="AA149">
        <v>96.7</v>
      </c>
      <c r="AB149">
        <v>108.5</v>
      </c>
      <c r="AC149">
        <v>3.1</v>
      </c>
      <c r="AD149">
        <v>0.37</v>
      </c>
      <c r="AE149">
        <v>13.9</v>
      </c>
      <c r="AF149">
        <v>537</v>
      </c>
      <c r="AG149">
        <v>0.09</v>
      </c>
      <c r="AH149">
        <v>108.7</v>
      </c>
      <c r="AI149">
        <v>30</v>
      </c>
      <c r="AJ149">
        <v>138.69999999999999</v>
      </c>
      <c r="AK149">
        <v>221.4</v>
      </c>
      <c r="AL149">
        <v>8.5</v>
      </c>
      <c r="AM149">
        <v>1.0900000000000001</v>
      </c>
      <c r="AN149">
        <v>22.4</v>
      </c>
      <c r="AO149">
        <v>1017.5</v>
      </c>
      <c r="AP149">
        <v>0.1</v>
      </c>
      <c r="AQ149">
        <v>222</v>
      </c>
      <c r="AR149">
        <v>52.7</v>
      </c>
      <c r="AS149">
        <v>274.7</v>
      </c>
      <c r="AT149">
        <v>481.6</v>
      </c>
      <c r="AU149">
        <v>26.3</v>
      </c>
      <c r="AV149">
        <v>3.6</v>
      </c>
      <c r="AW149">
        <v>44.2</v>
      </c>
      <c r="AX149">
        <v>1943.8</v>
      </c>
      <c r="AY149">
        <v>0.26</v>
      </c>
      <c r="AZ149">
        <v>483.3</v>
      </c>
      <c r="BA149">
        <v>102.2</v>
      </c>
      <c r="BB149">
        <v>585.5</v>
      </c>
      <c r="BC149">
        <v>4114661.6</v>
      </c>
      <c r="BD149">
        <v>78.099999999999994</v>
      </c>
      <c r="BE149">
        <v>7.9</v>
      </c>
      <c r="BF149">
        <v>628090.1</v>
      </c>
      <c r="BG149">
        <v>21813.599999999999</v>
      </c>
      <c r="BH149">
        <v>4.5999999999999996</v>
      </c>
      <c r="BI149">
        <v>4119133.3</v>
      </c>
      <c r="BJ149">
        <v>1279392.6000000001</v>
      </c>
      <c r="BK149">
        <v>5398525.9000000004</v>
      </c>
      <c r="BL149">
        <v>0</v>
      </c>
      <c r="BM149">
        <v>21.72</v>
      </c>
      <c r="BN149">
        <v>20.52</v>
      </c>
      <c r="BO149">
        <v>0</v>
      </c>
      <c r="BP149">
        <v>42.25</v>
      </c>
      <c r="BQ149">
        <v>23.46</v>
      </c>
      <c r="BR149">
        <v>23.38</v>
      </c>
      <c r="BS149">
        <v>0</v>
      </c>
      <c r="BT149">
        <v>46.84</v>
      </c>
      <c r="BU149">
        <v>56436620</v>
      </c>
      <c r="BV149">
        <v>24917726</v>
      </c>
      <c r="BW149">
        <v>4358557.5</v>
      </c>
      <c r="BX149">
        <v>525072</v>
      </c>
      <c r="BY149">
        <v>0</v>
      </c>
      <c r="BZ149">
        <v>0</v>
      </c>
      <c r="CA149">
        <v>4459.3</v>
      </c>
      <c r="CB149">
        <v>0</v>
      </c>
      <c r="CC149">
        <v>0</v>
      </c>
      <c r="CD149">
        <v>3539628.8</v>
      </c>
      <c r="CE149">
        <v>11021201</v>
      </c>
      <c r="CF149">
        <v>0</v>
      </c>
      <c r="CG149">
        <v>244122.6</v>
      </c>
      <c r="CH149">
        <v>0</v>
      </c>
      <c r="CI149">
        <v>2040296</v>
      </c>
      <c r="CJ149">
        <v>13322346</v>
      </c>
      <c r="CK149">
        <v>2840.8</v>
      </c>
      <c r="CL149">
        <v>0</v>
      </c>
      <c r="CM149">
        <v>0</v>
      </c>
      <c r="CN149">
        <v>14264893</v>
      </c>
      <c r="CO149">
        <v>201759.6</v>
      </c>
      <c r="CP149">
        <v>6911445.5</v>
      </c>
      <c r="CQ149">
        <v>3104.8</v>
      </c>
      <c r="CR149">
        <v>130.80000000000001</v>
      </c>
      <c r="CS149">
        <v>0</v>
      </c>
      <c r="CT149">
        <v>1453</v>
      </c>
      <c r="CU149">
        <v>0</v>
      </c>
      <c r="CV149">
        <v>0</v>
      </c>
      <c r="CW149">
        <v>2767.4</v>
      </c>
      <c r="CX149">
        <v>2696.4</v>
      </c>
      <c r="CY149">
        <v>0</v>
      </c>
      <c r="CZ149">
        <v>3660.3</v>
      </c>
      <c r="DA149">
        <v>0</v>
      </c>
      <c r="DB149">
        <v>643</v>
      </c>
      <c r="DC149">
        <v>1725.8</v>
      </c>
      <c r="DD149">
        <v>1748.1</v>
      </c>
      <c r="DE149">
        <v>0</v>
      </c>
      <c r="DF149">
        <v>0</v>
      </c>
      <c r="DG149">
        <v>7858.2</v>
      </c>
      <c r="DH149">
        <v>2022</v>
      </c>
      <c r="DI149">
        <v>58.5</v>
      </c>
      <c r="DJ149">
        <v>12419</v>
      </c>
      <c r="DK149">
        <v>0</v>
      </c>
      <c r="DL149">
        <v>0</v>
      </c>
      <c r="DM149">
        <v>0</v>
      </c>
      <c r="DN149">
        <v>0.56999999999999995</v>
      </c>
      <c r="DO149">
        <v>0</v>
      </c>
      <c r="DP149">
        <v>0</v>
      </c>
      <c r="DQ149">
        <v>0</v>
      </c>
    </row>
    <row r="150" spans="1:121" hidden="1">
      <c r="A150" t="s">
        <v>64</v>
      </c>
      <c r="B150">
        <v>2050</v>
      </c>
      <c r="C150">
        <v>100064280</v>
      </c>
      <c r="D150">
        <v>5583132</v>
      </c>
      <c r="E150">
        <v>0</v>
      </c>
      <c r="F150">
        <v>1043610.7</v>
      </c>
      <c r="G150">
        <v>106691022.2</v>
      </c>
      <c r="H150">
        <v>96466788</v>
      </c>
      <c r="I150">
        <v>81479210.599999994</v>
      </c>
      <c r="J150" s="53">
        <v>81173710</v>
      </c>
      <c r="K150" s="65">
        <v>33555164</v>
      </c>
      <c r="L150">
        <v>3.5900000000000001E-2</v>
      </c>
      <c r="M150">
        <v>5.3900000000000003E-2</v>
      </c>
      <c r="N150">
        <v>0.14599999999999999</v>
      </c>
      <c r="O150">
        <v>94822.5</v>
      </c>
      <c r="P150">
        <v>25546.3</v>
      </c>
      <c r="Q150">
        <v>0.78</v>
      </c>
      <c r="R150">
        <v>0.72</v>
      </c>
      <c r="S150">
        <v>83.1</v>
      </c>
      <c r="T150">
        <v>1.6</v>
      </c>
      <c r="U150">
        <v>0.16</v>
      </c>
      <c r="V150">
        <v>12.2</v>
      </c>
      <c r="W150">
        <v>439.5</v>
      </c>
      <c r="X150">
        <v>0.08</v>
      </c>
      <c r="Y150">
        <v>83.2</v>
      </c>
      <c r="Z150">
        <v>25.4</v>
      </c>
      <c r="AA150">
        <v>108.5</v>
      </c>
      <c r="AB150">
        <v>117.2</v>
      </c>
      <c r="AC150">
        <v>2.6</v>
      </c>
      <c r="AD150">
        <v>0.28999999999999998</v>
      </c>
      <c r="AE150">
        <v>15.4</v>
      </c>
      <c r="AF150">
        <v>603.29999999999995</v>
      </c>
      <c r="AG150">
        <v>0.09</v>
      </c>
      <c r="AH150">
        <v>117.4</v>
      </c>
      <c r="AI150">
        <v>33.4</v>
      </c>
      <c r="AJ150">
        <v>150.80000000000001</v>
      </c>
      <c r="AK150">
        <v>217</v>
      </c>
      <c r="AL150">
        <v>6.6</v>
      </c>
      <c r="AM150">
        <v>0.8</v>
      </c>
      <c r="AN150">
        <v>23.6</v>
      </c>
      <c r="AO150">
        <v>1052.5</v>
      </c>
      <c r="AP150">
        <v>0.1</v>
      </c>
      <c r="AQ150">
        <v>217.4</v>
      </c>
      <c r="AR150">
        <v>55</v>
      </c>
      <c r="AS150">
        <v>272.39999999999998</v>
      </c>
      <c r="AT150">
        <v>487.5</v>
      </c>
      <c r="AU150">
        <v>22.6</v>
      </c>
      <c r="AV150">
        <v>3.02</v>
      </c>
      <c r="AW150">
        <v>46.9</v>
      </c>
      <c r="AX150">
        <v>2105.1</v>
      </c>
      <c r="AY150">
        <v>0.25</v>
      </c>
      <c r="AZ150">
        <v>489</v>
      </c>
      <c r="BA150">
        <v>109.7</v>
      </c>
      <c r="BB150">
        <v>598.70000000000005</v>
      </c>
      <c r="BC150">
        <v>4832925.5</v>
      </c>
      <c r="BD150">
        <v>91.9</v>
      </c>
      <c r="BE150">
        <v>9.1999999999999993</v>
      </c>
      <c r="BF150">
        <v>712275.9</v>
      </c>
      <c r="BG150">
        <v>25566.799999999999</v>
      </c>
      <c r="BH150">
        <v>4.9000000000000004</v>
      </c>
      <c r="BI150">
        <v>4838188.2</v>
      </c>
      <c r="BJ150">
        <v>1475506</v>
      </c>
      <c r="BK150">
        <v>6313694.2999999998</v>
      </c>
      <c r="BL150">
        <v>0</v>
      </c>
      <c r="BM150">
        <v>22.5</v>
      </c>
      <c r="BN150">
        <v>20.2</v>
      </c>
      <c r="BO150">
        <v>0.74</v>
      </c>
      <c r="BP150">
        <v>43.45</v>
      </c>
      <c r="BQ150">
        <v>24.37</v>
      </c>
      <c r="BR150">
        <v>23.09</v>
      </c>
      <c r="BS150">
        <v>0.8</v>
      </c>
      <c r="BT150">
        <v>48.26</v>
      </c>
      <c r="BU150">
        <v>58813644</v>
      </c>
      <c r="BV150">
        <v>25211812</v>
      </c>
      <c r="BW150">
        <v>4735272.5</v>
      </c>
      <c r="BX150">
        <v>522660.1</v>
      </c>
      <c r="BY150">
        <v>0</v>
      </c>
      <c r="BZ150">
        <v>0</v>
      </c>
      <c r="CA150">
        <v>7461.3</v>
      </c>
      <c r="CB150">
        <v>0</v>
      </c>
      <c r="CC150">
        <v>0</v>
      </c>
      <c r="CD150">
        <v>3529763.2</v>
      </c>
      <c r="CE150">
        <v>12349960</v>
      </c>
      <c r="CF150">
        <v>0</v>
      </c>
      <c r="CG150">
        <v>688968.6</v>
      </c>
      <c r="CH150">
        <v>0</v>
      </c>
      <c r="CI150">
        <v>2030279</v>
      </c>
      <c r="CJ150">
        <v>13267221</v>
      </c>
      <c r="CK150">
        <v>8.5</v>
      </c>
      <c r="CL150">
        <v>0</v>
      </c>
      <c r="CM150">
        <v>0</v>
      </c>
      <c r="CN150">
        <v>14754336</v>
      </c>
      <c r="CO150">
        <v>109066.2</v>
      </c>
      <c r="CP150">
        <v>6818646.5</v>
      </c>
      <c r="CQ150">
        <v>3415.7</v>
      </c>
      <c r="CR150">
        <v>130.80000000000001</v>
      </c>
      <c r="CS150">
        <v>0</v>
      </c>
      <c r="CT150">
        <v>1453</v>
      </c>
      <c r="CU150">
        <v>0</v>
      </c>
      <c r="CV150">
        <v>0</v>
      </c>
      <c r="CW150">
        <v>2843.6</v>
      </c>
      <c r="CX150">
        <v>2696.4</v>
      </c>
      <c r="CY150">
        <v>0</v>
      </c>
      <c r="CZ150">
        <v>4877.8999999999996</v>
      </c>
      <c r="DA150">
        <v>0</v>
      </c>
      <c r="DB150">
        <v>643</v>
      </c>
      <c r="DC150">
        <v>1725.8</v>
      </c>
      <c r="DD150">
        <v>600.9</v>
      </c>
      <c r="DE150">
        <v>0</v>
      </c>
      <c r="DF150">
        <v>0</v>
      </c>
      <c r="DG150">
        <v>8164.3</v>
      </c>
      <c r="DH150">
        <v>2022</v>
      </c>
      <c r="DI150">
        <v>28.5</v>
      </c>
      <c r="DJ150">
        <v>13781.6</v>
      </c>
      <c r="DK150">
        <v>0</v>
      </c>
      <c r="DL150">
        <v>0</v>
      </c>
      <c r="DM150">
        <v>1.8</v>
      </c>
      <c r="DN150">
        <v>0.56999999999999995</v>
      </c>
      <c r="DO150">
        <v>0</v>
      </c>
      <c r="DP150">
        <v>0</v>
      </c>
      <c r="DQ150">
        <v>0</v>
      </c>
    </row>
    <row r="151" spans="1:121" hidden="1">
      <c r="A151" t="s">
        <v>61</v>
      </c>
      <c r="B151">
        <v>2024</v>
      </c>
      <c r="C151">
        <v>13774682</v>
      </c>
      <c r="D151">
        <v>51443.9</v>
      </c>
      <c r="E151">
        <v>0</v>
      </c>
      <c r="F151">
        <v>17850.8</v>
      </c>
      <c r="G151">
        <v>13843976.1</v>
      </c>
      <c r="H151">
        <v>13279382.9</v>
      </c>
      <c r="I151">
        <v>9689891.4000000004</v>
      </c>
      <c r="J151" s="53">
        <v>2606175.5</v>
      </c>
      <c r="K151" s="65">
        <v>291928.40000000002</v>
      </c>
      <c r="L151">
        <v>3.5999999999999997E-2</v>
      </c>
      <c r="M151">
        <v>5.3999999999999999E-2</v>
      </c>
      <c r="N151">
        <v>0.13500000000000001</v>
      </c>
      <c r="O151">
        <v>9933.0499999999993</v>
      </c>
      <c r="P151">
        <v>1976.4</v>
      </c>
      <c r="Q151">
        <v>0.92</v>
      </c>
      <c r="R151">
        <v>0.93</v>
      </c>
      <c r="S151">
        <v>34.1</v>
      </c>
      <c r="T151">
        <v>0.6</v>
      </c>
      <c r="U151">
        <v>0.06</v>
      </c>
      <c r="V151">
        <v>10.9</v>
      </c>
      <c r="W151">
        <v>186.4</v>
      </c>
      <c r="X151">
        <v>0.05</v>
      </c>
      <c r="Y151">
        <v>34.1</v>
      </c>
      <c r="Z151">
        <v>16.399999999999999</v>
      </c>
      <c r="AA151">
        <v>50.6</v>
      </c>
      <c r="AB151">
        <v>32</v>
      </c>
      <c r="AC151">
        <v>0.9</v>
      </c>
      <c r="AD151">
        <v>0.1</v>
      </c>
      <c r="AE151">
        <v>10.7</v>
      </c>
      <c r="AF151">
        <v>169.2</v>
      </c>
      <c r="AG151">
        <v>0.06</v>
      </c>
      <c r="AH151">
        <v>32.1</v>
      </c>
      <c r="AI151">
        <v>15.8</v>
      </c>
      <c r="AJ151">
        <v>47.8</v>
      </c>
      <c r="AK151">
        <v>223.7</v>
      </c>
      <c r="AL151">
        <v>5.5</v>
      </c>
      <c r="AM151">
        <v>0.65</v>
      </c>
      <c r="AN151">
        <v>25.5</v>
      </c>
      <c r="AO151">
        <v>1104.5</v>
      </c>
      <c r="AP151">
        <v>0.11</v>
      </c>
      <c r="AQ151">
        <v>224</v>
      </c>
      <c r="AR151">
        <v>58.5</v>
      </c>
      <c r="AS151">
        <v>282.5</v>
      </c>
      <c r="AT151">
        <v>615.5</v>
      </c>
      <c r="AU151">
        <v>35.4</v>
      </c>
      <c r="AV151">
        <v>4.97</v>
      </c>
      <c r="AW151">
        <v>52.8</v>
      </c>
      <c r="AX151">
        <v>2353</v>
      </c>
      <c r="AY151">
        <v>0.36</v>
      </c>
      <c r="AZ151">
        <v>618</v>
      </c>
      <c r="BA151">
        <v>123</v>
      </c>
      <c r="BB151">
        <v>740.9</v>
      </c>
      <c r="BC151">
        <v>392938.3</v>
      </c>
      <c r="BD151">
        <v>7.4</v>
      </c>
      <c r="BE151">
        <v>0.7</v>
      </c>
      <c r="BF151">
        <v>124781.8</v>
      </c>
      <c r="BG151">
        <v>2148.4</v>
      </c>
      <c r="BH151">
        <v>0.5</v>
      </c>
      <c r="BI151">
        <v>393361.2</v>
      </c>
      <c r="BJ151">
        <v>188949.5</v>
      </c>
      <c r="BK151">
        <v>582310.80000000005</v>
      </c>
      <c r="BL151">
        <v>0</v>
      </c>
      <c r="BM151">
        <v>31.33</v>
      </c>
      <c r="BN151">
        <v>1.6</v>
      </c>
      <c r="BO151">
        <v>0</v>
      </c>
      <c r="BP151">
        <v>32.93</v>
      </c>
      <c r="BQ151">
        <v>33.17</v>
      </c>
      <c r="BR151">
        <v>1.71</v>
      </c>
      <c r="BS151">
        <v>0</v>
      </c>
      <c r="BT151">
        <v>34.880000000000003</v>
      </c>
      <c r="BU151">
        <v>11526879</v>
      </c>
      <c r="BV151">
        <v>4154084.8</v>
      </c>
      <c r="BW151">
        <v>44138.2</v>
      </c>
      <c r="BX151">
        <v>1726818.2</v>
      </c>
      <c r="BY151">
        <v>0</v>
      </c>
      <c r="BZ151">
        <v>1209990.5</v>
      </c>
      <c r="CA151">
        <v>0</v>
      </c>
      <c r="CB151">
        <v>0</v>
      </c>
      <c r="CC151">
        <v>0</v>
      </c>
      <c r="CD151">
        <v>154339.20000000001</v>
      </c>
      <c r="CE151">
        <v>935841.9</v>
      </c>
      <c r="CF151">
        <v>0</v>
      </c>
      <c r="CG151">
        <v>0</v>
      </c>
      <c r="CH151">
        <v>0</v>
      </c>
      <c r="CI151">
        <v>3455981.5</v>
      </c>
      <c r="CJ151">
        <v>0</v>
      </c>
      <c r="CK151">
        <v>23.8</v>
      </c>
      <c r="CL151">
        <v>0</v>
      </c>
      <c r="CM151">
        <v>0</v>
      </c>
      <c r="CN151">
        <v>724163.6</v>
      </c>
      <c r="CO151">
        <v>3229017</v>
      </c>
      <c r="CP151">
        <v>46564.7</v>
      </c>
      <c r="CQ151">
        <v>61.3</v>
      </c>
      <c r="CR151">
        <v>240</v>
      </c>
      <c r="CS151">
        <v>0</v>
      </c>
      <c r="CT151">
        <v>0</v>
      </c>
      <c r="CU151">
        <v>0</v>
      </c>
      <c r="CV151">
        <v>0</v>
      </c>
      <c r="CW151">
        <v>116.4</v>
      </c>
      <c r="CX151">
        <v>1282.8</v>
      </c>
      <c r="CY151">
        <v>0</v>
      </c>
      <c r="CZ151">
        <v>178</v>
      </c>
      <c r="DA151">
        <v>0</v>
      </c>
      <c r="DB151">
        <v>728</v>
      </c>
      <c r="DC151">
        <v>0</v>
      </c>
      <c r="DD151">
        <v>24</v>
      </c>
      <c r="DE151">
        <v>0</v>
      </c>
      <c r="DF151">
        <v>0</v>
      </c>
      <c r="DG151">
        <v>391.5</v>
      </c>
      <c r="DH151">
        <v>12</v>
      </c>
      <c r="DI151">
        <v>1009.5</v>
      </c>
      <c r="DJ151">
        <v>122.6</v>
      </c>
      <c r="DK151">
        <v>0</v>
      </c>
      <c r="DL151">
        <v>0</v>
      </c>
      <c r="DM151">
        <v>0</v>
      </c>
      <c r="DN151">
        <v>0.49</v>
      </c>
      <c r="DO151">
        <v>0</v>
      </c>
      <c r="DP151">
        <v>0</v>
      </c>
      <c r="DQ151">
        <v>0</v>
      </c>
    </row>
    <row r="152" spans="1:121" hidden="1">
      <c r="A152" t="s">
        <v>61</v>
      </c>
      <c r="B152">
        <v>2026</v>
      </c>
      <c r="C152">
        <v>13873704</v>
      </c>
      <c r="D152">
        <v>49912.4</v>
      </c>
      <c r="E152">
        <v>0</v>
      </c>
      <c r="F152">
        <v>17074.900000000001</v>
      </c>
      <c r="G152">
        <v>13940691.5</v>
      </c>
      <c r="H152">
        <v>13374845.699999999</v>
      </c>
      <c r="I152">
        <v>9762203.5999999996</v>
      </c>
      <c r="J152" s="53">
        <v>2416579.2000000002</v>
      </c>
      <c r="K152" s="65">
        <v>354452</v>
      </c>
      <c r="L152">
        <v>3.5999999999999997E-2</v>
      </c>
      <c r="M152">
        <v>5.3999999999999999E-2</v>
      </c>
      <c r="N152">
        <v>0.13500000000000001</v>
      </c>
      <c r="O152">
        <v>40126.129999999997</v>
      </c>
      <c r="P152">
        <v>2010.2</v>
      </c>
      <c r="Q152">
        <v>0.9</v>
      </c>
      <c r="R152">
        <v>0.91</v>
      </c>
      <c r="S152">
        <v>42.7</v>
      </c>
      <c r="T152">
        <v>0.8</v>
      </c>
      <c r="U152">
        <v>0.08</v>
      </c>
      <c r="V152">
        <v>11.7</v>
      </c>
      <c r="W152">
        <v>231</v>
      </c>
      <c r="X152">
        <v>0.05</v>
      </c>
      <c r="Y152">
        <v>42.7</v>
      </c>
      <c r="Z152">
        <v>18.600000000000001</v>
      </c>
      <c r="AA152">
        <v>61.3</v>
      </c>
      <c r="AB152">
        <v>38.4</v>
      </c>
      <c r="AC152">
        <v>0.8</v>
      </c>
      <c r="AD152">
        <v>0.09</v>
      </c>
      <c r="AE152">
        <v>11.4</v>
      </c>
      <c r="AF152">
        <v>206.9</v>
      </c>
      <c r="AG152">
        <v>0.06</v>
      </c>
      <c r="AH152">
        <v>38.4</v>
      </c>
      <c r="AI152">
        <v>17.600000000000001</v>
      </c>
      <c r="AJ152">
        <v>56.1</v>
      </c>
      <c r="AK152">
        <v>185.6</v>
      </c>
      <c r="AL152">
        <v>4.0999999999999996</v>
      </c>
      <c r="AM152">
        <v>0.47</v>
      </c>
      <c r="AN152">
        <v>21.6</v>
      </c>
      <c r="AO152">
        <v>933</v>
      </c>
      <c r="AP152">
        <v>0.09</v>
      </c>
      <c r="AQ152">
        <v>185.9</v>
      </c>
      <c r="AR152">
        <v>49.4</v>
      </c>
      <c r="AS152">
        <v>235.3</v>
      </c>
      <c r="AT152">
        <v>570.5</v>
      </c>
      <c r="AU152">
        <v>30.5</v>
      </c>
      <c r="AV152">
        <v>4.2</v>
      </c>
      <c r="AW152">
        <v>50.7</v>
      </c>
      <c r="AX152">
        <v>2288.3000000000002</v>
      </c>
      <c r="AY152">
        <v>0.31</v>
      </c>
      <c r="AZ152">
        <v>572.5</v>
      </c>
      <c r="BA152">
        <v>118.9</v>
      </c>
      <c r="BB152">
        <v>691.5</v>
      </c>
      <c r="BC152">
        <v>506552</v>
      </c>
      <c r="BD152">
        <v>9.5</v>
      </c>
      <c r="BE152">
        <v>1</v>
      </c>
      <c r="BF152">
        <v>138203.79999999999</v>
      </c>
      <c r="BG152">
        <v>2742.6</v>
      </c>
      <c r="BH152">
        <v>0.6</v>
      </c>
      <c r="BI152">
        <v>507097.2</v>
      </c>
      <c r="BJ152">
        <v>220089.9</v>
      </c>
      <c r="BK152">
        <v>727187.1</v>
      </c>
      <c r="BL152">
        <v>0</v>
      </c>
      <c r="BM152">
        <v>28.34</v>
      </c>
      <c r="BN152">
        <v>6.48</v>
      </c>
      <c r="BO152">
        <v>0</v>
      </c>
      <c r="BP152">
        <v>34.82</v>
      </c>
      <c r="BQ152">
        <v>30.01</v>
      </c>
      <c r="BR152">
        <v>6.94</v>
      </c>
      <c r="BS152">
        <v>0</v>
      </c>
      <c r="BT152">
        <v>36.950000000000003</v>
      </c>
      <c r="BU152">
        <v>11873902</v>
      </c>
      <c r="BV152">
        <v>4178487.5</v>
      </c>
      <c r="BW152">
        <v>42667.5</v>
      </c>
      <c r="BX152">
        <v>1726818.2</v>
      </c>
      <c r="BY152">
        <v>0</v>
      </c>
      <c r="BZ152">
        <v>1266710.1000000001</v>
      </c>
      <c r="CA152">
        <v>0</v>
      </c>
      <c r="CB152">
        <v>0</v>
      </c>
      <c r="CC152">
        <v>0</v>
      </c>
      <c r="CD152">
        <v>206525.6</v>
      </c>
      <c r="CE152">
        <v>1205355.8</v>
      </c>
      <c r="CF152">
        <v>0</v>
      </c>
      <c r="CG152">
        <v>0</v>
      </c>
      <c r="CH152">
        <v>0</v>
      </c>
      <c r="CI152">
        <v>3453850.8</v>
      </c>
      <c r="CJ152">
        <v>0</v>
      </c>
      <c r="CK152">
        <v>11.9</v>
      </c>
      <c r="CL152">
        <v>0</v>
      </c>
      <c r="CM152">
        <v>0</v>
      </c>
      <c r="CN152">
        <v>714060.80000000005</v>
      </c>
      <c r="CO152">
        <v>3211588</v>
      </c>
      <c r="CP152">
        <v>46313.599999999999</v>
      </c>
      <c r="CQ152">
        <v>61.3</v>
      </c>
      <c r="CR152">
        <v>240</v>
      </c>
      <c r="CS152">
        <v>0</v>
      </c>
      <c r="CT152">
        <v>0</v>
      </c>
      <c r="CU152">
        <v>0</v>
      </c>
      <c r="CV152">
        <v>0</v>
      </c>
      <c r="CW152">
        <v>156.1</v>
      </c>
      <c r="CX152">
        <v>1282.8</v>
      </c>
      <c r="CY152">
        <v>0</v>
      </c>
      <c r="CZ152">
        <v>178</v>
      </c>
      <c r="DA152">
        <v>0</v>
      </c>
      <c r="DB152">
        <v>728</v>
      </c>
      <c r="DC152">
        <v>0</v>
      </c>
      <c r="DD152">
        <v>24</v>
      </c>
      <c r="DE152">
        <v>0</v>
      </c>
      <c r="DF152">
        <v>0</v>
      </c>
      <c r="DG152">
        <v>391.5</v>
      </c>
      <c r="DH152">
        <v>12</v>
      </c>
      <c r="DI152">
        <v>1009.5</v>
      </c>
      <c r="DJ152">
        <v>122.6</v>
      </c>
      <c r="DK152">
        <v>0</v>
      </c>
      <c r="DL152">
        <v>0</v>
      </c>
      <c r="DM152">
        <v>0</v>
      </c>
      <c r="DN152">
        <v>0.57999999999999996</v>
      </c>
      <c r="DO152">
        <v>0</v>
      </c>
      <c r="DP152">
        <v>0</v>
      </c>
      <c r="DQ152">
        <v>0</v>
      </c>
    </row>
    <row r="153" spans="1:121" hidden="1">
      <c r="A153" t="s">
        <v>61</v>
      </c>
      <c r="B153">
        <v>2028</v>
      </c>
      <c r="C153">
        <v>14396341</v>
      </c>
      <c r="D153">
        <v>47447.1</v>
      </c>
      <c r="E153">
        <v>0</v>
      </c>
      <c r="F153">
        <v>18815.3</v>
      </c>
      <c r="G153">
        <v>14462602.9</v>
      </c>
      <c r="H153">
        <v>13878693.300000001</v>
      </c>
      <c r="I153">
        <v>10246270.4</v>
      </c>
      <c r="J153" s="53">
        <v>2794423.8</v>
      </c>
      <c r="K153" s="65">
        <v>256544.9</v>
      </c>
      <c r="L153">
        <v>3.5999999999999997E-2</v>
      </c>
      <c r="M153">
        <v>5.3999999999999999E-2</v>
      </c>
      <c r="N153">
        <v>0.13500000000000001</v>
      </c>
      <c r="O153">
        <v>47331.65</v>
      </c>
      <c r="P153">
        <v>2066</v>
      </c>
      <c r="Q153">
        <v>0.89</v>
      </c>
      <c r="R153">
        <v>0.91</v>
      </c>
      <c r="S153">
        <v>46</v>
      </c>
      <c r="T153">
        <v>0.9</v>
      </c>
      <c r="U153">
        <v>0.09</v>
      </c>
      <c r="V153">
        <v>12</v>
      </c>
      <c r="W153">
        <v>248.2</v>
      </c>
      <c r="X153">
        <v>0.05</v>
      </c>
      <c r="Y153">
        <v>46</v>
      </c>
      <c r="Z153">
        <v>19.399999999999999</v>
      </c>
      <c r="AA153">
        <v>65.5</v>
      </c>
      <c r="AB153">
        <v>40.1</v>
      </c>
      <c r="AC153">
        <v>0.8</v>
      </c>
      <c r="AD153">
        <v>0.08</v>
      </c>
      <c r="AE153">
        <v>11.7</v>
      </c>
      <c r="AF153">
        <v>219.1</v>
      </c>
      <c r="AG153">
        <v>0.06</v>
      </c>
      <c r="AH153">
        <v>40.200000000000003</v>
      </c>
      <c r="AI153">
        <v>18.2</v>
      </c>
      <c r="AJ153">
        <v>58.4</v>
      </c>
      <c r="AK153">
        <v>145.30000000000001</v>
      </c>
      <c r="AL153">
        <v>2.8</v>
      </c>
      <c r="AM153">
        <v>0.28999999999999998</v>
      </c>
      <c r="AN153">
        <v>17.2</v>
      </c>
      <c r="AO153">
        <v>752.1</v>
      </c>
      <c r="AP153">
        <v>7.0000000000000007E-2</v>
      </c>
      <c r="AQ153">
        <v>145.5</v>
      </c>
      <c r="AR153">
        <v>39.6</v>
      </c>
      <c r="AS153">
        <v>185.1</v>
      </c>
      <c r="AT153">
        <v>510.9</v>
      </c>
      <c r="AU153">
        <v>23.6</v>
      </c>
      <c r="AV153">
        <v>3.19</v>
      </c>
      <c r="AW153">
        <v>49</v>
      </c>
      <c r="AX153">
        <v>2165.6</v>
      </c>
      <c r="AY153">
        <v>0.28999999999999998</v>
      </c>
      <c r="AZ153">
        <v>512.5</v>
      </c>
      <c r="BA153">
        <v>113.7</v>
      </c>
      <c r="BB153">
        <v>626.20000000000005</v>
      </c>
      <c r="BC153">
        <v>547654.19999999995</v>
      </c>
      <c r="BD153">
        <v>10.3</v>
      </c>
      <c r="BE153">
        <v>1</v>
      </c>
      <c r="BF153">
        <v>142967.9</v>
      </c>
      <c r="BG153">
        <v>2957.3</v>
      </c>
      <c r="BH153">
        <v>0.6</v>
      </c>
      <c r="BI153">
        <v>548243.6</v>
      </c>
      <c r="BJ153">
        <v>231259.1</v>
      </c>
      <c r="BK153">
        <v>779502.7</v>
      </c>
      <c r="BL153">
        <v>0</v>
      </c>
      <c r="BM153">
        <v>24.11</v>
      </c>
      <c r="BN153">
        <v>7.65</v>
      </c>
      <c r="BO153">
        <v>0</v>
      </c>
      <c r="BP153">
        <v>31.76</v>
      </c>
      <c r="BQ153">
        <v>25.53</v>
      </c>
      <c r="BR153">
        <v>8.19</v>
      </c>
      <c r="BS153">
        <v>0</v>
      </c>
      <c r="BT153">
        <v>33.72</v>
      </c>
      <c r="BU153">
        <v>11916413</v>
      </c>
      <c r="BV153">
        <v>4216332.5</v>
      </c>
      <c r="BW153">
        <v>40123.5</v>
      </c>
      <c r="BX153">
        <v>1725303.4</v>
      </c>
      <c r="BY153">
        <v>0</v>
      </c>
      <c r="BZ153">
        <v>1190421</v>
      </c>
      <c r="CA153">
        <v>0</v>
      </c>
      <c r="CB153">
        <v>0</v>
      </c>
      <c r="CC153">
        <v>0</v>
      </c>
      <c r="CD153">
        <v>271884.7</v>
      </c>
      <c r="CE153">
        <v>1302798.3999999999</v>
      </c>
      <c r="CF153">
        <v>0</v>
      </c>
      <c r="CG153">
        <v>0</v>
      </c>
      <c r="CH153">
        <v>0</v>
      </c>
      <c r="CI153">
        <v>3441410.5</v>
      </c>
      <c r="CJ153">
        <v>0</v>
      </c>
      <c r="CK153">
        <v>23.8</v>
      </c>
      <c r="CL153">
        <v>0</v>
      </c>
      <c r="CM153">
        <v>0</v>
      </c>
      <c r="CN153">
        <v>704099</v>
      </c>
      <c r="CO153">
        <v>3194285</v>
      </c>
      <c r="CP153">
        <v>46063.9</v>
      </c>
      <c r="CQ153">
        <v>61.4</v>
      </c>
      <c r="CR153">
        <v>240</v>
      </c>
      <c r="CS153">
        <v>0</v>
      </c>
      <c r="CT153">
        <v>0</v>
      </c>
      <c r="CU153">
        <v>0</v>
      </c>
      <c r="CV153">
        <v>0</v>
      </c>
      <c r="CW153">
        <v>205.9</v>
      </c>
      <c r="CX153">
        <v>1282.8</v>
      </c>
      <c r="CY153">
        <v>0</v>
      </c>
      <c r="CZ153">
        <v>178</v>
      </c>
      <c r="DA153">
        <v>0</v>
      </c>
      <c r="DB153">
        <v>728</v>
      </c>
      <c r="DC153">
        <v>0</v>
      </c>
      <c r="DD153">
        <v>24</v>
      </c>
      <c r="DE153">
        <v>0</v>
      </c>
      <c r="DF153">
        <v>0</v>
      </c>
      <c r="DG153">
        <v>391.5</v>
      </c>
      <c r="DH153">
        <v>12</v>
      </c>
      <c r="DI153">
        <v>1009.5</v>
      </c>
      <c r="DJ153">
        <v>123.2</v>
      </c>
      <c r="DK153">
        <v>0</v>
      </c>
      <c r="DL153">
        <v>0</v>
      </c>
      <c r="DM153">
        <v>0</v>
      </c>
      <c r="DN153">
        <v>0.64</v>
      </c>
      <c r="DO153">
        <v>0</v>
      </c>
      <c r="DP153">
        <v>0</v>
      </c>
      <c r="DQ153">
        <v>0</v>
      </c>
    </row>
    <row r="154" spans="1:121" hidden="1">
      <c r="A154" t="s">
        <v>61</v>
      </c>
      <c r="B154">
        <v>2030</v>
      </c>
      <c r="C154">
        <v>14451133</v>
      </c>
      <c r="D154">
        <v>428720.8</v>
      </c>
      <c r="E154">
        <v>0</v>
      </c>
      <c r="F154">
        <v>17776.900000000001</v>
      </c>
      <c r="G154">
        <v>14897629.6</v>
      </c>
      <c r="H154">
        <v>13931516.800000001</v>
      </c>
      <c r="I154">
        <v>9980654.4000000004</v>
      </c>
      <c r="J154" s="53">
        <v>2500781.5</v>
      </c>
      <c r="K154" s="65">
        <v>386443.6</v>
      </c>
      <c r="L154">
        <v>3.5999999999999997E-2</v>
      </c>
      <c r="M154">
        <v>5.3999999999999999E-2</v>
      </c>
      <c r="N154">
        <v>0.13500000000000001</v>
      </c>
      <c r="O154">
        <v>67659.3</v>
      </c>
      <c r="P154">
        <v>2163.9</v>
      </c>
      <c r="Q154">
        <v>0.93</v>
      </c>
      <c r="R154">
        <v>0.94</v>
      </c>
      <c r="S154">
        <v>28.3</v>
      </c>
      <c r="T154">
        <v>0.5</v>
      </c>
      <c r="U154">
        <v>0.05</v>
      </c>
      <c r="V154">
        <v>9.5</v>
      </c>
      <c r="W154">
        <v>155.6</v>
      </c>
      <c r="X154">
        <v>0.04</v>
      </c>
      <c r="Y154">
        <v>28.4</v>
      </c>
      <c r="Z154">
        <v>14.1</v>
      </c>
      <c r="AA154">
        <v>42.5</v>
      </c>
      <c r="AB154">
        <v>26.1</v>
      </c>
      <c r="AC154">
        <v>0.5</v>
      </c>
      <c r="AD154">
        <v>0.05</v>
      </c>
      <c r="AE154">
        <v>9.6999999999999993</v>
      </c>
      <c r="AF154">
        <v>145.19999999999999</v>
      </c>
      <c r="AG154">
        <v>0.05</v>
      </c>
      <c r="AH154">
        <v>26.1</v>
      </c>
      <c r="AI154">
        <v>14.1</v>
      </c>
      <c r="AJ154">
        <v>40.200000000000003</v>
      </c>
      <c r="AK154">
        <v>128.4</v>
      </c>
      <c r="AL154">
        <v>2.5</v>
      </c>
      <c r="AM154">
        <v>0.27</v>
      </c>
      <c r="AN154">
        <v>15.2</v>
      </c>
      <c r="AO154">
        <v>662</v>
      </c>
      <c r="AP154">
        <v>0.06</v>
      </c>
      <c r="AQ154">
        <v>128.6</v>
      </c>
      <c r="AR154">
        <v>34.9</v>
      </c>
      <c r="AS154">
        <v>163.5</v>
      </c>
      <c r="AT154">
        <v>470.2</v>
      </c>
      <c r="AU154">
        <v>20.5</v>
      </c>
      <c r="AV154">
        <v>2.72</v>
      </c>
      <c r="AW154">
        <v>46.6</v>
      </c>
      <c r="AX154">
        <v>2055.1</v>
      </c>
      <c r="AY154">
        <v>0.25</v>
      </c>
      <c r="AZ154">
        <v>471.6</v>
      </c>
      <c r="BA154">
        <v>107.9</v>
      </c>
      <c r="BB154">
        <v>579.5</v>
      </c>
      <c r="BC154">
        <v>362313.7</v>
      </c>
      <c r="BD154">
        <v>6.8</v>
      </c>
      <c r="BE154">
        <v>0.7</v>
      </c>
      <c r="BF154">
        <v>120967.7</v>
      </c>
      <c r="BG154">
        <v>1987.7</v>
      </c>
      <c r="BH154">
        <v>0.5</v>
      </c>
      <c r="BI154">
        <v>362704</v>
      </c>
      <c r="BJ154">
        <v>180342.9</v>
      </c>
      <c r="BK154">
        <v>543046.80000000005</v>
      </c>
      <c r="BL154">
        <v>0</v>
      </c>
      <c r="BM154">
        <v>23.21</v>
      </c>
      <c r="BN154">
        <v>10.86</v>
      </c>
      <c r="BO154">
        <v>0</v>
      </c>
      <c r="BP154">
        <v>34.07</v>
      </c>
      <c r="BQ154">
        <v>24.77</v>
      </c>
      <c r="BR154">
        <v>11.94</v>
      </c>
      <c r="BS154">
        <v>0</v>
      </c>
      <c r="BT154">
        <v>36.71</v>
      </c>
      <c r="BU154">
        <v>12780864</v>
      </c>
      <c r="BV154">
        <v>4916975</v>
      </c>
      <c r="BW154">
        <v>362029.4</v>
      </c>
      <c r="BX154">
        <v>1721537.2</v>
      </c>
      <c r="BY154">
        <v>0</v>
      </c>
      <c r="BZ154">
        <v>1436342.8</v>
      </c>
      <c r="CA154">
        <v>0</v>
      </c>
      <c r="CB154">
        <v>0</v>
      </c>
      <c r="CC154">
        <v>0</v>
      </c>
      <c r="CD154">
        <v>351875.6</v>
      </c>
      <c r="CE154">
        <v>861901</v>
      </c>
      <c r="CF154">
        <v>0</v>
      </c>
      <c r="CG154">
        <v>0</v>
      </c>
      <c r="CH154">
        <v>0</v>
      </c>
      <c r="CI154">
        <v>3481947.2</v>
      </c>
      <c r="CJ154">
        <v>0</v>
      </c>
      <c r="CK154">
        <v>130.9</v>
      </c>
      <c r="CL154">
        <v>0</v>
      </c>
      <c r="CM154">
        <v>0</v>
      </c>
      <c r="CN154">
        <v>750802.8</v>
      </c>
      <c r="CO154">
        <v>3177058</v>
      </c>
      <c r="CP154">
        <v>637238.69999999995</v>
      </c>
      <c r="CQ154">
        <v>361.1</v>
      </c>
      <c r="CR154">
        <v>240</v>
      </c>
      <c r="CS154">
        <v>0</v>
      </c>
      <c r="CT154">
        <v>0</v>
      </c>
      <c r="CU154">
        <v>0</v>
      </c>
      <c r="CV154">
        <v>0</v>
      </c>
      <c r="CW154">
        <v>267.10000000000002</v>
      </c>
      <c r="CX154">
        <v>1282.8</v>
      </c>
      <c r="CY154">
        <v>0</v>
      </c>
      <c r="CZ154">
        <v>178</v>
      </c>
      <c r="DA154">
        <v>0</v>
      </c>
      <c r="DB154">
        <v>743</v>
      </c>
      <c r="DC154">
        <v>0</v>
      </c>
      <c r="DD154">
        <v>24</v>
      </c>
      <c r="DE154">
        <v>0</v>
      </c>
      <c r="DF154">
        <v>0</v>
      </c>
      <c r="DG154">
        <v>419.7</v>
      </c>
      <c r="DH154">
        <v>156</v>
      </c>
      <c r="DI154">
        <v>1009.5</v>
      </c>
      <c r="DJ154">
        <v>1160.2</v>
      </c>
      <c r="DK154">
        <v>0</v>
      </c>
      <c r="DL154">
        <v>0</v>
      </c>
      <c r="DM154">
        <v>0</v>
      </c>
      <c r="DN154">
        <v>0.72</v>
      </c>
      <c r="DO154">
        <v>0</v>
      </c>
      <c r="DP154">
        <v>0</v>
      </c>
      <c r="DQ154">
        <v>0</v>
      </c>
    </row>
    <row r="155" spans="1:121" hidden="1">
      <c r="A155" t="s">
        <v>61</v>
      </c>
      <c r="B155">
        <v>2035</v>
      </c>
      <c r="C155">
        <v>15151562</v>
      </c>
      <c r="D155">
        <v>417628.4</v>
      </c>
      <c r="E155">
        <v>0</v>
      </c>
      <c r="F155">
        <v>27433.5</v>
      </c>
      <c r="G155">
        <v>15596623.1</v>
      </c>
      <c r="H155">
        <v>14606770</v>
      </c>
      <c r="I155">
        <v>10583127.699999999</v>
      </c>
      <c r="J155" s="53">
        <v>4351537</v>
      </c>
      <c r="K155" s="65">
        <v>95002.6</v>
      </c>
      <c r="L155">
        <v>3.5900000000000001E-2</v>
      </c>
      <c r="M155">
        <v>5.3999999999999999E-2</v>
      </c>
      <c r="N155">
        <v>0.13500000000000001</v>
      </c>
      <c r="O155">
        <v>93525.82</v>
      </c>
      <c r="P155">
        <v>2462.1999999999998</v>
      </c>
      <c r="Q155">
        <v>0.95</v>
      </c>
      <c r="R155">
        <v>0.95</v>
      </c>
      <c r="S155">
        <v>22</v>
      </c>
      <c r="T155">
        <v>0.4</v>
      </c>
      <c r="U155">
        <v>0.04</v>
      </c>
      <c r="V155">
        <v>4.0999999999999996</v>
      </c>
      <c r="W155">
        <v>116.7</v>
      </c>
      <c r="X155">
        <v>0.02</v>
      </c>
      <c r="Y155">
        <v>22</v>
      </c>
      <c r="Z155">
        <v>7.6</v>
      </c>
      <c r="AA155">
        <v>29.6</v>
      </c>
      <c r="AB155">
        <v>20.100000000000001</v>
      </c>
      <c r="AC155">
        <v>0.4</v>
      </c>
      <c r="AD155">
        <v>0.04</v>
      </c>
      <c r="AE155">
        <v>5.0999999999999996</v>
      </c>
      <c r="AF155">
        <v>109.8</v>
      </c>
      <c r="AG155">
        <v>0.04</v>
      </c>
      <c r="AH155">
        <v>20.100000000000001</v>
      </c>
      <c r="AI155">
        <v>8.3000000000000007</v>
      </c>
      <c r="AJ155">
        <v>28.5</v>
      </c>
      <c r="AK155">
        <v>122.5</v>
      </c>
      <c r="AL155">
        <v>2.5</v>
      </c>
      <c r="AM155">
        <v>0.26</v>
      </c>
      <c r="AN155">
        <v>14.5</v>
      </c>
      <c r="AO155">
        <v>630.79999999999995</v>
      </c>
      <c r="AP155">
        <v>0.06</v>
      </c>
      <c r="AQ155">
        <v>122.7</v>
      </c>
      <c r="AR155">
        <v>33.299999999999997</v>
      </c>
      <c r="AS155">
        <v>156</v>
      </c>
      <c r="AT155">
        <v>439.9</v>
      </c>
      <c r="AU155">
        <v>17.899999999999999</v>
      </c>
      <c r="AV155">
        <v>2.36</v>
      </c>
      <c r="AW155">
        <v>44.7</v>
      </c>
      <c r="AX155">
        <v>1953</v>
      </c>
      <c r="AY155">
        <v>0.25</v>
      </c>
      <c r="AZ155">
        <v>441.1</v>
      </c>
      <c r="BA155">
        <v>103</v>
      </c>
      <c r="BB155">
        <v>544.1</v>
      </c>
      <c r="BC155">
        <v>249124.7</v>
      </c>
      <c r="BD155">
        <v>4.7</v>
      </c>
      <c r="BE155">
        <v>0.5</v>
      </c>
      <c r="BF155">
        <v>46496.7</v>
      </c>
      <c r="BG155">
        <v>1322</v>
      </c>
      <c r="BH155">
        <v>0.2</v>
      </c>
      <c r="BI155">
        <v>249393.6</v>
      </c>
      <c r="BJ155">
        <v>85944.3</v>
      </c>
      <c r="BK155">
        <v>335337.90000000002</v>
      </c>
      <c r="BL155">
        <v>0</v>
      </c>
      <c r="BM155">
        <v>21.91</v>
      </c>
      <c r="BN155">
        <v>15.86</v>
      </c>
      <c r="BO155">
        <v>0</v>
      </c>
      <c r="BP155">
        <v>37.770000000000003</v>
      </c>
      <c r="BQ155">
        <v>23.36</v>
      </c>
      <c r="BR155">
        <v>17.440000000000001</v>
      </c>
      <c r="BS155">
        <v>0</v>
      </c>
      <c r="BT155">
        <v>40.799999999999997</v>
      </c>
      <c r="BU155">
        <v>11325909</v>
      </c>
      <c r="BV155">
        <v>5013495.5</v>
      </c>
      <c r="BW155">
        <v>357696</v>
      </c>
      <c r="BX155">
        <v>452692.6</v>
      </c>
      <c r="BY155">
        <v>0</v>
      </c>
      <c r="BZ155">
        <v>1471432.9</v>
      </c>
      <c r="CA155">
        <v>0</v>
      </c>
      <c r="CB155">
        <v>0</v>
      </c>
      <c r="CC155">
        <v>0</v>
      </c>
      <c r="CD155">
        <v>525666</v>
      </c>
      <c r="CE155">
        <v>587090.69999999995</v>
      </c>
      <c r="CF155">
        <v>0</v>
      </c>
      <c r="CG155">
        <v>3554.5</v>
      </c>
      <c r="CH155">
        <v>0</v>
      </c>
      <c r="CI155">
        <v>3439589.5</v>
      </c>
      <c r="CJ155">
        <v>0</v>
      </c>
      <c r="CK155">
        <v>357</v>
      </c>
      <c r="CL155">
        <v>0</v>
      </c>
      <c r="CM155">
        <v>0</v>
      </c>
      <c r="CN155">
        <v>724852.5</v>
      </c>
      <c r="CO155">
        <v>3134389.5</v>
      </c>
      <c r="CP155">
        <v>628587.19999999995</v>
      </c>
      <c r="CQ155">
        <v>320.39999999999998</v>
      </c>
      <c r="CR155">
        <v>68.3</v>
      </c>
      <c r="CS155">
        <v>0</v>
      </c>
      <c r="CT155">
        <v>0</v>
      </c>
      <c r="CU155">
        <v>0</v>
      </c>
      <c r="CV155">
        <v>0</v>
      </c>
      <c r="CW155">
        <v>402.9</v>
      </c>
      <c r="CX155">
        <v>1282.8</v>
      </c>
      <c r="CY155">
        <v>0</v>
      </c>
      <c r="CZ155">
        <v>278.60000000000002</v>
      </c>
      <c r="DA155">
        <v>0</v>
      </c>
      <c r="DB155">
        <v>743</v>
      </c>
      <c r="DC155">
        <v>0</v>
      </c>
      <c r="DD155">
        <v>24</v>
      </c>
      <c r="DE155">
        <v>0</v>
      </c>
      <c r="DF155">
        <v>0</v>
      </c>
      <c r="DG155">
        <v>419.7</v>
      </c>
      <c r="DH155">
        <v>156</v>
      </c>
      <c r="DI155">
        <v>1009.5</v>
      </c>
      <c r="DJ155">
        <v>1080.3</v>
      </c>
      <c r="DK155">
        <v>0</v>
      </c>
      <c r="DL155">
        <v>0</v>
      </c>
      <c r="DM155">
        <v>0</v>
      </c>
      <c r="DN155">
        <v>0.72</v>
      </c>
      <c r="DO155">
        <v>0</v>
      </c>
      <c r="DP155">
        <v>0</v>
      </c>
      <c r="DQ155">
        <v>0</v>
      </c>
    </row>
    <row r="156" spans="1:121" hidden="1">
      <c r="A156" t="s">
        <v>61</v>
      </c>
      <c r="B156">
        <v>2040</v>
      </c>
      <c r="C156">
        <v>16152814</v>
      </c>
      <c r="D156">
        <v>587062.1</v>
      </c>
      <c r="E156">
        <v>0</v>
      </c>
      <c r="F156">
        <v>34159.9</v>
      </c>
      <c r="G156">
        <v>16774035.699999999</v>
      </c>
      <c r="H156">
        <v>15572024.800000001</v>
      </c>
      <c r="I156">
        <v>11729607.9</v>
      </c>
      <c r="J156" s="53">
        <v>5463635</v>
      </c>
      <c r="K156" s="65">
        <v>69284.7</v>
      </c>
      <c r="L156">
        <v>3.5900000000000001E-2</v>
      </c>
      <c r="M156">
        <v>5.3999999999999999E-2</v>
      </c>
      <c r="N156">
        <v>0.13500000000000001</v>
      </c>
      <c r="O156">
        <v>92246.33</v>
      </c>
      <c r="P156">
        <v>2773</v>
      </c>
      <c r="Q156">
        <v>0.94</v>
      </c>
      <c r="R156">
        <v>0.95</v>
      </c>
      <c r="S156">
        <v>25.2</v>
      </c>
      <c r="T156">
        <v>0.5</v>
      </c>
      <c r="U156">
        <v>0.05</v>
      </c>
      <c r="V156">
        <v>3.6</v>
      </c>
      <c r="W156">
        <v>132.30000000000001</v>
      </c>
      <c r="X156">
        <v>0.01</v>
      </c>
      <c r="Y156">
        <v>25.2</v>
      </c>
      <c r="Z156">
        <v>7.5</v>
      </c>
      <c r="AA156">
        <v>32.700000000000003</v>
      </c>
      <c r="AB156">
        <v>24.1</v>
      </c>
      <c r="AC156">
        <v>0.5</v>
      </c>
      <c r="AD156">
        <v>0.05</v>
      </c>
      <c r="AE156">
        <v>4.9000000000000004</v>
      </c>
      <c r="AF156">
        <v>130.1</v>
      </c>
      <c r="AG156">
        <v>0.04</v>
      </c>
      <c r="AH156">
        <v>24.1</v>
      </c>
      <c r="AI156">
        <v>8.8000000000000007</v>
      </c>
      <c r="AJ156">
        <v>32.9</v>
      </c>
      <c r="AK156">
        <v>128.19999999999999</v>
      </c>
      <c r="AL156">
        <v>2.6</v>
      </c>
      <c r="AM156">
        <v>0.27</v>
      </c>
      <c r="AN156">
        <v>15.1</v>
      </c>
      <c r="AO156">
        <v>661.3</v>
      </c>
      <c r="AP156">
        <v>0.06</v>
      </c>
      <c r="AQ156">
        <v>128.4</v>
      </c>
      <c r="AR156">
        <v>34.9</v>
      </c>
      <c r="AS156">
        <v>163.19999999999999</v>
      </c>
      <c r="AT156">
        <v>423.3</v>
      </c>
      <c r="AU156">
        <v>13.7</v>
      </c>
      <c r="AV156">
        <v>1.72</v>
      </c>
      <c r="AW156">
        <v>46.2</v>
      </c>
      <c r="AX156">
        <v>1993.7</v>
      </c>
      <c r="AY156">
        <v>0.23</v>
      </c>
      <c r="AZ156">
        <v>424.1</v>
      </c>
      <c r="BA156">
        <v>105.6</v>
      </c>
      <c r="BB156">
        <v>529.79999999999995</v>
      </c>
      <c r="BC156">
        <v>286006.09999999998</v>
      </c>
      <c r="BD156">
        <v>5.4</v>
      </c>
      <c r="BE156">
        <v>0.5</v>
      </c>
      <c r="BF156">
        <v>40318.5</v>
      </c>
      <c r="BG156">
        <v>1503.2</v>
      </c>
      <c r="BH156">
        <v>0.2</v>
      </c>
      <c r="BI156">
        <v>286314</v>
      </c>
      <c r="BJ156">
        <v>85156</v>
      </c>
      <c r="BK156">
        <v>371470</v>
      </c>
      <c r="BL156">
        <v>0</v>
      </c>
      <c r="BM156">
        <v>21.47</v>
      </c>
      <c r="BN156">
        <v>16.23</v>
      </c>
      <c r="BO156">
        <v>0</v>
      </c>
      <c r="BP156">
        <v>37.700000000000003</v>
      </c>
      <c r="BQ156">
        <v>22.96</v>
      </c>
      <c r="BR156">
        <v>18.03</v>
      </c>
      <c r="BS156">
        <v>0</v>
      </c>
      <c r="BT156">
        <v>40.99</v>
      </c>
      <c r="BU156">
        <v>11358144</v>
      </c>
      <c r="BV156">
        <v>5044428</v>
      </c>
      <c r="BW156">
        <v>502247.2</v>
      </c>
      <c r="BX156">
        <v>171290.1</v>
      </c>
      <c r="BY156">
        <v>0</v>
      </c>
      <c r="BZ156">
        <v>1529960.1</v>
      </c>
      <c r="CA156">
        <v>0</v>
      </c>
      <c r="CB156">
        <v>0</v>
      </c>
      <c r="CC156">
        <v>0</v>
      </c>
      <c r="CD156">
        <v>636389.6</v>
      </c>
      <c r="CE156">
        <v>671375.7</v>
      </c>
      <c r="CF156">
        <v>0</v>
      </c>
      <c r="CG156">
        <v>6614.8</v>
      </c>
      <c r="CH156">
        <v>0</v>
      </c>
      <c r="CI156">
        <v>3432180.5</v>
      </c>
      <c r="CJ156">
        <v>0</v>
      </c>
      <c r="CK156">
        <v>47.6</v>
      </c>
      <c r="CL156">
        <v>0</v>
      </c>
      <c r="CM156">
        <v>0</v>
      </c>
      <c r="CN156">
        <v>699835.2</v>
      </c>
      <c r="CO156">
        <v>3087962.2</v>
      </c>
      <c r="CP156">
        <v>620240.80000000005</v>
      </c>
      <c r="CQ156">
        <v>383.6</v>
      </c>
      <c r="CR156">
        <v>30.3</v>
      </c>
      <c r="CS156">
        <v>0</v>
      </c>
      <c r="CT156">
        <v>0</v>
      </c>
      <c r="CU156">
        <v>0</v>
      </c>
      <c r="CV156">
        <v>0</v>
      </c>
      <c r="CW156">
        <v>497.1</v>
      </c>
      <c r="CX156">
        <v>1282.8</v>
      </c>
      <c r="CY156">
        <v>0</v>
      </c>
      <c r="CZ156">
        <v>278.60000000000002</v>
      </c>
      <c r="DA156">
        <v>0</v>
      </c>
      <c r="DB156">
        <v>743</v>
      </c>
      <c r="DC156">
        <v>0</v>
      </c>
      <c r="DD156">
        <v>24</v>
      </c>
      <c r="DE156">
        <v>0</v>
      </c>
      <c r="DF156">
        <v>0</v>
      </c>
      <c r="DG156">
        <v>419.7</v>
      </c>
      <c r="DH156">
        <v>156</v>
      </c>
      <c r="DI156">
        <v>918</v>
      </c>
      <c r="DJ156">
        <v>1539.1</v>
      </c>
      <c r="DK156">
        <v>0</v>
      </c>
      <c r="DL156">
        <v>0</v>
      </c>
      <c r="DM156">
        <v>0</v>
      </c>
      <c r="DN156">
        <v>0.72</v>
      </c>
      <c r="DO156">
        <v>0</v>
      </c>
      <c r="DP156">
        <v>0</v>
      </c>
      <c r="DQ156">
        <v>0</v>
      </c>
    </row>
    <row r="157" spans="1:121" hidden="1">
      <c r="A157" t="s">
        <v>61</v>
      </c>
      <c r="B157">
        <v>2045</v>
      </c>
      <c r="C157">
        <v>17108314</v>
      </c>
      <c r="D157">
        <v>424831.8</v>
      </c>
      <c r="E157">
        <v>0</v>
      </c>
      <c r="F157">
        <v>31061.7</v>
      </c>
      <c r="G157">
        <v>17564207.199999999</v>
      </c>
      <c r="H157">
        <v>16493155.199999999</v>
      </c>
      <c r="I157">
        <v>11435730.699999999</v>
      </c>
      <c r="J157" s="53">
        <v>4837995</v>
      </c>
      <c r="K157" s="65">
        <v>192413.4</v>
      </c>
      <c r="L157">
        <v>3.5900000000000001E-2</v>
      </c>
      <c r="M157">
        <v>5.3999999999999999E-2</v>
      </c>
      <c r="N157">
        <v>0.13500000000000001</v>
      </c>
      <c r="O157">
        <v>91899.26</v>
      </c>
      <c r="P157">
        <v>3018.2</v>
      </c>
      <c r="Q157">
        <v>0.9</v>
      </c>
      <c r="R157">
        <v>0.92</v>
      </c>
      <c r="S157">
        <v>40.6</v>
      </c>
      <c r="T157">
        <v>0.8</v>
      </c>
      <c r="U157">
        <v>0.08</v>
      </c>
      <c r="V157">
        <v>5.3</v>
      </c>
      <c r="W157">
        <v>212.9</v>
      </c>
      <c r="X157">
        <v>0.02</v>
      </c>
      <c r="Y157">
        <v>40.6</v>
      </c>
      <c r="Z157">
        <v>11.7</v>
      </c>
      <c r="AA157">
        <v>52.3</v>
      </c>
      <c r="AB157">
        <v>37.299999999999997</v>
      </c>
      <c r="AC157">
        <v>0.7</v>
      </c>
      <c r="AD157">
        <v>7.0000000000000007E-2</v>
      </c>
      <c r="AE157">
        <v>6.1</v>
      </c>
      <c r="AF157">
        <v>198.5</v>
      </c>
      <c r="AG157">
        <v>0.04</v>
      </c>
      <c r="AH157">
        <v>37.4</v>
      </c>
      <c r="AI157">
        <v>12</v>
      </c>
      <c r="AJ157">
        <v>49.4</v>
      </c>
      <c r="AK157">
        <v>132.19999999999999</v>
      </c>
      <c r="AL157">
        <v>2.6</v>
      </c>
      <c r="AM157">
        <v>0.27</v>
      </c>
      <c r="AN157">
        <v>15.6</v>
      </c>
      <c r="AO157">
        <v>684.4</v>
      </c>
      <c r="AP157">
        <v>0.06</v>
      </c>
      <c r="AQ157">
        <v>132.30000000000001</v>
      </c>
      <c r="AR157">
        <v>36</v>
      </c>
      <c r="AS157">
        <v>168.3</v>
      </c>
      <c r="AT157">
        <v>437.4</v>
      </c>
      <c r="AU157">
        <v>13</v>
      </c>
      <c r="AV157">
        <v>1.61</v>
      </c>
      <c r="AW157">
        <v>48.6</v>
      </c>
      <c r="AX157">
        <v>2099.1999999999998</v>
      </c>
      <c r="AY157">
        <v>0.23</v>
      </c>
      <c r="AZ157">
        <v>438.2</v>
      </c>
      <c r="BA157">
        <v>111.2</v>
      </c>
      <c r="BB157">
        <v>549.5</v>
      </c>
      <c r="BC157">
        <v>523652.9</v>
      </c>
      <c r="BD157">
        <v>9.9</v>
      </c>
      <c r="BE157">
        <v>1</v>
      </c>
      <c r="BF157">
        <v>68454.399999999994</v>
      </c>
      <c r="BG157">
        <v>2746</v>
      </c>
      <c r="BH157">
        <v>0.3</v>
      </c>
      <c r="BI157">
        <v>524216.5</v>
      </c>
      <c r="BJ157">
        <v>150355.5</v>
      </c>
      <c r="BK157">
        <v>674572</v>
      </c>
      <c r="BL157">
        <v>0</v>
      </c>
      <c r="BM157">
        <v>21.47</v>
      </c>
      <c r="BN157">
        <v>16.690000000000001</v>
      </c>
      <c r="BO157">
        <v>0</v>
      </c>
      <c r="BP157">
        <v>38.159999999999997</v>
      </c>
      <c r="BQ157">
        <v>22.87</v>
      </c>
      <c r="BR157">
        <v>18.34</v>
      </c>
      <c r="BS157">
        <v>0</v>
      </c>
      <c r="BT157">
        <v>41.21</v>
      </c>
      <c r="BU157">
        <v>12898346</v>
      </c>
      <c r="BV157">
        <v>6128476.5</v>
      </c>
      <c r="BW157">
        <v>358483.20000000001</v>
      </c>
      <c r="BX157">
        <v>174383.6</v>
      </c>
      <c r="BY157">
        <v>0</v>
      </c>
      <c r="BZ157">
        <v>1533334.5</v>
      </c>
      <c r="CA157">
        <v>0</v>
      </c>
      <c r="CB157">
        <v>0</v>
      </c>
      <c r="CC157">
        <v>0</v>
      </c>
      <c r="CD157">
        <v>736040</v>
      </c>
      <c r="CE157">
        <v>1241244.5</v>
      </c>
      <c r="CF157">
        <v>0</v>
      </c>
      <c r="CG157">
        <v>2272.6</v>
      </c>
      <c r="CH157">
        <v>0</v>
      </c>
      <c r="CI157">
        <v>3460127.5</v>
      </c>
      <c r="CJ157">
        <v>0</v>
      </c>
      <c r="CK157">
        <v>23.8</v>
      </c>
      <c r="CL157">
        <v>0</v>
      </c>
      <c r="CM157">
        <v>0</v>
      </c>
      <c r="CN157">
        <v>1178978.8999999999</v>
      </c>
      <c r="CO157">
        <v>3601544.8</v>
      </c>
      <c r="CP157">
        <v>611912.69999999995</v>
      </c>
      <c r="CQ157">
        <v>216.9</v>
      </c>
      <c r="CR157">
        <v>30.3</v>
      </c>
      <c r="CS157">
        <v>0</v>
      </c>
      <c r="CT157">
        <v>0</v>
      </c>
      <c r="CU157">
        <v>0</v>
      </c>
      <c r="CV157">
        <v>0</v>
      </c>
      <c r="CW157">
        <v>585.9</v>
      </c>
      <c r="CX157">
        <v>1282.8</v>
      </c>
      <c r="CY157">
        <v>0</v>
      </c>
      <c r="CZ157">
        <v>362.5</v>
      </c>
      <c r="DA157">
        <v>0</v>
      </c>
      <c r="DB157">
        <v>743</v>
      </c>
      <c r="DC157">
        <v>0</v>
      </c>
      <c r="DD157">
        <v>24</v>
      </c>
      <c r="DE157">
        <v>0</v>
      </c>
      <c r="DF157">
        <v>0</v>
      </c>
      <c r="DG157">
        <v>657.8</v>
      </c>
      <c r="DH157">
        <v>156</v>
      </c>
      <c r="DI157">
        <v>1009.5</v>
      </c>
      <c r="DJ157">
        <v>1381.8</v>
      </c>
      <c r="DK157">
        <v>0</v>
      </c>
      <c r="DL157">
        <v>0</v>
      </c>
      <c r="DM157">
        <v>0</v>
      </c>
      <c r="DN157">
        <v>0.72</v>
      </c>
      <c r="DO157">
        <v>0</v>
      </c>
      <c r="DP157">
        <v>0</v>
      </c>
      <c r="DQ157">
        <v>0</v>
      </c>
    </row>
    <row r="158" spans="1:121" hidden="1">
      <c r="A158" t="s">
        <v>61</v>
      </c>
      <c r="B158">
        <v>2050</v>
      </c>
      <c r="C158">
        <v>18096518</v>
      </c>
      <c r="D158">
        <v>1089293.1000000001</v>
      </c>
      <c r="E158">
        <v>0</v>
      </c>
      <c r="F158">
        <v>23686.799999999999</v>
      </c>
      <c r="G158">
        <v>19209498.899999999</v>
      </c>
      <c r="H158">
        <v>17445791.5</v>
      </c>
      <c r="I158">
        <v>9860587.3000000007</v>
      </c>
      <c r="J158" s="53">
        <v>2967681</v>
      </c>
      <c r="K158" s="65">
        <v>875567.1</v>
      </c>
      <c r="L158">
        <v>3.5900000000000001E-2</v>
      </c>
      <c r="M158">
        <v>5.3999999999999999E-2</v>
      </c>
      <c r="N158">
        <v>0.13500000000000001</v>
      </c>
      <c r="O158">
        <v>88873.77</v>
      </c>
      <c r="P158">
        <v>3215.6</v>
      </c>
      <c r="Q158">
        <v>0.9</v>
      </c>
      <c r="R158">
        <v>0.9</v>
      </c>
      <c r="S158">
        <v>42.8</v>
      </c>
      <c r="T158">
        <v>0.8</v>
      </c>
      <c r="U158">
        <v>0.08</v>
      </c>
      <c r="V158">
        <v>5.4</v>
      </c>
      <c r="W158">
        <v>224</v>
      </c>
      <c r="X158">
        <v>0.02</v>
      </c>
      <c r="Y158">
        <v>42.8</v>
      </c>
      <c r="Z158">
        <v>12.1</v>
      </c>
      <c r="AA158">
        <v>54.9</v>
      </c>
      <c r="AB158">
        <v>42.3</v>
      </c>
      <c r="AC158">
        <v>0.8</v>
      </c>
      <c r="AD158">
        <v>0.08</v>
      </c>
      <c r="AE158">
        <v>6</v>
      </c>
      <c r="AF158">
        <v>222.9</v>
      </c>
      <c r="AG158">
        <v>0.03</v>
      </c>
      <c r="AH158">
        <v>42.3</v>
      </c>
      <c r="AI158">
        <v>12.7</v>
      </c>
      <c r="AJ158">
        <v>55</v>
      </c>
      <c r="AK158">
        <v>135.1</v>
      </c>
      <c r="AL158">
        <v>2.6</v>
      </c>
      <c r="AM158">
        <v>0.27</v>
      </c>
      <c r="AN158">
        <v>16</v>
      </c>
      <c r="AO158">
        <v>701.2</v>
      </c>
      <c r="AP158">
        <v>0.06</v>
      </c>
      <c r="AQ158">
        <v>135.19999999999999</v>
      </c>
      <c r="AR158">
        <v>36.9</v>
      </c>
      <c r="AS158">
        <v>172.1</v>
      </c>
      <c r="AT158">
        <v>422.5</v>
      </c>
      <c r="AU158">
        <v>11.2</v>
      </c>
      <c r="AV158">
        <v>1.31</v>
      </c>
      <c r="AW158">
        <v>48.3</v>
      </c>
      <c r="AX158">
        <v>2091.5</v>
      </c>
      <c r="AY158">
        <v>0.21</v>
      </c>
      <c r="AZ158">
        <v>423.2</v>
      </c>
      <c r="BA158">
        <v>110.7</v>
      </c>
      <c r="BB158">
        <v>533.9</v>
      </c>
      <c r="BC158">
        <v>731662.7</v>
      </c>
      <c r="BD158">
        <v>13.8</v>
      </c>
      <c r="BE158">
        <v>1.4</v>
      </c>
      <c r="BF158">
        <v>92839.3</v>
      </c>
      <c r="BG158">
        <v>3833.5</v>
      </c>
      <c r="BH158">
        <v>0.3</v>
      </c>
      <c r="BI158">
        <v>732450.1</v>
      </c>
      <c r="BJ158">
        <v>207173.3</v>
      </c>
      <c r="BK158">
        <v>939623.4</v>
      </c>
      <c r="BL158">
        <v>0</v>
      </c>
      <c r="BM158">
        <v>21.07</v>
      </c>
      <c r="BN158">
        <v>15.58</v>
      </c>
      <c r="BO158">
        <v>0</v>
      </c>
      <c r="BP158">
        <v>36.65</v>
      </c>
      <c r="BQ158">
        <v>22.71</v>
      </c>
      <c r="BR158">
        <v>17.71</v>
      </c>
      <c r="BS158">
        <v>0</v>
      </c>
      <c r="BT158">
        <v>40.43</v>
      </c>
      <c r="BU158">
        <v>17113828</v>
      </c>
      <c r="BV158">
        <v>9348912</v>
      </c>
      <c r="BW158">
        <v>924341.2</v>
      </c>
      <c r="BX158">
        <v>168993.1</v>
      </c>
      <c r="BY158">
        <v>0</v>
      </c>
      <c r="BZ158">
        <v>1532456.4</v>
      </c>
      <c r="CA158">
        <v>0</v>
      </c>
      <c r="CB158">
        <v>0</v>
      </c>
      <c r="CC158">
        <v>0</v>
      </c>
      <c r="CD158">
        <v>815297.6</v>
      </c>
      <c r="CE158">
        <v>1731983.6</v>
      </c>
      <c r="CF158">
        <v>0</v>
      </c>
      <c r="CG158">
        <v>4907.2</v>
      </c>
      <c r="CH158">
        <v>0</v>
      </c>
      <c r="CI158">
        <v>3402234.5</v>
      </c>
      <c r="CJ158">
        <v>0</v>
      </c>
      <c r="CK158">
        <v>0</v>
      </c>
      <c r="CL158">
        <v>0</v>
      </c>
      <c r="CM158">
        <v>0</v>
      </c>
      <c r="CN158">
        <v>2249455</v>
      </c>
      <c r="CO158">
        <v>5681699</v>
      </c>
      <c r="CP158">
        <v>602460.19999999995</v>
      </c>
      <c r="CQ158">
        <v>651.4</v>
      </c>
      <c r="CR158">
        <v>30.3</v>
      </c>
      <c r="CS158">
        <v>0</v>
      </c>
      <c r="CT158">
        <v>0</v>
      </c>
      <c r="CU158">
        <v>0</v>
      </c>
      <c r="CV158">
        <v>0</v>
      </c>
      <c r="CW158">
        <v>665.6</v>
      </c>
      <c r="CX158">
        <v>1282.8</v>
      </c>
      <c r="CY158">
        <v>0</v>
      </c>
      <c r="CZ158">
        <v>362.5</v>
      </c>
      <c r="DA158">
        <v>0</v>
      </c>
      <c r="DB158">
        <v>743</v>
      </c>
      <c r="DC158">
        <v>0</v>
      </c>
      <c r="DD158">
        <v>24</v>
      </c>
      <c r="DE158">
        <v>0</v>
      </c>
      <c r="DF158">
        <v>0</v>
      </c>
      <c r="DG158">
        <v>1157</v>
      </c>
      <c r="DH158">
        <v>156</v>
      </c>
      <c r="DI158">
        <v>1418.6</v>
      </c>
      <c r="DJ158">
        <v>3119.7</v>
      </c>
      <c r="DK158">
        <v>0</v>
      </c>
      <c r="DL158">
        <v>0</v>
      </c>
      <c r="DM158">
        <v>0</v>
      </c>
      <c r="DN158">
        <v>0.72</v>
      </c>
      <c r="DO158">
        <v>0</v>
      </c>
      <c r="DP158">
        <v>0</v>
      </c>
      <c r="DQ158">
        <v>0</v>
      </c>
    </row>
    <row r="159" spans="1:121" hidden="1">
      <c r="A159" t="s">
        <v>71</v>
      </c>
      <c r="B159">
        <v>2024</v>
      </c>
      <c r="C159">
        <v>108993980</v>
      </c>
      <c r="D159">
        <v>806.2</v>
      </c>
      <c r="E159">
        <v>1502663</v>
      </c>
      <c r="F159">
        <v>334070.59999999998</v>
      </c>
      <c r="G159">
        <v>110831522.40000001</v>
      </c>
      <c r="H159">
        <v>105076180.90000001</v>
      </c>
      <c r="I159">
        <v>97610462.900000006</v>
      </c>
      <c r="J159" s="53">
        <v>21746790</v>
      </c>
      <c r="K159" s="65">
        <v>26307906</v>
      </c>
      <c r="L159">
        <v>3.5900000000000001E-2</v>
      </c>
      <c r="M159">
        <v>5.3900000000000003E-2</v>
      </c>
      <c r="N159">
        <v>0.1797</v>
      </c>
      <c r="O159">
        <v>24592.92</v>
      </c>
      <c r="P159">
        <v>26791.7</v>
      </c>
      <c r="Q159">
        <v>0.4</v>
      </c>
      <c r="R159">
        <v>0.39</v>
      </c>
      <c r="S159">
        <v>442.1</v>
      </c>
      <c r="T159">
        <v>38.1</v>
      </c>
      <c r="U159">
        <v>5.48</v>
      </c>
      <c r="V159">
        <v>28.3</v>
      </c>
      <c r="W159">
        <v>1338.3</v>
      </c>
      <c r="X159">
        <v>0.28999999999999998</v>
      </c>
      <c r="Y159">
        <v>444.8</v>
      </c>
      <c r="Z159">
        <v>68.3</v>
      </c>
      <c r="AA159">
        <v>513</v>
      </c>
      <c r="AB159">
        <v>470.2</v>
      </c>
      <c r="AC159">
        <v>41.1</v>
      </c>
      <c r="AD159">
        <v>5.9</v>
      </c>
      <c r="AE159">
        <v>29.5</v>
      </c>
      <c r="AF159">
        <v>1407.3</v>
      </c>
      <c r="AG159">
        <v>0.3</v>
      </c>
      <c r="AH159">
        <v>473.1</v>
      </c>
      <c r="AI159">
        <v>71.599999999999994</v>
      </c>
      <c r="AJ159">
        <v>544.6</v>
      </c>
      <c r="AK159">
        <v>343.9</v>
      </c>
      <c r="AL159">
        <v>8.8000000000000007</v>
      </c>
      <c r="AM159">
        <v>1.02</v>
      </c>
      <c r="AN159">
        <v>38.799999999999997</v>
      </c>
      <c r="AO159">
        <v>1711.3</v>
      </c>
      <c r="AP159">
        <v>0.16</v>
      </c>
      <c r="AQ159">
        <v>344.4</v>
      </c>
      <c r="AR159">
        <v>89.8</v>
      </c>
      <c r="AS159">
        <v>434.2</v>
      </c>
      <c r="AT159">
        <v>793.5</v>
      </c>
      <c r="AU159">
        <v>63</v>
      </c>
      <c r="AV159">
        <v>9.1</v>
      </c>
      <c r="AW159">
        <v>52.3</v>
      </c>
      <c r="AX159">
        <v>2463.1</v>
      </c>
      <c r="AY159">
        <v>0.49</v>
      </c>
      <c r="AZ159">
        <v>797.9</v>
      </c>
      <c r="BA159">
        <v>125.8</v>
      </c>
      <c r="BB159">
        <v>923.8</v>
      </c>
      <c r="BC159">
        <v>50731005.100000001</v>
      </c>
      <c r="BD159">
        <v>4375.6000000000004</v>
      </c>
      <c r="BE159">
        <v>628</v>
      </c>
      <c r="BF159">
        <v>3250612.2</v>
      </c>
      <c r="BG159">
        <v>153592.79999999999</v>
      </c>
      <c r="BH159">
        <v>32.799999999999997</v>
      </c>
      <c r="BI159">
        <v>51032853.100000001</v>
      </c>
      <c r="BJ159">
        <v>7836623.0999999996</v>
      </c>
      <c r="BK159">
        <v>58869476.200000003</v>
      </c>
      <c r="BL159">
        <v>0</v>
      </c>
      <c r="BM159">
        <v>31.56</v>
      </c>
      <c r="BN159">
        <v>5.53</v>
      </c>
      <c r="BO159">
        <v>0</v>
      </c>
      <c r="BP159">
        <v>37.090000000000003</v>
      </c>
      <c r="BQ159">
        <v>33.5</v>
      </c>
      <c r="BR159">
        <v>6.08</v>
      </c>
      <c r="BS159">
        <v>0</v>
      </c>
      <c r="BT159">
        <v>39.57</v>
      </c>
      <c r="BU159">
        <v>115437270</v>
      </c>
      <c r="BV159">
        <v>13221059</v>
      </c>
      <c r="BW159">
        <v>678.8</v>
      </c>
      <c r="BX159">
        <v>2048942.8</v>
      </c>
      <c r="BY159">
        <v>0</v>
      </c>
      <c r="BZ159">
        <v>1680363.8</v>
      </c>
      <c r="CA159">
        <v>33172444</v>
      </c>
      <c r="CB159">
        <v>0</v>
      </c>
      <c r="CC159">
        <v>0</v>
      </c>
      <c r="CD159">
        <v>297623</v>
      </c>
      <c r="CE159">
        <v>32590598</v>
      </c>
      <c r="CF159">
        <v>0</v>
      </c>
      <c r="CG159">
        <v>2175620.7999999998</v>
      </c>
      <c r="CH159">
        <v>0</v>
      </c>
      <c r="CI159">
        <v>1116696.8</v>
      </c>
      <c r="CJ159">
        <v>26501848</v>
      </c>
      <c r="CK159">
        <v>1714965.2</v>
      </c>
      <c r="CL159">
        <v>1214052.8999999999</v>
      </c>
      <c r="CM159">
        <v>0</v>
      </c>
      <c r="CN159">
        <v>2450471</v>
      </c>
      <c r="CO159">
        <v>10472965</v>
      </c>
      <c r="CP159">
        <v>0</v>
      </c>
      <c r="CQ159">
        <v>1</v>
      </c>
      <c r="CR159">
        <v>333.3</v>
      </c>
      <c r="CS159">
        <v>0</v>
      </c>
      <c r="CT159">
        <v>5982.5</v>
      </c>
      <c r="CU159">
        <v>0</v>
      </c>
      <c r="CV159">
        <v>0</v>
      </c>
      <c r="CW159">
        <v>218.6</v>
      </c>
      <c r="CX159">
        <v>6810.4</v>
      </c>
      <c r="CY159">
        <v>0</v>
      </c>
      <c r="CZ159">
        <v>4145</v>
      </c>
      <c r="DA159">
        <v>0</v>
      </c>
      <c r="DB159">
        <v>279.60000000000002</v>
      </c>
      <c r="DC159">
        <v>3318</v>
      </c>
      <c r="DD159">
        <v>2411.4</v>
      </c>
      <c r="DE159">
        <v>2235</v>
      </c>
      <c r="DF159">
        <v>0</v>
      </c>
      <c r="DG159">
        <v>1165.5</v>
      </c>
      <c r="DH159">
        <v>0</v>
      </c>
      <c r="DI159">
        <v>3240.6</v>
      </c>
      <c r="DJ159">
        <v>2</v>
      </c>
      <c r="DK159">
        <v>22350</v>
      </c>
      <c r="DL159">
        <v>0</v>
      </c>
      <c r="DM159">
        <v>0</v>
      </c>
      <c r="DN159">
        <v>0.13</v>
      </c>
      <c r="DO159">
        <v>0</v>
      </c>
      <c r="DP159">
        <v>0</v>
      </c>
      <c r="DQ159">
        <v>0</v>
      </c>
    </row>
    <row r="160" spans="1:121" hidden="1">
      <c r="A160" t="s">
        <v>71</v>
      </c>
      <c r="B160">
        <v>2026</v>
      </c>
      <c r="C160">
        <v>110893464</v>
      </c>
      <c r="D160">
        <v>34114.699999999997</v>
      </c>
      <c r="E160">
        <v>2116488</v>
      </c>
      <c r="F160">
        <v>311525.09999999998</v>
      </c>
      <c r="G160">
        <v>113355603.8</v>
      </c>
      <c r="H160">
        <v>106907396.8</v>
      </c>
      <c r="I160">
        <v>99946553.799999997</v>
      </c>
      <c r="J160" s="53">
        <v>18634148</v>
      </c>
      <c r="K160" s="65">
        <v>26340080</v>
      </c>
      <c r="L160">
        <v>3.5900000000000001E-2</v>
      </c>
      <c r="M160">
        <v>5.3900000000000003E-2</v>
      </c>
      <c r="N160">
        <v>0.1797</v>
      </c>
      <c r="O160">
        <v>50241.84</v>
      </c>
      <c r="P160">
        <v>27353.5</v>
      </c>
      <c r="Q160">
        <v>0.37</v>
      </c>
      <c r="R160">
        <v>0.37</v>
      </c>
      <c r="S160">
        <v>365.7</v>
      </c>
      <c r="T160">
        <v>25.4</v>
      </c>
      <c r="U160">
        <v>3.58</v>
      </c>
      <c r="V160">
        <v>29.3</v>
      </c>
      <c r="W160">
        <v>1304.4000000000001</v>
      </c>
      <c r="X160">
        <v>0.24</v>
      </c>
      <c r="Y160">
        <v>367.5</v>
      </c>
      <c r="Z160">
        <v>68.2</v>
      </c>
      <c r="AA160">
        <v>435.7</v>
      </c>
      <c r="AB160">
        <v>392.5</v>
      </c>
      <c r="AC160">
        <v>27.9</v>
      </c>
      <c r="AD160">
        <v>3.94</v>
      </c>
      <c r="AE160">
        <v>30.7</v>
      </c>
      <c r="AF160">
        <v>1380.2</v>
      </c>
      <c r="AG160">
        <v>0.25</v>
      </c>
      <c r="AH160">
        <v>394.4</v>
      </c>
      <c r="AI160">
        <v>71.900000000000006</v>
      </c>
      <c r="AJ160">
        <v>466.3</v>
      </c>
      <c r="AK160">
        <v>332.8</v>
      </c>
      <c r="AL160">
        <v>8</v>
      </c>
      <c r="AM160">
        <v>0.9</v>
      </c>
      <c r="AN160">
        <v>37.9</v>
      </c>
      <c r="AO160">
        <v>1675.7</v>
      </c>
      <c r="AP160">
        <v>0.15</v>
      </c>
      <c r="AQ160">
        <v>333.3</v>
      </c>
      <c r="AR160">
        <v>87.9</v>
      </c>
      <c r="AS160">
        <v>421.2</v>
      </c>
      <c r="AT160">
        <v>749.7</v>
      </c>
      <c r="AU160">
        <v>59</v>
      </c>
      <c r="AV160">
        <v>8.4600000000000009</v>
      </c>
      <c r="AW160">
        <v>49.4</v>
      </c>
      <c r="AX160">
        <v>2389.6</v>
      </c>
      <c r="AY160">
        <v>0.43</v>
      </c>
      <c r="AZ160">
        <v>753.8</v>
      </c>
      <c r="BA160">
        <v>120.7</v>
      </c>
      <c r="BB160">
        <v>874.5</v>
      </c>
      <c r="BC160">
        <v>44027173.100000001</v>
      </c>
      <c r="BD160">
        <v>3060.4</v>
      </c>
      <c r="BE160">
        <v>430.9</v>
      </c>
      <c r="BF160">
        <v>3524972.7</v>
      </c>
      <c r="BG160">
        <v>157073.60000000001</v>
      </c>
      <c r="BH160">
        <v>28.5</v>
      </c>
      <c r="BI160">
        <v>44236009.200000003</v>
      </c>
      <c r="BJ160">
        <v>8213535.9000000004</v>
      </c>
      <c r="BK160">
        <v>52449545.100000001</v>
      </c>
      <c r="BL160">
        <v>0</v>
      </c>
      <c r="BM160">
        <v>29.7</v>
      </c>
      <c r="BN160">
        <v>11.27</v>
      </c>
      <c r="BO160">
        <v>0</v>
      </c>
      <c r="BP160">
        <v>40.97</v>
      </c>
      <c r="BQ160">
        <v>31.57</v>
      </c>
      <c r="BR160">
        <v>12.45</v>
      </c>
      <c r="BS160">
        <v>0</v>
      </c>
      <c r="BT160">
        <v>44.02</v>
      </c>
      <c r="BU160">
        <v>121144936</v>
      </c>
      <c r="BV160">
        <v>13409050</v>
      </c>
      <c r="BW160">
        <v>28712.3</v>
      </c>
      <c r="BX160">
        <v>2048806.4</v>
      </c>
      <c r="BY160">
        <v>0</v>
      </c>
      <c r="BZ160">
        <v>586552.69999999995</v>
      </c>
      <c r="CA160">
        <v>21679692</v>
      </c>
      <c r="CB160">
        <v>0</v>
      </c>
      <c r="CC160">
        <v>0</v>
      </c>
      <c r="CD160">
        <v>574810.30000000005</v>
      </c>
      <c r="CE160">
        <v>51384716</v>
      </c>
      <c r="CF160">
        <v>0</v>
      </c>
      <c r="CG160">
        <v>1310463.8</v>
      </c>
      <c r="CH160">
        <v>0</v>
      </c>
      <c r="CI160">
        <v>1116342.1000000001</v>
      </c>
      <c r="CJ160">
        <v>26494382</v>
      </c>
      <c r="CK160">
        <v>1349593.2</v>
      </c>
      <c r="CL160">
        <v>1736614.4</v>
      </c>
      <c r="CM160">
        <v>0</v>
      </c>
      <c r="CN160">
        <v>2417753</v>
      </c>
      <c r="CO160">
        <v>10416487</v>
      </c>
      <c r="CP160">
        <v>0</v>
      </c>
      <c r="CQ160">
        <v>43</v>
      </c>
      <c r="CR160">
        <v>333.3</v>
      </c>
      <c r="CS160">
        <v>0</v>
      </c>
      <c r="CT160">
        <v>4437</v>
      </c>
      <c r="CU160">
        <v>0</v>
      </c>
      <c r="CV160">
        <v>0</v>
      </c>
      <c r="CW160">
        <v>421.7</v>
      </c>
      <c r="CX160">
        <v>9690.7999999999993</v>
      </c>
      <c r="CY160">
        <v>0</v>
      </c>
      <c r="CZ160">
        <v>4090</v>
      </c>
      <c r="DA160">
        <v>0</v>
      </c>
      <c r="DB160">
        <v>279.60000000000002</v>
      </c>
      <c r="DC160">
        <v>3318</v>
      </c>
      <c r="DD160">
        <v>2391.9</v>
      </c>
      <c r="DE160">
        <v>2235</v>
      </c>
      <c r="DF160">
        <v>0</v>
      </c>
      <c r="DG160">
        <v>1166.2</v>
      </c>
      <c r="DH160">
        <v>0</v>
      </c>
      <c r="DI160">
        <v>3240.6</v>
      </c>
      <c r="DJ160">
        <v>86.7</v>
      </c>
      <c r="DK160">
        <v>22350</v>
      </c>
      <c r="DL160">
        <v>0</v>
      </c>
      <c r="DM160">
        <v>0</v>
      </c>
      <c r="DN160">
        <v>0.13</v>
      </c>
      <c r="DO160">
        <v>0</v>
      </c>
      <c r="DP160">
        <v>0</v>
      </c>
      <c r="DQ160">
        <v>0</v>
      </c>
    </row>
    <row r="161" spans="1:121" hidden="1">
      <c r="A161" t="s">
        <v>71</v>
      </c>
      <c r="B161">
        <v>2028</v>
      </c>
      <c r="C161">
        <v>113399100</v>
      </c>
      <c r="D161">
        <v>178639.7</v>
      </c>
      <c r="E161">
        <v>2928642.8</v>
      </c>
      <c r="F161">
        <v>403293.6</v>
      </c>
      <c r="G161">
        <v>116909679.59999999</v>
      </c>
      <c r="H161">
        <v>109322968.09999999</v>
      </c>
      <c r="I161">
        <v>102577502.3</v>
      </c>
      <c r="J161" s="53">
        <v>23330534</v>
      </c>
      <c r="K161" s="65">
        <v>30576224</v>
      </c>
      <c r="L161">
        <v>3.5900000000000001E-2</v>
      </c>
      <c r="M161">
        <v>5.3900000000000003E-2</v>
      </c>
      <c r="N161">
        <v>0.1797</v>
      </c>
      <c r="O161">
        <v>61113.1</v>
      </c>
      <c r="P161">
        <v>27739.9</v>
      </c>
      <c r="Q161">
        <v>0.4</v>
      </c>
      <c r="R161">
        <v>0.41</v>
      </c>
      <c r="S161">
        <v>320.8</v>
      </c>
      <c r="T161">
        <v>19.600000000000001</v>
      </c>
      <c r="U161">
        <v>2.72</v>
      </c>
      <c r="V161">
        <v>28.4</v>
      </c>
      <c r="W161">
        <v>1230.5999999999999</v>
      </c>
      <c r="X161">
        <v>0.21</v>
      </c>
      <c r="Y161">
        <v>322.10000000000002</v>
      </c>
      <c r="Z161">
        <v>65.099999999999994</v>
      </c>
      <c r="AA161">
        <v>387.3</v>
      </c>
      <c r="AB161">
        <v>333.5</v>
      </c>
      <c r="AC161">
        <v>20.7</v>
      </c>
      <c r="AD161">
        <v>2.88</v>
      </c>
      <c r="AE161">
        <v>29.2</v>
      </c>
      <c r="AF161">
        <v>1268.5</v>
      </c>
      <c r="AG161">
        <v>0.22</v>
      </c>
      <c r="AH161">
        <v>334.9</v>
      </c>
      <c r="AI161">
        <v>67.099999999999994</v>
      </c>
      <c r="AJ161">
        <v>401.9</v>
      </c>
      <c r="AK161">
        <v>325.39999999999998</v>
      </c>
      <c r="AL161">
        <v>6.2</v>
      </c>
      <c r="AM161">
        <v>0.62</v>
      </c>
      <c r="AN161">
        <v>38.4</v>
      </c>
      <c r="AO161">
        <v>1699.1</v>
      </c>
      <c r="AP161">
        <v>0.14000000000000001</v>
      </c>
      <c r="AQ161">
        <v>325.8</v>
      </c>
      <c r="AR161">
        <v>89.1</v>
      </c>
      <c r="AS161">
        <v>414.9</v>
      </c>
      <c r="AT161">
        <v>667.4</v>
      </c>
      <c r="AU161">
        <v>48.6</v>
      </c>
      <c r="AV161">
        <v>6.93</v>
      </c>
      <c r="AW161">
        <v>47.8</v>
      </c>
      <c r="AX161">
        <v>2252.1</v>
      </c>
      <c r="AY161">
        <v>0.39</v>
      </c>
      <c r="AZ161">
        <v>670.8</v>
      </c>
      <c r="BA161">
        <v>115</v>
      </c>
      <c r="BB161">
        <v>785.8</v>
      </c>
      <c r="BC161">
        <v>39590182.200000003</v>
      </c>
      <c r="BD161">
        <v>2412.1</v>
      </c>
      <c r="BE161">
        <v>335.2</v>
      </c>
      <c r="BF161">
        <v>3508981.2</v>
      </c>
      <c r="BG161">
        <v>151945.20000000001</v>
      </c>
      <c r="BH161">
        <v>26</v>
      </c>
      <c r="BI161">
        <v>39753559.600000001</v>
      </c>
      <c r="BJ161">
        <v>8044050.5</v>
      </c>
      <c r="BK161">
        <v>47797610.100000001</v>
      </c>
      <c r="BL161">
        <v>0</v>
      </c>
      <c r="BM161">
        <v>26.05</v>
      </c>
      <c r="BN161">
        <v>13.29</v>
      </c>
      <c r="BO161">
        <v>0</v>
      </c>
      <c r="BP161">
        <v>39.35</v>
      </c>
      <c r="BQ161">
        <v>27.83</v>
      </c>
      <c r="BR161">
        <v>14.79</v>
      </c>
      <c r="BS161">
        <v>0</v>
      </c>
      <c r="BT161">
        <v>42.62</v>
      </c>
      <c r="BU161">
        <v>124276660</v>
      </c>
      <c r="BV161">
        <v>14332178</v>
      </c>
      <c r="BW161">
        <v>151853.9</v>
      </c>
      <c r="BX161">
        <v>2040278.4</v>
      </c>
      <c r="BY161">
        <v>0</v>
      </c>
      <c r="BZ161">
        <v>3221663.8</v>
      </c>
      <c r="CA161">
        <v>16185565</v>
      </c>
      <c r="CB161">
        <v>0</v>
      </c>
      <c r="CC161">
        <v>0</v>
      </c>
      <c r="CD161">
        <v>1137355.2</v>
      </c>
      <c r="CE161">
        <v>56054056</v>
      </c>
      <c r="CF161">
        <v>0</v>
      </c>
      <c r="CG161">
        <v>1140650.5</v>
      </c>
      <c r="CH161">
        <v>0</v>
      </c>
      <c r="CI161">
        <v>1073474.8</v>
      </c>
      <c r="CJ161">
        <v>26386752</v>
      </c>
      <c r="CK161">
        <v>1268740.6000000001</v>
      </c>
      <c r="CL161">
        <v>2421449.7999999998</v>
      </c>
      <c r="CM161">
        <v>0</v>
      </c>
      <c r="CN161">
        <v>2524978</v>
      </c>
      <c r="CO161">
        <v>10669844</v>
      </c>
      <c r="CP161">
        <v>0</v>
      </c>
      <c r="CQ161">
        <v>135.1</v>
      </c>
      <c r="CR161">
        <v>333.3</v>
      </c>
      <c r="CS161">
        <v>0</v>
      </c>
      <c r="CT161">
        <v>4437</v>
      </c>
      <c r="CU161">
        <v>0</v>
      </c>
      <c r="CV161">
        <v>0</v>
      </c>
      <c r="CW161">
        <v>833.7</v>
      </c>
      <c r="CX161">
        <v>10672.9</v>
      </c>
      <c r="CY161">
        <v>0</v>
      </c>
      <c r="CZ161">
        <v>4064</v>
      </c>
      <c r="DA161">
        <v>0</v>
      </c>
      <c r="DB161">
        <v>279.60000000000002</v>
      </c>
      <c r="DC161">
        <v>3318</v>
      </c>
      <c r="DD161">
        <v>2391.9</v>
      </c>
      <c r="DE161">
        <v>2235</v>
      </c>
      <c r="DF161">
        <v>0</v>
      </c>
      <c r="DG161">
        <v>1229.7</v>
      </c>
      <c r="DH161">
        <v>0</v>
      </c>
      <c r="DI161">
        <v>3316.1</v>
      </c>
      <c r="DJ161">
        <v>436.3</v>
      </c>
      <c r="DK161">
        <v>22350</v>
      </c>
      <c r="DL161">
        <v>0</v>
      </c>
      <c r="DM161">
        <v>0</v>
      </c>
      <c r="DN161">
        <v>0.13</v>
      </c>
      <c r="DO161">
        <v>0</v>
      </c>
      <c r="DP161">
        <v>0</v>
      </c>
      <c r="DQ161">
        <v>0</v>
      </c>
    </row>
    <row r="162" spans="1:121" hidden="1">
      <c r="A162" t="s">
        <v>71</v>
      </c>
      <c r="B162">
        <v>2030</v>
      </c>
      <c r="C162">
        <v>116321940</v>
      </c>
      <c r="D162">
        <v>975566.8</v>
      </c>
      <c r="E162">
        <v>2779089</v>
      </c>
      <c r="F162">
        <v>484254.3</v>
      </c>
      <c r="G162">
        <v>120560840.2</v>
      </c>
      <c r="H162">
        <v>112140750</v>
      </c>
      <c r="I162">
        <v>102188002.2</v>
      </c>
      <c r="J162" s="53">
        <v>31273004</v>
      </c>
      <c r="K162" s="65">
        <v>32337540</v>
      </c>
      <c r="L162">
        <v>3.5900000000000001E-2</v>
      </c>
      <c r="M162">
        <v>5.3900000000000003E-2</v>
      </c>
      <c r="N162">
        <v>0.1797</v>
      </c>
      <c r="O162">
        <v>74695.41</v>
      </c>
      <c r="P162">
        <v>28848.9</v>
      </c>
      <c r="Q162">
        <v>0.44</v>
      </c>
      <c r="R162">
        <v>0.46</v>
      </c>
      <c r="S162">
        <v>269</v>
      </c>
      <c r="T162">
        <v>14</v>
      </c>
      <c r="U162">
        <v>1.9</v>
      </c>
      <c r="V162">
        <v>26.3</v>
      </c>
      <c r="W162">
        <v>1116.7</v>
      </c>
      <c r="X162">
        <v>0.18</v>
      </c>
      <c r="Y162">
        <v>270</v>
      </c>
      <c r="Z162">
        <v>59.6</v>
      </c>
      <c r="AA162">
        <v>329.6</v>
      </c>
      <c r="AB162">
        <v>269.8</v>
      </c>
      <c r="AC162">
        <v>14.2</v>
      </c>
      <c r="AD162">
        <v>1.94</v>
      </c>
      <c r="AE162">
        <v>26.3</v>
      </c>
      <c r="AF162">
        <v>1113.4000000000001</v>
      </c>
      <c r="AG162">
        <v>0.18</v>
      </c>
      <c r="AH162">
        <v>270.8</v>
      </c>
      <c r="AI162">
        <v>59.5</v>
      </c>
      <c r="AJ162">
        <v>330.3</v>
      </c>
      <c r="AK162">
        <v>328.7</v>
      </c>
      <c r="AL162">
        <v>9</v>
      </c>
      <c r="AM162">
        <v>1.05</v>
      </c>
      <c r="AN162">
        <v>36.4</v>
      </c>
      <c r="AO162">
        <v>1624.9</v>
      </c>
      <c r="AP162">
        <v>0.15</v>
      </c>
      <c r="AQ162">
        <v>329.2</v>
      </c>
      <c r="AR162">
        <v>84.9</v>
      </c>
      <c r="AS162">
        <v>414.1</v>
      </c>
      <c r="AT162">
        <v>620.5</v>
      </c>
      <c r="AU162">
        <v>44.6</v>
      </c>
      <c r="AV162">
        <v>6.31</v>
      </c>
      <c r="AW162">
        <v>44.6</v>
      </c>
      <c r="AX162">
        <v>2148</v>
      </c>
      <c r="AY162">
        <v>0.34</v>
      </c>
      <c r="AZ162">
        <v>623.6</v>
      </c>
      <c r="BA162">
        <v>108.7</v>
      </c>
      <c r="BB162">
        <v>732.3</v>
      </c>
      <c r="BC162">
        <v>32505390.300000001</v>
      </c>
      <c r="BD162">
        <v>1688.3</v>
      </c>
      <c r="BE162">
        <v>229.1</v>
      </c>
      <c r="BF162">
        <v>3180435.5</v>
      </c>
      <c r="BG162">
        <v>134986.79999999999</v>
      </c>
      <c r="BH162">
        <v>21.5</v>
      </c>
      <c r="BI162">
        <v>32618240.5</v>
      </c>
      <c r="BJ162">
        <v>7208907.2000000002</v>
      </c>
      <c r="BK162">
        <v>39827147.600000001</v>
      </c>
      <c r="BL162">
        <v>0</v>
      </c>
      <c r="BM162">
        <v>24.67</v>
      </c>
      <c r="BN162">
        <v>15.64</v>
      </c>
      <c r="BO162">
        <v>0</v>
      </c>
      <c r="BP162">
        <v>40.31</v>
      </c>
      <c r="BQ162">
        <v>26.48</v>
      </c>
      <c r="BR162">
        <v>17.46</v>
      </c>
      <c r="BS162">
        <v>0</v>
      </c>
      <c r="BT162">
        <v>43.94</v>
      </c>
      <c r="BU162">
        <v>121723816</v>
      </c>
      <c r="BV162">
        <v>18372838</v>
      </c>
      <c r="BW162">
        <v>829467.1</v>
      </c>
      <c r="BX162">
        <v>1889525.2</v>
      </c>
      <c r="BY162">
        <v>0</v>
      </c>
      <c r="BZ162">
        <v>3146304.5</v>
      </c>
      <c r="CA162">
        <v>10532470</v>
      </c>
      <c r="CB162">
        <v>0</v>
      </c>
      <c r="CC162">
        <v>0</v>
      </c>
      <c r="CD162">
        <v>2081830.2</v>
      </c>
      <c r="CE162">
        <v>56346636</v>
      </c>
      <c r="CF162">
        <v>0</v>
      </c>
      <c r="CG162">
        <v>574796.6</v>
      </c>
      <c r="CH162">
        <v>0</v>
      </c>
      <c r="CI162">
        <v>1006980.9</v>
      </c>
      <c r="CJ162">
        <v>26133804</v>
      </c>
      <c r="CK162">
        <v>667409.30000000005</v>
      </c>
      <c r="CL162">
        <v>2223583.5</v>
      </c>
      <c r="CM162">
        <v>0</v>
      </c>
      <c r="CN162">
        <v>2909568</v>
      </c>
      <c r="CO162">
        <v>13381440</v>
      </c>
      <c r="CP162">
        <v>0</v>
      </c>
      <c r="CQ162">
        <v>738.5</v>
      </c>
      <c r="CR162">
        <v>315.60000000000002</v>
      </c>
      <c r="CS162">
        <v>0</v>
      </c>
      <c r="CT162">
        <v>3167</v>
      </c>
      <c r="CU162">
        <v>0</v>
      </c>
      <c r="CV162">
        <v>0</v>
      </c>
      <c r="CW162">
        <v>1527.2</v>
      </c>
      <c r="CX162">
        <v>11322.3</v>
      </c>
      <c r="CY162">
        <v>0</v>
      </c>
      <c r="CZ162">
        <v>3971.8</v>
      </c>
      <c r="DA162">
        <v>0</v>
      </c>
      <c r="DB162">
        <v>279.60000000000002</v>
      </c>
      <c r="DC162">
        <v>3318</v>
      </c>
      <c r="DD162">
        <v>2063.1</v>
      </c>
      <c r="DE162">
        <v>2235</v>
      </c>
      <c r="DF162">
        <v>0</v>
      </c>
      <c r="DG162">
        <v>1414.8</v>
      </c>
      <c r="DH162">
        <v>0</v>
      </c>
      <c r="DI162">
        <v>4009.4</v>
      </c>
      <c r="DJ162">
        <v>2455.1999999999998</v>
      </c>
      <c r="DK162">
        <v>22350</v>
      </c>
      <c r="DL162">
        <v>0</v>
      </c>
      <c r="DM162">
        <v>0</v>
      </c>
      <c r="DN162">
        <v>0.13</v>
      </c>
      <c r="DO162">
        <v>0</v>
      </c>
      <c r="DP162">
        <v>0</v>
      </c>
      <c r="DQ162">
        <v>0</v>
      </c>
    </row>
    <row r="163" spans="1:121" hidden="1">
      <c r="A163" t="s">
        <v>71</v>
      </c>
      <c r="B163">
        <v>2035</v>
      </c>
      <c r="C163">
        <v>124043920</v>
      </c>
      <c r="D163">
        <v>1889351.4</v>
      </c>
      <c r="E163">
        <v>3037061</v>
      </c>
      <c r="F163">
        <v>499562.9</v>
      </c>
      <c r="G163">
        <v>129469888.5</v>
      </c>
      <c r="H163">
        <v>119585221.90000001</v>
      </c>
      <c r="I163">
        <v>102772114.40000001</v>
      </c>
      <c r="J163" s="53">
        <v>19441198</v>
      </c>
      <c r="K163" s="65">
        <v>45738736</v>
      </c>
      <c r="L163">
        <v>3.5900000000000001E-2</v>
      </c>
      <c r="M163">
        <v>5.3900000000000003E-2</v>
      </c>
      <c r="N163">
        <v>0.1797</v>
      </c>
      <c r="O163">
        <v>86717.4</v>
      </c>
      <c r="P163">
        <v>31883.7</v>
      </c>
      <c r="Q163">
        <v>0.4</v>
      </c>
      <c r="R163">
        <v>0.41</v>
      </c>
      <c r="S163">
        <v>245.6</v>
      </c>
      <c r="T163">
        <v>8.6999999999999993</v>
      </c>
      <c r="U163">
        <v>1.1000000000000001</v>
      </c>
      <c r="V163">
        <v>27.2</v>
      </c>
      <c r="W163">
        <v>1152.4000000000001</v>
      </c>
      <c r="X163">
        <v>0.15</v>
      </c>
      <c r="Y163">
        <v>246.1</v>
      </c>
      <c r="Z163">
        <v>61.5</v>
      </c>
      <c r="AA163">
        <v>307.7</v>
      </c>
      <c r="AB163">
        <v>252.3</v>
      </c>
      <c r="AC163">
        <v>9.1999999999999993</v>
      </c>
      <c r="AD163">
        <v>1.17</v>
      </c>
      <c r="AE163">
        <v>27.6</v>
      </c>
      <c r="AF163">
        <v>1176.3</v>
      </c>
      <c r="AG163">
        <v>0.15</v>
      </c>
      <c r="AH163">
        <v>252.9</v>
      </c>
      <c r="AI163">
        <v>62.7</v>
      </c>
      <c r="AJ163">
        <v>315.60000000000002</v>
      </c>
      <c r="AK163">
        <v>343.2</v>
      </c>
      <c r="AL163">
        <v>10.9</v>
      </c>
      <c r="AM163">
        <v>1.34</v>
      </c>
      <c r="AN163">
        <v>36.700000000000003</v>
      </c>
      <c r="AO163">
        <v>1643.7</v>
      </c>
      <c r="AP163">
        <v>0.16</v>
      </c>
      <c r="AQ163">
        <v>343.8</v>
      </c>
      <c r="AR163">
        <v>85.7</v>
      </c>
      <c r="AS163">
        <v>429.5</v>
      </c>
      <c r="AT163">
        <v>564.70000000000005</v>
      </c>
      <c r="AU163">
        <v>38.5</v>
      </c>
      <c r="AV163">
        <v>5.43</v>
      </c>
      <c r="AW163">
        <v>42.6</v>
      </c>
      <c r="AX163">
        <v>2017</v>
      </c>
      <c r="AY163">
        <v>0.31</v>
      </c>
      <c r="AZ163">
        <v>567.29999999999995</v>
      </c>
      <c r="BA163">
        <v>102.8</v>
      </c>
      <c r="BB163">
        <v>670.1</v>
      </c>
      <c r="BC163">
        <v>38013308</v>
      </c>
      <c r="BD163">
        <v>1346.9</v>
      </c>
      <c r="BE163">
        <v>170</v>
      </c>
      <c r="BF163">
        <v>4209273.2</v>
      </c>
      <c r="BG163">
        <v>178510.8</v>
      </c>
      <c r="BH163">
        <v>23</v>
      </c>
      <c r="BI163">
        <v>38099858.299999997</v>
      </c>
      <c r="BJ163">
        <v>9535178</v>
      </c>
      <c r="BK163">
        <v>47635036.200000003</v>
      </c>
      <c r="BL163">
        <v>0</v>
      </c>
      <c r="BM163">
        <v>22.05</v>
      </c>
      <c r="BN163">
        <v>17.87</v>
      </c>
      <c r="BO163">
        <v>0</v>
      </c>
      <c r="BP163">
        <v>39.92</v>
      </c>
      <c r="BQ163">
        <v>23.77</v>
      </c>
      <c r="BR163">
        <v>20.07</v>
      </c>
      <c r="BS163">
        <v>0</v>
      </c>
      <c r="BT163">
        <v>43.84</v>
      </c>
      <c r="BU163">
        <v>156059260</v>
      </c>
      <c r="BV163">
        <v>26697774</v>
      </c>
      <c r="BW163">
        <v>1612166.8</v>
      </c>
      <c r="BX163">
        <v>1489418.5</v>
      </c>
      <c r="BY163">
        <v>0</v>
      </c>
      <c r="BZ163">
        <v>3549533.5</v>
      </c>
      <c r="CA163">
        <v>6210839.5</v>
      </c>
      <c r="CB163">
        <v>0</v>
      </c>
      <c r="CC163">
        <v>0</v>
      </c>
      <c r="CD163">
        <v>4446880.5</v>
      </c>
      <c r="CE163">
        <v>86450456</v>
      </c>
      <c r="CF163">
        <v>0</v>
      </c>
      <c r="CG163">
        <v>370455.6</v>
      </c>
      <c r="CH163">
        <v>0</v>
      </c>
      <c r="CI163">
        <v>953812.8</v>
      </c>
      <c r="CJ163">
        <v>25852374</v>
      </c>
      <c r="CK163">
        <v>391363</v>
      </c>
      <c r="CL163">
        <v>2481067.2000000002</v>
      </c>
      <c r="CM163">
        <v>0</v>
      </c>
      <c r="CN163">
        <v>3223064.2</v>
      </c>
      <c r="CO163">
        <v>19027830</v>
      </c>
      <c r="CP163">
        <v>0</v>
      </c>
      <c r="CQ163">
        <v>1312.8</v>
      </c>
      <c r="CR163">
        <v>265.3</v>
      </c>
      <c r="CS163">
        <v>0</v>
      </c>
      <c r="CT163">
        <v>3167</v>
      </c>
      <c r="CU163">
        <v>0</v>
      </c>
      <c r="CV163">
        <v>0</v>
      </c>
      <c r="CW163">
        <v>3287</v>
      </c>
      <c r="CX163">
        <v>16794.599999999999</v>
      </c>
      <c r="CY163">
        <v>0</v>
      </c>
      <c r="CZ163">
        <v>4102.8</v>
      </c>
      <c r="DA163">
        <v>0</v>
      </c>
      <c r="DB163">
        <v>279.60000000000002</v>
      </c>
      <c r="DC163">
        <v>3318</v>
      </c>
      <c r="DD163">
        <v>2046.3</v>
      </c>
      <c r="DE163">
        <v>2235</v>
      </c>
      <c r="DF163">
        <v>0</v>
      </c>
      <c r="DG163">
        <v>1594.2</v>
      </c>
      <c r="DH163">
        <v>0</v>
      </c>
      <c r="DI163">
        <v>5532.5</v>
      </c>
      <c r="DJ163">
        <v>5068.8</v>
      </c>
      <c r="DK163">
        <v>22350</v>
      </c>
      <c r="DL163">
        <v>0</v>
      </c>
      <c r="DM163">
        <v>0</v>
      </c>
      <c r="DN163">
        <v>0.13</v>
      </c>
      <c r="DO163">
        <v>0</v>
      </c>
      <c r="DP163">
        <v>0</v>
      </c>
      <c r="DQ163">
        <v>0</v>
      </c>
    </row>
    <row r="164" spans="1:121" hidden="1">
      <c r="A164" t="s">
        <v>71</v>
      </c>
      <c r="B164">
        <v>2040</v>
      </c>
      <c r="C164">
        <v>132716184</v>
      </c>
      <c r="D164">
        <v>3373350.5</v>
      </c>
      <c r="E164">
        <v>3780289.2</v>
      </c>
      <c r="F164">
        <v>570505.30000000005</v>
      </c>
      <c r="G164">
        <v>140440337.59999999</v>
      </c>
      <c r="H164">
        <v>127945815.3</v>
      </c>
      <c r="I164">
        <v>105313816</v>
      </c>
      <c r="J164" s="53">
        <v>26327130</v>
      </c>
      <c r="K164" s="65">
        <v>48345280</v>
      </c>
      <c r="L164">
        <v>3.5900000000000001E-2</v>
      </c>
      <c r="M164">
        <v>5.3900000000000003E-2</v>
      </c>
      <c r="N164">
        <v>0.17960000000000001</v>
      </c>
      <c r="O164">
        <v>85125.27</v>
      </c>
      <c r="P164">
        <v>35028.699999999997</v>
      </c>
      <c r="Q164">
        <v>0.44</v>
      </c>
      <c r="R164">
        <v>0.46</v>
      </c>
      <c r="S164">
        <v>226.2</v>
      </c>
      <c r="T164">
        <v>7.4</v>
      </c>
      <c r="U164">
        <v>0.92</v>
      </c>
      <c r="V164">
        <v>25.5</v>
      </c>
      <c r="W164">
        <v>1080.7</v>
      </c>
      <c r="X164">
        <v>0.14000000000000001</v>
      </c>
      <c r="Y164">
        <v>226.7</v>
      </c>
      <c r="Z164">
        <v>57.8</v>
      </c>
      <c r="AA164">
        <v>284.5</v>
      </c>
      <c r="AB164">
        <v>229.2</v>
      </c>
      <c r="AC164">
        <v>7.7</v>
      </c>
      <c r="AD164">
        <v>0.96</v>
      </c>
      <c r="AE164">
        <v>25.7</v>
      </c>
      <c r="AF164">
        <v>1088.8</v>
      </c>
      <c r="AG164">
        <v>0.14000000000000001</v>
      </c>
      <c r="AH164">
        <v>229.7</v>
      </c>
      <c r="AI164">
        <v>58.1</v>
      </c>
      <c r="AJ164">
        <v>287.8</v>
      </c>
      <c r="AK164">
        <v>350.8</v>
      </c>
      <c r="AL164">
        <v>14.8</v>
      </c>
      <c r="AM164">
        <v>1.96</v>
      </c>
      <c r="AN164">
        <v>34.4</v>
      </c>
      <c r="AO164">
        <v>1551.2</v>
      </c>
      <c r="AP164">
        <v>0.18</v>
      </c>
      <c r="AQ164">
        <v>351.8</v>
      </c>
      <c r="AR164">
        <v>80.599999999999994</v>
      </c>
      <c r="AS164">
        <v>432.4</v>
      </c>
      <c r="AT164">
        <v>494.4</v>
      </c>
      <c r="AU164">
        <v>29.7</v>
      </c>
      <c r="AV164">
        <v>4.1399999999999997</v>
      </c>
      <c r="AW164">
        <v>41</v>
      </c>
      <c r="AX164">
        <v>1892</v>
      </c>
      <c r="AY164">
        <v>0.27</v>
      </c>
      <c r="AZ164">
        <v>496.4</v>
      </c>
      <c r="BA164">
        <v>97.4</v>
      </c>
      <c r="BB164">
        <v>593.79999999999995</v>
      </c>
      <c r="BC164">
        <v>36495404.799999997</v>
      </c>
      <c r="BD164">
        <v>1186</v>
      </c>
      <c r="BE164">
        <v>147</v>
      </c>
      <c r="BF164">
        <v>4123139.5</v>
      </c>
      <c r="BG164">
        <v>174501.1</v>
      </c>
      <c r="BH164">
        <v>22.2</v>
      </c>
      <c r="BI164">
        <v>36570875</v>
      </c>
      <c r="BJ164">
        <v>9329334</v>
      </c>
      <c r="BK164">
        <v>45900209</v>
      </c>
      <c r="BL164">
        <v>0</v>
      </c>
      <c r="BM164">
        <v>19.53</v>
      </c>
      <c r="BN164">
        <v>16.73</v>
      </c>
      <c r="BO164">
        <v>0</v>
      </c>
      <c r="BP164">
        <v>36.26</v>
      </c>
      <c r="BQ164">
        <v>21.29</v>
      </c>
      <c r="BR164">
        <v>19.010000000000002</v>
      </c>
      <c r="BS164">
        <v>0</v>
      </c>
      <c r="BT164">
        <v>40.299999999999997</v>
      </c>
      <c r="BU164">
        <v>162747490</v>
      </c>
      <c r="BV164">
        <v>35126520</v>
      </c>
      <c r="BW164">
        <v>2889457</v>
      </c>
      <c r="BX164">
        <v>890805.8</v>
      </c>
      <c r="BY164">
        <v>0</v>
      </c>
      <c r="BZ164">
        <v>3187669.2</v>
      </c>
      <c r="CA164">
        <v>4898216.5</v>
      </c>
      <c r="CB164">
        <v>0</v>
      </c>
      <c r="CC164">
        <v>0</v>
      </c>
      <c r="CD164">
        <v>4937220</v>
      </c>
      <c r="CE164">
        <v>85309980</v>
      </c>
      <c r="CF164">
        <v>0</v>
      </c>
      <c r="CG164">
        <v>670355.80000000005</v>
      </c>
      <c r="CH164">
        <v>0</v>
      </c>
      <c r="CI164">
        <v>888074.1</v>
      </c>
      <c r="CJ164">
        <v>25337036</v>
      </c>
      <c r="CK164">
        <v>485925.2</v>
      </c>
      <c r="CL164">
        <v>3063443.5</v>
      </c>
      <c r="CM164">
        <v>0</v>
      </c>
      <c r="CN164">
        <v>4725876.5</v>
      </c>
      <c r="CO164">
        <v>25463426</v>
      </c>
      <c r="CP164">
        <v>0</v>
      </c>
      <c r="CQ164">
        <v>2084.4</v>
      </c>
      <c r="CR164">
        <v>192.3</v>
      </c>
      <c r="CS164">
        <v>0</v>
      </c>
      <c r="CT164">
        <v>3167</v>
      </c>
      <c r="CU164">
        <v>0</v>
      </c>
      <c r="CV164">
        <v>0</v>
      </c>
      <c r="CW164">
        <v>3752.2</v>
      </c>
      <c r="CX164">
        <v>16794.599999999999</v>
      </c>
      <c r="CY164">
        <v>0</v>
      </c>
      <c r="CZ164">
        <v>4826</v>
      </c>
      <c r="DA164">
        <v>0</v>
      </c>
      <c r="DB164">
        <v>279.60000000000002</v>
      </c>
      <c r="DC164">
        <v>3318</v>
      </c>
      <c r="DD164">
        <v>2003.6</v>
      </c>
      <c r="DE164">
        <v>2235</v>
      </c>
      <c r="DF164">
        <v>0</v>
      </c>
      <c r="DG164">
        <v>2281.1999999999998</v>
      </c>
      <c r="DH164">
        <v>0</v>
      </c>
      <c r="DI164">
        <v>7180.5</v>
      </c>
      <c r="DJ164">
        <v>9005.2000000000007</v>
      </c>
      <c r="DK164">
        <v>22350</v>
      </c>
      <c r="DL164">
        <v>0</v>
      </c>
      <c r="DM164">
        <v>0</v>
      </c>
      <c r="DN164">
        <v>0.12</v>
      </c>
      <c r="DO164">
        <v>0</v>
      </c>
      <c r="DP164">
        <v>0</v>
      </c>
      <c r="DQ164">
        <v>0</v>
      </c>
    </row>
    <row r="165" spans="1:121" hidden="1">
      <c r="A165" t="s">
        <v>71</v>
      </c>
      <c r="B165">
        <v>2045</v>
      </c>
      <c r="C165">
        <v>140120160</v>
      </c>
      <c r="D165">
        <v>6074031.5</v>
      </c>
      <c r="E165">
        <v>4010700.5</v>
      </c>
      <c r="F165">
        <v>656398.4</v>
      </c>
      <c r="G165">
        <v>150861292.09999999</v>
      </c>
      <c r="H165">
        <v>135083627.90000001</v>
      </c>
      <c r="I165">
        <v>99116346.400000006</v>
      </c>
      <c r="J165" s="53">
        <v>27112816</v>
      </c>
      <c r="K165" s="65">
        <v>60515104</v>
      </c>
      <c r="L165">
        <v>3.5900000000000001E-2</v>
      </c>
      <c r="M165">
        <v>5.3900000000000003E-2</v>
      </c>
      <c r="N165">
        <v>0.1797</v>
      </c>
      <c r="O165">
        <v>85971.95</v>
      </c>
      <c r="P165">
        <v>37473.199999999997</v>
      </c>
      <c r="Q165">
        <v>0.49</v>
      </c>
      <c r="R165">
        <v>0.49</v>
      </c>
      <c r="S165">
        <v>211.7</v>
      </c>
      <c r="T165">
        <v>7</v>
      </c>
      <c r="U165">
        <v>0.88</v>
      </c>
      <c r="V165">
        <v>23.8</v>
      </c>
      <c r="W165">
        <v>1002</v>
      </c>
      <c r="X165">
        <v>0.13</v>
      </c>
      <c r="Y165">
        <v>212.1</v>
      </c>
      <c r="Z165">
        <v>53.7</v>
      </c>
      <c r="AA165">
        <v>265.8</v>
      </c>
      <c r="AB165">
        <v>220.8</v>
      </c>
      <c r="AC165">
        <v>7.4</v>
      </c>
      <c r="AD165">
        <v>0.94</v>
      </c>
      <c r="AE165">
        <v>24.6</v>
      </c>
      <c r="AF165">
        <v>1040</v>
      </c>
      <c r="AG165">
        <v>0.13</v>
      </c>
      <c r="AH165">
        <v>221.2</v>
      </c>
      <c r="AI165">
        <v>55.6</v>
      </c>
      <c r="AJ165">
        <v>276.89999999999998</v>
      </c>
      <c r="AK165">
        <v>345.5</v>
      </c>
      <c r="AL165">
        <v>12.5</v>
      </c>
      <c r="AM165">
        <v>1.6</v>
      </c>
      <c r="AN165">
        <v>35.9</v>
      </c>
      <c r="AO165">
        <v>1591.2</v>
      </c>
      <c r="AP165">
        <v>0.18</v>
      </c>
      <c r="AQ165">
        <v>346.3</v>
      </c>
      <c r="AR165">
        <v>83.4</v>
      </c>
      <c r="AS165">
        <v>429.7</v>
      </c>
      <c r="AT165">
        <v>501.4</v>
      </c>
      <c r="AU165">
        <v>30.1</v>
      </c>
      <c r="AV165">
        <v>4.1900000000000004</v>
      </c>
      <c r="AW165">
        <v>41.8</v>
      </c>
      <c r="AX165">
        <v>1922</v>
      </c>
      <c r="AY165">
        <v>0.27</v>
      </c>
      <c r="AZ165">
        <v>503.5</v>
      </c>
      <c r="BA165">
        <v>99.1</v>
      </c>
      <c r="BB165">
        <v>602.6</v>
      </c>
      <c r="BC165">
        <v>38670806.299999997</v>
      </c>
      <c r="BD165">
        <v>1274.4000000000001</v>
      </c>
      <c r="BE165">
        <v>159.6</v>
      </c>
      <c r="BF165">
        <v>4350839.5999999996</v>
      </c>
      <c r="BG165">
        <v>183286.2</v>
      </c>
      <c r="BH165">
        <v>23.9</v>
      </c>
      <c r="BI165">
        <v>38752363.700000003</v>
      </c>
      <c r="BJ165">
        <v>9819303.0999999996</v>
      </c>
      <c r="BK165">
        <v>48571666.799999997</v>
      </c>
      <c r="BL165">
        <v>0</v>
      </c>
      <c r="BM165">
        <v>18.66</v>
      </c>
      <c r="BN165">
        <v>16.670000000000002</v>
      </c>
      <c r="BO165">
        <v>0</v>
      </c>
      <c r="BP165">
        <v>35.340000000000003</v>
      </c>
      <c r="BQ165">
        <v>20.47</v>
      </c>
      <c r="BR165">
        <v>19.260000000000002</v>
      </c>
      <c r="BS165">
        <v>0</v>
      </c>
      <c r="BT165">
        <v>39.729999999999997</v>
      </c>
      <c r="BU165">
        <v>184686640</v>
      </c>
      <c r="BV165">
        <v>51744944</v>
      </c>
      <c r="BW165">
        <v>5174420.5</v>
      </c>
      <c r="BX165">
        <v>889429.2</v>
      </c>
      <c r="BY165">
        <v>0</v>
      </c>
      <c r="BZ165">
        <v>3191491.8</v>
      </c>
      <c r="CA165">
        <v>5282825</v>
      </c>
      <c r="CB165">
        <v>0</v>
      </c>
      <c r="CC165">
        <v>0</v>
      </c>
      <c r="CD165">
        <v>5463229.5</v>
      </c>
      <c r="CE165">
        <v>84250136</v>
      </c>
      <c r="CF165">
        <v>0</v>
      </c>
      <c r="CG165">
        <v>3834504.8</v>
      </c>
      <c r="CH165">
        <v>0</v>
      </c>
      <c r="CI165">
        <v>873448.6</v>
      </c>
      <c r="CJ165">
        <v>25266572</v>
      </c>
      <c r="CK165">
        <v>981656.8</v>
      </c>
      <c r="CL165">
        <v>3197202.8</v>
      </c>
      <c r="CM165">
        <v>0</v>
      </c>
      <c r="CN165">
        <v>7693211</v>
      </c>
      <c r="CO165">
        <v>38588504</v>
      </c>
      <c r="CP165">
        <v>0</v>
      </c>
      <c r="CQ165">
        <v>3472.7</v>
      </c>
      <c r="CR165">
        <v>192.3</v>
      </c>
      <c r="CS165">
        <v>0</v>
      </c>
      <c r="CT165">
        <v>3167</v>
      </c>
      <c r="CU165">
        <v>0</v>
      </c>
      <c r="CV165">
        <v>0</v>
      </c>
      <c r="CW165">
        <v>4256.6000000000004</v>
      </c>
      <c r="CX165">
        <v>14918.6</v>
      </c>
      <c r="CY165">
        <v>0</v>
      </c>
      <c r="CZ165">
        <v>8650.4</v>
      </c>
      <c r="DA165">
        <v>0</v>
      </c>
      <c r="DB165">
        <v>279.60000000000002</v>
      </c>
      <c r="DC165">
        <v>3318</v>
      </c>
      <c r="DD165">
        <v>2002.6</v>
      </c>
      <c r="DE165">
        <v>2235</v>
      </c>
      <c r="DF165">
        <v>0</v>
      </c>
      <c r="DG165">
        <v>3590.9</v>
      </c>
      <c r="DH165">
        <v>0</v>
      </c>
      <c r="DI165">
        <v>10214.799999999999</v>
      </c>
      <c r="DJ165">
        <v>16641.8</v>
      </c>
      <c r="DK165">
        <v>22350</v>
      </c>
      <c r="DL165">
        <v>0</v>
      </c>
      <c r="DM165">
        <v>0</v>
      </c>
      <c r="DN165">
        <v>0.12</v>
      </c>
      <c r="DO165">
        <v>0</v>
      </c>
      <c r="DP165">
        <v>0</v>
      </c>
      <c r="DQ165">
        <v>0</v>
      </c>
    </row>
    <row r="166" spans="1:121" hidden="1">
      <c r="A166" t="s">
        <v>71</v>
      </c>
      <c r="B166">
        <v>2050</v>
      </c>
      <c r="C166">
        <v>146848980</v>
      </c>
      <c r="D166">
        <v>6303967</v>
      </c>
      <c r="E166">
        <v>4631043.5</v>
      </c>
      <c r="F166">
        <v>710127.7</v>
      </c>
      <c r="G166">
        <v>158494109.40000001</v>
      </c>
      <c r="H166">
        <v>141570481.59999999</v>
      </c>
      <c r="I166">
        <v>98967614</v>
      </c>
      <c r="J166" s="53">
        <v>28975062</v>
      </c>
      <c r="K166" s="65">
        <v>64986924</v>
      </c>
      <c r="L166">
        <v>3.5900000000000001E-2</v>
      </c>
      <c r="M166">
        <v>5.3900000000000003E-2</v>
      </c>
      <c r="N166">
        <v>0.17960000000000001</v>
      </c>
      <c r="O166">
        <v>84759.84</v>
      </c>
      <c r="P166">
        <v>39405.800000000003</v>
      </c>
      <c r="Q166">
        <v>0.51</v>
      </c>
      <c r="R166">
        <v>0.5</v>
      </c>
      <c r="S166">
        <v>195.3</v>
      </c>
      <c r="T166">
        <v>3.8</v>
      </c>
      <c r="U166">
        <v>0.39</v>
      </c>
      <c r="V166">
        <v>24.4</v>
      </c>
      <c r="W166">
        <v>1013</v>
      </c>
      <c r="X166">
        <v>0.12</v>
      </c>
      <c r="Y166">
        <v>195.5</v>
      </c>
      <c r="Z166">
        <v>54.6</v>
      </c>
      <c r="AA166">
        <v>250.1</v>
      </c>
      <c r="AB166">
        <v>206</v>
      </c>
      <c r="AC166">
        <v>4</v>
      </c>
      <c r="AD166">
        <v>0.42</v>
      </c>
      <c r="AE166">
        <v>25.6</v>
      </c>
      <c r="AF166">
        <v>1067.5</v>
      </c>
      <c r="AG166">
        <v>0.12</v>
      </c>
      <c r="AH166">
        <v>206.2</v>
      </c>
      <c r="AI166">
        <v>57.4</v>
      </c>
      <c r="AJ166">
        <v>263.7</v>
      </c>
      <c r="AK166">
        <v>334.7</v>
      </c>
      <c r="AL166">
        <v>12.8</v>
      </c>
      <c r="AM166">
        <v>1.67</v>
      </c>
      <c r="AN166">
        <v>34.4</v>
      </c>
      <c r="AO166">
        <v>1512.6</v>
      </c>
      <c r="AP166">
        <v>0.18</v>
      </c>
      <c r="AQ166">
        <v>335.5</v>
      </c>
      <c r="AR166">
        <v>79.5</v>
      </c>
      <c r="AS166">
        <v>415</v>
      </c>
      <c r="AT166">
        <v>463.9</v>
      </c>
      <c r="AU166">
        <v>21.1</v>
      </c>
      <c r="AV166">
        <v>2.84</v>
      </c>
      <c r="AW166">
        <v>44.9</v>
      </c>
      <c r="AX166">
        <v>1977.8</v>
      </c>
      <c r="AY166">
        <v>0.26</v>
      </c>
      <c r="AZ166">
        <v>465.3</v>
      </c>
      <c r="BA166">
        <v>103.9</v>
      </c>
      <c r="BB166">
        <v>569.20000000000005</v>
      </c>
      <c r="BC166">
        <v>37659776.100000001</v>
      </c>
      <c r="BD166">
        <v>725</v>
      </c>
      <c r="BE166">
        <v>75.2</v>
      </c>
      <c r="BF166">
        <v>4702929.5999999996</v>
      </c>
      <c r="BG166">
        <v>195353.3</v>
      </c>
      <c r="BH166">
        <v>22.7</v>
      </c>
      <c r="BI166">
        <v>37701920.600000001</v>
      </c>
      <c r="BJ166">
        <v>10530662.6</v>
      </c>
      <c r="BK166">
        <v>48232583.299999997</v>
      </c>
      <c r="BL166">
        <v>0</v>
      </c>
      <c r="BM166">
        <v>18.52</v>
      </c>
      <c r="BN166">
        <v>16.37</v>
      </c>
      <c r="BO166">
        <v>0</v>
      </c>
      <c r="BP166">
        <v>34.89</v>
      </c>
      <c r="BQ166">
        <v>20.38</v>
      </c>
      <c r="BR166">
        <v>18.940000000000001</v>
      </c>
      <c r="BS166">
        <v>0</v>
      </c>
      <c r="BT166">
        <v>39.33</v>
      </c>
      <c r="BU166">
        <v>194990460</v>
      </c>
      <c r="BV166">
        <v>59526496</v>
      </c>
      <c r="BW166">
        <v>5381576.5</v>
      </c>
      <c r="BX166">
        <v>871743.7</v>
      </c>
      <c r="BY166">
        <v>0</v>
      </c>
      <c r="BZ166">
        <v>3191438</v>
      </c>
      <c r="CA166">
        <v>10763.3</v>
      </c>
      <c r="CB166">
        <v>0</v>
      </c>
      <c r="CC166">
        <v>0</v>
      </c>
      <c r="CD166">
        <v>6102177</v>
      </c>
      <c r="CE166">
        <v>83381530</v>
      </c>
      <c r="CF166">
        <v>0</v>
      </c>
      <c r="CG166">
        <v>12264457</v>
      </c>
      <c r="CH166">
        <v>0</v>
      </c>
      <c r="CI166">
        <v>857351.2</v>
      </c>
      <c r="CJ166">
        <v>25096020</v>
      </c>
      <c r="CK166">
        <v>708516</v>
      </c>
      <c r="CL166">
        <v>3700586.8</v>
      </c>
      <c r="CM166">
        <v>0</v>
      </c>
      <c r="CN166">
        <v>14104614</v>
      </c>
      <c r="CO166">
        <v>39319704</v>
      </c>
      <c r="CP166">
        <v>0</v>
      </c>
      <c r="CQ166">
        <v>3517.7</v>
      </c>
      <c r="CR166">
        <v>192.3</v>
      </c>
      <c r="CS166">
        <v>0</v>
      </c>
      <c r="CT166">
        <v>101</v>
      </c>
      <c r="CU166">
        <v>0</v>
      </c>
      <c r="CV166">
        <v>0</v>
      </c>
      <c r="CW166">
        <v>4856.8999999999996</v>
      </c>
      <c r="CX166">
        <v>14790.6</v>
      </c>
      <c r="CY166">
        <v>0</v>
      </c>
      <c r="CZ166">
        <v>13767.5</v>
      </c>
      <c r="DA166">
        <v>0</v>
      </c>
      <c r="DB166">
        <v>279.60000000000002</v>
      </c>
      <c r="DC166">
        <v>3318</v>
      </c>
      <c r="DD166">
        <v>1424.8</v>
      </c>
      <c r="DE166">
        <v>2235</v>
      </c>
      <c r="DF166">
        <v>0</v>
      </c>
      <c r="DG166">
        <v>6271.3</v>
      </c>
      <c r="DH166">
        <v>0</v>
      </c>
      <c r="DI166">
        <v>10373.4</v>
      </c>
      <c r="DJ166">
        <v>16507.400000000001</v>
      </c>
      <c r="DK166">
        <v>22350</v>
      </c>
      <c r="DL166">
        <v>0</v>
      </c>
      <c r="DM166">
        <v>0</v>
      </c>
      <c r="DN166">
        <v>0.11</v>
      </c>
      <c r="DO166">
        <v>0</v>
      </c>
      <c r="DP166">
        <v>0</v>
      </c>
      <c r="DQ166">
        <v>0</v>
      </c>
    </row>
    <row r="167" spans="1:121" hidden="1">
      <c r="A167" t="s">
        <v>74</v>
      </c>
      <c r="B167">
        <v>2024</v>
      </c>
      <c r="C167">
        <v>76382800</v>
      </c>
      <c r="D167">
        <v>13434.6</v>
      </c>
      <c r="E167">
        <v>0</v>
      </c>
      <c r="F167">
        <v>857947.9</v>
      </c>
      <c r="G167">
        <v>77254178.700000003</v>
      </c>
      <c r="H167">
        <v>73636217.900000006</v>
      </c>
      <c r="I167">
        <v>37793689.700000003</v>
      </c>
      <c r="J167" s="53">
        <v>62358764</v>
      </c>
      <c r="K167" s="65">
        <v>68735260</v>
      </c>
      <c r="L167">
        <v>3.5900000000000001E-2</v>
      </c>
      <c r="M167">
        <v>5.3999999999999999E-2</v>
      </c>
      <c r="N167">
        <v>0.183</v>
      </c>
      <c r="O167">
        <v>7769.17</v>
      </c>
      <c r="P167">
        <v>15918.4</v>
      </c>
      <c r="Q167">
        <v>0.73</v>
      </c>
      <c r="R167">
        <v>0.73</v>
      </c>
      <c r="S167">
        <v>234.7</v>
      </c>
      <c r="T167">
        <v>23.9</v>
      </c>
      <c r="U167">
        <v>3.45</v>
      </c>
      <c r="V167">
        <v>11.9</v>
      </c>
      <c r="W167">
        <v>615</v>
      </c>
      <c r="X167">
        <v>0.15</v>
      </c>
      <c r="Y167">
        <v>236.4</v>
      </c>
      <c r="Z167">
        <v>30.2</v>
      </c>
      <c r="AA167">
        <v>266.60000000000002</v>
      </c>
      <c r="AB167">
        <v>253.3</v>
      </c>
      <c r="AC167">
        <v>26.3</v>
      </c>
      <c r="AD167">
        <v>3.8</v>
      </c>
      <c r="AE167">
        <v>11.9</v>
      </c>
      <c r="AF167">
        <v>647.1</v>
      </c>
      <c r="AG167">
        <v>0.15</v>
      </c>
      <c r="AH167">
        <v>255.2</v>
      </c>
      <c r="AI167">
        <v>31.3</v>
      </c>
      <c r="AJ167">
        <v>286.39999999999998</v>
      </c>
      <c r="AK167">
        <v>246.5</v>
      </c>
      <c r="AL167">
        <v>20.8</v>
      </c>
      <c r="AM167">
        <v>2.98</v>
      </c>
      <c r="AN167">
        <v>14.7</v>
      </c>
      <c r="AO167">
        <v>763.4</v>
      </c>
      <c r="AP167">
        <v>0.13</v>
      </c>
      <c r="AQ167">
        <v>247.9</v>
      </c>
      <c r="AR167">
        <v>37.5</v>
      </c>
      <c r="AS167">
        <v>285.39999999999998</v>
      </c>
      <c r="AT167">
        <v>761</v>
      </c>
      <c r="AU167">
        <v>66.900000000000006</v>
      </c>
      <c r="AV167">
        <v>9.69</v>
      </c>
      <c r="AW167">
        <v>44.1</v>
      </c>
      <c r="AX167">
        <v>2196.9</v>
      </c>
      <c r="AY167">
        <v>0.46</v>
      </c>
      <c r="AZ167">
        <v>765.6</v>
      </c>
      <c r="BA167">
        <v>109.7</v>
      </c>
      <c r="BB167">
        <v>875.3</v>
      </c>
      <c r="BC167">
        <v>19460647.800000001</v>
      </c>
      <c r="BD167">
        <v>1980.2</v>
      </c>
      <c r="BE167">
        <v>285.7</v>
      </c>
      <c r="BF167">
        <v>983228.7</v>
      </c>
      <c r="BG167">
        <v>50990.2</v>
      </c>
      <c r="BH167">
        <v>12.2</v>
      </c>
      <c r="BI167">
        <v>19597662.899999999</v>
      </c>
      <c r="BJ167">
        <v>2506074.9</v>
      </c>
      <c r="BK167">
        <v>22103737.800000001</v>
      </c>
      <c r="BL167">
        <v>0</v>
      </c>
      <c r="BM167">
        <v>26</v>
      </c>
      <c r="BN167">
        <v>1.5</v>
      </c>
      <c r="BO167">
        <v>0</v>
      </c>
      <c r="BP167">
        <v>27.5</v>
      </c>
      <c r="BQ167">
        <v>27.57</v>
      </c>
      <c r="BR167">
        <v>1.62</v>
      </c>
      <c r="BS167">
        <v>0</v>
      </c>
      <c r="BT167">
        <v>29.19</v>
      </c>
      <c r="BU167">
        <v>83532030</v>
      </c>
      <c r="BV167">
        <v>39460490</v>
      </c>
      <c r="BW167">
        <v>11640.1</v>
      </c>
      <c r="BX167">
        <v>787338.9</v>
      </c>
      <c r="BY167">
        <v>0</v>
      </c>
      <c r="BZ167">
        <v>7320781</v>
      </c>
      <c r="CA167">
        <v>15749248</v>
      </c>
      <c r="CB167">
        <v>0</v>
      </c>
      <c r="CC167">
        <v>0</v>
      </c>
      <c r="CD167">
        <v>1152611.1000000001</v>
      </c>
      <c r="CE167">
        <v>6412385</v>
      </c>
      <c r="CF167">
        <v>0</v>
      </c>
      <c r="CG167">
        <v>225274.4</v>
      </c>
      <c r="CH167">
        <v>0</v>
      </c>
      <c r="CI167">
        <v>776217.8</v>
      </c>
      <c r="CJ167">
        <v>12780772</v>
      </c>
      <c r="CK167">
        <v>7884.7</v>
      </c>
      <c r="CL167">
        <v>0</v>
      </c>
      <c r="CM167">
        <v>0</v>
      </c>
      <c r="CN167">
        <v>6864640</v>
      </c>
      <c r="CO167">
        <v>31443238</v>
      </c>
      <c r="CP167">
        <v>0</v>
      </c>
      <c r="CQ167">
        <v>16.8</v>
      </c>
      <c r="CR167">
        <v>143</v>
      </c>
      <c r="CS167">
        <v>0</v>
      </c>
      <c r="CT167">
        <v>3033.9</v>
      </c>
      <c r="CU167">
        <v>0</v>
      </c>
      <c r="CV167">
        <v>0</v>
      </c>
      <c r="CW167">
        <v>859</v>
      </c>
      <c r="CX167">
        <v>2483</v>
      </c>
      <c r="CY167">
        <v>0</v>
      </c>
      <c r="CZ167">
        <v>2348.1</v>
      </c>
      <c r="DA167">
        <v>0</v>
      </c>
      <c r="DB167">
        <v>197</v>
      </c>
      <c r="DC167">
        <v>1657</v>
      </c>
      <c r="DD167">
        <v>475.6</v>
      </c>
      <c r="DE167">
        <v>0</v>
      </c>
      <c r="DF167">
        <v>0</v>
      </c>
      <c r="DG167">
        <v>3273</v>
      </c>
      <c r="DH167">
        <v>0</v>
      </c>
      <c r="DI167">
        <v>8392.9</v>
      </c>
      <c r="DJ167">
        <v>33.6</v>
      </c>
      <c r="DK167">
        <v>0</v>
      </c>
      <c r="DL167">
        <v>0</v>
      </c>
      <c r="DM167">
        <v>0</v>
      </c>
      <c r="DN167">
        <v>0.25</v>
      </c>
      <c r="DO167">
        <v>0</v>
      </c>
      <c r="DP167">
        <v>0</v>
      </c>
      <c r="DQ167">
        <v>0</v>
      </c>
    </row>
    <row r="168" spans="1:121" hidden="1">
      <c r="A168" t="s">
        <v>74</v>
      </c>
      <c r="B168">
        <v>2026</v>
      </c>
      <c r="C168">
        <v>77362680</v>
      </c>
      <c r="D168">
        <v>17431</v>
      </c>
      <c r="E168">
        <v>0</v>
      </c>
      <c r="F168">
        <v>1005714.6</v>
      </c>
      <c r="G168">
        <v>78385827.200000003</v>
      </c>
      <c r="H168">
        <v>74580878.599999994</v>
      </c>
      <c r="I168">
        <v>17551215.399999999</v>
      </c>
      <c r="J168" s="53">
        <v>73733360</v>
      </c>
      <c r="K168" s="65">
        <v>90277670</v>
      </c>
      <c r="L168">
        <v>3.5900000000000001E-2</v>
      </c>
      <c r="M168">
        <v>5.3999999999999999E-2</v>
      </c>
      <c r="N168">
        <v>0.183</v>
      </c>
      <c r="O168">
        <v>40918.04</v>
      </c>
      <c r="P168">
        <v>16285.6</v>
      </c>
      <c r="Q168">
        <v>0.86</v>
      </c>
      <c r="R168">
        <v>0.84</v>
      </c>
      <c r="S168">
        <v>118.9</v>
      </c>
      <c r="T168">
        <v>11.6</v>
      </c>
      <c r="U168">
        <v>1.67</v>
      </c>
      <c r="V168">
        <v>7</v>
      </c>
      <c r="W168">
        <v>327.8</v>
      </c>
      <c r="X168">
        <v>0.09</v>
      </c>
      <c r="Y168">
        <v>119.7</v>
      </c>
      <c r="Z168">
        <v>16.8</v>
      </c>
      <c r="AA168">
        <v>136.5</v>
      </c>
      <c r="AB168">
        <v>142.30000000000001</v>
      </c>
      <c r="AC168">
        <v>14.3</v>
      </c>
      <c r="AD168">
        <v>2.0699999999999998</v>
      </c>
      <c r="AE168">
        <v>7.6</v>
      </c>
      <c r="AF168">
        <v>377.9</v>
      </c>
      <c r="AG168">
        <v>0.1</v>
      </c>
      <c r="AH168">
        <v>143.19999999999999</v>
      </c>
      <c r="AI168">
        <v>18.899999999999999</v>
      </c>
      <c r="AJ168">
        <v>162.1</v>
      </c>
      <c r="AK168">
        <v>139.19999999999999</v>
      </c>
      <c r="AL168">
        <v>10.3</v>
      </c>
      <c r="AM168">
        <v>1.46</v>
      </c>
      <c r="AN168">
        <v>9.6</v>
      </c>
      <c r="AO168">
        <v>475.4</v>
      </c>
      <c r="AP168">
        <v>7.0000000000000007E-2</v>
      </c>
      <c r="AQ168">
        <v>139.9</v>
      </c>
      <c r="AR168">
        <v>23.8</v>
      </c>
      <c r="AS168">
        <v>163.69999999999999</v>
      </c>
      <c r="AT168">
        <v>612.9</v>
      </c>
      <c r="AU168">
        <v>53.5</v>
      </c>
      <c r="AV168">
        <v>7.7</v>
      </c>
      <c r="AW168">
        <v>35.6</v>
      </c>
      <c r="AX168">
        <v>1813.2</v>
      </c>
      <c r="AY168">
        <v>0.35</v>
      </c>
      <c r="AZ168">
        <v>616.6</v>
      </c>
      <c r="BA168">
        <v>89.8</v>
      </c>
      <c r="BB168">
        <v>706.4</v>
      </c>
      <c r="BC168">
        <v>11151630.9</v>
      </c>
      <c r="BD168">
        <v>1090.3</v>
      </c>
      <c r="BE168">
        <v>156.9</v>
      </c>
      <c r="BF168">
        <v>658411.1</v>
      </c>
      <c r="BG168">
        <v>30748.799999999999</v>
      </c>
      <c r="BH168">
        <v>8</v>
      </c>
      <c r="BI168">
        <v>11226948.9</v>
      </c>
      <c r="BJ168">
        <v>1576911.5</v>
      </c>
      <c r="BK168">
        <v>12803860.4</v>
      </c>
      <c r="BL168">
        <v>0</v>
      </c>
      <c r="BM168">
        <v>20.67</v>
      </c>
      <c r="BN168">
        <v>7.79</v>
      </c>
      <c r="BO168">
        <v>0</v>
      </c>
      <c r="BP168">
        <v>28.45</v>
      </c>
      <c r="BQ168">
        <v>21.93</v>
      </c>
      <c r="BR168">
        <v>8.35</v>
      </c>
      <c r="BS168">
        <v>0</v>
      </c>
      <c r="BT168">
        <v>30.27</v>
      </c>
      <c r="BU168">
        <v>94828390</v>
      </c>
      <c r="BV168">
        <v>60834612</v>
      </c>
      <c r="BW168">
        <v>14727.7</v>
      </c>
      <c r="BX168">
        <v>728523.2</v>
      </c>
      <c r="BY168">
        <v>0</v>
      </c>
      <c r="BZ168">
        <v>6822323</v>
      </c>
      <c r="CA168">
        <v>8528061</v>
      </c>
      <c r="CB168">
        <v>0</v>
      </c>
      <c r="CC168">
        <v>0</v>
      </c>
      <c r="CD168">
        <v>1438927</v>
      </c>
      <c r="CE168">
        <v>4904454</v>
      </c>
      <c r="CF168">
        <v>0</v>
      </c>
      <c r="CG168">
        <v>98243</v>
      </c>
      <c r="CH168">
        <v>0</v>
      </c>
      <c r="CI168">
        <v>711072.8</v>
      </c>
      <c r="CJ168">
        <v>12182773</v>
      </c>
      <c r="CK168">
        <v>3603.3</v>
      </c>
      <c r="CL168">
        <v>0</v>
      </c>
      <c r="CM168">
        <v>0</v>
      </c>
      <c r="CN168">
        <v>22908200</v>
      </c>
      <c r="CO168">
        <v>36487484</v>
      </c>
      <c r="CP168">
        <v>0</v>
      </c>
      <c r="CQ168">
        <v>16.8</v>
      </c>
      <c r="CR168">
        <v>143</v>
      </c>
      <c r="CS168">
        <v>0</v>
      </c>
      <c r="CT168">
        <v>2353.9</v>
      </c>
      <c r="CU168">
        <v>0</v>
      </c>
      <c r="CV168">
        <v>0</v>
      </c>
      <c r="CW168">
        <v>1090.8</v>
      </c>
      <c r="CX168">
        <v>2483</v>
      </c>
      <c r="CY168">
        <v>0</v>
      </c>
      <c r="CZ168">
        <v>2066.1</v>
      </c>
      <c r="DA168">
        <v>0</v>
      </c>
      <c r="DB168">
        <v>197</v>
      </c>
      <c r="DC168">
        <v>1657</v>
      </c>
      <c r="DD168">
        <v>449.4</v>
      </c>
      <c r="DE168">
        <v>0</v>
      </c>
      <c r="DF168">
        <v>0</v>
      </c>
      <c r="DG168">
        <v>10960.8</v>
      </c>
      <c r="DH168">
        <v>0</v>
      </c>
      <c r="DI168">
        <v>9881.6</v>
      </c>
      <c r="DJ168">
        <v>33.6</v>
      </c>
      <c r="DK168">
        <v>0</v>
      </c>
      <c r="DL168">
        <v>0</v>
      </c>
      <c r="DM168">
        <v>0</v>
      </c>
      <c r="DN168">
        <v>0.28000000000000003</v>
      </c>
      <c r="DO168">
        <v>0</v>
      </c>
      <c r="DP168">
        <v>0</v>
      </c>
      <c r="DQ168">
        <v>0</v>
      </c>
    </row>
    <row r="169" spans="1:121" hidden="1">
      <c r="A169" t="s">
        <v>74</v>
      </c>
      <c r="B169">
        <v>2028</v>
      </c>
      <c r="C169">
        <v>79655740</v>
      </c>
      <c r="D169">
        <v>60637.599999999999</v>
      </c>
      <c r="E169">
        <v>0</v>
      </c>
      <c r="F169">
        <v>1033324.3</v>
      </c>
      <c r="G169">
        <v>80749708.200000003</v>
      </c>
      <c r="H169">
        <v>76791513.299999997</v>
      </c>
      <c r="I169">
        <v>16444468.5</v>
      </c>
      <c r="J169" s="53">
        <v>76448270</v>
      </c>
      <c r="K169" s="65">
        <v>90643200</v>
      </c>
      <c r="L169">
        <v>3.5900000000000001E-2</v>
      </c>
      <c r="M169">
        <v>5.3999999999999999E-2</v>
      </c>
      <c r="N169">
        <v>0.183</v>
      </c>
      <c r="O169">
        <v>56414.559999999998</v>
      </c>
      <c r="P169">
        <v>16713.5</v>
      </c>
      <c r="Q169">
        <v>0.9</v>
      </c>
      <c r="R169">
        <v>0.9</v>
      </c>
      <c r="S169">
        <v>77.5</v>
      </c>
      <c r="T169">
        <v>7.5</v>
      </c>
      <c r="U169">
        <v>1.07</v>
      </c>
      <c r="V169">
        <v>5.0999999999999996</v>
      </c>
      <c r="W169">
        <v>217.9</v>
      </c>
      <c r="X169">
        <v>0.06</v>
      </c>
      <c r="Y169">
        <v>78</v>
      </c>
      <c r="Z169">
        <v>11.6</v>
      </c>
      <c r="AA169">
        <v>89.6</v>
      </c>
      <c r="AB169">
        <v>91.1</v>
      </c>
      <c r="AC169">
        <v>9.1</v>
      </c>
      <c r="AD169">
        <v>1.31</v>
      </c>
      <c r="AE169">
        <v>5.4</v>
      </c>
      <c r="AF169">
        <v>246.3</v>
      </c>
      <c r="AG169">
        <v>7.0000000000000007E-2</v>
      </c>
      <c r="AH169">
        <v>91.8</v>
      </c>
      <c r="AI169">
        <v>12.7</v>
      </c>
      <c r="AJ169">
        <v>104.5</v>
      </c>
      <c r="AK169">
        <v>74.8</v>
      </c>
      <c r="AL169">
        <v>2.9</v>
      </c>
      <c r="AM169">
        <v>0.38</v>
      </c>
      <c r="AN169">
        <v>7.6</v>
      </c>
      <c r="AO169">
        <v>338.8</v>
      </c>
      <c r="AP169">
        <v>0.04</v>
      </c>
      <c r="AQ169">
        <v>75</v>
      </c>
      <c r="AR169">
        <v>17.7</v>
      </c>
      <c r="AS169">
        <v>92.7</v>
      </c>
      <c r="AT169">
        <v>482.1</v>
      </c>
      <c r="AU169">
        <v>40.200000000000003</v>
      </c>
      <c r="AV169">
        <v>5.78</v>
      </c>
      <c r="AW169">
        <v>30.2</v>
      </c>
      <c r="AX169">
        <v>1481.5</v>
      </c>
      <c r="AY169">
        <v>0.28000000000000003</v>
      </c>
      <c r="AZ169">
        <v>484.9</v>
      </c>
      <c r="BA169">
        <v>74.400000000000006</v>
      </c>
      <c r="BB169">
        <v>559.29999999999995</v>
      </c>
      <c r="BC169">
        <v>7231646.2999999998</v>
      </c>
      <c r="BD169">
        <v>697</v>
      </c>
      <c r="BE169">
        <v>100.2</v>
      </c>
      <c r="BF169">
        <v>473201.7</v>
      </c>
      <c r="BG169">
        <v>20348.8</v>
      </c>
      <c r="BH169">
        <v>6</v>
      </c>
      <c r="BI169">
        <v>7279763.2999999998</v>
      </c>
      <c r="BJ169">
        <v>1081224.8999999999</v>
      </c>
      <c r="BK169">
        <v>8360988.2000000002</v>
      </c>
      <c r="BL169">
        <v>0</v>
      </c>
      <c r="BM169">
        <v>16.11</v>
      </c>
      <c r="BN169">
        <v>10.95</v>
      </c>
      <c r="BO169">
        <v>0</v>
      </c>
      <c r="BP169">
        <v>27.06</v>
      </c>
      <c r="BQ169">
        <v>17.11</v>
      </c>
      <c r="BR169">
        <v>11.73</v>
      </c>
      <c r="BS169">
        <v>0</v>
      </c>
      <c r="BT169">
        <v>28.84</v>
      </c>
      <c r="BU169">
        <v>94838780</v>
      </c>
      <c r="BV169">
        <v>64305240</v>
      </c>
      <c r="BW169">
        <v>51556.7</v>
      </c>
      <c r="BX169">
        <v>573412.6</v>
      </c>
      <c r="BY169">
        <v>0</v>
      </c>
      <c r="BZ169">
        <v>8541137</v>
      </c>
      <c r="CA169">
        <v>5464217</v>
      </c>
      <c r="CB169">
        <v>0</v>
      </c>
      <c r="CC169">
        <v>0</v>
      </c>
      <c r="CD169">
        <v>1916492.8</v>
      </c>
      <c r="CE169">
        <v>3507885.5</v>
      </c>
      <c r="CF169">
        <v>0</v>
      </c>
      <c r="CG169">
        <v>49460.3</v>
      </c>
      <c r="CH169">
        <v>0</v>
      </c>
      <c r="CI169">
        <v>665375.19999999995</v>
      </c>
      <c r="CJ169">
        <v>11679099</v>
      </c>
      <c r="CK169">
        <v>1404.1</v>
      </c>
      <c r="CL169">
        <v>0</v>
      </c>
      <c r="CM169">
        <v>0</v>
      </c>
      <c r="CN169">
        <v>22545440</v>
      </c>
      <c r="CO169">
        <v>39843308</v>
      </c>
      <c r="CP169">
        <v>0</v>
      </c>
      <c r="CQ169">
        <v>40.299999999999997</v>
      </c>
      <c r="CR169">
        <v>107</v>
      </c>
      <c r="CS169">
        <v>0</v>
      </c>
      <c r="CT169">
        <v>2353.9</v>
      </c>
      <c r="CU169">
        <v>0</v>
      </c>
      <c r="CV169">
        <v>0</v>
      </c>
      <c r="CW169">
        <v>1456</v>
      </c>
      <c r="CX169">
        <v>2483</v>
      </c>
      <c r="CY169">
        <v>0</v>
      </c>
      <c r="CZ169">
        <v>2042.1</v>
      </c>
      <c r="DA169">
        <v>0</v>
      </c>
      <c r="DB169">
        <v>197</v>
      </c>
      <c r="DC169">
        <v>1657</v>
      </c>
      <c r="DD169">
        <v>324.5</v>
      </c>
      <c r="DE169">
        <v>0</v>
      </c>
      <c r="DF169">
        <v>0</v>
      </c>
      <c r="DG169">
        <v>10960.8</v>
      </c>
      <c r="DH169">
        <v>0</v>
      </c>
      <c r="DI169">
        <v>10922.5</v>
      </c>
      <c r="DJ169">
        <v>127.5</v>
      </c>
      <c r="DK169">
        <v>0</v>
      </c>
      <c r="DL169">
        <v>0</v>
      </c>
      <c r="DM169">
        <v>0</v>
      </c>
      <c r="DN169">
        <v>0.28000000000000003</v>
      </c>
      <c r="DO169">
        <v>0</v>
      </c>
      <c r="DP169">
        <v>0</v>
      </c>
      <c r="DQ169">
        <v>0</v>
      </c>
    </row>
    <row r="170" spans="1:121" hidden="1">
      <c r="A170" t="s">
        <v>74</v>
      </c>
      <c r="B170">
        <v>2030</v>
      </c>
      <c r="C170">
        <v>81373496</v>
      </c>
      <c r="D170">
        <v>490612.8</v>
      </c>
      <c r="E170">
        <v>0</v>
      </c>
      <c r="F170">
        <v>1096234</v>
      </c>
      <c r="G170">
        <v>82960344.400000006</v>
      </c>
      <c r="H170">
        <v>78447530.799999997</v>
      </c>
      <c r="I170">
        <v>18774661.199999999</v>
      </c>
      <c r="J170" s="53">
        <v>82118400</v>
      </c>
      <c r="K170" s="65">
        <v>92471070</v>
      </c>
      <c r="L170">
        <v>3.5900000000000001E-2</v>
      </c>
      <c r="M170">
        <v>5.3999999999999999E-2</v>
      </c>
      <c r="N170">
        <v>0.183</v>
      </c>
      <c r="O170">
        <v>65747.259999999995</v>
      </c>
      <c r="P170">
        <v>17378.3</v>
      </c>
      <c r="Q170">
        <v>0.94</v>
      </c>
      <c r="R170">
        <v>0.93</v>
      </c>
      <c r="S170">
        <v>53</v>
      </c>
      <c r="T170">
        <v>5.3</v>
      </c>
      <c r="U170">
        <v>0.76</v>
      </c>
      <c r="V170">
        <v>3.7</v>
      </c>
      <c r="W170">
        <v>145.19999999999999</v>
      </c>
      <c r="X170">
        <v>0.05</v>
      </c>
      <c r="Y170">
        <v>53.4</v>
      </c>
      <c r="Z170">
        <v>8.1</v>
      </c>
      <c r="AA170">
        <v>61.4</v>
      </c>
      <c r="AB170">
        <v>60.1</v>
      </c>
      <c r="AC170">
        <v>6.1</v>
      </c>
      <c r="AD170">
        <v>0.89</v>
      </c>
      <c r="AE170">
        <v>3.8</v>
      </c>
      <c r="AF170">
        <v>158.5</v>
      </c>
      <c r="AG170">
        <v>0.05</v>
      </c>
      <c r="AH170">
        <v>60.5</v>
      </c>
      <c r="AI170">
        <v>8.5</v>
      </c>
      <c r="AJ170">
        <v>69</v>
      </c>
      <c r="AK170">
        <v>90</v>
      </c>
      <c r="AL170">
        <v>4.7</v>
      </c>
      <c r="AM170">
        <v>0.63</v>
      </c>
      <c r="AN170">
        <v>8.1</v>
      </c>
      <c r="AO170">
        <v>371.8</v>
      </c>
      <c r="AP170">
        <v>0.05</v>
      </c>
      <c r="AQ170">
        <v>90.4</v>
      </c>
      <c r="AR170">
        <v>19.2</v>
      </c>
      <c r="AS170">
        <v>109.5</v>
      </c>
      <c r="AT170">
        <v>412.7</v>
      </c>
      <c r="AU170">
        <v>34.700000000000003</v>
      </c>
      <c r="AV170">
        <v>4.97</v>
      </c>
      <c r="AW170">
        <v>25.4</v>
      </c>
      <c r="AX170">
        <v>1276.5999999999999</v>
      </c>
      <c r="AY170">
        <v>0.23</v>
      </c>
      <c r="AZ170">
        <v>415.1</v>
      </c>
      <c r="BA170">
        <v>63.5</v>
      </c>
      <c r="BB170">
        <v>478.6</v>
      </c>
      <c r="BC170">
        <v>4844097.5999999996</v>
      </c>
      <c r="BD170">
        <v>480.6</v>
      </c>
      <c r="BE170">
        <v>69.2</v>
      </c>
      <c r="BF170">
        <v>342692.1</v>
      </c>
      <c r="BG170">
        <v>13282.6</v>
      </c>
      <c r="BH170">
        <v>4.7</v>
      </c>
      <c r="BI170">
        <v>4877316</v>
      </c>
      <c r="BJ170">
        <v>739809.3</v>
      </c>
      <c r="BK170">
        <v>5617125.2000000002</v>
      </c>
      <c r="BL170">
        <v>0</v>
      </c>
      <c r="BM170">
        <v>13.89</v>
      </c>
      <c r="BN170">
        <v>13.4</v>
      </c>
      <c r="BO170">
        <v>0</v>
      </c>
      <c r="BP170">
        <v>27.29</v>
      </c>
      <c r="BQ170">
        <v>14.8</v>
      </c>
      <c r="BR170">
        <v>14.42</v>
      </c>
      <c r="BS170">
        <v>0</v>
      </c>
      <c r="BT170">
        <v>29.22</v>
      </c>
      <c r="BU170">
        <v>93178630</v>
      </c>
      <c r="BV170">
        <v>64185684</v>
      </c>
      <c r="BW170">
        <v>417714.5</v>
      </c>
      <c r="BX170">
        <v>549730.4</v>
      </c>
      <c r="BY170">
        <v>0</v>
      </c>
      <c r="BZ170">
        <v>10198027</v>
      </c>
      <c r="CA170">
        <v>3784666.5</v>
      </c>
      <c r="CB170">
        <v>0</v>
      </c>
      <c r="CC170">
        <v>0</v>
      </c>
      <c r="CD170">
        <v>2649116.5</v>
      </c>
      <c r="CE170">
        <v>2031160.6</v>
      </c>
      <c r="CF170">
        <v>0</v>
      </c>
      <c r="CG170">
        <v>26591.5</v>
      </c>
      <c r="CH170">
        <v>0</v>
      </c>
      <c r="CI170">
        <v>625861.6</v>
      </c>
      <c r="CJ170">
        <v>11358508</v>
      </c>
      <c r="CK170">
        <v>684.6</v>
      </c>
      <c r="CL170">
        <v>0</v>
      </c>
      <c r="CM170">
        <v>0</v>
      </c>
      <c r="CN170">
        <v>21493692</v>
      </c>
      <c r="CO170">
        <v>40042876</v>
      </c>
      <c r="CP170">
        <v>0</v>
      </c>
      <c r="CQ170">
        <v>277.3</v>
      </c>
      <c r="CR170">
        <v>107</v>
      </c>
      <c r="CS170">
        <v>0</v>
      </c>
      <c r="CT170">
        <v>1991.9</v>
      </c>
      <c r="CU170">
        <v>0</v>
      </c>
      <c r="CV170">
        <v>0</v>
      </c>
      <c r="CW170">
        <v>2024.2</v>
      </c>
      <c r="CX170">
        <v>2366</v>
      </c>
      <c r="CY170">
        <v>0</v>
      </c>
      <c r="CZ170">
        <v>1962.3</v>
      </c>
      <c r="DA170">
        <v>0</v>
      </c>
      <c r="DB170">
        <v>197</v>
      </c>
      <c r="DC170">
        <v>1657</v>
      </c>
      <c r="DD170">
        <v>146.30000000000001</v>
      </c>
      <c r="DE170">
        <v>0</v>
      </c>
      <c r="DF170">
        <v>0</v>
      </c>
      <c r="DG170">
        <v>11006.4</v>
      </c>
      <c r="DH170">
        <v>0</v>
      </c>
      <c r="DI170">
        <v>11029.6</v>
      </c>
      <c r="DJ170">
        <v>1077.5</v>
      </c>
      <c r="DK170">
        <v>0</v>
      </c>
      <c r="DL170">
        <v>0</v>
      </c>
      <c r="DM170">
        <v>0</v>
      </c>
      <c r="DN170">
        <v>0.28000000000000003</v>
      </c>
      <c r="DO170">
        <v>0</v>
      </c>
      <c r="DP170">
        <v>0</v>
      </c>
      <c r="DQ170">
        <v>0</v>
      </c>
    </row>
    <row r="171" spans="1:121" hidden="1">
      <c r="A171" t="s">
        <v>74</v>
      </c>
      <c r="B171">
        <v>2035</v>
      </c>
      <c r="C171">
        <v>86894880</v>
      </c>
      <c r="D171">
        <v>2385764</v>
      </c>
      <c r="E171">
        <v>0</v>
      </c>
      <c r="F171">
        <v>1106926.7</v>
      </c>
      <c r="G171">
        <v>90387573.799999997</v>
      </c>
      <c r="H171">
        <v>83770481.099999994</v>
      </c>
      <c r="I171">
        <v>23874488.899999999</v>
      </c>
      <c r="J171" s="53">
        <v>86924820</v>
      </c>
      <c r="K171" s="65">
        <v>90462260</v>
      </c>
      <c r="L171">
        <v>3.5900000000000001E-2</v>
      </c>
      <c r="M171">
        <v>5.3999999999999999E-2</v>
      </c>
      <c r="N171">
        <v>0.183</v>
      </c>
      <c r="O171">
        <v>89334.78</v>
      </c>
      <c r="P171">
        <v>19154.7</v>
      </c>
      <c r="Q171">
        <v>0.97</v>
      </c>
      <c r="R171">
        <v>0.97</v>
      </c>
      <c r="S171">
        <v>17.600000000000001</v>
      </c>
      <c r="T171">
        <v>1.4</v>
      </c>
      <c r="U171">
        <v>0.19</v>
      </c>
      <c r="V171">
        <v>2.5</v>
      </c>
      <c r="W171">
        <v>62.2</v>
      </c>
      <c r="X171">
        <v>0.03</v>
      </c>
      <c r="Y171">
        <v>17.7</v>
      </c>
      <c r="Z171">
        <v>4.3</v>
      </c>
      <c r="AA171">
        <v>22</v>
      </c>
      <c r="AB171">
        <v>27.1</v>
      </c>
      <c r="AC171">
        <v>2.5</v>
      </c>
      <c r="AD171">
        <v>0.36</v>
      </c>
      <c r="AE171">
        <v>2.6</v>
      </c>
      <c r="AF171">
        <v>81.599999999999994</v>
      </c>
      <c r="AG171">
        <v>0.04</v>
      </c>
      <c r="AH171">
        <v>27.2</v>
      </c>
      <c r="AI171">
        <v>5.0999999999999996</v>
      </c>
      <c r="AJ171">
        <v>32.299999999999997</v>
      </c>
      <c r="AK171">
        <v>115</v>
      </c>
      <c r="AL171">
        <v>6.9</v>
      </c>
      <c r="AM171">
        <v>0.96</v>
      </c>
      <c r="AN171">
        <v>9.4</v>
      </c>
      <c r="AO171">
        <v>446.5</v>
      </c>
      <c r="AP171">
        <v>0.06</v>
      </c>
      <c r="AQ171">
        <v>115.5</v>
      </c>
      <c r="AR171">
        <v>22.7</v>
      </c>
      <c r="AS171">
        <v>138.19999999999999</v>
      </c>
      <c r="AT171">
        <v>396.2</v>
      </c>
      <c r="AU171">
        <v>33</v>
      </c>
      <c r="AV171">
        <v>4.72</v>
      </c>
      <c r="AW171">
        <v>24.8</v>
      </c>
      <c r="AX171">
        <v>1231.4000000000001</v>
      </c>
      <c r="AY171">
        <v>0.23</v>
      </c>
      <c r="AZ171">
        <v>398.5</v>
      </c>
      <c r="BA171">
        <v>61.5</v>
      </c>
      <c r="BB171">
        <v>460</v>
      </c>
      <c r="BC171">
        <v>1610926</v>
      </c>
      <c r="BD171">
        <v>125</v>
      </c>
      <c r="BE171">
        <v>17.600000000000001</v>
      </c>
      <c r="BF171">
        <v>227792</v>
      </c>
      <c r="BG171">
        <v>5703.8</v>
      </c>
      <c r="BH171">
        <v>3.1</v>
      </c>
      <c r="BI171">
        <v>1619468.6</v>
      </c>
      <c r="BJ171">
        <v>398625.2</v>
      </c>
      <c r="BK171">
        <v>2018093.8</v>
      </c>
      <c r="BL171">
        <v>0</v>
      </c>
      <c r="BM171">
        <v>13.2</v>
      </c>
      <c r="BN171">
        <v>18.02</v>
      </c>
      <c r="BO171">
        <v>0</v>
      </c>
      <c r="BP171">
        <v>31.21</v>
      </c>
      <c r="BQ171">
        <v>14.22</v>
      </c>
      <c r="BR171">
        <v>19.79</v>
      </c>
      <c r="BS171">
        <v>0</v>
      </c>
      <c r="BT171">
        <v>34.01</v>
      </c>
      <c r="BU171">
        <v>93714600</v>
      </c>
      <c r="BV171">
        <v>66513080</v>
      </c>
      <c r="BW171">
        <v>2024988.2</v>
      </c>
      <c r="BX171">
        <v>549317</v>
      </c>
      <c r="BY171">
        <v>0</v>
      </c>
      <c r="BZ171">
        <v>10154327</v>
      </c>
      <c r="CA171">
        <v>890360.4</v>
      </c>
      <c r="CB171">
        <v>0</v>
      </c>
      <c r="CC171">
        <v>0</v>
      </c>
      <c r="CD171">
        <v>3669969.5</v>
      </c>
      <c r="CE171">
        <v>1619938.2</v>
      </c>
      <c r="CF171">
        <v>0</v>
      </c>
      <c r="CG171">
        <v>7074.6</v>
      </c>
      <c r="CH171">
        <v>0</v>
      </c>
      <c r="CI171">
        <v>614825.4</v>
      </c>
      <c r="CJ171">
        <v>11340396</v>
      </c>
      <c r="CK171">
        <v>289.7</v>
      </c>
      <c r="CL171">
        <v>0</v>
      </c>
      <c r="CM171">
        <v>0</v>
      </c>
      <c r="CN171">
        <v>21374248</v>
      </c>
      <c r="CO171">
        <v>41468868</v>
      </c>
      <c r="CP171">
        <v>0</v>
      </c>
      <c r="CQ171">
        <v>1369</v>
      </c>
      <c r="CR171">
        <v>107</v>
      </c>
      <c r="CS171">
        <v>0</v>
      </c>
      <c r="CT171">
        <v>604.9</v>
      </c>
      <c r="CU171">
        <v>0</v>
      </c>
      <c r="CV171">
        <v>0</v>
      </c>
      <c r="CW171">
        <v>2845.4</v>
      </c>
      <c r="CX171">
        <v>2366</v>
      </c>
      <c r="CY171">
        <v>0</v>
      </c>
      <c r="CZ171">
        <v>1962.3</v>
      </c>
      <c r="DA171">
        <v>0</v>
      </c>
      <c r="DB171">
        <v>197</v>
      </c>
      <c r="DC171">
        <v>1657</v>
      </c>
      <c r="DD171">
        <v>140.69999999999999</v>
      </c>
      <c r="DE171">
        <v>0</v>
      </c>
      <c r="DF171">
        <v>0</v>
      </c>
      <c r="DG171">
        <v>11308.6</v>
      </c>
      <c r="DH171">
        <v>0</v>
      </c>
      <c r="DI171">
        <v>11484.8</v>
      </c>
      <c r="DJ171">
        <v>6275.9</v>
      </c>
      <c r="DK171">
        <v>0</v>
      </c>
      <c r="DL171">
        <v>0</v>
      </c>
      <c r="DM171">
        <v>0</v>
      </c>
      <c r="DN171">
        <v>0.28000000000000003</v>
      </c>
      <c r="DO171">
        <v>0</v>
      </c>
      <c r="DP171">
        <v>0</v>
      </c>
      <c r="DQ171">
        <v>0</v>
      </c>
    </row>
    <row r="172" spans="1:121" hidden="1">
      <c r="A172" t="s">
        <v>74</v>
      </c>
      <c r="B172">
        <v>2040</v>
      </c>
      <c r="C172">
        <v>93076930</v>
      </c>
      <c r="D172">
        <v>4226895.5</v>
      </c>
      <c r="E172">
        <v>0</v>
      </c>
      <c r="F172">
        <v>1107362.3</v>
      </c>
      <c r="G172">
        <v>98411187</v>
      </c>
      <c r="H172">
        <v>89730320.5</v>
      </c>
      <c r="I172">
        <v>24393058.699999999</v>
      </c>
      <c r="J172" s="53">
        <v>85362500</v>
      </c>
      <c r="K172" s="65">
        <v>89054376</v>
      </c>
      <c r="L172">
        <v>3.5900000000000001E-2</v>
      </c>
      <c r="M172">
        <v>5.3999999999999999E-2</v>
      </c>
      <c r="N172">
        <v>0.183</v>
      </c>
      <c r="O172">
        <v>86560.1</v>
      </c>
      <c r="P172">
        <v>21016.5</v>
      </c>
      <c r="Q172">
        <v>0.98</v>
      </c>
      <c r="R172">
        <v>0.98</v>
      </c>
      <c r="S172">
        <v>11.9</v>
      </c>
      <c r="T172">
        <v>0.9</v>
      </c>
      <c r="U172">
        <v>0.13</v>
      </c>
      <c r="V172">
        <v>2</v>
      </c>
      <c r="W172">
        <v>43</v>
      </c>
      <c r="X172">
        <v>0.03</v>
      </c>
      <c r="Y172">
        <v>11.9</v>
      </c>
      <c r="Z172">
        <v>3.3</v>
      </c>
      <c r="AA172">
        <v>15.2</v>
      </c>
      <c r="AB172">
        <v>17.3</v>
      </c>
      <c r="AC172">
        <v>1.6</v>
      </c>
      <c r="AD172">
        <v>0.22</v>
      </c>
      <c r="AE172">
        <v>2</v>
      </c>
      <c r="AF172">
        <v>53.9</v>
      </c>
      <c r="AG172">
        <v>0.03</v>
      </c>
      <c r="AH172">
        <v>17.399999999999999</v>
      </c>
      <c r="AI172">
        <v>3.6</v>
      </c>
      <c r="AJ172">
        <v>21.1</v>
      </c>
      <c r="AK172">
        <v>130.1</v>
      </c>
      <c r="AL172">
        <v>8.1999999999999993</v>
      </c>
      <c r="AM172">
        <v>1.1299999999999999</v>
      </c>
      <c r="AN172">
        <v>11.2</v>
      </c>
      <c r="AO172">
        <v>498.4</v>
      </c>
      <c r="AP172">
        <v>0.08</v>
      </c>
      <c r="AQ172">
        <v>130.6</v>
      </c>
      <c r="AR172">
        <v>26</v>
      </c>
      <c r="AS172">
        <v>156.69999999999999</v>
      </c>
      <c r="AT172">
        <v>327</v>
      </c>
      <c r="AU172">
        <v>25.8</v>
      </c>
      <c r="AV172">
        <v>3.67</v>
      </c>
      <c r="AW172">
        <v>21.9</v>
      </c>
      <c r="AX172">
        <v>1069.4000000000001</v>
      </c>
      <c r="AY172">
        <v>0.18</v>
      </c>
      <c r="AZ172">
        <v>328.8</v>
      </c>
      <c r="BA172">
        <v>53.8</v>
      </c>
      <c r="BB172">
        <v>382.5</v>
      </c>
      <c r="BC172">
        <v>1170846.6000000001</v>
      </c>
      <c r="BD172">
        <v>89.8</v>
      </c>
      <c r="BE172">
        <v>12.7</v>
      </c>
      <c r="BF172">
        <v>197003.4</v>
      </c>
      <c r="BG172">
        <v>4247.3999999999996</v>
      </c>
      <c r="BH172">
        <v>2.9</v>
      </c>
      <c r="BI172">
        <v>1176981.2</v>
      </c>
      <c r="BJ172">
        <v>324362.40000000002</v>
      </c>
      <c r="BK172">
        <v>1501343.6</v>
      </c>
      <c r="BL172">
        <v>0</v>
      </c>
      <c r="BM172">
        <v>11.03</v>
      </c>
      <c r="BN172">
        <v>16.649999999999999</v>
      </c>
      <c r="BO172">
        <v>0</v>
      </c>
      <c r="BP172">
        <v>27.68</v>
      </c>
      <c r="BQ172">
        <v>12</v>
      </c>
      <c r="BR172">
        <v>18.59</v>
      </c>
      <c r="BS172">
        <v>0</v>
      </c>
      <c r="BT172">
        <v>30.59</v>
      </c>
      <c r="BU172">
        <v>101877880</v>
      </c>
      <c r="BV172">
        <v>74018130</v>
      </c>
      <c r="BW172">
        <v>3589109.5</v>
      </c>
      <c r="BX172">
        <v>529483</v>
      </c>
      <c r="BY172">
        <v>0</v>
      </c>
      <c r="BZ172">
        <v>10215908</v>
      </c>
      <c r="CA172">
        <v>643109.4</v>
      </c>
      <c r="CB172">
        <v>0</v>
      </c>
      <c r="CC172">
        <v>0</v>
      </c>
      <c r="CD172">
        <v>3595998</v>
      </c>
      <c r="CE172">
        <v>1224802.8</v>
      </c>
      <c r="CF172">
        <v>0</v>
      </c>
      <c r="CG172">
        <v>6581.7</v>
      </c>
      <c r="CH172">
        <v>0</v>
      </c>
      <c r="CI172">
        <v>568105.4</v>
      </c>
      <c r="CJ172">
        <v>11082539</v>
      </c>
      <c r="CK172">
        <v>112.1</v>
      </c>
      <c r="CL172">
        <v>0</v>
      </c>
      <c r="CM172">
        <v>0</v>
      </c>
      <c r="CN172">
        <v>24937406</v>
      </c>
      <c r="CO172">
        <v>45484724</v>
      </c>
      <c r="CP172">
        <v>0</v>
      </c>
      <c r="CQ172">
        <v>2781.2</v>
      </c>
      <c r="CR172">
        <v>107</v>
      </c>
      <c r="CS172">
        <v>0</v>
      </c>
      <c r="CT172">
        <v>604.9</v>
      </c>
      <c r="CU172">
        <v>0</v>
      </c>
      <c r="CV172">
        <v>0</v>
      </c>
      <c r="CW172">
        <v>2903.5</v>
      </c>
      <c r="CX172">
        <v>2366</v>
      </c>
      <c r="CY172">
        <v>0</v>
      </c>
      <c r="CZ172">
        <v>1939.8</v>
      </c>
      <c r="DA172">
        <v>0</v>
      </c>
      <c r="DB172">
        <v>197</v>
      </c>
      <c r="DC172">
        <v>1657</v>
      </c>
      <c r="DD172">
        <v>139.5</v>
      </c>
      <c r="DE172">
        <v>0</v>
      </c>
      <c r="DF172">
        <v>0</v>
      </c>
      <c r="DG172">
        <v>13989.8</v>
      </c>
      <c r="DH172">
        <v>0</v>
      </c>
      <c r="DI172">
        <v>12390.1</v>
      </c>
      <c r="DJ172">
        <v>10785.5</v>
      </c>
      <c r="DK172">
        <v>0</v>
      </c>
      <c r="DL172">
        <v>0</v>
      </c>
      <c r="DM172">
        <v>0</v>
      </c>
      <c r="DN172">
        <v>0.28000000000000003</v>
      </c>
      <c r="DO172">
        <v>0</v>
      </c>
      <c r="DP172">
        <v>0</v>
      </c>
      <c r="DQ172">
        <v>0</v>
      </c>
    </row>
    <row r="173" spans="1:121" hidden="1">
      <c r="A173" t="s">
        <v>74</v>
      </c>
      <c r="B173">
        <v>2045</v>
      </c>
      <c r="C173">
        <v>98639810</v>
      </c>
      <c r="D173">
        <v>6882839</v>
      </c>
      <c r="E173">
        <v>0</v>
      </c>
      <c r="F173">
        <v>1203463.8999999999</v>
      </c>
      <c r="G173">
        <v>106726114.59999999</v>
      </c>
      <c r="H173">
        <v>95093198.5</v>
      </c>
      <c r="I173">
        <v>25344523</v>
      </c>
      <c r="J173" s="53">
        <v>99620240</v>
      </c>
      <c r="K173" s="65">
        <v>95378040</v>
      </c>
      <c r="L173">
        <v>3.5900000000000001E-2</v>
      </c>
      <c r="M173">
        <v>5.3999999999999999E-2</v>
      </c>
      <c r="N173">
        <v>0.183</v>
      </c>
      <c r="O173">
        <v>87251.8</v>
      </c>
      <c r="P173">
        <v>22541.5</v>
      </c>
      <c r="Q173">
        <v>0.97</v>
      </c>
      <c r="R173">
        <v>0.97</v>
      </c>
      <c r="S173">
        <v>15.8</v>
      </c>
      <c r="T173">
        <v>1.1000000000000001</v>
      </c>
      <c r="U173">
        <v>0.16</v>
      </c>
      <c r="V173">
        <v>1.4</v>
      </c>
      <c r="W173">
        <v>56.4</v>
      </c>
      <c r="X173">
        <v>0.01</v>
      </c>
      <c r="Y173">
        <v>15.8</v>
      </c>
      <c r="Z173">
        <v>3.1</v>
      </c>
      <c r="AA173">
        <v>18.899999999999999</v>
      </c>
      <c r="AB173">
        <v>21.6</v>
      </c>
      <c r="AC173">
        <v>1.8</v>
      </c>
      <c r="AD173">
        <v>0.26</v>
      </c>
      <c r="AE173">
        <v>1.5</v>
      </c>
      <c r="AF173">
        <v>68</v>
      </c>
      <c r="AG173">
        <v>0.01</v>
      </c>
      <c r="AH173">
        <v>21.7</v>
      </c>
      <c r="AI173">
        <v>3.6</v>
      </c>
      <c r="AJ173">
        <v>25.3</v>
      </c>
      <c r="AK173">
        <v>128.1</v>
      </c>
      <c r="AL173">
        <v>6.9</v>
      </c>
      <c r="AM173">
        <v>0.94</v>
      </c>
      <c r="AN173">
        <v>12.2</v>
      </c>
      <c r="AO173">
        <v>528.79999999999995</v>
      </c>
      <c r="AP173">
        <v>0.09</v>
      </c>
      <c r="AQ173">
        <v>128.6</v>
      </c>
      <c r="AR173">
        <v>28</v>
      </c>
      <c r="AS173">
        <v>156.6</v>
      </c>
      <c r="AT173">
        <v>315</v>
      </c>
      <c r="AU173">
        <v>22.2</v>
      </c>
      <c r="AV173">
        <v>3.13</v>
      </c>
      <c r="AW173">
        <v>23.4</v>
      </c>
      <c r="AX173">
        <v>1115.3</v>
      </c>
      <c r="AY173">
        <v>0.17</v>
      </c>
      <c r="AZ173">
        <v>316.60000000000002</v>
      </c>
      <c r="BA173">
        <v>56.7</v>
      </c>
      <c r="BB173">
        <v>373.3</v>
      </c>
      <c r="BC173">
        <v>1563850.3</v>
      </c>
      <c r="BD173">
        <v>112.8</v>
      </c>
      <c r="BE173">
        <v>15.8</v>
      </c>
      <c r="BF173">
        <v>140924.9</v>
      </c>
      <c r="BG173">
        <v>5588.2</v>
      </c>
      <c r="BH173">
        <v>1</v>
      </c>
      <c r="BI173">
        <v>1571528.5</v>
      </c>
      <c r="BJ173">
        <v>307734.59999999998</v>
      </c>
      <c r="BK173">
        <v>1879263</v>
      </c>
      <c r="BL173">
        <v>0</v>
      </c>
      <c r="BM173">
        <v>11.1</v>
      </c>
      <c r="BN173">
        <v>16.47</v>
      </c>
      <c r="BO173">
        <v>0</v>
      </c>
      <c r="BP173">
        <v>27.58</v>
      </c>
      <c r="BQ173">
        <v>12.25</v>
      </c>
      <c r="BR173">
        <v>18.82</v>
      </c>
      <c r="BS173">
        <v>0</v>
      </c>
      <c r="BT173">
        <v>31.07</v>
      </c>
      <c r="BU173">
        <v>102193650</v>
      </c>
      <c r="BV173">
        <v>81381590</v>
      </c>
      <c r="BW173">
        <v>5851305</v>
      </c>
      <c r="BX173">
        <v>531693.30000000005</v>
      </c>
      <c r="BY173">
        <v>0</v>
      </c>
      <c r="BZ173">
        <v>10295806</v>
      </c>
      <c r="CA173">
        <v>786025.2</v>
      </c>
      <c r="CB173">
        <v>0</v>
      </c>
      <c r="CC173">
        <v>0</v>
      </c>
      <c r="CD173">
        <v>3549225.5</v>
      </c>
      <c r="CE173">
        <v>1823980.2</v>
      </c>
      <c r="CF173">
        <v>0</v>
      </c>
      <c r="CG173">
        <v>96.5</v>
      </c>
      <c r="CH173">
        <v>0</v>
      </c>
      <c r="CI173">
        <v>568956.80000000005</v>
      </c>
      <c r="CJ173">
        <v>954196.8</v>
      </c>
      <c r="CK173">
        <v>0</v>
      </c>
      <c r="CL173">
        <v>0</v>
      </c>
      <c r="CM173">
        <v>0</v>
      </c>
      <c r="CN173">
        <v>29477020</v>
      </c>
      <c r="CO173">
        <v>48355344</v>
      </c>
      <c r="CP173">
        <v>0</v>
      </c>
      <c r="CQ173">
        <v>4419.8</v>
      </c>
      <c r="CR173">
        <v>107</v>
      </c>
      <c r="CS173">
        <v>0</v>
      </c>
      <c r="CT173">
        <v>604.9</v>
      </c>
      <c r="CU173">
        <v>0</v>
      </c>
      <c r="CV173">
        <v>0</v>
      </c>
      <c r="CW173">
        <v>2961.7</v>
      </c>
      <c r="CX173">
        <v>2206</v>
      </c>
      <c r="CY173">
        <v>0</v>
      </c>
      <c r="CZ173">
        <v>1939.8</v>
      </c>
      <c r="DA173">
        <v>0</v>
      </c>
      <c r="DB173">
        <v>197</v>
      </c>
      <c r="DC173">
        <v>142.19999999999999</v>
      </c>
      <c r="DD173">
        <v>134.5</v>
      </c>
      <c r="DE173">
        <v>0</v>
      </c>
      <c r="DF173">
        <v>0</v>
      </c>
      <c r="DG173">
        <v>16307.7</v>
      </c>
      <c r="DH173">
        <v>0</v>
      </c>
      <c r="DI173">
        <v>12903.1</v>
      </c>
      <c r="DJ173">
        <v>18080.099999999999</v>
      </c>
      <c r="DK173">
        <v>0</v>
      </c>
      <c r="DL173">
        <v>0</v>
      </c>
      <c r="DM173">
        <v>0</v>
      </c>
      <c r="DN173">
        <v>0.28000000000000003</v>
      </c>
      <c r="DO173">
        <v>0</v>
      </c>
      <c r="DP173">
        <v>0</v>
      </c>
      <c r="DQ173">
        <v>0</v>
      </c>
    </row>
    <row r="174" spans="1:121" hidden="1">
      <c r="A174" t="s">
        <v>74</v>
      </c>
      <c r="B174">
        <v>2050</v>
      </c>
      <c r="C174">
        <v>103736824</v>
      </c>
      <c r="D174">
        <v>7220572</v>
      </c>
      <c r="E174">
        <v>0</v>
      </c>
      <c r="F174">
        <v>1229364.8</v>
      </c>
      <c r="G174">
        <v>112186757.8</v>
      </c>
      <c r="H174">
        <v>100006888</v>
      </c>
      <c r="I174">
        <v>20059683.800000001</v>
      </c>
      <c r="J174" s="53">
        <v>96601290</v>
      </c>
      <c r="K174" s="65">
        <v>96853960</v>
      </c>
      <c r="L174">
        <v>3.5900000000000001E-2</v>
      </c>
      <c r="M174">
        <v>5.3999999999999999E-2</v>
      </c>
      <c r="N174">
        <v>0.183</v>
      </c>
      <c r="O174">
        <v>86468.76</v>
      </c>
      <c r="P174">
        <v>23787.200000000001</v>
      </c>
      <c r="Q174">
        <v>0.97</v>
      </c>
      <c r="R174">
        <v>0.97</v>
      </c>
      <c r="S174">
        <v>14.4</v>
      </c>
      <c r="T174">
        <v>0.9</v>
      </c>
      <c r="U174">
        <v>0.13</v>
      </c>
      <c r="V174">
        <v>1.2</v>
      </c>
      <c r="W174">
        <v>55.5</v>
      </c>
      <c r="X174">
        <v>0.01</v>
      </c>
      <c r="Y174">
        <v>14.5</v>
      </c>
      <c r="Z174">
        <v>2.9</v>
      </c>
      <c r="AA174">
        <v>17.399999999999999</v>
      </c>
      <c r="AB174">
        <v>17.600000000000001</v>
      </c>
      <c r="AC174">
        <v>1.3</v>
      </c>
      <c r="AD174">
        <v>0.18</v>
      </c>
      <c r="AE174">
        <v>1.3</v>
      </c>
      <c r="AF174">
        <v>62.1</v>
      </c>
      <c r="AG174">
        <v>0.01</v>
      </c>
      <c r="AH174">
        <v>17.7</v>
      </c>
      <c r="AI174">
        <v>3.2</v>
      </c>
      <c r="AJ174">
        <v>20.9</v>
      </c>
      <c r="AK174">
        <v>128.30000000000001</v>
      </c>
      <c r="AL174">
        <v>6.3</v>
      </c>
      <c r="AM174">
        <v>0.84</v>
      </c>
      <c r="AN174">
        <v>13.4</v>
      </c>
      <c r="AO174">
        <v>552.70000000000005</v>
      </c>
      <c r="AP174">
        <v>0.1</v>
      </c>
      <c r="AQ174">
        <v>128.69999999999999</v>
      </c>
      <c r="AR174">
        <v>29.9</v>
      </c>
      <c r="AS174">
        <v>158.6</v>
      </c>
      <c r="AT174">
        <v>291.2</v>
      </c>
      <c r="AU174">
        <v>18.7</v>
      </c>
      <c r="AV174">
        <v>2.6</v>
      </c>
      <c r="AW174">
        <v>23</v>
      </c>
      <c r="AX174">
        <v>1090.9000000000001</v>
      </c>
      <c r="AY174">
        <v>0.15</v>
      </c>
      <c r="AZ174">
        <v>292.39999999999998</v>
      </c>
      <c r="BA174">
        <v>55.5</v>
      </c>
      <c r="BB174">
        <v>347.9</v>
      </c>
      <c r="BC174">
        <v>1572688.5</v>
      </c>
      <c r="BD174">
        <v>99</v>
      </c>
      <c r="BE174">
        <v>13.7</v>
      </c>
      <c r="BF174">
        <v>135985.60000000001</v>
      </c>
      <c r="BG174">
        <v>6043.7</v>
      </c>
      <c r="BH174">
        <v>0.8</v>
      </c>
      <c r="BI174">
        <v>1579370.7</v>
      </c>
      <c r="BJ174">
        <v>316302.2</v>
      </c>
      <c r="BK174">
        <v>1895672.9</v>
      </c>
      <c r="BL174">
        <v>0</v>
      </c>
      <c r="BM174">
        <v>10.38</v>
      </c>
      <c r="BN174">
        <v>16.399999999999999</v>
      </c>
      <c r="BO174">
        <v>0</v>
      </c>
      <c r="BP174">
        <v>26.77</v>
      </c>
      <c r="BQ174">
        <v>11.47</v>
      </c>
      <c r="BR174">
        <v>18.72</v>
      </c>
      <c r="BS174">
        <v>0</v>
      </c>
      <c r="BT174">
        <v>30.19</v>
      </c>
      <c r="BU174">
        <v>112131220</v>
      </c>
      <c r="BV174">
        <v>92127070</v>
      </c>
      <c r="BW174">
        <v>6162285</v>
      </c>
      <c r="BX174">
        <v>277507.59999999998</v>
      </c>
      <c r="BY174">
        <v>0</v>
      </c>
      <c r="BZ174">
        <v>10151417</v>
      </c>
      <c r="CA174">
        <v>658653.30000000005</v>
      </c>
      <c r="CB174">
        <v>0</v>
      </c>
      <c r="CC174">
        <v>0</v>
      </c>
      <c r="CD174">
        <v>3538222</v>
      </c>
      <c r="CE174">
        <v>2207880.2000000002</v>
      </c>
      <c r="CF174">
        <v>0</v>
      </c>
      <c r="CG174">
        <v>59.5</v>
      </c>
      <c r="CH174">
        <v>0</v>
      </c>
      <c r="CI174">
        <v>546330.19999999995</v>
      </c>
      <c r="CJ174">
        <v>0</v>
      </c>
      <c r="CK174">
        <v>0</v>
      </c>
      <c r="CL174">
        <v>0</v>
      </c>
      <c r="CM174">
        <v>0</v>
      </c>
      <c r="CN174">
        <v>33866484</v>
      </c>
      <c r="CO174">
        <v>54722370</v>
      </c>
      <c r="CP174">
        <v>0</v>
      </c>
      <c r="CQ174">
        <v>4523.7</v>
      </c>
      <c r="CR174">
        <v>74</v>
      </c>
      <c r="CS174">
        <v>0</v>
      </c>
      <c r="CT174">
        <v>585.4</v>
      </c>
      <c r="CU174">
        <v>0</v>
      </c>
      <c r="CV174">
        <v>0</v>
      </c>
      <c r="CW174">
        <v>3056.6</v>
      </c>
      <c r="CX174">
        <v>2155</v>
      </c>
      <c r="CY174">
        <v>0</v>
      </c>
      <c r="CZ174">
        <v>2838.1</v>
      </c>
      <c r="DA174">
        <v>0</v>
      </c>
      <c r="DB174">
        <v>197</v>
      </c>
      <c r="DC174">
        <v>0</v>
      </c>
      <c r="DD174">
        <v>95.9</v>
      </c>
      <c r="DE174">
        <v>0</v>
      </c>
      <c r="DF174">
        <v>0</v>
      </c>
      <c r="DG174">
        <v>19262.900000000001</v>
      </c>
      <c r="DH174">
        <v>0</v>
      </c>
      <c r="DI174">
        <v>14795.6</v>
      </c>
      <c r="DJ174">
        <v>17693.900000000001</v>
      </c>
      <c r="DK174">
        <v>0</v>
      </c>
      <c r="DL174">
        <v>0</v>
      </c>
      <c r="DM174">
        <v>0</v>
      </c>
      <c r="DN174">
        <v>0.28000000000000003</v>
      </c>
      <c r="DO174">
        <v>0</v>
      </c>
      <c r="DP174">
        <v>0</v>
      </c>
      <c r="DQ174">
        <v>0</v>
      </c>
    </row>
    <row r="175" spans="1:121" hidden="1">
      <c r="A175" t="s">
        <v>82</v>
      </c>
      <c r="B175">
        <v>2024</v>
      </c>
      <c r="C175">
        <v>90564100</v>
      </c>
      <c r="D175">
        <v>1577.8</v>
      </c>
      <c r="E175">
        <v>678276.8</v>
      </c>
      <c r="F175">
        <v>1519974</v>
      </c>
      <c r="G175">
        <v>92763928.200000003</v>
      </c>
      <c r="H175">
        <v>87307471.5</v>
      </c>
      <c r="I175">
        <v>84421170.299999997</v>
      </c>
      <c r="J175" s="53">
        <v>88500260</v>
      </c>
      <c r="K175" s="65">
        <v>82016380</v>
      </c>
      <c r="L175">
        <v>3.5900000000000001E-2</v>
      </c>
      <c r="M175">
        <v>5.3999999999999999E-2</v>
      </c>
      <c r="N175">
        <v>0.1739</v>
      </c>
      <c r="O175">
        <v>13569.53</v>
      </c>
      <c r="P175">
        <v>21983.599999999999</v>
      </c>
      <c r="Q175">
        <v>0.24</v>
      </c>
      <c r="R175">
        <v>0.42</v>
      </c>
      <c r="S175">
        <v>758.4</v>
      </c>
      <c r="T175">
        <v>85.3</v>
      </c>
      <c r="U175">
        <v>12.39</v>
      </c>
      <c r="V175">
        <v>26.2</v>
      </c>
      <c r="W175">
        <v>1720.2</v>
      </c>
      <c r="X175">
        <v>0.4</v>
      </c>
      <c r="Y175">
        <v>764.3</v>
      </c>
      <c r="Z175">
        <v>77.599999999999994</v>
      </c>
      <c r="AA175">
        <v>841.9</v>
      </c>
      <c r="AB175">
        <v>597.4</v>
      </c>
      <c r="AC175">
        <v>66.7</v>
      </c>
      <c r="AD175">
        <v>9.69</v>
      </c>
      <c r="AE175">
        <v>21.3</v>
      </c>
      <c r="AF175">
        <v>1369.6</v>
      </c>
      <c r="AG175">
        <v>0.32</v>
      </c>
      <c r="AH175">
        <v>602</v>
      </c>
      <c r="AI175">
        <v>62.2</v>
      </c>
      <c r="AJ175">
        <v>664.2</v>
      </c>
      <c r="AK175">
        <v>343.7</v>
      </c>
      <c r="AL175">
        <v>27.7</v>
      </c>
      <c r="AM175">
        <v>3.96</v>
      </c>
      <c r="AN175">
        <v>21.7</v>
      </c>
      <c r="AO175">
        <v>1097.3</v>
      </c>
      <c r="AP175">
        <v>0.18</v>
      </c>
      <c r="AQ175">
        <v>345.6</v>
      </c>
      <c r="AR175">
        <v>54.5</v>
      </c>
      <c r="AS175">
        <v>400</v>
      </c>
      <c r="AT175">
        <v>800.3</v>
      </c>
      <c r="AU175">
        <v>67.3</v>
      </c>
      <c r="AV175">
        <v>9.74</v>
      </c>
      <c r="AW175">
        <v>49.4</v>
      </c>
      <c r="AX175">
        <v>2376.4</v>
      </c>
      <c r="AY175">
        <v>0.49</v>
      </c>
      <c r="AZ175">
        <v>804.9</v>
      </c>
      <c r="BA175">
        <v>120.3</v>
      </c>
      <c r="BB175">
        <v>925.3</v>
      </c>
      <c r="BC175">
        <v>64984705.600000001</v>
      </c>
      <c r="BD175">
        <v>7311</v>
      </c>
      <c r="BE175">
        <v>1061.9000000000001</v>
      </c>
      <c r="BF175">
        <v>2247755.4</v>
      </c>
      <c r="BG175">
        <v>147355.9</v>
      </c>
      <c r="BH175">
        <v>34.1</v>
      </c>
      <c r="BI175">
        <v>65492469.600000001</v>
      </c>
      <c r="BJ175">
        <v>6648280.7000000002</v>
      </c>
      <c r="BK175">
        <v>72140750.299999997</v>
      </c>
      <c r="BL175">
        <v>0</v>
      </c>
      <c r="BM175">
        <v>28.51</v>
      </c>
      <c r="BN175">
        <v>3.07</v>
      </c>
      <c r="BO175">
        <v>0</v>
      </c>
      <c r="BP175">
        <v>31.58</v>
      </c>
      <c r="BQ175">
        <v>30.35</v>
      </c>
      <c r="BR175">
        <v>3.37</v>
      </c>
      <c r="BS175">
        <v>0</v>
      </c>
      <c r="BT175">
        <v>33.72</v>
      </c>
      <c r="BU175">
        <v>86253656</v>
      </c>
      <c r="BV175">
        <v>8342758.5</v>
      </c>
      <c r="BW175">
        <v>1355.5</v>
      </c>
      <c r="BX175">
        <v>61790.7</v>
      </c>
      <c r="BY175">
        <v>0</v>
      </c>
      <c r="BZ175">
        <v>0</v>
      </c>
      <c r="CA175">
        <v>61732136</v>
      </c>
      <c r="CB175">
        <v>0</v>
      </c>
      <c r="CC175">
        <v>0</v>
      </c>
      <c r="CD175">
        <v>323801.8</v>
      </c>
      <c r="CE175">
        <v>4171185.2</v>
      </c>
      <c r="CF175">
        <v>0</v>
      </c>
      <c r="CG175">
        <v>65555.600000000006</v>
      </c>
      <c r="CH175">
        <v>0</v>
      </c>
      <c r="CI175">
        <v>1391479.4</v>
      </c>
      <c r="CJ175">
        <v>9936318</v>
      </c>
      <c r="CK175">
        <v>4764.7</v>
      </c>
      <c r="CL175">
        <v>546320.69999999995</v>
      </c>
      <c r="CM175">
        <v>0</v>
      </c>
      <c r="CN175">
        <v>173294.9</v>
      </c>
      <c r="CO175">
        <v>7845661.5</v>
      </c>
      <c r="CP175">
        <v>0</v>
      </c>
      <c r="CQ175">
        <v>2.2000000000000002</v>
      </c>
      <c r="CR175">
        <v>14.1</v>
      </c>
      <c r="CS175">
        <v>0</v>
      </c>
      <c r="CT175">
        <v>10129.200000000001</v>
      </c>
      <c r="CU175">
        <v>0</v>
      </c>
      <c r="CV175">
        <v>0</v>
      </c>
      <c r="CW175">
        <v>217.8</v>
      </c>
      <c r="CX175">
        <v>1812.2</v>
      </c>
      <c r="CY175">
        <v>0</v>
      </c>
      <c r="CZ175">
        <v>3491.5</v>
      </c>
      <c r="DA175">
        <v>0</v>
      </c>
      <c r="DB175">
        <v>548.5</v>
      </c>
      <c r="DC175">
        <v>1247</v>
      </c>
      <c r="DD175">
        <v>928.2</v>
      </c>
      <c r="DE175">
        <v>657</v>
      </c>
      <c r="DF175">
        <v>0</v>
      </c>
      <c r="DG175">
        <v>78</v>
      </c>
      <c r="DH175">
        <v>0</v>
      </c>
      <c r="DI175">
        <v>2227.8000000000002</v>
      </c>
      <c r="DJ175">
        <v>4.4000000000000004</v>
      </c>
      <c r="DK175">
        <v>6570</v>
      </c>
      <c r="DL175">
        <v>0</v>
      </c>
      <c r="DM175">
        <v>0</v>
      </c>
      <c r="DN175">
        <v>0.1</v>
      </c>
      <c r="DO175">
        <v>0</v>
      </c>
      <c r="DP175">
        <v>0</v>
      </c>
      <c r="DQ175">
        <v>0</v>
      </c>
    </row>
    <row r="176" spans="1:121" hidden="1">
      <c r="A176" t="s">
        <v>82</v>
      </c>
      <c r="B176">
        <v>2026</v>
      </c>
      <c r="C176">
        <v>92354790</v>
      </c>
      <c r="D176">
        <v>7191.3</v>
      </c>
      <c r="E176">
        <v>682359.2</v>
      </c>
      <c r="F176">
        <v>1692944.2</v>
      </c>
      <c r="G176">
        <v>94737287.099999994</v>
      </c>
      <c r="H176">
        <v>89033739.5</v>
      </c>
      <c r="I176">
        <v>84623777</v>
      </c>
      <c r="J176" s="53">
        <v>100320910</v>
      </c>
      <c r="K176" s="65">
        <v>86843430</v>
      </c>
      <c r="L176">
        <v>3.5900000000000001E-2</v>
      </c>
      <c r="M176">
        <v>5.3999999999999999E-2</v>
      </c>
      <c r="N176">
        <v>0.17380000000000001</v>
      </c>
      <c r="O176">
        <v>45824.57</v>
      </c>
      <c r="P176">
        <v>22412.3</v>
      </c>
      <c r="Q176">
        <v>0.27</v>
      </c>
      <c r="R176">
        <v>0.5</v>
      </c>
      <c r="S176">
        <v>725.5</v>
      </c>
      <c r="T176">
        <v>81.7</v>
      </c>
      <c r="U176">
        <v>11.86</v>
      </c>
      <c r="V176">
        <v>25.1</v>
      </c>
      <c r="W176">
        <v>1643.6</v>
      </c>
      <c r="X176">
        <v>0.38</v>
      </c>
      <c r="Y176">
        <v>731.2</v>
      </c>
      <c r="Z176">
        <v>74.2</v>
      </c>
      <c r="AA176">
        <v>805.4</v>
      </c>
      <c r="AB176">
        <v>513.29999999999995</v>
      </c>
      <c r="AC176">
        <v>57.5</v>
      </c>
      <c r="AD176">
        <v>8.34</v>
      </c>
      <c r="AE176">
        <v>18.399999999999999</v>
      </c>
      <c r="AF176">
        <v>1174.0999999999999</v>
      </c>
      <c r="AG176">
        <v>0.28000000000000003</v>
      </c>
      <c r="AH176">
        <v>517.29999999999995</v>
      </c>
      <c r="AI176">
        <v>53.4</v>
      </c>
      <c r="AJ176">
        <v>570.70000000000005</v>
      </c>
      <c r="AK176">
        <v>243.2</v>
      </c>
      <c r="AL176">
        <v>16.899999999999999</v>
      </c>
      <c r="AM176">
        <v>2.37</v>
      </c>
      <c r="AN176">
        <v>17.8</v>
      </c>
      <c r="AO176">
        <v>867.1</v>
      </c>
      <c r="AP176">
        <v>0.13</v>
      </c>
      <c r="AQ176">
        <v>244.4</v>
      </c>
      <c r="AR176">
        <v>43.7</v>
      </c>
      <c r="AS176">
        <v>288.10000000000002</v>
      </c>
      <c r="AT176">
        <v>734.8</v>
      </c>
      <c r="AU176">
        <v>61.6</v>
      </c>
      <c r="AV176">
        <v>8.86</v>
      </c>
      <c r="AW176">
        <v>45</v>
      </c>
      <c r="AX176">
        <v>2232.6</v>
      </c>
      <c r="AY176">
        <v>0.42</v>
      </c>
      <c r="AZ176">
        <v>739.1</v>
      </c>
      <c r="BA176">
        <v>111.7</v>
      </c>
      <c r="BB176">
        <v>850.8</v>
      </c>
      <c r="BC176">
        <v>58504782.200000003</v>
      </c>
      <c r="BD176">
        <v>6588.4</v>
      </c>
      <c r="BE176">
        <v>957</v>
      </c>
      <c r="BF176">
        <v>2026561.5</v>
      </c>
      <c r="BG176">
        <v>132482.70000000001</v>
      </c>
      <c r="BH176">
        <v>30.9</v>
      </c>
      <c r="BI176">
        <v>58962374.799999997</v>
      </c>
      <c r="BJ176">
        <v>5982992.4000000004</v>
      </c>
      <c r="BK176">
        <v>64945367.200000003</v>
      </c>
      <c r="BL176">
        <v>0</v>
      </c>
      <c r="BM176">
        <v>25.86</v>
      </c>
      <c r="BN176">
        <v>9.81</v>
      </c>
      <c r="BO176">
        <v>0</v>
      </c>
      <c r="BP176">
        <v>35.68</v>
      </c>
      <c r="BQ176">
        <v>27.56</v>
      </c>
      <c r="BR176">
        <v>10.77</v>
      </c>
      <c r="BS176">
        <v>0</v>
      </c>
      <c r="BT176">
        <v>38.340000000000003</v>
      </c>
      <c r="BU176">
        <v>81221304</v>
      </c>
      <c r="BV176">
        <v>10113510</v>
      </c>
      <c r="BW176">
        <v>6091.6</v>
      </c>
      <c r="BX176">
        <v>58696.4</v>
      </c>
      <c r="BY176">
        <v>0</v>
      </c>
      <c r="BZ176">
        <v>0</v>
      </c>
      <c r="CA176">
        <v>55548628</v>
      </c>
      <c r="CB176">
        <v>0</v>
      </c>
      <c r="CC176">
        <v>0</v>
      </c>
      <c r="CD176">
        <v>407650.4</v>
      </c>
      <c r="CE176">
        <v>3622262</v>
      </c>
      <c r="CF176">
        <v>0</v>
      </c>
      <c r="CG176">
        <v>51738.5</v>
      </c>
      <c r="CH176">
        <v>0</v>
      </c>
      <c r="CI176">
        <v>1340362.8</v>
      </c>
      <c r="CJ176">
        <v>9933224</v>
      </c>
      <c r="CK176">
        <v>4279</v>
      </c>
      <c r="CL176">
        <v>542513.19999999995</v>
      </c>
      <c r="CM176">
        <v>0</v>
      </c>
      <c r="CN176">
        <v>180408.6</v>
      </c>
      <c r="CO176">
        <v>9525451</v>
      </c>
      <c r="CP176">
        <v>0</v>
      </c>
      <c r="CQ176">
        <v>5.9</v>
      </c>
      <c r="CR176">
        <v>14.1</v>
      </c>
      <c r="CS176">
        <v>0</v>
      </c>
      <c r="CT176">
        <v>10129.200000000001</v>
      </c>
      <c r="CU176">
        <v>0</v>
      </c>
      <c r="CV176">
        <v>0</v>
      </c>
      <c r="CW176">
        <v>274.60000000000002</v>
      </c>
      <c r="CX176">
        <v>1812.2</v>
      </c>
      <c r="CY176">
        <v>0</v>
      </c>
      <c r="CZ176">
        <v>3296.2</v>
      </c>
      <c r="DA176">
        <v>0</v>
      </c>
      <c r="DB176">
        <v>548.5</v>
      </c>
      <c r="DC176">
        <v>1247</v>
      </c>
      <c r="DD176">
        <v>694.4</v>
      </c>
      <c r="DE176">
        <v>657</v>
      </c>
      <c r="DF176">
        <v>0</v>
      </c>
      <c r="DG176">
        <v>82.1</v>
      </c>
      <c r="DH176">
        <v>0</v>
      </c>
      <c r="DI176">
        <v>2660.1</v>
      </c>
      <c r="DJ176">
        <v>19.100000000000001</v>
      </c>
      <c r="DK176">
        <v>6570</v>
      </c>
      <c r="DL176">
        <v>0</v>
      </c>
      <c r="DM176">
        <v>0</v>
      </c>
      <c r="DN176">
        <v>0.1</v>
      </c>
      <c r="DO176">
        <v>0</v>
      </c>
      <c r="DP176">
        <v>0</v>
      </c>
      <c r="DQ176">
        <v>0</v>
      </c>
    </row>
    <row r="177" spans="1:121" hidden="1">
      <c r="A177" t="s">
        <v>82</v>
      </c>
      <c r="B177">
        <v>2028</v>
      </c>
      <c r="C177">
        <v>94582500</v>
      </c>
      <c r="D177">
        <v>358175</v>
      </c>
      <c r="E177">
        <v>1144145</v>
      </c>
      <c r="F177">
        <v>2279023.4</v>
      </c>
      <c r="G177">
        <v>98363841.400000006</v>
      </c>
      <c r="H177">
        <v>91181322.599999994</v>
      </c>
      <c r="I177">
        <v>64095925.600000001</v>
      </c>
      <c r="J177" s="53">
        <v>134138060</v>
      </c>
      <c r="K177" s="65">
        <v>119228010</v>
      </c>
      <c r="L177">
        <v>3.5900000000000001E-2</v>
      </c>
      <c r="M177">
        <v>5.3999999999999999E-2</v>
      </c>
      <c r="N177">
        <v>0.17380000000000001</v>
      </c>
      <c r="O177">
        <v>57808.84</v>
      </c>
      <c r="P177">
        <v>22851.1</v>
      </c>
      <c r="Q177">
        <v>0.55000000000000004</v>
      </c>
      <c r="R177">
        <v>0.69</v>
      </c>
      <c r="S177">
        <v>438.9</v>
      </c>
      <c r="T177">
        <v>49.4</v>
      </c>
      <c r="U177">
        <v>7.17</v>
      </c>
      <c r="V177">
        <v>15.6</v>
      </c>
      <c r="W177">
        <v>996.3</v>
      </c>
      <c r="X177">
        <v>0.24</v>
      </c>
      <c r="Y177">
        <v>442.4</v>
      </c>
      <c r="Z177">
        <v>45.3</v>
      </c>
      <c r="AA177">
        <v>487.7</v>
      </c>
      <c r="AB177">
        <v>309.39999999999998</v>
      </c>
      <c r="AC177">
        <v>34.5</v>
      </c>
      <c r="AD177">
        <v>5.01</v>
      </c>
      <c r="AE177">
        <v>11.5</v>
      </c>
      <c r="AF177">
        <v>711.6</v>
      </c>
      <c r="AG177">
        <v>0.18</v>
      </c>
      <c r="AH177">
        <v>311.8</v>
      </c>
      <c r="AI177">
        <v>32.799999999999997</v>
      </c>
      <c r="AJ177">
        <v>344.6</v>
      </c>
      <c r="AK177">
        <v>152.5</v>
      </c>
      <c r="AL177">
        <v>5.8</v>
      </c>
      <c r="AM177">
        <v>0.74</v>
      </c>
      <c r="AN177">
        <v>15.5</v>
      </c>
      <c r="AO177">
        <v>700.7</v>
      </c>
      <c r="AP177">
        <v>7.0000000000000007E-2</v>
      </c>
      <c r="AQ177">
        <v>152.9</v>
      </c>
      <c r="AR177">
        <v>36.4</v>
      </c>
      <c r="AS177">
        <v>189.3</v>
      </c>
      <c r="AT177">
        <v>560.4</v>
      </c>
      <c r="AU177">
        <v>44.7</v>
      </c>
      <c r="AV177">
        <v>6.41</v>
      </c>
      <c r="AW177">
        <v>37.1</v>
      </c>
      <c r="AX177">
        <v>1774.9</v>
      </c>
      <c r="AY177">
        <v>0.34</v>
      </c>
      <c r="AZ177">
        <v>563.5</v>
      </c>
      <c r="BA177">
        <v>90.1</v>
      </c>
      <c r="BB177">
        <v>653.6</v>
      </c>
      <c r="BC177">
        <v>36258298.600000001</v>
      </c>
      <c r="BD177">
        <v>4080.8</v>
      </c>
      <c r="BE177">
        <v>592.70000000000005</v>
      </c>
      <c r="BF177">
        <v>1286359.8999999999</v>
      </c>
      <c r="BG177">
        <v>82253.5</v>
      </c>
      <c r="BH177">
        <v>19.8</v>
      </c>
      <c r="BI177">
        <v>36541725</v>
      </c>
      <c r="BJ177">
        <v>3742922.5</v>
      </c>
      <c r="BK177">
        <v>40284647.600000001</v>
      </c>
      <c r="BL177">
        <v>0</v>
      </c>
      <c r="BM177">
        <v>19.72</v>
      </c>
      <c r="BN177">
        <v>11.11</v>
      </c>
      <c r="BO177">
        <v>0</v>
      </c>
      <c r="BP177">
        <v>30.83</v>
      </c>
      <c r="BQ177">
        <v>21.21</v>
      </c>
      <c r="BR177">
        <v>12.29</v>
      </c>
      <c r="BS177">
        <v>0</v>
      </c>
      <c r="BT177">
        <v>33.5</v>
      </c>
      <c r="BU177">
        <v>83437420</v>
      </c>
      <c r="BV177">
        <v>34267916</v>
      </c>
      <c r="BW177">
        <v>309752.40000000002</v>
      </c>
      <c r="BX177">
        <v>49165.599999999999</v>
      </c>
      <c r="BY177">
        <v>0</v>
      </c>
      <c r="BZ177">
        <v>0</v>
      </c>
      <c r="CA177">
        <v>34871484</v>
      </c>
      <c r="CB177">
        <v>0</v>
      </c>
      <c r="CC177">
        <v>0</v>
      </c>
      <c r="CD177">
        <v>571742.30000000005</v>
      </c>
      <c r="CE177">
        <v>2339616.5</v>
      </c>
      <c r="CF177">
        <v>0</v>
      </c>
      <c r="CG177">
        <v>23478.9</v>
      </c>
      <c r="CH177">
        <v>0</v>
      </c>
      <c r="CI177">
        <v>1310984.5</v>
      </c>
      <c r="CJ177">
        <v>9351641</v>
      </c>
      <c r="CK177">
        <v>803.6</v>
      </c>
      <c r="CL177">
        <v>912583.6</v>
      </c>
      <c r="CM177">
        <v>0</v>
      </c>
      <c r="CN177">
        <v>881216.1</v>
      </c>
      <c r="CO177">
        <v>32814956</v>
      </c>
      <c r="CP177">
        <v>0</v>
      </c>
      <c r="CQ177">
        <v>239.9</v>
      </c>
      <c r="CR177">
        <v>14.1</v>
      </c>
      <c r="CS177">
        <v>0</v>
      </c>
      <c r="CT177">
        <v>9085.2000000000007</v>
      </c>
      <c r="CU177">
        <v>0</v>
      </c>
      <c r="CV177">
        <v>0</v>
      </c>
      <c r="CW177">
        <v>383.8</v>
      </c>
      <c r="CX177">
        <v>1812.2</v>
      </c>
      <c r="CY177">
        <v>0</v>
      </c>
      <c r="CZ177">
        <v>3227.3</v>
      </c>
      <c r="DA177">
        <v>0</v>
      </c>
      <c r="DB177">
        <v>569.5</v>
      </c>
      <c r="DC177">
        <v>1247</v>
      </c>
      <c r="DD177">
        <v>427.3</v>
      </c>
      <c r="DE177">
        <v>657</v>
      </c>
      <c r="DF177">
        <v>0</v>
      </c>
      <c r="DG177">
        <v>364</v>
      </c>
      <c r="DH177">
        <v>0</v>
      </c>
      <c r="DI177">
        <v>8501.4</v>
      </c>
      <c r="DJ177">
        <v>957.1</v>
      </c>
      <c r="DK177">
        <v>6570</v>
      </c>
      <c r="DL177">
        <v>0</v>
      </c>
      <c r="DM177">
        <v>0</v>
      </c>
      <c r="DN177">
        <v>0.1</v>
      </c>
      <c r="DO177">
        <v>0</v>
      </c>
      <c r="DP177">
        <v>0</v>
      </c>
      <c r="DQ177">
        <v>0</v>
      </c>
    </row>
    <row r="178" spans="1:121" hidden="1">
      <c r="A178" t="s">
        <v>82</v>
      </c>
      <c r="B178">
        <v>2030</v>
      </c>
      <c r="C178">
        <v>97140216</v>
      </c>
      <c r="D178">
        <v>367183</v>
      </c>
      <c r="E178">
        <v>1145012.8</v>
      </c>
      <c r="F178">
        <v>2530261.1</v>
      </c>
      <c r="G178">
        <v>101182673.40000001</v>
      </c>
      <c r="H178">
        <v>93647068.599999994</v>
      </c>
      <c r="I178">
        <v>49158741.799999997</v>
      </c>
      <c r="J178" s="53">
        <v>144363100</v>
      </c>
      <c r="K178" s="65">
        <v>134865550</v>
      </c>
      <c r="L178">
        <v>3.5900000000000001E-2</v>
      </c>
      <c r="M178">
        <v>5.3999999999999999E-2</v>
      </c>
      <c r="N178">
        <v>0.17380000000000001</v>
      </c>
      <c r="O178">
        <v>64879.49</v>
      </c>
      <c r="P178">
        <v>23611.3</v>
      </c>
      <c r="Q178">
        <v>0.69</v>
      </c>
      <c r="R178">
        <v>0.78</v>
      </c>
      <c r="S178">
        <v>306.2</v>
      </c>
      <c r="T178">
        <v>34.700000000000003</v>
      </c>
      <c r="U178">
        <v>5.04</v>
      </c>
      <c r="V178">
        <v>10.8</v>
      </c>
      <c r="W178">
        <v>687.6</v>
      </c>
      <c r="X178">
        <v>0.17</v>
      </c>
      <c r="Y178">
        <v>308.60000000000002</v>
      </c>
      <c r="Z178">
        <v>31.4</v>
      </c>
      <c r="AA178">
        <v>339.9</v>
      </c>
      <c r="AB178">
        <v>226.1</v>
      </c>
      <c r="AC178">
        <v>25.5</v>
      </c>
      <c r="AD178">
        <v>3.7</v>
      </c>
      <c r="AE178">
        <v>8.4</v>
      </c>
      <c r="AF178">
        <v>512.5</v>
      </c>
      <c r="AG178">
        <v>0.13</v>
      </c>
      <c r="AH178">
        <v>227.9</v>
      </c>
      <c r="AI178">
        <v>23.7</v>
      </c>
      <c r="AJ178">
        <v>251.6</v>
      </c>
      <c r="AK178">
        <v>137.19999999999999</v>
      </c>
      <c r="AL178">
        <v>6.7</v>
      </c>
      <c r="AM178">
        <v>0.9</v>
      </c>
      <c r="AN178">
        <v>12.6</v>
      </c>
      <c r="AO178">
        <v>582.29999999999995</v>
      </c>
      <c r="AP178">
        <v>7.0000000000000007E-2</v>
      </c>
      <c r="AQ178">
        <v>137.6</v>
      </c>
      <c r="AR178">
        <v>30</v>
      </c>
      <c r="AS178">
        <v>167.6</v>
      </c>
      <c r="AT178">
        <v>478.3</v>
      </c>
      <c r="AU178">
        <v>39.299999999999997</v>
      </c>
      <c r="AV178">
        <v>5.62</v>
      </c>
      <c r="AW178">
        <v>30.4</v>
      </c>
      <c r="AX178">
        <v>1505.1</v>
      </c>
      <c r="AY178">
        <v>0.27</v>
      </c>
      <c r="AZ178">
        <v>481</v>
      </c>
      <c r="BA178">
        <v>75.3</v>
      </c>
      <c r="BB178">
        <v>556.29999999999995</v>
      </c>
      <c r="BC178">
        <v>27718132.699999999</v>
      </c>
      <c r="BD178">
        <v>3142.1</v>
      </c>
      <c r="BE178">
        <v>456.6</v>
      </c>
      <c r="BF178">
        <v>978756.6</v>
      </c>
      <c r="BG178">
        <v>62208.3</v>
      </c>
      <c r="BH178">
        <v>15.5</v>
      </c>
      <c r="BI178">
        <v>27936418.399999999</v>
      </c>
      <c r="BJ178">
        <v>2836800.1</v>
      </c>
      <c r="BK178">
        <v>30773218.5</v>
      </c>
      <c r="BL178">
        <v>0</v>
      </c>
      <c r="BM178">
        <v>16.66</v>
      </c>
      <c r="BN178">
        <v>12.14</v>
      </c>
      <c r="BO178">
        <v>0</v>
      </c>
      <c r="BP178">
        <v>28.8</v>
      </c>
      <c r="BQ178">
        <v>17.93</v>
      </c>
      <c r="BR178">
        <v>13.4</v>
      </c>
      <c r="BS178">
        <v>0</v>
      </c>
      <c r="BT178">
        <v>31.33</v>
      </c>
      <c r="BU178">
        <v>91710830</v>
      </c>
      <c r="BV178">
        <v>52023932</v>
      </c>
      <c r="BW178">
        <v>313680.5</v>
      </c>
      <c r="BX178">
        <v>41316.800000000003</v>
      </c>
      <c r="BY178">
        <v>0</v>
      </c>
      <c r="BZ178">
        <v>0</v>
      </c>
      <c r="CA178">
        <v>26967340</v>
      </c>
      <c r="CB178">
        <v>0</v>
      </c>
      <c r="CC178">
        <v>0</v>
      </c>
      <c r="CD178">
        <v>846113.2</v>
      </c>
      <c r="CE178">
        <v>1265707.3999999999</v>
      </c>
      <c r="CF178">
        <v>0</v>
      </c>
      <c r="CG178">
        <v>7237.4</v>
      </c>
      <c r="CH178">
        <v>0</v>
      </c>
      <c r="CI178">
        <v>1233059.8999999999</v>
      </c>
      <c r="CJ178">
        <v>8936489</v>
      </c>
      <c r="CK178">
        <v>330.3</v>
      </c>
      <c r="CL178">
        <v>921733.8</v>
      </c>
      <c r="CM178">
        <v>0</v>
      </c>
      <c r="CN178">
        <v>1552283.4</v>
      </c>
      <c r="CO178">
        <v>49625536</v>
      </c>
      <c r="CP178">
        <v>0</v>
      </c>
      <c r="CQ178">
        <v>248.2</v>
      </c>
      <c r="CR178">
        <v>14.1</v>
      </c>
      <c r="CS178">
        <v>0</v>
      </c>
      <c r="CT178">
        <v>8901.2000000000007</v>
      </c>
      <c r="CU178">
        <v>0</v>
      </c>
      <c r="CV178">
        <v>0</v>
      </c>
      <c r="CW178">
        <v>566.70000000000005</v>
      </c>
      <c r="CX178">
        <v>1812.2</v>
      </c>
      <c r="CY178">
        <v>0</v>
      </c>
      <c r="CZ178">
        <v>2980.8</v>
      </c>
      <c r="DA178">
        <v>0</v>
      </c>
      <c r="DB178">
        <v>569.5</v>
      </c>
      <c r="DC178">
        <v>1247</v>
      </c>
      <c r="DD178">
        <v>213.3</v>
      </c>
      <c r="DE178">
        <v>657</v>
      </c>
      <c r="DF178">
        <v>0</v>
      </c>
      <c r="DG178">
        <v>641.1</v>
      </c>
      <c r="DH178">
        <v>0</v>
      </c>
      <c r="DI178">
        <v>12720.5</v>
      </c>
      <c r="DJ178">
        <v>990.6</v>
      </c>
      <c r="DK178">
        <v>6570</v>
      </c>
      <c r="DL178">
        <v>0</v>
      </c>
      <c r="DM178">
        <v>0</v>
      </c>
      <c r="DN178">
        <v>0.1</v>
      </c>
      <c r="DO178">
        <v>0</v>
      </c>
      <c r="DP178">
        <v>0</v>
      </c>
      <c r="DQ178">
        <v>0</v>
      </c>
    </row>
    <row r="179" spans="1:121" hidden="1">
      <c r="A179" t="s">
        <v>82</v>
      </c>
      <c r="B179">
        <v>2035</v>
      </c>
      <c r="C179">
        <v>103711064</v>
      </c>
      <c r="D179">
        <v>939905.4</v>
      </c>
      <c r="E179">
        <v>1111755.3999999999</v>
      </c>
      <c r="F179">
        <v>2775447</v>
      </c>
      <c r="G179">
        <v>108538169</v>
      </c>
      <c r="H179">
        <v>99981686.900000006</v>
      </c>
      <c r="I179">
        <v>48463946.200000003</v>
      </c>
      <c r="J179" s="53">
        <v>158624000</v>
      </c>
      <c r="K179" s="65">
        <v>147194640</v>
      </c>
      <c r="L179">
        <v>3.5900000000000001E-2</v>
      </c>
      <c r="M179">
        <v>5.3999999999999999E-2</v>
      </c>
      <c r="N179">
        <v>0.17380000000000001</v>
      </c>
      <c r="O179">
        <v>88696.41</v>
      </c>
      <c r="P179">
        <v>25583</v>
      </c>
      <c r="Q179">
        <v>0.74</v>
      </c>
      <c r="R179">
        <v>0.81</v>
      </c>
      <c r="S179">
        <v>259.7</v>
      </c>
      <c r="T179">
        <v>29.5</v>
      </c>
      <c r="U179">
        <v>4.29</v>
      </c>
      <c r="V179">
        <v>9.1999999999999993</v>
      </c>
      <c r="W179">
        <v>580.9</v>
      </c>
      <c r="X179">
        <v>0.15</v>
      </c>
      <c r="Y179">
        <v>261.7</v>
      </c>
      <c r="Z179">
        <v>26.5</v>
      </c>
      <c r="AA179">
        <v>288.3</v>
      </c>
      <c r="AB179">
        <v>193.2</v>
      </c>
      <c r="AC179">
        <v>21.9</v>
      </c>
      <c r="AD179">
        <v>3.18</v>
      </c>
      <c r="AE179">
        <v>7.1</v>
      </c>
      <c r="AF179">
        <v>434.5</v>
      </c>
      <c r="AG179">
        <v>0.11</v>
      </c>
      <c r="AH179">
        <v>194.7</v>
      </c>
      <c r="AI179">
        <v>20.100000000000001</v>
      </c>
      <c r="AJ179">
        <v>214.8</v>
      </c>
      <c r="AK179">
        <v>174.6</v>
      </c>
      <c r="AL179">
        <v>11.5</v>
      </c>
      <c r="AM179">
        <v>1.61</v>
      </c>
      <c r="AN179">
        <v>13.3</v>
      </c>
      <c r="AO179">
        <v>648.1</v>
      </c>
      <c r="AP179">
        <v>0.09</v>
      </c>
      <c r="AQ179">
        <v>175.4</v>
      </c>
      <c r="AR179">
        <v>32.6</v>
      </c>
      <c r="AS179">
        <v>208</v>
      </c>
      <c r="AT179">
        <v>444.8</v>
      </c>
      <c r="AU179">
        <v>36.5</v>
      </c>
      <c r="AV179">
        <v>5.23</v>
      </c>
      <c r="AW179">
        <v>28.3</v>
      </c>
      <c r="AX179">
        <v>1396.8</v>
      </c>
      <c r="AY179">
        <v>0.26</v>
      </c>
      <c r="AZ179">
        <v>447.3</v>
      </c>
      <c r="BA179">
        <v>70</v>
      </c>
      <c r="BB179">
        <v>517.20000000000005</v>
      </c>
      <c r="BC179">
        <v>24855738</v>
      </c>
      <c r="BD179">
        <v>2825.6</v>
      </c>
      <c r="BE179">
        <v>410.7</v>
      </c>
      <c r="BF179">
        <v>877721.4</v>
      </c>
      <c r="BG179">
        <v>55551.4</v>
      </c>
      <c r="BH179">
        <v>14.1</v>
      </c>
      <c r="BI179">
        <v>25052052.800000001</v>
      </c>
      <c r="BJ179">
        <v>2536999.1</v>
      </c>
      <c r="BK179">
        <v>27589051.899999999</v>
      </c>
      <c r="BL179">
        <v>0</v>
      </c>
      <c r="BM179">
        <v>15.21</v>
      </c>
      <c r="BN179">
        <v>16.47</v>
      </c>
      <c r="BO179">
        <v>0</v>
      </c>
      <c r="BP179">
        <v>31.68</v>
      </c>
      <c r="BQ179">
        <v>16.399999999999999</v>
      </c>
      <c r="BR179">
        <v>18.27</v>
      </c>
      <c r="BS179">
        <v>0</v>
      </c>
      <c r="BT179">
        <v>34.67</v>
      </c>
      <c r="BU179">
        <v>97112296</v>
      </c>
      <c r="BV179">
        <v>60074228</v>
      </c>
      <c r="BW179">
        <v>792836.1</v>
      </c>
      <c r="BX179">
        <v>38684.199999999997</v>
      </c>
      <c r="BY179">
        <v>0</v>
      </c>
      <c r="BZ179">
        <v>0</v>
      </c>
      <c r="CA179">
        <v>24340006</v>
      </c>
      <c r="CB179">
        <v>0</v>
      </c>
      <c r="CC179">
        <v>0</v>
      </c>
      <c r="CD179">
        <v>1629722.8</v>
      </c>
      <c r="CE179">
        <v>907670.8</v>
      </c>
      <c r="CF179">
        <v>0</v>
      </c>
      <c r="CG179">
        <v>38176.5</v>
      </c>
      <c r="CH179">
        <v>0</v>
      </c>
      <c r="CI179">
        <v>1193595.1000000001</v>
      </c>
      <c r="CJ179">
        <v>8834756</v>
      </c>
      <c r="CK179">
        <v>42.4</v>
      </c>
      <c r="CL179">
        <v>892304.4</v>
      </c>
      <c r="CM179">
        <v>0</v>
      </c>
      <c r="CN179">
        <v>9250994</v>
      </c>
      <c r="CO179">
        <v>49193508</v>
      </c>
      <c r="CP179">
        <v>0</v>
      </c>
      <c r="CQ179">
        <v>804.3</v>
      </c>
      <c r="CR179">
        <v>14.1</v>
      </c>
      <c r="CS179">
        <v>0</v>
      </c>
      <c r="CT179">
        <v>8901.2000000000007</v>
      </c>
      <c r="CU179">
        <v>0</v>
      </c>
      <c r="CV179">
        <v>0</v>
      </c>
      <c r="CW179">
        <v>1098.5</v>
      </c>
      <c r="CX179">
        <v>1812.2</v>
      </c>
      <c r="CY179">
        <v>0</v>
      </c>
      <c r="CZ179">
        <v>4269.8999999999996</v>
      </c>
      <c r="DA179">
        <v>0</v>
      </c>
      <c r="DB179">
        <v>569.5</v>
      </c>
      <c r="DC179">
        <v>1247</v>
      </c>
      <c r="DD179">
        <v>196.1</v>
      </c>
      <c r="DE179">
        <v>657</v>
      </c>
      <c r="DF179">
        <v>0</v>
      </c>
      <c r="DG179">
        <v>3761.3</v>
      </c>
      <c r="DH179">
        <v>0</v>
      </c>
      <c r="DI179">
        <v>12836</v>
      </c>
      <c r="DJ179">
        <v>2310</v>
      </c>
      <c r="DK179">
        <v>6570</v>
      </c>
      <c r="DL179">
        <v>0</v>
      </c>
      <c r="DM179">
        <v>0</v>
      </c>
      <c r="DN179">
        <v>0.1</v>
      </c>
      <c r="DO179">
        <v>0</v>
      </c>
      <c r="DP179">
        <v>0</v>
      </c>
      <c r="DQ179">
        <v>0</v>
      </c>
    </row>
    <row r="180" spans="1:121" hidden="1">
      <c r="A180" t="s">
        <v>82</v>
      </c>
      <c r="B180">
        <v>2040</v>
      </c>
      <c r="C180">
        <v>111071720</v>
      </c>
      <c r="D180">
        <v>1236073.8999999999</v>
      </c>
      <c r="E180">
        <v>1164897</v>
      </c>
      <c r="F180">
        <v>2791723.8</v>
      </c>
      <c r="G180">
        <v>116264416.7</v>
      </c>
      <c r="H180">
        <v>107077733.09999999</v>
      </c>
      <c r="I180">
        <v>52188558</v>
      </c>
      <c r="J180" s="53">
        <v>163654000</v>
      </c>
      <c r="K180" s="65">
        <v>140368940</v>
      </c>
      <c r="L180">
        <v>3.5900000000000001E-2</v>
      </c>
      <c r="M180">
        <v>5.3999999999999999E-2</v>
      </c>
      <c r="N180">
        <v>0.17380000000000001</v>
      </c>
      <c r="O180">
        <v>87479.89</v>
      </c>
      <c r="P180">
        <v>27824.3</v>
      </c>
      <c r="Q180">
        <v>0.82</v>
      </c>
      <c r="R180">
        <v>0.88</v>
      </c>
      <c r="S180">
        <v>181.5</v>
      </c>
      <c r="T180">
        <v>20.5</v>
      </c>
      <c r="U180">
        <v>2.98</v>
      </c>
      <c r="V180">
        <v>6.8</v>
      </c>
      <c r="W180">
        <v>409.3</v>
      </c>
      <c r="X180">
        <v>0.11</v>
      </c>
      <c r="Y180">
        <v>182.9</v>
      </c>
      <c r="Z180">
        <v>19</v>
      </c>
      <c r="AA180">
        <v>201.9</v>
      </c>
      <c r="AB180">
        <v>126.7</v>
      </c>
      <c r="AC180">
        <v>14.3</v>
      </c>
      <c r="AD180">
        <v>2.0699999999999998</v>
      </c>
      <c r="AE180">
        <v>5</v>
      </c>
      <c r="AF180">
        <v>288.3</v>
      </c>
      <c r="AG180">
        <v>0.08</v>
      </c>
      <c r="AH180">
        <v>127.7</v>
      </c>
      <c r="AI180">
        <v>13.6</v>
      </c>
      <c r="AJ180">
        <v>141.4</v>
      </c>
      <c r="AK180">
        <v>181.1</v>
      </c>
      <c r="AL180">
        <v>12.4</v>
      </c>
      <c r="AM180">
        <v>1.72</v>
      </c>
      <c r="AN180">
        <v>13.9</v>
      </c>
      <c r="AO180">
        <v>662.5</v>
      </c>
      <c r="AP180">
        <v>0.1</v>
      </c>
      <c r="AQ180">
        <v>181.9</v>
      </c>
      <c r="AR180">
        <v>33.700000000000003</v>
      </c>
      <c r="AS180">
        <v>215.6</v>
      </c>
      <c r="AT180">
        <v>385.8</v>
      </c>
      <c r="AU180">
        <v>29.9</v>
      </c>
      <c r="AV180">
        <v>4.26</v>
      </c>
      <c r="AW180">
        <v>26.2</v>
      </c>
      <c r="AX180">
        <v>1272.9000000000001</v>
      </c>
      <c r="AY180">
        <v>0.22</v>
      </c>
      <c r="AZ180">
        <v>387.9</v>
      </c>
      <c r="BA180">
        <v>64.2</v>
      </c>
      <c r="BB180">
        <v>452.1</v>
      </c>
      <c r="BC180">
        <v>16546073.300000001</v>
      </c>
      <c r="BD180">
        <v>1873.6</v>
      </c>
      <c r="BE180">
        <v>272.2</v>
      </c>
      <c r="BF180">
        <v>615861.30000000005</v>
      </c>
      <c r="BG180">
        <v>37273.699999999997</v>
      </c>
      <c r="BH180">
        <v>9.9</v>
      </c>
      <c r="BI180">
        <v>16676229.5</v>
      </c>
      <c r="BJ180">
        <v>1729330.3</v>
      </c>
      <c r="BK180">
        <v>18405559.800000001</v>
      </c>
      <c r="BL180">
        <v>0</v>
      </c>
      <c r="BM180">
        <v>13.46</v>
      </c>
      <c r="BN180">
        <v>16.13</v>
      </c>
      <c r="BO180">
        <v>0</v>
      </c>
      <c r="BP180">
        <v>29.59</v>
      </c>
      <c r="BQ180">
        <v>14.51</v>
      </c>
      <c r="BR180">
        <v>17.89</v>
      </c>
      <c r="BS180">
        <v>0</v>
      </c>
      <c r="BT180">
        <v>32.4</v>
      </c>
      <c r="BU180">
        <v>92906160</v>
      </c>
      <c r="BV180">
        <v>64075860</v>
      </c>
      <c r="BW180">
        <v>1052285.8</v>
      </c>
      <c r="BX180">
        <v>35227.300000000003</v>
      </c>
      <c r="BY180">
        <v>0</v>
      </c>
      <c r="BZ180">
        <v>0</v>
      </c>
      <c r="CA180">
        <v>16135262</v>
      </c>
      <c r="CB180">
        <v>0</v>
      </c>
      <c r="CC180">
        <v>0</v>
      </c>
      <c r="CD180">
        <v>2406636.7999999998</v>
      </c>
      <c r="CE180">
        <v>771545</v>
      </c>
      <c r="CF180">
        <v>0</v>
      </c>
      <c r="CG180">
        <v>51965</v>
      </c>
      <c r="CH180">
        <v>0</v>
      </c>
      <c r="CI180">
        <v>1149939.3999999999</v>
      </c>
      <c r="CJ180">
        <v>8691438</v>
      </c>
      <c r="CK180">
        <v>74.3</v>
      </c>
      <c r="CL180">
        <v>942566.2</v>
      </c>
      <c r="CM180">
        <v>0</v>
      </c>
      <c r="CN180">
        <v>9166386</v>
      </c>
      <c r="CO180">
        <v>52502836</v>
      </c>
      <c r="CP180">
        <v>0</v>
      </c>
      <c r="CQ180">
        <v>1032.5999999999999</v>
      </c>
      <c r="CR180">
        <v>14.1</v>
      </c>
      <c r="CS180">
        <v>0</v>
      </c>
      <c r="CT180">
        <v>7657.2</v>
      </c>
      <c r="CU180">
        <v>0</v>
      </c>
      <c r="CV180">
        <v>0</v>
      </c>
      <c r="CW180">
        <v>1650.9</v>
      </c>
      <c r="CX180">
        <v>1812.2</v>
      </c>
      <c r="CY180">
        <v>0</v>
      </c>
      <c r="CZ180">
        <v>4974.8</v>
      </c>
      <c r="DA180">
        <v>0</v>
      </c>
      <c r="DB180">
        <v>569.5</v>
      </c>
      <c r="DC180">
        <v>1247</v>
      </c>
      <c r="DD180">
        <v>137.6</v>
      </c>
      <c r="DE180">
        <v>657</v>
      </c>
      <c r="DF180">
        <v>0</v>
      </c>
      <c r="DG180">
        <v>3863.1</v>
      </c>
      <c r="DH180">
        <v>0</v>
      </c>
      <c r="DI180">
        <v>13870.1</v>
      </c>
      <c r="DJ180">
        <v>2874.9</v>
      </c>
      <c r="DK180">
        <v>6570</v>
      </c>
      <c r="DL180">
        <v>0</v>
      </c>
      <c r="DM180">
        <v>0</v>
      </c>
      <c r="DN180">
        <v>0.1</v>
      </c>
      <c r="DO180">
        <v>0</v>
      </c>
      <c r="DP180">
        <v>0</v>
      </c>
      <c r="DQ180">
        <v>0</v>
      </c>
    </row>
    <row r="181" spans="1:121" hidden="1">
      <c r="A181" t="s">
        <v>82</v>
      </c>
      <c r="B181">
        <v>2045</v>
      </c>
      <c r="C181">
        <v>117425580</v>
      </c>
      <c r="D181">
        <v>2769325.8</v>
      </c>
      <c r="E181">
        <v>1205929.8</v>
      </c>
      <c r="F181">
        <v>2899948.6</v>
      </c>
      <c r="G181">
        <v>124300789.8</v>
      </c>
      <c r="H181">
        <v>113203092</v>
      </c>
      <c r="I181">
        <v>58411270.5</v>
      </c>
      <c r="J181" s="53">
        <v>178560000</v>
      </c>
      <c r="K181" s="65">
        <v>137854600</v>
      </c>
      <c r="L181">
        <v>3.5900000000000001E-2</v>
      </c>
      <c r="M181">
        <v>5.3999999999999999E-2</v>
      </c>
      <c r="N181">
        <v>0.17369999999999999</v>
      </c>
      <c r="O181">
        <v>87272.98</v>
      </c>
      <c r="P181">
        <v>29597.8</v>
      </c>
      <c r="Q181">
        <v>0.84</v>
      </c>
      <c r="R181">
        <v>0.91</v>
      </c>
      <c r="S181">
        <v>152.1</v>
      </c>
      <c r="T181">
        <v>17</v>
      </c>
      <c r="U181">
        <v>2.46</v>
      </c>
      <c r="V181">
        <v>5.2</v>
      </c>
      <c r="W181">
        <v>349.2</v>
      </c>
      <c r="X181">
        <v>0.08</v>
      </c>
      <c r="Y181">
        <v>153.30000000000001</v>
      </c>
      <c r="Z181">
        <v>15.6</v>
      </c>
      <c r="AA181">
        <v>168.9</v>
      </c>
      <c r="AB181">
        <v>94.6</v>
      </c>
      <c r="AC181">
        <v>10.5</v>
      </c>
      <c r="AD181">
        <v>1.52</v>
      </c>
      <c r="AE181">
        <v>3.4</v>
      </c>
      <c r="AF181">
        <v>220.4</v>
      </c>
      <c r="AG181">
        <v>0.05</v>
      </c>
      <c r="AH181">
        <v>95.3</v>
      </c>
      <c r="AI181">
        <v>10</v>
      </c>
      <c r="AJ181">
        <v>105.3</v>
      </c>
      <c r="AK181">
        <v>182.1</v>
      </c>
      <c r="AL181">
        <v>10.9</v>
      </c>
      <c r="AM181">
        <v>1.49</v>
      </c>
      <c r="AN181">
        <v>15.6</v>
      </c>
      <c r="AO181">
        <v>717.4</v>
      </c>
      <c r="AP181">
        <v>0.1</v>
      </c>
      <c r="AQ181">
        <v>182.8</v>
      </c>
      <c r="AR181">
        <v>37</v>
      </c>
      <c r="AS181">
        <v>219.8</v>
      </c>
      <c r="AT181">
        <v>356.9</v>
      </c>
      <c r="AU181">
        <v>26.2</v>
      </c>
      <c r="AV181">
        <v>3.7</v>
      </c>
      <c r="AW181">
        <v>25.7</v>
      </c>
      <c r="AX181">
        <v>1230.0999999999999</v>
      </c>
      <c r="AY181">
        <v>0.19</v>
      </c>
      <c r="AZ181">
        <v>358.7</v>
      </c>
      <c r="BA181">
        <v>62.4</v>
      </c>
      <c r="BB181">
        <v>421.1</v>
      </c>
      <c r="BC181">
        <v>12423011.699999999</v>
      </c>
      <c r="BD181">
        <v>1388.7</v>
      </c>
      <c r="BE181">
        <v>201.6</v>
      </c>
      <c r="BF181">
        <v>421654.2</v>
      </c>
      <c r="BG181">
        <v>28413.7</v>
      </c>
      <c r="BH181">
        <v>6.1</v>
      </c>
      <c r="BI181">
        <v>12519437.199999999</v>
      </c>
      <c r="BJ181">
        <v>1270058</v>
      </c>
      <c r="BK181">
        <v>13789495.199999999</v>
      </c>
      <c r="BL181">
        <v>0</v>
      </c>
      <c r="BM181">
        <v>12.74</v>
      </c>
      <c r="BN181">
        <v>15.92</v>
      </c>
      <c r="BO181">
        <v>0</v>
      </c>
      <c r="BP181">
        <v>28.65</v>
      </c>
      <c r="BQ181">
        <v>13.81</v>
      </c>
      <c r="BR181">
        <v>17.829999999999998</v>
      </c>
      <c r="BS181">
        <v>0</v>
      </c>
      <c r="BT181">
        <v>31.64</v>
      </c>
      <c r="BU181">
        <v>83402824</v>
      </c>
      <c r="BV181">
        <v>65889524</v>
      </c>
      <c r="BW181">
        <v>2354116</v>
      </c>
      <c r="BX181">
        <v>33306.699999999997</v>
      </c>
      <c r="BY181">
        <v>0</v>
      </c>
      <c r="BZ181">
        <v>0</v>
      </c>
      <c r="CA181">
        <v>11965153</v>
      </c>
      <c r="CB181">
        <v>0</v>
      </c>
      <c r="CC181">
        <v>0</v>
      </c>
      <c r="CD181">
        <v>3262709.2</v>
      </c>
      <c r="CE181">
        <v>982092.4</v>
      </c>
      <c r="CF181">
        <v>0</v>
      </c>
      <c r="CG181">
        <v>109939.8</v>
      </c>
      <c r="CH181">
        <v>0</v>
      </c>
      <c r="CI181">
        <v>1104631.8999999999</v>
      </c>
      <c r="CJ181">
        <v>0</v>
      </c>
      <c r="CK181">
        <v>0</v>
      </c>
      <c r="CL181">
        <v>964064.3</v>
      </c>
      <c r="CM181">
        <v>0</v>
      </c>
      <c r="CN181">
        <v>10457210</v>
      </c>
      <c r="CO181">
        <v>52169600</v>
      </c>
      <c r="CP181">
        <v>0</v>
      </c>
      <c r="CQ181">
        <v>1976.1</v>
      </c>
      <c r="CR181">
        <v>14.1</v>
      </c>
      <c r="CS181">
        <v>0</v>
      </c>
      <c r="CT181">
        <v>5953.8</v>
      </c>
      <c r="CU181">
        <v>0</v>
      </c>
      <c r="CV181">
        <v>0</v>
      </c>
      <c r="CW181">
        <v>2278.9</v>
      </c>
      <c r="CX181">
        <v>1812.2</v>
      </c>
      <c r="CY181">
        <v>0</v>
      </c>
      <c r="CZ181">
        <v>10603</v>
      </c>
      <c r="DA181">
        <v>0</v>
      </c>
      <c r="DB181">
        <v>569.5</v>
      </c>
      <c r="DC181">
        <v>0</v>
      </c>
      <c r="DD181">
        <v>124</v>
      </c>
      <c r="DE181">
        <v>657</v>
      </c>
      <c r="DF181">
        <v>0</v>
      </c>
      <c r="DG181">
        <v>4503.3999999999996</v>
      </c>
      <c r="DH181">
        <v>0</v>
      </c>
      <c r="DI181">
        <v>14114.3</v>
      </c>
      <c r="DJ181">
        <v>7067.8</v>
      </c>
      <c r="DK181">
        <v>6570</v>
      </c>
      <c r="DL181">
        <v>0</v>
      </c>
      <c r="DM181">
        <v>0</v>
      </c>
      <c r="DN181">
        <v>0.1</v>
      </c>
      <c r="DO181">
        <v>0</v>
      </c>
      <c r="DP181">
        <v>0</v>
      </c>
      <c r="DQ181">
        <v>0</v>
      </c>
    </row>
    <row r="182" spans="1:121" hidden="1">
      <c r="A182" t="s">
        <v>82</v>
      </c>
      <c r="B182">
        <v>2050</v>
      </c>
      <c r="C182">
        <v>123125940</v>
      </c>
      <c r="D182">
        <v>2543141.5</v>
      </c>
      <c r="E182">
        <v>1249648.3999999999</v>
      </c>
      <c r="F182">
        <v>3092118.9</v>
      </c>
      <c r="G182">
        <v>130010842.90000001</v>
      </c>
      <c r="H182">
        <v>118698309.09999999</v>
      </c>
      <c r="I182">
        <v>25915016.300000001</v>
      </c>
      <c r="J182" s="53">
        <v>172698560</v>
      </c>
      <c r="K182" s="65">
        <v>158510740</v>
      </c>
      <c r="L182">
        <v>3.5900000000000001E-2</v>
      </c>
      <c r="M182">
        <v>5.3999999999999999E-2</v>
      </c>
      <c r="N182">
        <v>0.1736</v>
      </c>
      <c r="O182">
        <v>86429.07</v>
      </c>
      <c r="P182">
        <v>31001.5</v>
      </c>
      <c r="Q182">
        <v>0.94</v>
      </c>
      <c r="R182">
        <v>0.94</v>
      </c>
      <c r="S182">
        <v>55</v>
      </c>
      <c r="T182">
        <v>5.5</v>
      </c>
      <c r="U182">
        <v>0.79</v>
      </c>
      <c r="V182">
        <v>2.5</v>
      </c>
      <c r="W182">
        <v>146.5</v>
      </c>
      <c r="X182">
        <v>0.03</v>
      </c>
      <c r="Y182">
        <v>55.4</v>
      </c>
      <c r="Z182">
        <v>6.8</v>
      </c>
      <c r="AA182">
        <v>62.2</v>
      </c>
      <c r="AB182">
        <v>48.8</v>
      </c>
      <c r="AC182">
        <v>4.8</v>
      </c>
      <c r="AD182">
        <v>0.7</v>
      </c>
      <c r="AE182">
        <v>2.2000000000000002</v>
      </c>
      <c r="AF182">
        <v>130.80000000000001</v>
      </c>
      <c r="AG182">
        <v>0.02</v>
      </c>
      <c r="AH182">
        <v>49.1</v>
      </c>
      <c r="AI182">
        <v>6.1</v>
      </c>
      <c r="AJ182">
        <v>55.3</v>
      </c>
      <c r="AK182">
        <v>160.5</v>
      </c>
      <c r="AL182">
        <v>7.6</v>
      </c>
      <c r="AM182">
        <v>1.01</v>
      </c>
      <c r="AN182">
        <v>16</v>
      </c>
      <c r="AO182">
        <v>696.2</v>
      </c>
      <c r="AP182">
        <v>0.1</v>
      </c>
      <c r="AQ182">
        <v>161</v>
      </c>
      <c r="AR182">
        <v>36.799999999999997</v>
      </c>
      <c r="AS182">
        <v>197.7</v>
      </c>
      <c r="AT182">
        <v>336.3</v>
      </c>
      <c r="AU182">
        <v>21.5</v>
      </c>
      <c r="AV182">
        <v>2.99</v>
      </c>
      <c r="AW182">
        <v>26.7</v>
      </c>
      <c r="AX182">
        <v>1261.5</v>
      </c>
      <c r="AY182">
        <v>0.18</v>
      </c>
      <c r="AZ182">
        <v>337.8</v>
      </c>
      <c r="BA182">
        <v>64.3</v>
      </c>
      <c r="BB182">
        <v>402.1</v>
      </c>
      <c r="BC182">
        <v>6088043.2999999998</v>
      </c>
      <c r="BD182">
        <v>618.79999999999995</v>
      </c>
      <c r="BE182">
        <v>89.3</v>
      </c>
      <c r="BF182">
        <v>263052.40000000002</v>
      </c>
      <c r="BG182">
        <v>15880</v>
      </c>
      <c r="BH182">
        <v>3</v>
      </c>
      <c r="BI182">
        <v>6130854.7999999998</v>
      </c>
      <c r="BJ182">
        <v>737087.9</v>
      </c>
      <c r="BK182">
        <v>6867942.7000000002</v>
      </c>
      <c r="BL182">
        <v>0</v>
      </c>
      <c r="BM182">
        <v>12.63</v>
      </c>
      <c r="BN182">
        <v>15.67</v>
      </c>
      <c r="BO182">
        <v>0</v>
      </c>
      <c r="BP182">
        <v>28.3</v>
      </c>
      <c r="BQ182">
        <v>13.66</v>
      </c>
      <c r="BR182">
        <v>17.47</v>
      </c>
      <c r="BS182">
        <v>0</v>
      </c>
      <c r="BT182">
        <v>31.13</v>
      </c>
      <c r="BU182">
        <v>115837930</v>
      </c>
      <c r="BV182">
        <v>104095820</v>
      </c>
      <c r="BW182">
        <v>2178261.2000000002</v>
      </c>
      <c r="BX182">
        <v>31484</v>
      </c>
      <c r="BY182">
        <v>0</v>
      </c>
      <c r="BZ182">
        <v>0</v>
      </c>
      <c r="CA182">
        <v>5353383.5</v>
      </c>
      <c r="CB182">
        <v>0</v>
      </c>
      <c r="CC182">
        <v>0</v>
      </c>
      <c r="CD182">
        <v>4216491.5</v>
      </c>
      <c r="CE182">
        <v>1349051.6</v>
      </c>
      <c r="CF182">
        <v>0</v>
      </c>
      <c r="CG182">
        <v>744137.4</v>
      </c>
      <c r="CH182">
        <v>0</v>
      </c>
      <c r="CI182">
        <v>1085487.8999999999</v>
      </c>
      <c r="CJ182">
        <v>0</v>
      </c>
      <c r="CK182">
        <v>0</v>
      </c>
      <c r="CL182">
        <v>1000300.1</v>
      </c>
      <c r="CM182">
        <v>0</v>
      </c>
      <c r="CN182">
        <v>10068201</v>
      </c>
      <c r="CO182">
        <v>89811140</v>
      </c>
      <c r="CP182">
        <v>0</v>
      </c>
      <c r="CQ182">
        <v>1476.1</v>
      </c>
      <c r="CR182">
        <v>14.1</v>
      </c>
      <c r="CS182">
        <v>0</v>
      </c>
      <c r="CT182">
        <v>3506.8</v>
      </c>
      <c r="CU182">
        <v>0</v>
      </c>
      <c r="CV182">
        <v>0</v>
      </c>
      <c r="CW182">
        <v>3020.7</v>
      </c>
      <c r="CX182">
        <v>1812.2</v>
      </c>
      <c r="CY182">
        <v>0</v>
      </c>
      <c r="CZ182">
        <v>13792.1</v>
      </c>
      <c r="DA182">
        <v>0</v>
      </c>
      <c r="DB182">
        <v>569.5</v>
      </c>
      <c r="DC182">
        <v>0</v>
      </c>
      <c r="DD182">
        <v>102.3</v>
      </c>
      <c r="DE182">
        <v>657</v>
      </c>
      <c r="DF182">
        <v>0</v>
      </c>
      <c r="DG182">
        <v>4742.8999999999996</v>
      </c>
      <c r="DH182">
        <v>0</v>
      </c>
      <c r="DI182">
        <v>24790.2</v>
      </c>
      <c r="DJ182">
        <v>6074</v>
      </c>
      <c r="DK182">
        <v>6570</v>
      </c>
      <c r="DL182">
        <v>0</v>
      </c>
      <c r="DM182">
        <v>0</v>
      </c>
      <c r="DN182">
        <v>0.1</v>
      </c>
      <c r="DO182">
        <v>0</v>
      </c>
      <c r="DP182">
        <v>0</v>
      </c>
      <c r="DQ182">
        <v>0</v>
      </c>
    </row>
    <row r="183" spans="1:121" hidden="1">
      <c r="A183" t="s">
        <v>78</v>
      </c>
      <c r="B183">
        <v>2024</v>
      </c>
      <c r="C183">
        <v>53804680</v>
      </c>
      <c r="D183">
        <v>0</v>
      </c>
      <c r="E183">
        <v>0</v>
      </c>
      <c r="F183">
        <v>390531.7</v>
      </c>
      <c r="G183">
        <v>54195212.600000001</v>
      </c>
      <c r="H183">
        <v>51870205.399999999</v>
      </c>
      <c r="I183">
        <v>53480227.799999997</v>
      </c>
      <c r="J183" s="53">
        <v>23281996</v>
      </c>
      <c r="K183" s="65">
        <v>17253144</v>
      </c>
      <c r="L183">
        <v>3.5900000000000001E-2</v>
      </c>
      <c r="M183">
        <v>5.3999999999999999E-2</v>
      </c>
      <c r="N183">
        <v>0.17510000000000001</v>
      </c>
      <c r="O183">
        <v>4309.99</v>
      </c>
      <c r="P183">
        <v>11289.5</v>
      </c>
      <c r="Q183">
        <v>0.25</v>
      </c>
      <c r="R183">
        <v>0.31</v>
      </c>
      <c r="S183">
        <v>367.3</v>
      </c>
      <c r="T183">
        <v>17.7</v>
      </c>
      <c r="U183">
        <v>2.36</v>
      </c>
      <c r="V183">
        <v>35.700000000000003</v>
      </c>
      <c r="W183">
        <v>1577</v>
      </c>
      <c r="X183">
        <v>0.22</v>
      </c>
      <c r="Y183">
        <v>368.5</v>
      </c>
      <c r="Z183">
        <v>82.8</v>
      </c>
      <c r="AA183">
        <v>451.3</v>
      </c>
      <c r="AB183">
        <v>372.1</v>
      </c>
      <c r="AC183">
        <v>19.600000000000001</v>
      </c>
      <c r="AD183">
        <v>2.7</v>
      </c>
      <c r="AE183">
        <v>35.299999999999997</v>
      </c>
      <c r="AF183">
        <v>1506.8</v>
      </c>
      <c r="AG183">
        <v>0.25</v>
      </c>
      <c r="AH183">
        <v>373.4</v>
      </c>
      <c r="AI183">
        <v>80.3</v>
      </c>
      <c r="AJ183">
        <v>453.7</v>
      </c>
      <c r="AK183">
        <v>389</v>
      </c>
      <c r="AL183">
        <v>21</v>
      </c>
      <c r="AM183">
        <v>3.01</v>
      </c>
      <c r="AN183">
        <v>35.6</v>
      </c>
      <c r="AO183">
        <v>1448.8</v>
      </c>
      <c r="AP183">
        <v>0.28999999999999998</v>
      </c>
      <c r="AQ183">
        <v>390.4</v>
      </c>
      <c r="AR183">
        <v>78.8</v>
      </c>
      <c r="AS183">
        <v>469.3</v>
      </c>
      <c r="AT183">
        <v>767.7</v>
      </c>
      <c r="AU183">
        <v>58.5</v>
      </c>
      <c r="AV183">
        <v>8.4499999999999993</v>
      </c>
      <c r="AW183">
        <v>53.3</v>
      </c>
      <c r="AX183">
        <v>2434.9</v>
      </c>
      <c r="AY183">
        <v>0.49</v>
      </c>
      <c r="AZ183">
        <v>771.8</v>
      </c>
      <c r="BA183">
        <v>126</v>
      </c>
      <c r="BB183">
        <v>897.7</v>
      </c>
      <c r="BC183">
        <v>17564451.800000001</v>
      </c>
      <c r="BD183">
        <v>844.2</v>
      </c>
      <c r="BE183">
        <v>112.8</v>
      </c>
      <c r="BF183">
        <v>1710826.5</v>
      </c>
      <c r="BG183">
        <v>75451.199999999997</v>
      </c>
      <c r="BH183">
        <v>10.4</v>
      </c>
      <c r="BI183">
        <v>17620389.5</v>
      </c>
      <c r="BJ183">
        <v>3962125.5</v>
      </c>
      <c r="BK183">
        <v>21582515</v>
      </c>
      <c r="BL183">
        <v>0</v>
      </c>
      <c r="BM183">
        <v>31.25</v>
      </c>
      <c r="BN183">
        <v>0.9</v>
      </c>
      <c r="BO183">
        <v>0</v>
      </c>
      <c r="BP183">
        <v>32.15</v>
      </c>
      <c r="BQ183">
        <v>33.08</v>
      </c>
      <c r="BR183">
        <v>0.98</v>
      </c>
      <c r="BS183">
        <v>0</v>
      </c>
      <c r="BT183">
        <v>34.06</v>
      </c>
      <c r="BU183">
        <v>48104490</v>
      </c>
      <c r="BV183">
        <v>714984.8</v>
      </c>
      <c r="BW183">
        <v>0</v>
      </c>
      <c r="BX183">
        <v>7323.4</v>
      </c>
      <c r="BY183">
        <v>0</v>
      </c>
      <c r="BZ183">
        <v>0</v>
      </c>
      <c r="CA183">
        <v>4575016.5</v>
      </c>
      <c r="CB183">
        <v>0</v>
      </c>
      <c r="CC183">
        <v>0</v>
      </c>
      <c r="CD183">
        <v>33994.699999999997</v>
      </c>
      <c r="CE183">
        <v>31387210</v>
      </c>
      <c r="CF183">
        <v>0</v>
      </c>
      <c r="CG183">
        <v>80257.600000000006</v>
      </c>
      <c r="CH183">
        <v>0</v>
      </c>
      <c r="CI183">
        <v>0</v>
      </c>
      <c r="CJ183">
        <v>11189919</v>
      </c>
      <c r="CK183">
        <v>149777</v>
      </c>
      <c r="CL183">
        <v>0</v>
      </c>
      <c r="CM183">
        <v>0</v>
      </c>
      <c r="CN183">
        <v>680990.1</v>
      </c>
      <c r="CO183">
        <v>0</v>
      </c>
      <c r="CP183">
        <v>0</v>
      </c>
      <c r="CQ183">
        <v>0</v>
      </c>
      <c r="CR183">
        <v>1.6</v>
      </c>
      <c r="CS183">
        <v>0</v>
      </c>
      <c r="CT183">
        <v>1444</v>
      </c>
      <c r="CU183">
        <v>0</v>
      </c>
      <c r="CV183">
        <v>0</v>
      </c>
      <c r="CW183">
        <v>22.9</v>
      </c>
      <c r="CX183">
        <v>8354.4</v>
      </c>
      <c r="CY183">
        <v>0</v>
      </c>
      <c r="CZ183">
        <v>440.2</v>
      </c>
      <c r="DA183">
        <v>0</v>
      </c>
      <c r="DB183">
        <v>0</v>
      </c>
      <c r="DC183">
        <v>1401</v>
      </c>
      <c r="DD183">
        <v>906.3</v>
      </c>
      <c r="DE183">
        <v>0</v>
      </c>
      <c r="DF183">
        <v>0</v>
      </c>
      <c r="DG183">
        <v>318.10000000000002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</row>
    <row r="184" spans="1:121" hidden="1">
      <c r="A184" t="s">
        <v>78</v>
      </c>
      <c r="B184">
        <v>2026</v>
      </c>
      <c r="C184">
        <v>55004492</v>
      </c>
      <c r="D184">
        <v>60254.8</v>
      </c>
      <c r="E184">
        <v>0</v>
      </c>
      <c r="F184">
        <v>437967.4</v>
      </c>
      <c r="G184">
        <v>55502719.799999997</v>
      </c>
      <c r="H184">
        <v>53026889.700000003</v>
      </c>
      <c r="I184">
        <v>54397559.100000001</v>
      </c>
      <c r="J184" s="53">
        <v>28774260</v>
      </c>
      <c r="K184" s="65">
        <v>17653312</v>
      </c>
      <c r="L184">
        <v>3.5900000000000001E-2</v>
      </c>
      <c r="M184">
        <v>5.3999999999999999E-2</v>
      </c>
      <c r="N184">
        <v>0.17510000000000001</v>
      </c>
      <c r="O184">
        <v>39219.81</v>
      </c>
      <c r="P184">
        <v>11554.4</v>
      </c>
      <c r="Q184">
        <v>0.28000000000000003</v>
      </c>
      <c r="R184">
        <v>0.36</v>
      </c>
      <c r="S184">
        <v>351.1</v>
      </c>
      <c r="T184">
        <v>17</v>
      </c>
      <c r="U184">
        <v>2.27</v>
      </c>
      <c r="V184">
        <v>34.299999999999997</v>
      </c>
      <c r="W184">
        <v>1507.1</v>
      </c>
      <c r="X184">
        <v>0.21</v>
      </c>
      <c r="Y184">
        <v>352.2</v>
      </c>
      <c r="Z184">
        <v>79.3</v>
      </c>
      <c r="AA184">
        <v>431.5</v>
      </c>
      <c r="AB184">
        <v>337.1</v>
      </c>
      <c r="AC184">
        <v>17.5</v>
      </c>
      <c r="AD184">
        <v>2.39</v>
      </c>
      <c r="AE184">
        <v>32.299999999999997</v>
      </c>
      <c r="AF184">
        <v>1386.3</v>
      </c>
      <c r="AG184">
        <v>0.23</v>
      </c>
      <c r="AH184">
        <v>338.3</v>
      </c>
      <c r="AI184">
        <v>73.7</v>
      </c>
      <c r="AJ184">
        <v>412</v>
      </c>
      <c r="AK184">
        <v>355.1</v>
      </c>
      <c r="AL184">
        <v>14.2</v>
      </c>
      <c r="AM184">
        <v>1.94</v>
      </c>
      <c r="AN184">
        <v>36.5</v>
      </c>
      <c r="AO184">
        <v>1516.6</v>
      </c>
      <c r="AP184">
        <v>0.23</v>
      </c>
      <c r="AQ184">
        <v>356.1</v>
      </c>
      <c r="AR184">
        <v>81.8</v>
      </c>
      <c r="AS184">
        <v>437.8</v>
      </c>
      <c r="AT184">
        <v>722.7</v>
      </c>
      <c r="AU184">
        <v>54.3</v>
      </c>
      <c r="AV184">
        <v>7.78</v>
      </c>
      <c r="AW184">
        <v>50.1</v>
      </c>
      <c r="AX184">
        <v>2372.1</v>
      </c>
      <c r="AY184">
        <v>0.43</v>
      </c>
      <c r="AZ184">
        <v>726.5</v>
      </c>
      <c r="BA184">
        <v>120.9</v>
      </c>
      <c r="BB184">
        <v>847.4</v>
      </c>
      <c r="BC184">
        <v>15454541.5</v>
      </c>
      <c r="BD184">
        <v>747.5</v>
      </c>
      <c r="BE184">
        <v>99.8</v>
      </c>
      <c r="BF184">
        <v>1510896.5</v>
      </c>
      <c r="BG184">
        <v>66389.3</v>
      </c>
      <c r="BH184">
        <v>9.4</v>
      </c>
      <c r="BI184">
        <v>15504062.4</v>
      </c>
      <c r="BJ184">
        <v>3491857.8</v>
      </c>
      <c r="BK184">
        <v>18995920.199999999</v>
      </c>
      <c r="BL184">
        <v>0</v>
      </c>
      <c r="BM184">
        <v>29.42</v>
      </c>
      <c r="BN184">
        <v>8.1199999999999992</v>
      </c>
      <c r="BO184">
        <v>0</v>
      </c>
      <c r="BP184">
        <v>37.54</v>
      </c>
      <c r="BQ184">
        <v>31.16</v>
      </c>
      <c r="BR184">
        <v>8.7799999999999994</v>
      </c>
      <c r="BS184">
        <v>0</v>
      </c>
      <c r="BT184">
        <v>39.950000000000003</v>
      </c>
      <c r="BU184">
        <v>44290104</v>
      </c>
      <c r="BV184">
        <v>1105160.8</v>
      </c>
      <c r="BW184">
        <v>51237.8</v>
      </c>
      <c r="BX184">
        <v>7323.4</v>
      </c>
      <c r="BY184">
        <v>0</v>
      </c>
      <c r="BZ184">
        <v>0</v>
      </c>
      <c r="CA184">
        <v>4078753.5</v>
      </c>
      <c r="CB184">
        <v>0</v>
      </c>
      <c r="CC184">
        <v>0</v>
      </c>
      <c r="CD184">
        <v>82236.3</v>
      </c>
      <c r="CE184">
        <v>27726896</v>
      </c>
      <c r="CF184">
        <v>0</v>
      </c>
      <c r="CG184">
        <v>53729.599999999999</v>
      </c>
      <c r="CH184">
        <v>0</v>
      </c>
      <c r="CI184">
        <v>0</v>
      </c>
      <c r="CJ184">
        <v>11182393</v>
      </c>
      <c r="CK184">
        <v>84608.8</v>
      </c>
      <c r="CL184">
        <v>0</v>
      </c>
      <c r="CM184">
        <v>0</v>
      </c>
      <c r="CN184">
        <v>1022924.4</v>
      </c>
      <c r="CO184">
        <v>0</v>
      </c>
      <c r="CP184">
        <v>0</v>
      </c>
      <c r="CQ184">
        <v>28.7</v>
      </c>
      <c r="CR184">
        <v>1.6</v>
      </c>
      <c r="CS184">
        <v>0</v>
      </c>
      <c r="CT184">
        <v>1444</v>
      </c>
      <c r="CU184">
        <v>0</v>
      </c>
      <c r="CV184">
        <v>0</v>
      </c>
      <c r="CW184">
        <v>55.3</v>
      </c>
      <c r="CX184">
        <v>8214.4</v>
      </c>
      <c r="CY184">
        <v>0</v>
      </c>
      <c r="CZ184">
        <v>440.2</v>
      </c>
      <c r="DA184">
        <v>0</v>
      </c>
      <c r="DB184">
        <v>0</v>
      </c>
      <c r="DC184">
        <v>1401</v>
      </c>
      <c r="DD184">
        <v>847.3</v>
      </c>
      <c r="DE184">
        <v>0</v>
      </c>
      <c r="DF184">
        <v>0</v>
      </c>
      <c r="DG184">
        <v>466.4</v>
      </c>
      <c r="DH184">
        <v>0</v>
      </c>
      <c r="DI184">
        <v>0</v>
      </c>
      <c r="DJ184">
        <v>172.1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</row>
    <row r="185" spans="1:121" hidden="1">
      <c r="A185" t="s">
        <v>78</v>
      </c>
      <c r="B185">
        <v>2028</v>
      </c>
      <c r="C185">
        <v>56542264</v>
      </c>
      <c r="D185">
        <v>316764.5</v>
      </c>
      <c r="E185">
        <v>0</v>
      </c>
      <c r="F185">
        <v>786004.7</v>
      </c>
      <c r="G185">
        <v>57645038.799999997</v>
      </c>
      <c r="H185">
        <v>54509386.200000003</v>
      </c>
      <c r="I185">
        <v>55627497</v>
      </c>
      <c r="J185" s="53">
        <v>51351670</v>
      </c>
      <c r="K185" s="65">
        <v>33060266</v>
      </c>
      <c r="L185">
        <v>3.5900000000000001E-2</v>
      </c>
      <c r="M185">
        <v>5.3999999999999999E-2</v>
      </c>
      <c r="N185">
        <v>0.17499999999999999</v>
      </c>
      <c r="O185">
        <v>48468.72</v>
      </c>
      <c r="P185">
        <v>11722.1</v>
      </c>
      <c r="Q185">
        <v>0.34</v>
      </c>
      <c r="R185">
        <v>0.53</v>
      </c>
      <c r="S185">
        <v>304.5</v>
      </c>
      <c r="T185">
        <v>13</v>
      </c>
      <c r="U185">
        <v>1.7</v>
      </c>
      <c r="V185">
        <v>31.9</v>
      </c>
      <c r="W185">
        <v>1365.4</v>
      </c>
      <c r="X185">
        <v>0.2</v>
      </c>
      <c r="Y185">
        <v>305.39999999999998</v>
      </c>
      <c r="Z185">
        <v>72.599999999999994</v>
      </c>
      <c r="AA185">
        <v>378</v>
      </c>
      <c r="AB185">
        <v>232.3</v>
      </c>
      <c r="AC185">
        <v>10.199999999999999</v>
      </c>
      <c r="AD185">
        <v>1.35</v>
      </c>
      <c r="AE185">
        <v>24.4</v>
      </c>
      <c r="AF185">
        <v>1020.5</v>
      </c>
      <c r="AG185">
        <v>0.16</v>
      </c>
      <c r="AH185">
        <v>232.9</v>
      </c>
      <c r="AI185">
        <v>54.9</v>
      </c>
      <c r="AJ185">
        <v>287.8</v>
      </c>
      <c r="AK185">
        <v>310</v>
      </c>
      <c r="AL185">
        <v>6.2</v>
      </c>
      <c r="AM185">
        <v>0.64</v>
      </c>
      <c r="AN185">
        <v>36.4</v>
      </c>
      <c r="AO185">
        <v>1607.2</v>
      </c>
      <c r="AP185">
        <v>0.14000000000000001</v>
      </c>
      <c r="AQ185">
        <v>310.3</v>
      </c>
      <c r="AR185">
        <v>84.3</v>
      </c>
      <c r="AS185">
        <v>394.7</v>
      </c>
      <c r="AT185">
        <v>604.79999999999995</v>
      </c>
      <c r="AU185">
        <v>40.4</v>
      </c>
      <c r="AV185">
        <v>5.72</v>
      </c>
      <c r="AW185">
        <v>47</v>
      </c>
      <c r="AX185">
        <v>2150.1</v>
      </c>
      <c r="AY185">
        <v>0.36</v>
      </c>
      <c r="AZ185">
        <v>607.5</v>
      </c>
      <c r="BA185">
        <v>111.1</v>
      </c>
      <c r="BB185">
        <v>718.6</v>
      </c>
      <c r="BC185">
        <v>11864930.699999999</v>
      </c>
      <c r="BD185">
        <v>504.6</v>
      </c>
      <c r="BE185">
        <v>65.900000000000006</v>
      </c>
      <c r="BF185">
        <v>1243104.6000000001</v>
      </c>
      <c r="BG185">
        <v>53257.2</v>
      </c>
      <c r="BH185">
        <v>7.6</v>
      </c>
      <c r="BI185">
        <v>11897954.6</v>
      </c>
      <c r="BJ185">
        <v>2832244.7</v>
      </c>
      <c r="BK185">
        <v>14730199.199999999</v>
      </c>
      <c r="BL185">
        <v>0</v>
      </c>
      <c r="BM185">
        <v>25.49</v>
      </c>
      <c r="BN185">
        <v>9.6199999999999992</v>
      </c>
      <c r="BO185">
        <v>0</v>
      </c>
      <c r="BP185">
        <v>35.11</v>
      </c>
      <c r="BQ185">
        <v>27.05</v>
      </c>
      <c r="BR185">
        <v>10.47</v>
      </c>
      <c r="BS185">
        <v>0</v>
      </c>
      <c r="BT185">
        <v>37.520000000000003</v>
      </c>
      <c r="BU185">
        <v>39221510</v>
      </c>
      <c r="BV185">
        <v>2017541.8</v>
      </c>
      <c r="BW185">
        <v>272671.40000000002</v>
      </c>
      <c r="BX185">
        <v>7160.3</v>
      </c>
      <c r="BY185">
        <v>0</v>
      </c>
      <c r="BZ185">
        <v>0</v>
      </c>
      <c r="CA185">
        <v>2525645</v>
      </c>
      <c r="CB185">
        <v>0</v>
      </c>
      <c r="CC185">
        <v>0</v>
      </c>
      <c r="CD185">
        <v>210023.7</v>
      </c>
      <c r="CE185">
        <v>23296770</v>
      </c>
      <c r="CF185">
        <v>0</v>
      </c>
      <c r="CG185">
        <v>29603.599999999999</v>
      </c>
      <c r="CH185">
        <v>0</v>
      </c>
      <c r="CI185">
        <v>0</v>
      </c>
      <c r="CJ185">
        <v>11023961</v>
      </c>
      <c r="CK185">
        <v>48157.9</v>
      </c>
      <c r="CL185">
        <v>0</v>
      </c>
      <c r="CM185">
        <v>0</v>
      </c>
      <c r="CN185">
        <v>1807518.2</v>
      </c>
      <c r="CO185">
        <v>0</v>
      </c>
      <c r="CP185">
        <v>0</v>
      </c>
      <c r="CQ185">
        <v>131.5</v>
      </c>
      <c r="CR185">
        <v>1.6</v>
      </c>
      <c r="CS185">
        <v>0</v>
      </c>
      <c r="CT185">
        <v>1444</v>
      </c>
      <c r="CU185">
        <v>0</v>
      </c>
      <c r="CV185">
        <v>0</v>
      </c>
      <c r="CW185">
        <v>141</v>
      </c>
      <c r="CX185">
        <v>8214.4</v>
      </c>
      <c r="CY185">
        <v>0</v>
      </c>
      <c r="CZ185">
        <v>440.2</v>
      </c>
      <c r="DA185">
        <v>0</v>
      </c>
      <c r="DB185">
        <v>0</v>
      </c>
      <c r="DC185">
        <v>1401</v>
      </c>
      <c r="DD185">
        <v>847.3</v>
      </c>
      <c r="DE185">
        <v>0</v>
      </c>
      <c r="DF185">
        <v>0</v>
      </c>
      <c r="DG185">
        <v>802.1</v>
      </c>
      <c r="DH185">
        <v>0</v>
      </c>
      <c r="DI185">
        <v>0</v>
      </c>
      <c r="DJ185">
        <v>788.7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</row>
    <row r="186" spans="1:121" hidden="1">
      <c r="A186" t="s">
        <v>78</v>
      </c>
      <c r="B186">
        <v>2030</v>
      </c>
      <c r="C186">
        <v>58378220</v>
      </c>
      <c r="D186">
        <v>529982.5</v>
      </c>
      <c r="E186">
        <v>0</v>
      </c>
      <c r="F186">
        <v>1156814</v>
      </c>
      <c r="G186">
        <v>60065016.100000001</v>
      </c>
      <c r="H186">
        <v>56279347.399999999</v>
      </c>
      <c r="I186">
        <v>57099094.700000003</v>
      </c>
      <c r="J186" s="53">
        <v>73175670</v>
      </c>
      <c r="K186" s="65">
        <v>48234924</v>
      </c>
      <c r="L186">
        <v>3.5900000000000001E-2</v>
      </c>
      <c r="M186">
        <v>5.3999999999999999E-2</v>
      </c>
      <c r="N186">
        <v>0.17499999999999999</v>
      </c>
      <c r="O186">
        <v>57054.94</v>
      </c>
      <c r="P186">
        <v>12209.5</v>
      </c>
      <c r="Q186">
        <v>0.41</v>
      </c>
      <c r="R186">
        <v>0.64</v>
      </c>
      <c r="S186">
        <v>256.10000000000002</v>
      </c>
      <c r="T186">
        <v>9.1</v>
      </c>
      <c r="U186">
        <v>1.1399999999999999</v>
      </c>
      <c r="V186">
        <v>29.1</v>
      </c>
      <c r="W186">
        <v>1208.3</v>
      </c>
      <c r="X186">
        <v>0.18</v>
      </c>
      <c r="Y186">
        <v>256.7</v>
      </c>
      <c r="Z186">
        <v>65.2</v>
      </c>
      <c r="AA186">
        <v>321.89999999999998</v>
      </c>
      <c r="AB186">
        <v>167.8</v>
      </c>
      <c r="AC186">
        <v>6.8</v>
      </c>
      <c r="AD186">
        <v>0.88</v>
      </c>
      <c r="AE186">
        <v>18.600000000000001</v>
      </c>
      <c r="AF186">
        <v>762.2</v>
      </c>
      <c r="AG186">
        <v>0.12</v>
      </c>
      <c r="AH186">
        <v>168.3</v>
      </c>
      <c r="AI186">
        <v>41.3</v>
      </c>
      <c r="AJ186">
        <v>209.6</v>
      </c>
      <c r="AK186">
        <v>323.39999999999998</v>
      </c>
      <c r="AL186">
        <v>11</v>
      </c>
      <c r="AM186">
        <v>1.36</v>
      </c>
      <c r="AN186">
        <v>33.9</v>
      </c>
      <c r="AO186">
        <v>1535.3</v>
      </c>
      <c r="AP186">
        <v>0.15</v>
      </c>
      <c r="AQ186">
        <v>324.10000000000002</v>
      </c>
      <c r="AR186">
        <v>79.7</v>
      </c>
      <c r="AS186">
        <v>403.8</v>
      </c>
      <c r="AT186">
        <v>558</v>
      </c>
      <c r="AU186">
        <v>37.700000000000003</v>
      </c>
      <c r="AV186">
        <v>5.32</v>
      </c>
      <c r="AW186">
        <v>42.7</v>
      </c>
      <c r="AX186">
        <v>2001.3</v>
      </c>
      <c r="AY186">
        <v>0.32</v>
      </c>
      <c r="AZ186">
        <v>560.6</v>
      </c>
      <c r="BA186">
        <v>102.4</v>
      </c>
      <c r="BB186">
        <v>663</v>
      </c>
      <c r="BC186">
        <v>8891079.4000000004</v>
      </c>
      <c r="BD186">
        <v>312.8</v>
      </c>
      <c r="BE186">
        <v>39.299999999999997</v>
      </c>
      <c r="BF186">
        <v>1013103.3</v>
      </c>
      <c r="BG186">
        <v>42016.6</v>
      </c>
      <c r="BH186">
        <v>6.2</v>
      </c>
      <c r="BI186">
        <v>8911128.8000000007</v>
      </c>
      <c r="BJ186">
        <v>2266883.2999999998</v>
      </c>
      <c r="BK186">
        <v>11178012</v>
      </c>
      <c r="BL186">
        <v>0</v>
      </c>
      <c r="BM186">
        <v>23.91</v>
      </c>
      <c r="BN186">
        <v>11.09</v>
      </c>
      <c r="BO186">
        <v>0</v>
      </c>
      <c r="BP186">
        <v>35.01</v>
      </c>
      <c r="BQ186">
        <v>25.44</v>
      </c>
      <c r="BR186">
        <v>12.15</v>
      </c>
      <c r="BS186">
        <v>0</v>
      </c>
      <c r="BT186">
        <v>37.58</v>
      </c>
      <c r="BU186">
        <v>34939316</v>
      </c>
      <c r="BV186">
        <v>2965921.2</v>
      </c>
      <c r="BW186">
        <v>450492.7</v>
      </c>
      <c r="BX186">
        <v>6859.4</v>
      </c>
      <c r="BY186">
        <v>0</v>
      </c>
      <c r="BZ186">
        <v>0</v>
      </c>
      <c r="CA186">
        <v>1305632.8</v>
      </c>
      <c r="CB186">
        <v>0</v>
      </c>
      <c r="CC186">
        <v>0</v>
      </c>
      <c r="CD186">
        <v>476201.4</v>
      </c>
      <c r="CE186">
        <v>19318430</v>
      </c>
      <c r="CF186">
        <v>0</v>
      </c>
      <c r="CG186">
        <v>14728.5</v>
      </c>
      <c r="CH186">
        <v>0</v>
      </c>
      <c r="CI186">
        <v>0</v>
      </c>
      <c r="CJ186">
        <v>10834782</v>
      </c>
      <c r="CK186">
        <v>42471.1</v>
      </c>
      <c r="CL186">
        <v>0</v>
      </c>
      <c r="CM186">
        <v>0</v>
      </c>
      <c r="CN186">
        <v>2489720</v>
      </c>
      <c r="CO186">
        <v>0</v>
      </c>
      <c r="CP186">
        <v>0</v>
      </c>
      <c r="CQ186">
        <v>253.1</v>
      </c>
      <c r="CR186">
        <v>1.6</v>
      </c>
      <c r="CS186">
        <v>0</v>
      </c>
      <c r="CT186">
        <v>1138.8</v>
      </c>
      <c r="CU186">
        <v>0</v>
      </c>
      <c r="CV186">
        <v>0</v>
      </c>
      <c r="CW186">
        <v>320</v>
      </c>
      <c r="CX186">
        <v>8175.1</v>
      </c>
      <c r="CY186">
        <v>0</v>
      </c>
      <c r="CZ186">
        <v>440.2</v>
      </c>
      <c r="DA186">
        <v>0</v>
      </c>
      <c r="DB186">
        <v>0</v>
      </c>
      <c r="DC186">
        <v>1401</v>
      </c>
      <c r="DD186">
        <v>847.3</v>
      </c>
      <c r="DE186">
        <v>0</v>
      </c>
      <c r="DF186">
        <v>0</v>
      </c>
      <c r="DG186">
        <v>1085</v>
      </c>
      <c r="DH186">
        <v>0</v>
      </c>
      <c r="DI186">
        <v>0</v>
      </c>
      <c r="DJ186">
        <v>1275.3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</row>
    <row r="187" spans="1:121" hidden="1">
      <c r="A187" t="s">
        <v>78</v>
      </c>
      <c r="B187">
        <v>2035</v>
      </c>
      <c r="C187">
        <v>63360436</v>
      </c>
      <c r="D187">
        <v>3560916</v>
      </c>
      <c r="E187">
        <v>0</v>
      </c>
      <c r="F187">
        <v>1143489.8</v>
      </c>
      <c r="G187">
        <v>68064839.299999997</v>
      </c>
      <c r="H187">
        <v>61082497.399999999</v>
      </c>
      <c r="I187">
        <v>58794297.200000003</v>
      </c>
      <c r="J187" s="53">
        <v>75539896</v>
      </c>
      <c r="K187" s="65">
        <v>44414676</v>
      </c>
      <c r="L187">
        <v>3.5900000000000001E-2</v>
      </c>
      <c r="M187">
        <v>5.3999999999999999E-2</v>
      </c>
      <c r="N187">
        <v>0.17499999999999999</v>
      </c>
      <c r="O187">
        <v>84419.78</v>
      </c>
      <c r="P187">
        <v>13542.6</v>
      </c>
      <c r="Q187">
        <v>0.63</v>
      </c>
      <c r="R187">
        <v>0.76</v>
      </c>
      <c r="S187">
        <v>166.7</v>
      </c>
      <c r="T187">
        <v>6.7</v>
      </c>
      <c r="U187">
        <v>0.87</v>
      </c>
      <c r="V187">
        <v>19</v>
      </c>
      <c r="W187">
        <v>763.8</v>
      </c>
      <c r="X187">
        <v>0.13</v>
      </c>
      <c r="Y187">
        <v>167.2</v>
      </c>
      <c r="Z187">
        <v>41.8</v>
      </c>
      <c r="AA187">
        <v>208.9</v>
      </c>
      <c r="AB187">
        <v>118.5</v>
      </c>
      <c r="AC187">
        <v>5.5</v>
      </c>
      <c r="AD187">
        <v>0.73</v>
      </c>
      <c r="AE187">
        <v>12.9</v>
      </c>
      <c r="AF187">
        <v>519.1</v>
      </c>
      <c r="AG187">
        <v>0.1</v>
      </c>
      <c r="AH187">
        <v>118.9</v>
      </c>
      <c r="AI187">
        <v>28.4</v>
      </c>
      <c r="AJ187">
        <v>147.19999999999999</v>
      </c>
      <c r="AK187">
        <v>322.8</v>
      </c>
      <c r="AL187">
        <v>15</v>
      </c>
      <c r="AM187">
        <v>1.99</v>
      </c>
      <c r="AN187">
        <v>30.2</v>
      </c>
      <c r="AO187">
        <v>1403.3</v>
      </c>
      <c r="AP187">
        <v>0.15</v>
      </c>
      <c r="AQ187">
        <v>323.8</v>
      </c>
      <c r="AR187">
        <v>72.099999999999994</v>
      </c>
      <c r="AS187">
        <v>395.9</v>
      </c>
      <c r="AT187">
        <v>506.4</v>
      </c>
      <c r="AU187">
        <v>33.700000000000003</v>
      </c>
      <c r="AV187">
        <v>4.7300000000000004</v>
      </c>
      <c r="AW187">
        <v>39.1</v>
      </c>
      <c r="AX187">
        <v>1841.6</v>
      </c>
      <c r="AY187">
        <v>0.28000000000000003</v>
      </c>
      <c r="AZ187">
        <v>508.7</v>
      </c>
      <c r="BA187">
        <v>94.1</v>
      </c>
      <c r="BB187">
        <v>602.70000000000005</v>
      </c>
      <c r="BC187">
        <v>6070167.2000000002</v>
      </c>
      <c r="BD187">
        <v>242.3</v>
      </c>
      <c r="BE187">
        <v>31.2</v>
      </c>
      <c r="BF187">
        <v>693182.6</v>
      </c>
      <c r="BG187">
        <v>27879</v>
      </c>
      <c r="BH187">
        <v>4.9000000000000004</v>
      </c>
      <c r="BI187">
        <v>6085915.7000000002</v>
      </c>
      <c r="BJ187">
        <v>1525301.2</v>
      </c>
      <c r="BK187">
        <v>7611216.9000000004</v>
      </c>
      <c r="BL187">
        <v>0</v>
      </c>
      <c r="BM187">
        <v>21.3</v>
      </c>
      <c r="BN187">
        <v>15.85</v>
      </c>
      <c r="BO187">
        <v>0</v>
      </c>
      <c r="BP187">
        <v>37.15</v>
      </c>
      <c r="BQ187">
        <v>23.17</v>
      </c>
      <c r="BR187">
        <v>18.11</v>
      </c>
      <c r="BS187">
        <v>0</v>
      </c>
      <c r="BT187">
        <v>41.28</v>
      </c>
      <c r="BU187">
        <v>36725440</v>
      </c>
      <c r="BV187">
        <v>9270542</v>
      </c>
      <c r="BW187">
        <v>3016122</v>
      </c>
      <c r="BX187">
        <v>6399.6</v>
      </c>
      <c r="BY187">
        <v>0</v>
      </c>
      <c r="BZ187">
        <v>0</v>
      </c>
      <c r="CA187">
        <v>1160252</v>
      </c>
      <c r="CB187">
        <v>0</v>
      </c>
      <c r="CC187">
        <v>0</v>
      </c>
      <c r="CD187">
        <v>1524133</v>
      </c>
      <c r="CE187">
        <v>12581533</v>
      </c>
      <c r="CF187">
        <v>0</v>
      </c>
      <c r="CG187">
        <v>7999.7</v>
      </c>
      <c r="CH187">
        <v>0</v>
      </c>
      <c r="CI187">
        <v>0</v>
      </c>
      <c r="CJ187">
        <v>10666768</v>
      </c>
      <c r="CK187">
        <v>15825.4</v>
      </c>
      <c r="CL187">
        <v>0</v>
      </c>
      <c r="CM187">
        <v>0</v>
      </c>
      <c r="CN187">
        <v>7746409</v>
      </c>
      <c r="CO187">
        <v>0</v>
      </c>
      <c r="CP187">
        <v>0</v>
      </c>
      <c r="CQ187">
        <v>1634.5</v>
      </c>
      <c r="CR187">
        <v>1.6</v>
      </c>
      <c r="CS187">
        <v>0</v>
      </c>
      <c r="CT187">
        <v>1138.8</v>
      </c>
      <c r="CU187">
        <v>0</v>
      </c>
      <c r="CV187">
        <v>0</v>
      </c>
      <c r="CW187">
        <v>1027.8</v>
      </c>
      <c r="CX187">
        <v>8175.1</v>
      </c>
      <c r="CY187">
        <v>0</v>
      </c>
      <c r="CZ187">
        <v>440.2</v>
      </c>
      <c r="DA187">
        <v>0</v>
      </c>
      <c r="DB187">
        <v>0</v>
      </c>
      <c r="DC187">
        <v>1401</v>
      </c>
      <c r="DD187">
        <v>728.2</v>
      </c>
      <c r="DE187">
        <v>0</v>
      </c>
      <c r="DF187">
        <v>0</v>
      </c>
      <c r="DG187">
        <v>3247.8</v>
      </c>
      <c r="DH187">
        <v>0</v>
      </c>
      <c r="DI187">
        <v>0</v>
      </c>
      <c r="DJ187">
        <v>9033.9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</row>
    <row r="188" spans="1:121" hidden="1">
      <c r="A188" t="s">
        <v>78</v>
      </c>
      <c r="B188">
        <v>2040</v>
      </c>
      <c r="C188">
        <v>68942570</v>
      </c>
      <c r="D188">
        <v>8690064</v>
      </c>
      <c r="E188">
        <v>0</v>
      </c>
      <c r="F188">
        <v>1417734.4</v>
      </c>
      <c r="G188">
        <v>79050366.799999997</v>
      </c>
      <c r="H188">
        <v>66463999.200000003</v>
      </c>
      <c r="I188">
        <v>26496513.300000001</v>
      </c>
      <c r="J188" s="53">
        <v>75004824</v>
      </c>
      <c r="K188" s="65">
        <v>76890936</v>
      </c>
      <c r="L188">
        <v>3.5900000000000001E-2</v>
      </c>
      <c r="M188">
        <v>5.3999999999999999E-2</v>
      </c>
      <c r="N188">
        <v>0.1734</v>
      </c>
      <c r="O188">
        <v>83635.81</v>
      </c>
      <c r="P188">
        <v>15104.8</v>
      </c>
      <c r="Q188">
        <v>0.87</v>
      </c>
      <c r="R188">
        <v>0.88</v>
      </c>
      <c r="S188">
        <v>54.2</v>
      </c>
      <c r="T188">
        <v>1.6</v>
      </c>
      <c r="U188">
        <v>0.2</v>
      </c>
      <c r="V188">
        <v>6.9</v>
      </c>
      <c r="W188">
        <v>266.10000000000002</v>
      </c>
      <c r="X188">
        <v>0.05</v>
      </c>
      <c r="Y188">
        <v>54.3</v>
      </c>
      <c r="Z188">
        <v>14.9</v>
      </c>
      <c r="AA188">
        <v>69.2</v>
      </c>
      <c r="AB188">
        <v>56.5</v>
      </c>
      <c r="AC188">
        <v>2.2000000000000002</v>
      </c>
      <c r="AD188">
        <v>0.27</v>
      </c>
      <c r="AE188">
        <v>6.9</v>
      </c>
      <c r="AF188">
        <v>263.5</v>
      </c>
      <c r="AG188">
        <v>0.05</v>
      </c>
      <c r="AH188">
        <v>56.7</v>
      </c>
      <c r="AI188">
        <v>14.8</v>
      </c>
      <c r="AJ188">
        <v>71.400000000000006</v>
      </c>
      <c r="AK188">
        <v>306</v>
      </c>
      <c r="AL188">
        <v>17.5</v>
      </c>
      <c r="AM188">
        <v>2.4</v>
      </c>
      <c r="AN188">
        <v>25.7</v>
      </c>
      <c r="AO188">
        <v>1225.0999999999999</v>
      </c>
      <c r="AP188">
        <v>0.15</v>
      </c>
      <c r="AQ188">
        <v>307.2</v>
      </c>
      <c r="AR188">
        <v>62.3</v>
      </c>
      <c r="AS188">
        <v>369.5</v>
      </c>
      <c r="AT188">
        <v>411.3</v>
      </c>
      <c r="AU188">
        <v>25.6</v>
      </c>
      <c r="AV188">
        <v>3.56</v>
      </c>
      <c r="AW188">
        <v>33.799999999999997</v>
      </c>
      <c r="AX188">
        <v>1557.9</v>
      </c>
      <c r="AY188">
        <v>0.23</v>
      </c>
      <c r="AZ188">
        <v>413</v>
      </c>
      <c r="BA188">
        <v>80.2</v>
      </c>
      <c r="BB188">
        <v>493.3</v>
      </c>
      <c r="BC188">
        <v>4332306.8</v>
      </c>
      <c r="BD188">
        <v>128.6</v>
      </c>
      <c r="BE188">
        <v>15.5</v>
      </c>
      <c r="BF188">
        <v>556972.4</v>
      </c>
      <c r="BG188">
        <v>21345.599999999999</v>
      </c>
      <c r="BH188">
        <v>3.9</v>
      </c>
      <c r="BI188">
        <v>4340357.5</v>
      </c>
      <c r="BJ188">
        <v>1194149</v>
      </c>
      <c r="BK188">
        <v>5534506.5</v>
      </c>
      <c r="BL188">
        <v>0</v>
      </c>
      <c r="BM188">
        <v>16.989999999999998</v>
      </c>
      <c r="BN188">
        <v>14.9</v>
      </c>
      <c r="BO188">
        <v>0</v>
      </c>
      <c r="BP188">
        <v>31.89</v>
      </c>
      <c r="BQ188">
        <v>19.149999999999999</v>
      </c>
      <c r="BR188">
        <v>18.2</v>
      </c>
      <c r="BS188">
        <v>0</v>
      </c>
      <c r="BT188">
        <v>37.35</v>
      </c>
      <c r="BU188">
        <v>80817640</v>
      </c>
      <c r="BV188">
        <v>52553852</v>
      </c>
      <c r="BW188">
        <v>7416258.5</v>
      </c>
      <c r="BX188">
        <v>6058.5</v>
      </c>
      <c r="BY188">
        <v>0</v>
      </c>
      <c r="BZ188">
        <v>0</v>
      </c>
      <c r="CA188">
        <v>436188</v>
      </c>
      <c r="CB188">
        <v>0</v>
      </c>
      <c r="CC188">
        <v>0</v>
      </c>
      <c r="CD188">
        <v>1870859.4</v>
      </c>
      <c r="CE188">
        <v>10219016</v>
      </c>
      <c r="CF188">
        <v>0</v>
      </c>
      <c r="CG188">
        <v>7777.5</v>
      </c>
      <c r="CH188">
        <v>0</v>
      </c>
      <c r="CI188">
        <v>0</v>
      </c>
      <c r="CJ188">
        <v>10162882</v>
      </c>
      <c r="CK188">
        <v>15605.6</v>
      </c>
      <c r="CL188">
        <v>0</v>
      </c>
      <c r="CM188">
        <v>0</v>
      </c>
      <c r="CN188">
        <v>24843510</v>
      </c>
      <c r="CO188">
        <v>25839486</v>
      </c>
      <c r="CP188">
        <v>0</v>
      </c>
      <c r="CQ188">
        <v>3652.2</v>
      </c>
      <c r="CR188">
        <v>1.6</v>
      </c>
      <c r="CS188">
        <v>0</v>
      </c>
      <c r="CT188">
        <v>1138.8</v>
      </c>
      <c r="CU188">
        <v>0</v>
      </c>
      <c r="CV188">
        <v>0</v>
      </c>
      <c r="CW188">
        <v>1297.5</v>
      </c>
      <c r="CX188">
        <v>8175.1</v>
      </c>
      <c r="CY188">
        <v>0</v>
      </c>
      <c r="CZ188">
        <v>440.2</v>
      </c>
      <c r="DA188">
        <v>0</v>
      </c>
      <c r="DB188">
        <v>0</v>
      </c>
      <c r="DC188">
        <v>1401</v>
      </c>
      <c r="DD188">
        <v>728.2</v>
      </c>
      <c r="DE188">
        <v>0</v>
      </c>
      <c r="DF188">
        <v>0</v>
      </c>
      <c r="DG188">
        <v>10172</v>
      </c>
      <c r="DH188">
        <v>0</v>
      </c>
      <c r="DI188">
        <v>7930.2</v>
      </c>
      <c r="DJ188">
        <v>22270.1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</row>
    <row r="189" spans="1:121" hidden="1">
      <c r="A189" t="s">
        <v>78</v>
      </c>
      <c r="B189">
        <v>2045</v>
      </c>
      <c r="C189">
        <v>73847520</v>
      </c>
      <c r="D189">
        <v>11221433</v>
      </c>
      <c r="E189">
        <v>0</v>
      </c>
      <c r="F189">
        <v>1530292.9</v>
      </c>
      <c r="G189">
        <v>86599243.200000003</v>
      </c>
      <c r="H189">
        <v>71192637</v>
      </c>
      <c r="I189">
        <v>24759506.899999999</v>
      </c>
      <c r="J189" s="53">
        <v>78202376</v>
      </c>
      <c r="K189" s="65">
        <v>85164900</v>
      </c>
      <c r="L189">
        <v>3.5900000000000001E-2</v>
      </c>
      <c r="M189">
        <v>5.3999999999999999E-2</v>
      </c>
      <c r="N189">
        <v>0.1731</v>
      </c>
      <c r="O189">
        <v>82208.86</v>
      </c>
      <c r="P189">
        <v>16355.1</v>
      </c>
      <c r="Q189">
        <v>0.87</v>
      </c>
      <c r="R189">
        <v>0.88</v>
      </c>
      <c r="S189">
        <v>49.8</v>
      </c>
      <c r="T189">
        <v>1.2</v>
      </c>
      <c r="U189">
        <v>0.13</v>
      </c>
      <c r="V189">
        <v>6.6</v>
      </c>
      <c r="W189">
        <v>255.2</v>
      </c>
      <c r="X189">
        <v>0.04</v>
      </c>
      <c r="Y189">
        <v>49.9</v>
      </c>
      <c r="Z189">
        <v>14.2</v>
      </c>
      <c r="AA189">
        <v>64.099999999999994</v>
      </c>
      <c r="AB189">
        <v>53.4</v>
      </c>
      <c r="AC189">
        <v>1.6</v>
      </c>
      <c r="AD189">
        <v>0.19</v>
      </c>
      <c r="AE189">
        <v>6.8</v>
      </c>
      <c r="AF189">
        <v>262.5</v>
      </c>
      <c r="AG189">
        <v>0.05</v>
      </c>
      <c r="AH189">
        <v>53.5</v>
      </c>
      <c r="AI189">
        <v>14.6</v>
      </c>
      <c r="AJ189">
        <v>68.2</v>
      </c>
      <c r="AK189">
        <v>255.8</v>
      </c>
      <c r="AL189">
        <v>13.7</v>
      </c>
      <c r="AM189">
        <v>1.85</v>
      </c>
      <c r="AN189">
        <v>23.8</v>
      </c>
      <c r="AO189">
        <v>1058.3</v>
      </c>
      <c r="AP189">
        <v>0.15</v>
      </c>
      <c r="AQ189">
        <v>256.7</v>
      </c>
      <c r="AR189">
        <v>55.4</v>
      </c>
      <c r="AS189">
        <v>312</v>
      </c>
      <c r="AT189">
        <v>354.3</v>
      </c>
      <c r="AU189">
        <v>19.8</v>
      </c>
      <c r="AV189">
        <v>2.71</v>
      </c>
      <c r="AW189">
        <v>31.1</v>
      </c>
      <c r="AX189">
        <v>1420</v>
      </c>
      <c r="AY189">
        <v>0.19</v>
      </c>
      <c r="AZ189">
        <v>355.6</v>
      </c>
      <c r="BA189">
        <v>73.5</v>
      </c>
      <c r="BB189">
        <v>429.1</v>
      </c>
      <c r="BC189">
        <v>4611270.9000000004</v>
      </c>
      <c r="BD189">
        <v>107.2</v>
      </c>
      <c r="BE189">
        <v>11.8</v>
      </c>
      <c r="BF189">
        <v>612264.80000000005</v>
      </c>
      <c r="BG189">
        <v>23670.3</v>
      </c>
      <c r="BH189">
        <v>4</v>
      </c>
      <c r="BI189">
        <v>4617699.3</v>
      </c>
      <c r="BJ189">
        <v>1318731.1000000001</v>
      </c>
      <c r="BK189">
        <v>5936430.4000000004</v>
      </c>
      <c r="BL189">
        <v>0</v>
      </c>
      <c r="BM189">
        <v>14.89</v>
      </c>
      <c r="BN189">
        <v>14.47</v>
      </c>
      <c r="BO189">
        <v>0</v>
      </c>
      <c r="BP189">
        <v>29.37</v>
      </c>
      <c r="BQ189">
        <v>17.260000000000002</v>
      </c>
      <c r="BR189">
        <v>18.079999999999998</v>
      </c>
      <c r="BS189">
        <v>0</v>
      </c>
      <c r="BT189">
        <v>35.340000000000003</v>
      </c>
      <c r="BU189">
        <v>93439560</v>
      </c>
      <c r="BV189">
        <v>61839736</v>
      </c>
      <c r="BW189">
        <v>9624758</v>
      </c>
      <c r="BX189">
        <v>5434</v>
      </c>
      <c r="BY189">
        <v>0</v>
      </c>
      <c r="BZ189">
        <v>0</v>
      </c>
      <c r="CA189">
        <v>193548.6</v>
      </c>
      <c r="CB189">
        <v>0</v>
      </c>
      <c r="CC189">
        <v>0</v>
      </c>
      <c r="CD189">
        <v>1995238.2</v>
      </c>
      <c r="CE189">
        <v>11769197</v>
      </c>
      <c r="CF189">
        <v>0</v>
      </c>
      <c r="CG189">
        <v>3345.6</v>
      </c>
      <c r="CH189">
        <v>0</v>
      </c>
      <c r="CI189">
        <v>0</v>
      </c>
      <c r="CJ189">
        <v>9998452</v>
      </c>
      <c r="CK189">
        <v>5091.3</v>
      </c>
      <c r="CL189">
        <v>0</v>
      </c>
      <c r="CM189">
        <v>0</v>
      </c>
      <c r="CN189">
        <v>34355852</v>
      </c>
      <c r="CO189">
        <v>25488648</v>
      </c>
      <c r="CP189">
        <v>0</v>
      </c>
      <c r="CQ189">
        <v>4621</v>
      </c>
      <c r="CR189">
        <v>1.6</v>
      </c>
      <c r="CS189">
        <v>0</v>
      </c>
      <c r="CT189">
        <v>1138.8</v>
      </c>
      <c r="CU189">
        <v>0</v>
      </c>
      <c r="CV189">
        <v>0</v>
      </c>
      <c r="CW189">
        <v>1478.4</v>
      </c>
      <c r="CX189">
        <v>8175.1</v>
      </c>
      <c r="CY189">
        <v>0</v>
      </c>
      <c r="CZ189">
        <v>440.2</v>
      </c>
      <c r="DA189">
        <v>0</v>
      </c>
      <c r="DB189">
        <v>0</v>
      </c>
      <c r="DC189">
        <v>1401</v>
      </c>
      <c r="DD189">
        <v>492.2</v>
      </c>
      <c r="DE189">
        <v>0</v>
      </c>
      <c r="DF189">
        <v>0</v>
      </c>
      <c r="DG189">
        <v>15070.1</v>
      </c>
      <c r="DH189">
        <v>0</v>
      </c>
      <c r="DI189">
        <v>7930.2</v>
      </c>
      <c r="DJ189">
        <v>27551.3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</row>
    <row r="190" spans="1:121" hidden="1">
      <c r="A190" t="s">
        <v>78</v>
      </c>
      <c r="B190">
        <v>2050</v>
      </c>
      <c r="C190">
        <v>78409060</v>
      </c>
      <c r="D190">
        <v>9681947</v>
      </c>
      <c r="E190">
        <v>0</v>
      </c>
      <c r="F190">
        <v>1577547.2</v>
      </c>
      <c r="G190">
        <v>89668552</v>
      </c>
      <c r="H190">
        <v>75590179.400000006</v>
      </c>
      <c r="I190">
        <v>22847176.199999999</v>
      </c>
      <c r="J190" s="53">
        <v>85401980</v>
      </c>
      <c r="K190" s="65">
        <v>85816810</v>
      </c>
      <c r="L190">
        <v>3.5900000000000001E-2</v>
      </c>
      <c r="M190">
        <v>5.3999999999999999E-2</v>
      </c>
      <c r="N190">
        <v>0.17319999999999999</v>
      </c>
      <c r="O190">
        <v>79113.84</v>
      </c>
      <c r="P190">
        <v>17431.900000000001</v>
      </c>
      <c r="Q190">
        <v>0.83</v>
      </c>
      <c r="R190">
        <v>0.86</v>
      </c>
      <c r="S190">
        <v>65.8</v>
      </c>
      <c r="T190">
        <v>1.6</v>
      </c>
      <c r="U190">
        <v>0.18</v>
      </c>
      <c r="V190">
        <v>7.5</v>
      </c>
      <c r="W190">
        <v>333.4</v>
      </c>
      <c r="X190">
        <v>0.03</v>
      </c>
      <c r="Y190">
        <v>65.900000000000006</v>
      </c>
      <c r="Z190">
        <v>17.399999999999999</v>
      </c>
      <c r="AA190">
        <v>83.3</v>
      </c>
      <c r="AB190">
        <v>63.5</v>
      </c>
      <c r="AC190">
        <v>2</v>
      </c>
      <c r="AD190">
        <v>0.24</v>
      </c>
      <c r="AE190">
        <v>7</v>
      </c>
      <c r="AF190">
        <v>307.8</v>
      </c>
      <c r="AG190">
        <v>0.03</v>
      </c>
      <c r="AH190">
        <v>63.7</v>
      </c>
      <c r="AI190">
        <v>16.100000000000001</v>
      </c>
      <c r="AJ190">
        <v>79.8</v>
      </c>
      <c r="AK190">
        <v>230.5</v>
      </c>
      <c r="AL190">
        <v>11.5</v>
      </c>
      <c r="AM190">
        <v>1.54</v>
      </c>
      <c r="AN190">
        <v>23</v>
      </c>
      <c r="AO190">
        <v>982</v>
      </c>
      <c r="AP190">
        <v>0.16</v>
      </c>
      <c r="AQ190">
        <v>231.3</v>
      </c>
      <c r="AR190">
        <v>52.3</v>
      </c>
      <c r="AS190">
        <v>283.60000000000002</v>
      </c>
      <c r="AT190">
        <v>351.1</v>
      </c>
      <c r="AU190">
        <v>18</v>
      </c>
      <c r="AV190">
        <v>2.4300000000000002</v>
      </c>
      <c r="AW190">
        <v>31.9</v>
      </c>
      <c r="AX190">
        <v>1462.7</v>
      </c>
      <c r="AY190">
        <v>0.18</v>
      </c>
      <c r="AZ190">
        <v>352.3</v>
      </c>
      <c r="BA190">
        <v>75.5</v>
      </c>
      <c r="BB190">
        <v>427.8</v>
      </c>
      <c r="BC190">
        <v>5852844.7999999998</v>
      </c>
      <c r="BD190">
        <v>139.19999999999999</v>
      </c>
      <c r="BE190">
        <v>15.5</v>
      </c>
      <c r="BF190">
        <v>665292</v>
      </c>
      <c r="BG190">
        <v>29689.9</v>
      </c>
      <c r="BH190">
        <v>2.6</v>
      </c>
      <c r="BI190">
        <v>5861222.4000000004</v>
      </c>
      <c r="BJ190">
        <v>1550751.3</v>
      </c>
      <c r="BK190">
        <v>7411973.7000000002</v>
      </c>
      <c r="BL190">
        <v>0</v>
      </c>
      <c r="BM190">
        <v>15.05</v>
      </c>
      <c r="BN190">
        <v>14.26</v>
      </c>
      <c r="BO190">
        <v>0</v>
      </c>
      <c r="BP190">
        <v>29.31</v>
      </c>
      <c r="BQ190">
        <v>17.25</v>
      </c>
      <c r="BR190">
        <v>17.37</v>
      </c>
      <c r="BS190">
        <v>0</v>
      </c>
      <c r="BT190">
        <v>34.619999999999997</v>
      </c>
      <c r="BU190">
        <v>89951096</v>
      </c>
      <c r="BV190">
        <v>66821376</v>
      </c>
      <c r="BW190">
        <v>8266803</v>
      </c>
      <c r="BX190">
        <v>5266.8</v>
      </c>
      <c r="BY190">
        <v>0</v>
      </c>
      <c r="BZ190">
        <v>0</v>
      </c>
      <c r="CA190">
        <v>269677</v>
      </c>
      <c r="CB190">
        <v>0</v>
      </c>
      <c r="CC190">
        <v>0</v>
      </c>
      <c r="CD190">
        <v>2286117.5</v>
      </c>
      <c r="CE190">
        <v>14325379</v>
      </c>
      <c r="CF190">
        <v>0</v>
      </c>
      <c r="CG190">
        <v>262592.3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33309780</v>
      </c>
      <c r="CO190">
        <v>31225478</v>
      </c>
      <c r="CP190">
        <v>0</v>
      </c>
      <c r="CQ190">
        <v>4067.7</v>
      </c>
      <c r="CR190">
        <v>1.6</v>
      </c>
      <c r="CS190">
        <v>0</v>
      </c>
      <c r="CT190">
        <v>1138.8</v>
      </c>
      <c r="CU190">
        <v>0</v>
      </c>
      <c r="CV190">
        <v>0</v>
      </c>
      <c r="CW190">
        <v>1719.7</v>
      </c>
      <c r="CX190">
        <v>8175.1</v>
      </c>
      <c r="CY190">
        <v>0</v>
      </c>
      <c r="CZ190">
        <v>4057.3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15102.6</v>
      </c>
      <c r="DH190">
        <v>0</v>
      </c>
      <c r="DI190">
        <v>9754.9</v>
      </c>
      <c r="DJ190">
        <v>23461.599999999999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</row>
    <row r="191" spans="1:121" hidden="1">
      <c r="A191" t="s">
        <v>85</v>
      </c>
      <c r="B191">
        <v>2024</v>
      </c>
      <c r="C191">
        <v>16923090</v>
      </c>
      <c r="D191">
        <v>94514.7</v>
      </c>
      <c r="E191">
        <v>0</v>
      </c>
      <c r="F191">
        <v>552578.6</v>
      </c>
      <c r="G191">
        <v>17570184</v>
      </c>
      <c r="H191">
        <v>16314558.9</v>
      </c>
      <c r="I191">
        <v>10244560.300000001</v>
      </c>
      <c r="J191" s="53">
        <v>18166616</v>
      </c>
      <c r="K191" s="65">
        <v>26944262</v>
      </c>
      <c r="L191">
        <v>3.5999999999999997E-2</v>
      </c>
      <c r="M191">
        <v>5.3999999999999999E-2</v>
      </c>
      <c r="N191">
        <v>0.14410000000000001</v>
      </c>
      <c r="O191">
        <v>0</v>
      </c>
      <c r="P191">
        <v>3321.3</v>
      </c>
      <c r="Q191">
        <v>0.76</v>
      </c>
      <c r="R191">
        <v>0.72</v>
      </c>
      <c r="S191">
        <v>267.39999999999998</v>
      </c>
      <c r="T191">
        <v>30.7</v>
      </c>
      <c r="U191">
        <v>4.47</v>
      </c>
      <c r="V191">
        <v>8.3000000000000007</v>
      </c>
      <c r="W191">
        <v>585.79999999999995</v>
      </c>
      <c r="X191">
        <v>0.13</v>
      </c>
      <c r="Y191">
        <v>269.5</v>
      </c>
      <c r="Z191">
        <v>25.8</v>
      </c>
      <c r="AA191">
        <v>295.3</v>
      </c>
      <c r="AB191">
        <v>320.3</v>
      </c>
      <c r="AC191">
        <v>36.700000000000003</v>
      </c>
      <c r="AD191">
        <v>5.33</v>
      </c>
      <c r="AE191">
        <v>10.1</v>
      </c>
      <c r="AF191">
        <v>705.7</v>
      </c>
      <c r="AG191">
        <v>0.16</v>
      </c>
      <c r="AH191">
        <v>322.8</v>
      </c>
      <c r="AI191">
        <v>31.2</v>
      </c>
      <c r="AJ191">
        <v>354</v>
      </c>
      <c r="AK191">
        <v>297.2</v>
      </c>
      <c r="AL191">
        <v>9.3000000000000007</v>
      </c>
      <c r="AM191">
        <v>1.1299999999999999</v>
      </c>
      <c r="AN191">
        <v>31.8</v>
      </c>
      <c r="AO191">
        <v>1436.7</v>
      </c>
      <c r="AP191">
        <v>0.13</v>
      </c>
      <c r="AQ191">
        <v>297.8</v>
      </c>
      <c r="AR191">
        <v>74.7</v>
      </c>
      <c r="AS191">
        <v>372.4</v>
      </c>
      <c r="AT191">
        <v>786.5</v>
      </c>
      <c r="AU191">
        <v>69.599999999999994</v>
      </c>
      <c r="AV191">
        <v>9.9700000000000006</v>
      </c>
      <c r="AW191">
        <v>43.8</v>
      </c>
      <c r="AX191">
        <v>2354.1</v>
      </c>
      <c r="AY191">
        <v>0.4</v>
      </c>
      <c r="AZ191">
        <v>791.3</v>
      </c>
      <c r="BA191">
        <v>114</v>
      </c>
      <c r="BB191">
        <v>905.3</v>
      </c>
      <c r="BC191">
        <v>6999440.9000000004</v>
      </c>
      <c r="BD191">
        <v>803.7</v>
      </c>
      <c r="BE191">
        <v>116.9</v>
      </c>
      <c r="BF191">
        <v>218113.7</v>
      </c>
      <c r="BG191">
        <v>15334</v>
      </c>
      <c r="BH191">
        <v>3.5</v>
      </c>
      <c r="BI191">
        <v>7055302.9000000004</v>
      </c>
      <c r="BJ191">
        <v>676016</v>
      </c>
      <c r="BK191">
        <v>7731318.9000000004</v>
      </c>
      <c r="BL191">
        <v>0</v>
      </c>
      <c r="BM191">
        <v>27.59</v>
      </c>
      <c r="BN191">
        <v>0</v>
      </c>
      <c r="BO191">
        <v>0</v>
      </c>
      <c r="BP191">
        <v>27.59</v>
      </c>
      <c r="BQ191">
        <v>29.2</v>
      </c>
      <c r="BR191">
        <v>0</v>
      </c>
      <c r="BS191">
        <v>0</v>
      </c>
      <c r="BT191">
        <v>29.2</v>
      </c>
      <c r="BU191">
        <v>26421842</v>
      </c>
      <c r="BV191">
        <v>7325624</v>
      </c>
      <c r="BW191">
        <v>80681.5</v>
      </c>
      <c r="BX191">
        <v>14207.8</v>
      </c>
      <c r="BY191">
        <v>0</v>
      </c>
      <c r="BZ191">
        <v>69959.399999999994</v>
      </c>
      <c r="CA191">
        <v>6306738.5</v>
      </c>
      <c r="CB191">
        <v>0</v>
      </c>
      <c r="CC191">
        <v>0</v>
      </c>
      <c r="CD191">
        <v>36325</v>
      </c>
      <c r="CE191">
        <v>47246.3</v>
      </c>
      <c r="CF191">
        <v>0</v>
      </c>
      <c r="CG191">
        <v>968.9</v>
      </c>
      <c r="CH191">
        <v>0</v>
      </c>
      <c r="CI191">
        <v>12576416</v>
      </c>
      <c r="CJ191">
        <v>0</v>
      </c>
      <c r="CK191">
        <v>0</v>
      </c>
      <c r="CL191">
        <v>0</v>
      </c>
      <c r="CM191">
        <v>0</v>
      </c>
      <c r="CN191">
        <v>670926.9</v>
      </c>
      <c r="CO191">
        <v>6618372</v>
      </c>
      <c r="CP191">
        <v>0</v>
      </c>
      <c r="CQ191">
        <v>200</v>
      </c>
      <c r="CR191">
        <v>3.2</v>
      </c>
      <c r="CS191">
        <v>0</v>
      </c>
      <c r="CT191">
        <v>1625</v>
      </c>
      <c r="CU191">
        <v>0</v>
      </c>
      <c r="CV191">
        <v>0</v>
      </c>
      <c r="CW191">
        <v>26.2</v>
      </c>
      <c r="CX191">
        <v>40</v>
      </c>
      <c r="CY191">
        <v>0</v>
      </c>
      <c r="CZ191">
        <v>58.6</v>
      </c>
      <c r="DA191">
        <v>0</v>
      </c>
      <c r="DB191">
        <v>2850.2</v>
      </c>
      <c r="DC191">
        <v>0</v>
      </c>
      <c r="DD191">
        <v>0</v>
      </c>
      <c r="DE191">
        <v>0</v>
      </c>
      <c r="DF191">
        <v>0</v>
      </c>
      <c r="DG191">
        <v>327</v>
      </c>
      <c r="DH191">
        <v>0</v>
      </c>
      <c r="DI191">
        <v>1859.8</v>
      </c>
      <c r="DJ191">
        <v>400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</row>
    <row r="192" spans="1:121" hidden="1">
      <c r="A192" t="s">
        <v>85</v>
      </c>
      <c r="B192">
        <v>2026</v>
      </c>
      <c r="C192">
        <v>17345318</v>
      </c>
      <c r="D192">
        <v>119228.6</v>
      </c>
      <c r="E192">
        <v>0</v>
      </c>
      <c r="F192">
        <v>453959.4</v>
      </c>
      <c r="G192">
        <v>17918506.800000001</v>
      </c>
      <c r="H192">
        <v>16721602.5</v>
      </c>
      <c r="I192">
        <v>9825695.8000000007</v>
      </c>
      <c r="J192" s="53">
        <v>15823734</v>
      </c>
      <c r="K192" s="65">
        <v>20521412</v>
      </c>
      <c r="L192">
        <v>3.5999999999999997E-2</v>
      </c>
      <c r="M192">
        <v>5.3999999999999999E-2</v>
      </c>
      <c r="N192">
        <v>0.14419999999999999</v>
      </c>
      <c r="O192">
        <v>5877.58</v>
      </c>
      <c r="P192">
        <v>3419.4</v>
      </c>
      <c r="Q192">
        <v>0.93</v>
      </c>
      <c r="R192">
        <v>0.86</v>
      </c>
      <c r="S192">
        <v>72.900000000000006</v>
      </c>
      <c r="T192">
        <v>8.3000000000000007</v>
      </c>
      <c r="U192">
        <v>1.21</v>
      </c>
      <c r="V192">
        <v>2.2999999999999998</v>
      </c>
      <c r="W192">
        <v>161.6</v>
      </c>
      <c r="X192">
        <v>0.04</v>
      </c>
      <c r="Y192">
        <v>73.5</v>
      </c>
      <c r="Z192">
        <v>7.2</v>
      </c>
      <c r="AA192">
        <v>80.7</v>
      </c>
      <c r="AB192">
        <v>156.19999999999999</v>
      </c>
      <c r="AC192">
        <v>17.7</v>
      </c>
      <c r="AD192">
        <v>2.58</v>
      </c>
      <c r="AE192">
        <v>5.0999999999999996</v>
      </c>
      <c r="AF192">
        <v>348.3</v>
      </c>
      <c r="AG192">
        <v>0.08</v>
      </c>
      <c r="AH192">
        <v>157.5</v>
      </c>
      <c r="AI192">
        <v>15.5</v>
      </c>
      <c r="AJ192">
        <v>172.9</v>
      </c>
      <c r="AK192">
        <v>218</v>
      </c>
      <c r="AL192">
        <v>8.1</v>
      </c>
      <c r="AM192">
        <v>1.02</v>
      </c>
      <c r="AN192">
        <v>22.2</v>
      </c>
      <c r="AO192">
        <v>1014.1</v>
      </c>
      <c r="AP192">
        <v>0.1</v>
      </c>
      <c r="AQ192">
        <v>218.5</v>
      </c>
      <c r="AR192">
        <v>52.4</v>
      </c>
      <c r="AS192">
        <v>270.89999999999998</v>
      </c>
      <c r="AT192">
        <v>671.9</v>
      </c>
      <c r="AU192">
        <v>54.6</v>
      </c>
      <c r="AV192">
        <v>7.76</v>
      </c>
      <c r="AW192">
        <v>42</v>
      </c>
      <c r="AX192">
        <v>2168.9</v>
      </c>
      <c r="AY192">
        <v>0.34</v>
      </c>
      <c r="AZ192">
        <v>675.6</v>
      </c>
      <c r="BA192">
        <v>106.7</v>
      </c>
      <c r="BB192">
        <v>782.3</v>
      </c>
      <c r="BC192">
        <v>1635573</v>
      </c>
      <c r="BD192">
        <v>186.5</v>
      </c>
      <c r="BE192">
        <v>27.1</v>
      </c>
      <c r="BF192">
        <v>52389.2</v>
      </c>
      <c r="BG192">
        <v>3623.6</v>
      </c>
      <c r="BH192">
        <v>0.8</v>
      </c>
      <c r="BI192">
        <v>1648535.3</v>
      </c>
      <c r="BJ192">
        <v>160592.9</v>
      </c>
      <c r="BK192">
        <v>1809128.2</v>
      </c>
      <c r="BL192">
        <v>0</v>
      </c>
      <c r="BM192">
        <v>25.86</v>
      </c>
      <c r="BN192">
        <v>0.9</v>
      </c>
      <c r="BO192">
        <v>0</v>
      </c>
      <c r="BP192">
        <v>26.76</v>
      </c>
      <c r="BQ192">
        <v>27.44</v>
      </c>
      <c r="BR192">
        <v>0.97</v>
      </c>
      <c r="BS192">
        <v>0</v>
      </c>
      <c r="BT192">
        <v>28.41</v>
      </c>
      <c r="BU192">
        <v>22642182</v>
      </c>
      <c r="BV192">
        <v>8092811</v>
      </c>
      <c r="BW192">
        <v>102317.9</v>
      </c>
      <c r="BX192">
        <v>13611.8</v>
      </c>
      <c r="BY192">
        <v>0</v>
      </c>
      <c r="BZ192">
        <v>70064.100000000006</v>
      </c>
      <c r="CA192">
        <v>1474553.4</v>
      </c>
      <c r="CB192">
        <v>0</v>
      </c>
      <c r="CC192">
        <v>0</v>
      </c>
      <c r="CD192">
        <v>59318.8</v>
      </c>
      <c r="CE192">
        <v>37485.699999999997</v>
      </c>
      <c r="CF192">
        <v>0</v>
      </c>
      <c r="CG192">
        <v>443</v>
      </c>
      <c r="CH192">
        <v>0</v>
      </c>
      <c r="CI192">
        <v>12850896</v>
      </c>
      <c r="CJ192">
        <v>0</v>
      </c>
      <c r="CK192">
        <v>0</v>
      </c>
      <c r="CL192">
        <v>0</v>
      </c>
      <c r="CM192">
        <v>0</v>
      </c>
      <c r="CN192">
        <v>656523.80000000005</v>
      </c>
      <c r="CO192">
        <v>7376969</v>
      </c>
      <c r="CP192">
        <v>0</v>
      </c>
      <c r="CQ192">
        <v>200</v>
      </c>
      <c r="CR192">
        <v>3.2</v>
      </c>
      <c r="CS192">
        <v>0</v>
      </c>
      <c r="CT192">
        <v>498.2</v>
      </c>
      <c r="CU192">
        <v>0</v>
      </c>
      <c r="CV192">
        <v>0</v>
      </c>
      <c r="CW192">
        <v>43</v>
      </c>
      <c r="CX192">
        <v>40</v>
      </c>
      <c r="CY192">
        <v>0</v>
      </c>
      <c r="CZ192">
        <v>58.6</v>
      </c>
      <c r="DA192">
        <v>0</v>
      </c>
      <c r="DB192">
        <v>2926.4</v>
      </c>
      <c r="DC192">
        <v>0</v>
      </c>
      <c r="DD192">
        <v>0</v>
      </c>
      <c r="DE192">
        <v>0</v>
      </c>
      <c r="DF192">
        <v>0</v>
      </c>
      <c r="DG192">
        <v>327</v>
      </c>
      <c r="DH192">
        <v>0</v>
      </c>
      <c r="DI192">
        <v>2045</v>
      </c>
      <c r="DJ192">
        <v>400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</row>
    <row r="193" spans="1:121" hidden="1">
      <c r="A193" t="s">
        <v>85</v>
      </c>
      <c r="B193">
        <v>2028</v>
      </c>
      <c r="C193">
        <v>17845428</v>
      </c>
      <c r="D193">
        <v>132324.4</v>
      </c>
      <c r="E193">
        <v>0</v>
      </c>
      <c r="F193">
        <v>757621.2</v>
      </c>
      <c r="G193">
        <v>18735373.5</v>
      </c>
      <c r="H193">
        <v>17203727.100000001</v>
      </c>
      <c r="I193">
        <v>5012872</v>
      </c>
      <c r="J193" s="53">
        <v>27443568</v>
      </c>
      <c r="K193" s="65">
        <v>36158690</v>
      </c>
      <c r="L193">
        <v>3.5900000000000001E-2</v>
      </c>
      <c r="M193">
        <v>5.3999999999999999E-2</v>
      </c>
      <c r="N193">
        <v>0.14419999999999999</v>
      </c>
      <c r="O193">
        <v>38430.879999999997</v>
      </c>
      <c r="P193">
        <v>3568.3</v>
      </c>
      <c r="Q193">
        <v>0.97</v>
      </c>
      <c r="R193">
        <v>0.92</v>
      </c>
      <c r="S193">
        <v>27.9</v>
      </c>
      <c r="T193">
        <v>3.2</v>
      </c>
      <c r="U193">
        <v>0.46</v>
      </c>
      <c r="V193">
        <v>0.9</v>
      </c>
      <c r="W193">
        <v>61.3</v>
      </c>
      <c r="X193">
        <v>0.01</v>
      </c>
      <c r="Y193">
        <v>28.1</v>
      </c>
      <c r="Z193">
        <v>2.7</v>
      </c>
      <c r="AA193">
        <v>30.8</v>
      </c>
      <c r="AB193">
        <v>83.6</v>
      </c>
      <c r="AC193">
        <v>9.5</v>
      </c>
      <c r="AD193">
        <v>1.38</v>
      </c>
      <c r="AE193">
        <v>2.7</v>
      </c>
      <c r="AF193">
        <v>186.3</v>
      </c>
      <c r="AG193">
        <v>0.04</v>
      </c>
      <c r="AH193">
        <v>84.3</v>
      </c>
      <c r="AI193">
        <v>8.3000000000000007</v>
      </c>
      <c r="AJ193">
        <v>92.6</v>
      </c>
      <c r="AK193">
        <v>153.9</v>
      </c>
      <c r="AL193">
        <v>6.7</v>
      </c>
      <c r="AM193">
        <v>0.88</v>
      </c>
      <c r="AN193">
        <v>14.8</v>
      </c>
      <c r="AO193">
        <v>683.6</v>
      </c>
      <c r="AP193">
        <v>7.0000000000000007E-2</v>
      </c>
      <c r="AQ193">
        <v>154.30000000000001</v>
      </c>
      <c r="AR193">
        <v>35.1</v>
      </c>
      <c r="AS193">
        <v>189.4</v>
      </c>
      <c r="AT193">
        <v>581</v>
      </c>
      <c r="AU193">
        <v>47.8</v>
      </c>
      <c r="AV193">
        <v>6.8</v>
      </c>
      <c r="AW193">
        <v>36.200000000000003</v>
      </c>
      <c r="AX193">
        <v>1857.3</v>
      </c>
      <c r="AY193">
        <v>0.3</v>
      </c>
      <c r="AZ193">
        <v>584.29999999999995</v>
      </c>
      <c r="BA193">
        <v>91.7</v>
      </c>
      <c r="BB193">
        <v>676</v>
      </c>
      <c r="BC193">
        <v>755450.7</v>
      </c>
      <c r="BD193">
        <v>86.6</v>
      </c>
      <c r="BE193">
        <v>12.6</v>
      </c>
      <c r="BF193">
        <v>24011.1</v>
      </c>
      <c r="BG193">
        <v>1661.5</v>
      </c>
      <c r="BH193">
        <v>0.4</v>
      </c>
      <c r="BI193">
        <v>761466</v>
      </c>
      <c r="BJ193">
        <v>73625.399999999994</v>
      </c>
      <c r="BK193">
        <v>835091.5</v>
      </c>
      <c r="BL193">
        <v>0</v>
      </c>
      <c r="BM193">
        <v>21.58</v>
      </c>
      <c r="BN193">
        <v>5.9</v>
      </c>
      <c r="BO193">
        <v>0</v>
      </c>
      <c r="BP193">
        <v>27.48</v>
      </c>
      <c r="BQ193">
        <v>22.97</v>
      </c>
      <c r="BR193">
        <v>6.39</v>
      </c>
      <c r="BS193">
        <v>0</v>
      </c>
      <c r="BT193">
        <v>29.36</v>
      </c>
      <c r="BU193">
        <v>27500644</v>
      </c>
      <c r="BV193">
        <v>13722502</v>
      </c>
      <c r="BW193">
        <v>112974.2</v>
      </c>
      <c r="BX193">
        <v>12453.9</v>
      </c>
      <c r="BY193">
        <v>0</v>
      </c>
      <c r="BZ193">
        <v>69903.3</v>
      </c>
      <c r="CA193">
        <v>692730.8</v>
      </c>
      <c r="CB193">
        <v>0</v>
      </c>
      <c r="CC193">
        <v>0</v>
      </c>
      <c r="CD193">
        <v>104594.7</v>
      </c>
      <c r="CE193">
        <v>9028.7999999999993</v>
      </c>
      <c r="CF193">
        <v>0</v>
      </c>
      <c r="CG193">
        <v>238.4</v>
      </c>
      <c r="CH193">
        <v>0</v>
      </c>
      <c r="CI193">
        <v>12880811</v>
      </c>
      <c r="CJ193">
        <v>0</v>
      </c>
      <c r="CK193">
        <v>0</v>
      </c>
      <c r="CL193">
        <v>0</v>
      </c>
      <c r="CM193">
        <v>0</v>
      </c>
      <c r="CN193">
        <v>592042.19999999995</v>
      </c>
      <c r="CO193">
        <v>13025865</v>
      </c>
      <c r="CP193">
        <v>0</v>
      </c>
      <c r="CQ193">
        <v>200</v>
      </c>
      <c r="CR193">
        <v>3.2</v>
      </c>
      <c r="CS193">
        <v>0</v>
      </c>
      <c r="CT193">
        <v>391.2</v>
      </c>
      <c r="CU193">
        <v>0</v>
      </c>
      <c r="CV193">
        <v>0</v>
      </c>
      <c r="CW193">
        <v>76</v>
      </c>
      <c r="CX193">
        <v>40</v>
      </c>
      <c r="CY193">
        <v>0</v>
      </c>
      <c r="CZ193">
        <v>58.6</v>
      </c>
      <c r="DA193">
        <v>0</v>
      </c>
      <c r="DB193">
        <v>2968.4</v>
      </c>
      <c r="DC193">
        <v>0</v>
      </c>
      <c r="DD193">
        <v>0</v>
      </c>
      <c r="DE193">
        <v>0</v>
      </c>
      <c r="DF193">
        <v>0</v>
      </c>
      <c r="DG193">
        <v>327</v>
      </c>
      <c r="DH193">
        <v>0</v>
      </c>
      <c r="DI193">
        <v>3758.9</v>
      </c>
      <c r="DJ193">
        <v>400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</row>
    <row r="194" spans="1:121" hidden="1">
      <c r="A194" t="s">
        <v>85</v>
      </c>
      <c r="B194">
        <v>2030</v>
      </c>
      <c r="C194">
        <v>18420022</v>
      </c>
      <c r="D194">
        <v>161721</v>
      </c>
      <c r="E194">
        <v>0</v>
      </c>
      <c r="F194">
        <v>925562.9</v>
      </c>
      <c r="G194">
        <v>19507306.600000001</v>
      </c>
      <c r="H194">
        <v>17757659.100000001</v>
      </c>
      <c r="I194">
        <v>3094886</v>
      </c>
      <c r="J194" s="53">
        <v>33309076</v>
      </c>
      <c r="K194" s="65">
        <v>43508670</v>
      </c>
      <c r="L194">
        <v>3.5900000000000001E-2</v>
      </c>
      <c r="M194">
        <v>5.3999999999999999E-2</v>
      </c>
      <c r="N194">
        <v>0.14419999999999999</v>
      </c>
      <c r="O194">
        <v>51940.56</v>
      </c>
      <c r="P194">
        <v>3743.5</v>
      </c>
      <c r="Q194">
        <v>0.98</v>
      </c>
      <c r="R194">
        <v>0.94</v>
      </c>
      <c r="S194">
        <v>19.600000000000001</v>
      </c>
      <c r="T194">
        <v>2.2999999999999998</v>
      </c>
      <c r="U194">
        <v>0.33</v>
      </c>
      <c r="V194">
        <v>0.6</v>
      </c>
      <c r="W194">
        <v>43</v>
      </c>
      <c r="X194">
        <v>0.01</v>
      </c>
      <c r="Y194">
        <v>19.8</v>
      </c>
      <c r="Z194">
        <v>1.9</v>
      </c>
      <c r="AA194">
        <v>21.7</v>
      </c>
      <c r="AB194">
        <v>62.9</v>
      </c>
      <c r="AC194">
        <v>7.2</v>
      </c>
      <c r="AD194">
        <v>1.04</v>
      </c>
      <c r="AE194">
        <v>2</v>
      </c>
      <c r="AF194">
        <v>139.4</v>
      </c>
      <c r="AG194">
        <v>0.03</v>
      </c>
      <c r="AH194">
        <v>63.4</v>
      </c>
      <c r="AI194">
        <v>6.2</v>
      </c>
      <c r="AJ194">
        <v>69.5</v>
      </c>
      <c r="AK194">
        <v>128</v>
      </c>
      <c r="AL194">
        <v>4.5</v>
      </c>
      <c r="AM194">
        <v>0.56000000000000005</v>
      </c>
      <c r="AN194">
        <v>13.3</v>
      </c>
      <c r="AO194">
        <v>604.5</v>
      </c>
      <c r="AP194">
        <v>0.06</v>
      </c>
      <c r="AQ194">
        <v>128.30000000000001</v>
      </c>
      <c r="AR194">
        <v>31.4</v>
      </c>
      <c r="AS194">
        <v>159.69999999999999</v>
      </c>
      <c r="AT194">
        <v>482.1</v>
      </c>
      <c r="AU194">
        <v>40.1</v>
      </c>
      <c r="AV194">
        <v>5.7</v>
      </c>
      <c r="AW194">
        <v>30.3</v>
      </c>
      <c r="AX194">
        <v>1534.2</v>
      </c>
      <c r="AY194">
        <v>0.25</v>
      </c>
      <c r="AZ194">
        <v>484.9</v>
      </c>
      <c r="BA194">
        <v>76.099999999999994</v>
      </c>
      <c r="BB194">
        <v>561</v>
      </c>
      <c r="BC194">
        <v>573924.80000000005</v>
      </c>
      <c r="BD194">
        <v>65.900000000000006</v>
      </c>
      <c r="BE194">
        <v>9.6</v>
      </c>
      <c r="BF194">
        <v>18145.2</v>
      </c>
      <c r="BG194">
        <v>1257.4000000000001</v>
      </c>
      <c r="BH194">
        <v>0.3</v>
      </c>
      <c r="BI194">
        <v>578505.9</v>
      </c>
      <c r="BJ194">
        <v>55693.4</v>
      </c>
      <c r="BK194">
        <v>634199.19999999995</v>
      </c>
      <c r="BL194">
        <v>0</v>
      </c>
      <c r="BM194">
        <v>19.53</v>
      </c>
      <c r="BN194">
        <v>8</v>
      </c>
      <c r="BO194">
        <v>0</v>
      </c>
      <c r="BP194">
        <v>27.53</v>
      </c>
      <c r="BQ194">
        <v>20.84</v>
      </c>
      <c r="BR194">
        <v>8.7200000000000006</v>
      </c>
      <c r="BS194">
        <v>0</v>
      </c>
      <c r="BT194">
        <v>29.56</v>
      </c>
      <c r="BU194">
        <v>29763322</v>
      </c>
      <c r="BV194">
        <v>16412421</v>
      </c>
      <c r="BW194">
        <v>138747.70000000001</v>
      </c>
      <c r="BX194">
        <v>11084.5</v>
      </c>
      <c r="BY194">
        <v>0</v>
      </c>
      <c r="BZ194">
        <v>69099.5</v>
      </c>
      <c r="CA194">
        <v>530293</v>
      </c>
      <c r="CB194">
        <v>0</v>
      </c>
      <c r="CC194">
        <v>0</v>
      </c>
      <c r="CD194">
        <v>175396.9</v>
      </c>
      <c r="CE194">
        <v>3556.8</v>
      </c>
      <c r="CF194">
        <v>0</v>
      </c>
      <c r="CG194">
        <v>169.9</v>
      </c>
      <c r="CH194">
        <v>0</v>
      </c>
      <c r="CI194">
        <v>12597950</v>
      </c>
      <c r="CJ194">
        <v>0</v>
      </c>
      <c r="CK194">
        <v>0</v>
      </c>
      <c r="CL194">
        <v>0</v>
      </c>
      <c r="CM194">
        <v>0</v>
      </c>
      <c r="CN194">
        <v>581916.69999999995</v>
      </c>
      <c r="CO194">
        <v>15655107</v>
      </c>
      <c r="CP194">
        <v>0</v>
      </c>
      <c r="CQ194">
        <v>200</v>
      </c>
      <c r="CR194">
        <v>3.2</v>
      </c>
      <c r="CS194">
        <v>0</v>
      </c>
      <c r="CT194">
        <v>349.5</v>
      </c>
      <c r="CU194">
        <v>0</v>
      </c>
      <c r="CV194">
        <v>0</v>
      </c>
      <c r="CW194">
        <v>127.3</v>
      </c>
      <c r="CX194">
        <v>40</v>
      </c>
      <c r="CY194">
        <v>0</v>
      </c>
      <c r="CZ194">
        <v>58.6</v>
      </c>
      <c r="DA194">
        <v>0</v>
      </c>
      <c r="DB194">
        <v>2969.3</v>
      </c>
      <c r="DC194">
        <v>0</v>
      </c>
      <c r="DD194">
        <v>0</v>
      </c>
      <c r="DE194">
        <v>0</v>
      </c>
      <c r="DF194">
        <v>0</v>
      </c>
      <c r="DG194">
        <v>327</v>
      </c>
      <c r="DH194">
        <v>0</v>
      </c>
      <c r="DI194">
        <v>4373.6000000000004</v>
      </c>
      <c r="DJ194">
        <v>400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</row>
    <row r="195" spans="1:121" hidden="1">
      <c r="A195" t="s">
        <v>85</v>
      </c>
      <c r="B195">
        <v>2035</v>
      </c>
      <c r="C195">
        <v>20008836</v>
      </c>
      <c r="D195">
        <v>165564.6</v>
      </c>
      <c r="E195">
        <v>0</v>
      </c>
      <c r="F195">
        <v>933182.1</v>
      </c>
      <c r="G195">
        <v>21107581.699999999</v>
      </c>
      <c r="H195">
        <v>19289337.5</v>
      </c>
      <c r="I195">
        <v>3777777.9</v>
      </c>
      <c r="J195" s="53">
        <v>34942176</v>
      </c>
      <c r="K195" s="65">
        <v>43693670</v>
      </c>
      <c r="L195">
        <v>3.5900000000000001E-2</v>
      </c>
      <c r="M195">
        <v>5.3999999999999999E-2</v>
      </c>
      <c r="N195">
        <v>0.14419999999999999</v>
      </c>
      <c r="O195">
        <v>82741.47</v>
      </c>
      <c r="P195">
        <v>4235.8</v>
      </c>
      <c r="Q195">
        <v>0.98</v>
      </c>
      <c r="R195">
        <v>0.95</v>
      </c>
      <c r="S195">
        <v>25.2</v>
      </c>
      <c r="T195">
        <v>2.9</v>
      </c>
      <c r="U195">
        <v>0.42</v>
      </c>
      <c r="V195">
        <v>0.8</v>
      </c>
      <c r="W195">
        <v>55</v>
      </c>
      <c r="X195">
        <v>0.01</v>
      </c>
      <c r="Y195">
        <v>25.4</v>
      </c>
      <c r="Z195">
        <v>2.4</v>
      </c>
      <c r="AA195">
        <v>27.8</v>
      </c>
      <c r="AB195">
        <v>56.9</v>
      </c>
      <c r="AC195">
        <v>6.5</v>
      </c>
      <c r="AD195">
        <v>0.95</v>
      </c>
      <c r="AE195">
        <v>1.8</v>
      </c>
      <c r="AF195">
        <v>125.1</v>
      </c>
      <c r="AG195">
        <v>0.03</v>
      </c>
      <c r="AH195">
        <v>57.3</v>
      </c>
      <c r="AI195">
        <v>5.5</v>
      </c>
      <c r="AJ195">
        <v>62.9</v>
      </c>
      <c r="AK195">
        <v>160</v>
      </c>
      <c r="AL195">
        <v>5</v>
      </c>
      <c r="AM195">
        <v>0.6</v>
      </c>
      <c r="AN195">
        <v>17.2</v>
      </c>
      <c r="AO195">
        <v>774.5</v>
      </c>
      <c r="AP195">
        <v>7.0000000000000007E-2</v>
      </c>
      <c r="AQ195">
        <v>160.30000000000001</v>
      </c>
      <c r="AR195">
        <v>40.299999999999997</v>
      </c>
      <c r="AS195">
        <v>200.6</v>
      </c>
      <c r="AT195">
        <v>381.7</v>
      </c>
      <c r="AU195">
        <v>30</v>
      </c>
      <c r="AV195">
        <v>4.24</v>
      </c>
      <c r="AW195">
        <v>25.8</v>
      </c>
      <c r="AX195">
        <v>1272.5999999999999</v>
      </c>
      <c r="AY195">
        <v>0.2</v>
      </c>
      <c r="AZ195">
        <v>383.8</v>
      </c>
      <c r="BA195">
        <v>63.8</v>
      </c>
      <c r="BB195">
        <v>447.6</v>
      </c>
      <c r="BC195">
        <v>740974.3</v>
      </c>
      <c r="BD195">
        <v>85.3</v>
      </c>
      <c r="BE195">
        <v>12.4</v>
      </c>
      <c r="BF195">
        <v>23131.5</v>
      </c>
      <c r="BG195">
        <v>1617.3</v>
      </c>
      <c r="BH195">
        <v>0.4</v>
      </c>
      <c r="BI195">
        <v>746902.3</v>
      </c>
      <c r="BJ195">
        <v>71426.8</v>
      </c>
      <c r="BK195">
        <v>818329.1</v>
      </c>
      <c r="BL195">
        <v>0</v>
      </c>
      <c r="BM195">
        <v>16.52</v>
      </c>
      <c r="BN195">
        <v>13.03</v>
      </c>
      <c r="BO195">
        <v>0</v>
      </c>
      <c r="BP195">
        <v>29.55</v>
      </c>
      <c r="BQ195">
        <v>17.64</v>
      </c>
      <c r="BR195">
        <v>14.21</v>
      </c>
      <c r="BS195">
        <v>0</v>
      </c>
      <c r="BT195">
        <v>31.85</v>
      </c>
      <c r="BU195">
        <v>29911034</v>
      </c>
      <c r="BV195">
        <v>17329804</v>
      </c>
      <c r="BW195">
        <v>139425.1</v>
      </c>
      <c r="BX195">
        <v>9847.2000000000007</v>
      </c>
      <c r="BY195">
        <v>0</v>
      </c>
      <c r="BZ195">
        <v>65979.8</v>
      </c>
      <c r="CA195">
        <v>681908</v>
      </c>
      <c r="CB195">
        <v>0</v>
      </c>
      <c r="CC195">
        <v>0</v>
      </c>
      <c r="CD195">
        <v>342938.8</v>
      </c>
      <c r="CE195">
        <v>891.2</v>
      </c>
      <c r="CF195">
        <v>0</v>
      </c>
      <c r="CG195">
        <v>44.3</v>
      </c>
      <c r="CH195">
        <v>0</v>
      </c>
      <c r="CI195">
        <v>11683134</v>
      </c>
      <c r="CJ195">
        <v>0</v>
      </c>
      <c r="CK195">
        <v>0</v>
      </c>
      <c r="CL195">
        <v>0</v>
      </c>
      <c r="CM195">
        <v>0</v>
      </c>
      <c r="CN195">
        <v>561787</v>
      </c>
      <c r="CO195">
        <v>16425078</v>
      </c>
      <c r="CP195">
        <v>0</v>
      </c>
      <c r="CQ195">
        <v>200</v>
      </c>
      <c r="CR195">
        <v>3.2</v>
      </c>
      <c r="CS195">
        <v>0</v>
      </c>
      <c r="CT195">
        <v>349.5</v>
      </c>
      <c r="CU195">
        <v>0</v>
      </c>
      <c r="CV195">
        <v>0</v>
      </c>
      <c r="CW195">
        <v>250.4</v>
      </c>
      <c r="CX195">
        <v>40</v>
      </c>
      <c r="CY195">
        <v>0</v>
      </c>
      <c r="CZ195">
        <v>58.6</v>
      </c>
      <c r="DA195">
        <v>0</v>
      </c>
      <c r="DB195">
        <v>2969.3</v>
      </c>
      <c r="DC195">
        <v>0</v>
      </c>
      <c r="DD195">
        <v>0</v>
      </c>
      <c r="DE195">
        <v>0</v>
      </c>
      <c r="DF195">
        <v>0</v>
      </c>
      <c r="DG195">
        <v>327</v>
      </c>
      <c r="DH195">
        <v>0</v>
      </c>
      <c r="DI195">
        <v>4597.8</v>
      </c>
      <c r="DJ195">
        <v>400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</row>
    <row r="196" spans="1:121" hidden="1">
      <c r="A196" t="s">
        <v>85</v>
      </c>
      <c r="B196">
        <v>2040</v>
      </c>
      <c r="C196">
        <v>21914352</v>
      </c>
      <c r="D196">
        <v>38868.800000000003</v>
      </c>
      <c r="E196">
        <v>0</v>
      </c>
      <c r="F196">
        <v>1007098.3</v>
      </c>
      <c r="G196">
        <v>22960318.399999999</v>
      </c>
      <c r="H196">
        <v>21126330.899999999</v>
      </c>
      <c r="I196">
        <v>3157203.4</v>
      </c>
      <c r="J196" s="53">
        <v>38194070</v>
      </c>
      <c r="K196" s="65">
        <v>46374212</v>
      </c>
      <c r="L196">
        <v>3.5900000000000001E-2</v>
      </c>
      <c r="M196">
        <v>5.3999999999999999E-2</v>
      </c>
      <c r="N196">
        <v>0.14419999999999999</v>
      </c>
      <c r="O196">
        <v>81300.570000000007</v>
      </c>
      <c r="P196">
        <v>4449.2</v>
      </c>
      <c r="Q196">
        <v>0.98</v>
      </c>
      <c r="R196">
        <v>0.96</v>
      </c>
      <c r="S196">
        <v>18.399999999999999</v>
      </c>
      <c r="T196">
        <v>2.1</v>
      </c>
      <c r="U196">
        <v>0.31</v>
      </c>
      <c r="V196">
        <v>0.6</v>
      </c>
      <c r="W196">
        <v>40.1</v>
      </c>
      <c r="X196">
        <v>0.01</v>
      </c>
      <c r="Y196">
        <v>18.5</v>
      </c>
      <c r="Z196">
        <v>1.8</v>
      </c>
      <c r="AA196">
        <v>20.3</v>
      </c>
      <c r="AB196">
        <v>38.9</v>
      </c>
      <c r="AC196">
        <v>4.5</v>
      </c>
      <c r="AD196">
        <v>0.65</v>
      </c>
      <c r="AE196">
        <v>1.2</v>
      </c>
      <c r="AF196">
        <v>85.6</v>
      </c>
      <c r="AG196">
        <v>0.02</v>
      </c>
      <c r="AH196">
        <v>39.200000000000003</v>
      </c>
      <c r="AI196">
        <v>3.8</v>
      </c>
      <c r="AJ196">
        <v>43</v>
      </c>
      <c r="AK196">
        <v>193.8</v>
      </c>
      <c r="AL196">
        <v>6.8</v>
      </c>
      <c r="AM196">
        <v>0.85</v>
      </c>
      <c r="AN196">
        <v>20.2</v>
      </c>
      <c r="AO196">
        <v>914</v>
      </c>
      <c r="AP196">
        <v>0.09</v>
      </c>
      <c r="AQ196">
        <v>194.3</v>
      </c>
      <c r="AR196">
        <v>47.5</v>
      </c>
      <c r="AS196">
        <v>241.7</v>
      </c>
      <c r="AT196">
        <v>346.5</v>
      </c>
      <c r="AU196">
        <v>25.9</v>
      </c>
      <c r="AV196">
        <v>3.65</v>
      </c>
      <c r="AW196">
        <v>24.4</v>
      </c>
      <c r="AX196">
        <v>1193.7</v>
      </c>
      <c r="AY196">
        <v>0.18</v>
      </c>
      <c r="AZ196">
        <v>348.3</v>
      </c>
      <c r="BA196">
        <v>60.1</v>
      </c>
      <c r="BB196">
        <v>408.3</v>
      </c>
      <c r="BC196">
        <v>562062.30000000005</v>
      </c>
      <c r="BD196">
        <v>64.7</v>
      </c>
      <c r="BE196">
        <v>9.4</v>
      </c>
      <c r="BF196">
        <v>17562.2</v>
      </c>
      <c r="BG196">
        <v>1226.0999999999999</v>
      </c>
      <c r="BH196">
        <v>0.3</v>
      </c>
      <c r="BI196">
        <v>566560.5</v>
      </c>
      <c r="BJ196">
        <v>54176.2</v>
      </c>
      <c r="BK196">
        <v>620736.69999999995</v>
      </c>
      <c r="BL196">
        <v>0</v>
      </c>
      <c r="BM196">
        <v>14.95</v>
      </c>
      <c r="BN196">
        <v>13.07</v>
      </c>
      <c r="BO196">
        <v>0</v>
      </c>
      <c r="BP196">
        <v>28.01</v>
      </c>
      <c r="BQ196">
        <v>15.91</v>
      </c>
      <c r="BR196">
        <v>14.2</v>
      </c>
      <c r="BS196">
        <v>0</v>
      </c>
      <c r="BT196">
        <v>30.11</v>
      </c>
      <c r="BU196">
        <v>31193236</v>
      </c>
      <c r="BV196">
        <v>19803116</v>
      </c>
      <c r="BW196">
        <v>33401.699999999997</v>
      </c>
      <c r="BX196">
        <v>8924.2999999999993</v>
      </c>
      <c r="BY196">
        <v>0</v>
      </c>
      <c r="BZ196">
        <v>63340.800000000003</v>
      </c>
      <c r="CA196">
        <v>520241.6</v>
      </c>
      <c r="CB196">
        <v>0</v>
      </c>
      <c r="CC196">
        <v>0</v>
      </c>
      <c r="CD196">
        <v>376465.8</v>
      </c>
      <c r="CE196">
        <v>239.4</v>
      </c>
      <c r="CF196">
        <v>0</v>
      </c>
      <c r="CG196">
        <v>0</v>
      </c>
      <c r="CH196">
        <v>0</v>
      </c>
      <c r="CI196">
        <v>10763974</v>
      </c>
      <c r="CJ196">
        <v>0</v>
      </c>
      <c r="CK196">
        <v>0</v>
      </c>
      <c r="CL196">
        <v>0</v>
      </c>
      <c r="CM196">
        <v>0</v>
      </c>
      <c r="CN196">
        <v>537132.6</v>
      </c>
      <c r="CO196">
        <v>18889516</v>
      </c>
      <c r="CP196">
        <v>0</v>
      </c>
      <c r="CQ196">
        <v>29.3</v>
      </c>
      <c r="CR196">
        <v>3.2</v>
      </c>
      <c r="CS196">
        <v>0</v>
      </c>
      <c r="CT196">
        <v>349.5</v>
      </c>
      <c r="CU196">
        <v>0</v>
      </c>
      <c r="CV196">
        <v>0</v>
      </c>
      <c r="CW196">
        <v>282.3</v>
      </c>
      <c r="CX196">
        <v>40</v>
      </c>
      <c r="CY196">
        <v>0</v>
      </c>
      <c r="CZ196">
        <v>58.6</v>
      </c>
      <c r="DA196">
        <v>0</v>
      </c>
      <c r="DB196">
        <v>2969.3</v>
      </c>
      <c r="DC196">
        <v>0</v>
      </c>
      <c r="DD196">
        <v>0</v>
      </c>
      <c r="DE196">
        <v>0</v>
      </c>
      <c r="DF196">
        <v>0</v>
      </c>
      <c r="DG196">
        <v>327</v>
      </c>
      <c r="DH196">
        <v>0</v>
      </c>
      <c r="DI196">
        <v>5181.5</v>
      </c>
      <c r="DJ196">
        <v>117.1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</row>
    <row r="197" spans="1:121" hidden="1">
      <c r="A197" t="s">
        <v>85</v>
      </c>
      <c r="B197">
        <v>2045</v>
      </c>
      <c r="C197">
        <v>23783610</v>
      </c>
      <c r="D197">
        <v>36884</v>
      </c>
      <c r="E197">
        <v>0</v>
      </c>
      <c r="F197">
        <v>1051148.2</v>
      </c>
      <c r="G197">
        <v>24871642.5</v>
      </c>
      <c r="H197">
        <v>22928365.600000001</v>
      </c>
      <c r="I197">
        <v>5375420.9000000004</v>
      </c>
      <c r="J197" s="53">
        <v>41238104</v>
      </c>
      <c r="K197" s="65">
        <v>46823028</v>
      </c>
      <c r="L197">
        <v>3.5900000000000001E-2</v>
      </c>
      <c r="M197">
        <v>5.3999999999999999E-2</v>
      </c>
      <c r="N197">
        <v>0.14410000000000001</v>
      </c>
      <c r="O197">
        <v>85445.52</v>
      </c>
      <c r="P197">
        <v>4894.3</v>
      </c>
      <c r="Q197">
        <v>0.98</v>
      </c>
      <c r="R197">
        <v>0.97</v>
      </c>
      <c r="S197">
        <v>19</v>
      </c>
      <c r="T197">
        <v>2.2000000000000002</v>
      </c>
      <c r="U197">
        <v>0.32</v>
      </c>
      <c r="V197">
        <v>0.6</v>
      </c>
      <c r="W197">
        <v>41.5</v>
      </c>
      <c r="X197">
        <v>0.01</v>
      </c>
      <c r="Y197">
        <v>19.100000000000001</v>
      </c>
      <c r="Z197">
        <v>1.8</v>
      </c>
      <c r="AA197">
        <v>21</v>
      </c>
      <c r="AB197">
        <v>31.7</v>
      </c>
      <c r="AC197">
        <v>3.6</v>
      </c>
      <c r="AD197">
        <v>0.53</v>
      </c>
      <c r="AE197">
        <v>1</v>
      </c>
      <c r="AF197">
        <v>69.599999999999994</v>
      </c>
      <c r="AG197">
        <v>0.02</v>
      </c>
      <c r="AH197">
        <v>32</v>
      </c>
      <c r="AI197">
        <v>3.1</v>
      </c>
      <c r="AJ197">
        <v>35</v>
      </c>
      <c r="AK197">
        <v>190.6</v>
      </c>
      <c r="AL197">
        <v>7.2</v>
      </c>
      <c r="AM197">
        <v>0.92</v>
      </c>
      <c r="AN197">
        <v>19.399999999999999</v>
      </c>
      <c r="AO197">
        <v>882.2</v>
      </c>
      <c r="AP197">
        <v>0.09</v>
      </c>
      <c r="AQ197">
        <v>191</v>
      </c>
      <c r="AR197">
        <v>45.7</v>
      </c>
      <c r="AS197">
        <v>236.7</v>
      </c>
      <c r="AT197">
        <v>292.3</v>
      </c>
      <c r="AU197">
        <v>20.6</v>
      </c>
      <c r="AV197">
        <v>2.89</v>
      </c>
      <c r="AW197">
        <v>22</v>
      </c>
      <c r="AX197">
        <v>1046.7</v>
      </c>
      <c r="AY197">
        <v>0.15</v>
      </c>
      <c r="AZ197">
        <v>293.7</v>
      </c>
      <c r="BA197">
        <v>53.2</v>
      </c>
      <c r="BB197">
        <v>346.9</v>
      </c>
      <c r="BC197">
        <v>566354.19999999995</v>
      </c>
      <c r="BD197">
        <v>65.099999999999994</v>
      </c>
      <c r="BE197">
        <v>9.5</v>
      </c>
      <c r="BF197">
        <v>17736.900000000001</v>
      </c>
      <c r="BG197">
        <v>1237.5999999999999</v>
      </c>
      <c r="BH197">
        <v>0.3</v>
      </c>
      <c r="BI197">
        <v>570882</v>
      </c>
      <c r="BJ197">
        <v>54692.9</v>
      </c>
      <c r="BK197">
        <v>625574.9</v>
      </c>
      <c r="BL197">
        <v>0</v>
      </c>
      <c r="BM197">
        <v>13.54</v>
      </c>
      <c r="BN197">
        <v>13.83</v>
      </c>
      <c r="BO197">
        <v>0</v>
      </c>
      <c r="BP197">
        <v>27.36</v>
      </c>
      <c r="BQ197">
        <v>14.4</v>
      </c>
      <c r="BR197">
        <v>15.07</v>
      </c>
      <c r="BS197">
        <v>0</v>
      </c>
      <c r="BT197">
        <v>29.47</v>
      </c>
      <c r="BU197">
        <v>30494714</v>
      </c>
      <c r="BV197">
        <v>19496222</v>
      </c>
      <c r="BW197">
        <v>30992.400000000001</v>
      </c>
      <c r="BX197">
        <v>8012.2</v>
      </c>
      <c r="BY197">
        <v>0</v>
      </c>
      <c r="BZ197">
        <v>64021.2</v>
      </c>
      <c r="CA197">
        <v>523094.6</v>
      </c>
      <c r="CB197">
        <v>0</v>
      </c>
      <c r="CC197">
        <v>0</v>
      </c>
      <c r="CD197">
        <v>406157.8</v>
      </c>
      <c r="CE197">
        <v>1638.9</v>
      </c>
      <c r="CF197">
        <v>0</v>
      </c>
      <c r="CG197">
        <v>0</v>
      </c>
      <c r="CH197">
        <v>0</v>
      </c>
      <c r="CI197">
        <v>10370733</v>
      </c>
      <c r="CJ197">
        <v>0</v>
      </c>
      <c r="CK197">
        <v>0</v>
      </c>
      <c r="CL197">
        <v>0</v>
      </c>
      <c r="CM197">
        <v>0</v>
      </c>
      <c r="CN197">
        <v>524674</v>
      </c>
      <c r="CO197">
        <v>18565390</v>
      </c>
      <c r="CP197">
        <v>0</v>
      </c>
      <c r="CQ197">
        <v>32.6</v>
      </c>
      <c r="CR197">
        <v>3.2</v>
      </c>
      <c r="CS197">
        <v>0</v>
      </c>
      <c r="CT197">
        <v>349.5</v>
      </c>
      <c r="CU197">
        <v>0</v>
      </c>
      <c r="CV197">
        <v>0</v>
      </c>
      <c r="CW197">
        <v>312.5</v>
      </c>
      <c r="CX197">
        <v>40</v>
      </c>
      <c r="CY197">
        <v>0</v>
      </c>
      <c r="CZ197">
        <v>58.6</v>
      </c>
      <c r="DA197">
        <v>0</v>
      </c>
      <c r="DB197">
        <v>2969.3</v>
      </c>
      <c r="DC197">
        <v>0</v>
      </c>
      <c r="DD197">
        <v>0</v>
      </c>
      <c r="DE197">
        <v>0</v>
      </c>
      <c r="DF197">
        <v>0</v>
      </c>
      <c r="DG197">
        <v>327</v>
      </c>
      <c r="DH197">
        <v>0</v>
      </c>
      <c r="DI197">
        <v>4990.6000000000004</v>
      </c>
      <c r="DJ197">
        <v>130.30000000000001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</row>
    <row r="198" spans="1:121" hidden="1">
      <c r="A198" t="s">
        <v>85</v>
      </c>
      <c r="B198">
        <v>2050</v>
      </c>
      <c r="C198">
        <v>25677632</v>
      </c>
      <c r="D198">
        <v>43182.2</v>
      </c>
      <c r="E198">
        <v>0</v>
      </c>
      <c r="F198">
        <v>1215543.3</v>
      </c>
      <c r="G198">
        <v>26936357.899999999</v>
      </c>
      <c r="H198">
        <v>24754264.800000001</v>
      </c>
      <c r="I198">
        <v>1811823.4</v>
      </c>
      <c r="J198" s="53">
        <v>46328336</v>
      </c>
      <c r="K198" s="65">
        <v>55584640</v>
      </c>
      <c r="L198">
        <v>3.5900000000000001E-2</v>
      </c>
      <c r="M198">
        <v>5.3999999999999999E-2</v>
      </c>
      <c r="N198">
        <v>0.14410000000000001</v>
      </c>
      <c r="O198">
        <v>85659.27</v>
      </c>
      <c r="P198">
        <v>5358.7</v>
      </c>
      <c r="Q198">
        <v>0.99</v>
      </c>
      <c r="R198">
        <v>0.98</v>
      </c>
      <c r="S198">
        <v>16.399999999999999</v>
      </c>
      <c r="T198">
        <v>1.9</v>
      </c>
      <c r="U198">
        <v>0.27</v>
      </c>
      <c r="V198">
        <v>0.5</v>
      </c>
      <c r="W198">
        <v>35.9</v>
      </c>
      <c r="X198">
        <v>0.01</v>
      </c>
      <c r="Y198">
        <v>16.600000000000001</v>
      </c>
      <c r="Z198">
        <v>1.6</v>
      </c>
      <c r="AA198">
        <v>18.2</v>
      </c>
      <c r="AB198">
        <v>26.4</v>
      </c>
      <c r="AC198">
        <v>3</v>
      </c>
      <c r="AD198">
        <v>0.44</v>
      </c>
      <c r="AE198">
        <v>0.8</v>
      </c>
      <c r="AF198">
        <v>58.2</v>
      </c>
      <c r="AG198">
        <v>0.01</v>
      </c>
      <c r="AH198">
        <v>26.6</v>
      </c>
      <c r="AI198">
        <v>2.6</v>
      </c>
      <c r="AJ198">
        <v>29.2</v>
      </c>
      <c r="AK198">
        <v>199.8</v>
      </c>
      <c r="AL198">
        <v>8.1</v>
      </c>
      <c r="AM198">
        <v>1.04</v>
      </c>
      <c r="AN198">
        <v>19.899999999999999</v>
      </c>
      <c r="AO198">
        <v>908.7</v>
      </c>
      <c r="AP198">
        <v>0.09</v>
      </c>
      <c r="AQ198">
        <v>200.4</v>
      </c>
      <c r="AR198">
        <v>47</v>
      </c>
      <c r="AS198">
        <v>247.4</v>
      </c>
      <c r="AT198">
        <v>284.60000000000002</v>
      </c>
      <c r="AU198">
        <v>18</v>
      </c>
      <c r="AV198">
        <v>2.4900000000000002</v>
      </c>
      <c r="AW198">
        <v>23.2</v>
      </c>
      <c r="AX198">
        <v>1088.3</v>
      </c>
      <c r="AY198">
        <v>0.15</v>
      </c>
      <c r="AZ198">
        <v>285.8</v>
      </c>
      <c r="BA198">
        <v>55.7</v>
      </c>
      <c r="BB198">
        <v>341.5</v>
      </c>
      <c r="BC198">
        <v>583512.1</v>
      </c>
      <c r="BD198">
        <v>67.099999999999994</v>
      </c>
      <c r="BE198">
        <v>9.8000000000000007</v>
      </c>
      <c r="BF198">
        <v>18260.2</v>
      </c>
      <c r="BG198">
        <v>1274.8</v>
      </c>
      <c r="BH198">
        <v>0.3</v>
      </c>
      <c r="BI198">
        <v>588177.6</v>
      </c>
      <c r="BJ198">
        <v>56327.8</v>
      </c>
      <c r="BK198">
        <v>644505.4</v>
      </c>
      <c r="BL198">
        <v>0</v>
      </c>
      <c r="BM198">
        <v>14.11</v>
      </c>
      <c r="BN198">
        <v>13.93</v>
      </c>
      <c r="BO198">
        <v>0</v>
      </c>
      <c r="BP198">
        <v>28.04</v>
      </c>
      <c r="BQ198">
        <v>15.03</v>
      </c>
      <c r="BR198">
        <v>15.19</v>
      </c>
      <c r="BS198">
        <v>0</v>
      </c>
      <c r="BT198">
        <v>30.22</v>
      </c>
      <c r="BU198">
        <v>36244530</v>
      </c>
      <c r="BV198">
        <v>25124534</v>
      </c>
      <c r="BW198">
        <v>36911.300000000003</v>
      </c>
      <c r="BX198">
        <v>8121.7</v>
      </c>
      <c r="BY198">
        <v>0</v>
      </c>
      <c r="BZ198">
        <v>63584.6</v>
      </c>
      <c r="CA198">
        <v>539595</v>
      </c>
      <c r="CB198">
        <v>0</v>
      </c>
      <c r="CC198">
        <v>0</v>
      </c>
      <c r="CD198">
        <v>445323.8</v>
      </c>
      <c r="CE198">
        <v>1504.8</v>
      </c>
      <c r="CF198">
        <v>0</v>
      </c>
      <c r="CG198">
        <v>8.9</v>
      </c>
      <c r="CH198">
        <v>0</v>
      </c>
      <c r="CI198">
        <v>10470267</v>
      </c>
      <c r="CJ198">
        <v>0</v>
      </c>
      <c r="CK198">
        <v>0</v>
      </c>
      <c r="CL198">
        <v>0</v>
      </c>
      <c r="CM198">
        <v>0</v>
      </c>
      <c r="CN198">
        <v>460471.4</v>
      </c>
      <c r="CO198">
        <v>24218740</v>
      </c>
      <c r="CP198">
        <v>0</v>
      </c>
      <c r="CQ198">
        <v>32.6</v>
      </c>
      <c r="CR198">
        <v>3.2</v>
      </c>
      <c r="CS198">
        <v>0</v>
      </c>
      <c r="CT198">
        <v>349.5</v>
      </c>
      <c r="CU198">
        <v>0</v>
      </c>
      <c r="CV198">
        <v>0</v>
      </c>
      <c r="CW198">
        <v>351.2</v>
      </c>
      <c r="CX198">
        <v>40</v>
      </c>
      <c r="CY198">
        <v>0</v>
      </c>
      <c r="CZ198">
        <v>58.6</v>
      </c>
      <c r="DA198">
        <v>0</v>
      </c>
      <c r="DB198">
        <v>2969.3</v>
      </c>
      <c r="DC198">
        <v>0</v>
      </c>
      <c r="DD198">
        <v>0</v>
      </c>
      <c r="DE198">
        <v>0</v>
      </c>
      <c r="DF198">
        <v>0</v>
      </c>
      <c r="DG198">
        <v>310</v>
      </c>
      <c r="DH198">
        <v>0</v>
      </c>
      <c r="DI198">
        <v>7330.4</v>
      </c>
      <c r="DJ198">
        <v>130.30000000000001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</row>
    <row r="199" spans="1:121" hidden="1">
      <c r="A199" t="s">
        <v>104</v>
      </c>
      <c r="B199">
        <v>2024</v>
      </c>
      <c r="C199">
        <v>147527520</v>
      </c>
      <c r="D199">
        <v>8811.9</v>
      </c>
      <c r="E199">
        <v>85217.4</v>
      </c>
      <c r="F199">
        <v>513300.9</v>
      </c>
      <c r="G199">
        <v>148134849.09999999</v>
      </c>
      <c r="H199">
        <v>142223456.5</v>
      </c>
      <c r="I199">
        <v>132533757.2</v>
      </c>
      <c r="J199" s="53">
        <v>40042748</v>
      </c>
      <c r="K199" s="65">
        <v>21927466</v>
      </c>
      <c r="L199">
        <v>3.5900000000000001E-2</v>
      </c>
      <c r="M199">
        <v>5.3999999999999999E-2</v>
      </c>
      <c r="N199">
        <v>0.15</v>
      </c>
      <c r="O199">
        <v>10553.74</v>
      </c>
      <c r="P199">
        <v>34227.1</v>
      </c>
      <c r="Q199">
        <v>0.49</v>
      </c>
      <c r="R199">
        <v>0.5</v>
      </c>
      <c r="S199">
        <v>330.5</v>
      </c>
      <c r="T199">
        <v>28.1</v>
      </c>
      <c r="U199">
        <v>4</v>
      </c>
      <c r="V199">
        <v>22.2</v>
      </c>
      <c r="W199">
        <v>1042.4000000000001</v>
      </c>
      <c r="X199">
        <v>0.22</v>
      </c>
      <c r="Y199">
        <v>332.4</v>
      </c>
      <c r="Z199">
        <v>53.3</v>
      </c>
      <c r="AA199">
        <v>385.7</v>
      </c>
      <c r="AB199">
        <v>325.60000000000002</v>
      </c>
      <c r="AC199">
        <v>26.8</v>
      </c>
      <c r="AD199">
        <v>3.81</v>
      </c>
      <c r="AE199">
        <v>23</v>
      </c>
      <c r="AF199">
        <v>1055.7</v>
      </c>
      <c r="AG199">
        <v>0.23</v>
      </c>
      <c r="AH199">
        <v>327.5</v>
      </c>
      <c r="AI199">
        <v>54.5</v>
      </c>
      <c r="AJ199">
        <v>382</v>
      </c>
      <c r="AK199">
        <v>320.7</v>
      </c>
      <c r="AL199">
        <v>24.8</v>
      </c>
      <c r="AM199">
        <v>3.52</v>
      </c>
      <c r="AN199">
        <v>21</v>
      </c>
      <c r="AO199">
        <v>1071.7</v>
      </c>
      <c r="AP199">
        <v>0.16</v>
      </c>
      <c r="AQ199">
        <v>322.39999999999998</v>
      </c>
      <c r="AR199">
        <v>53</v>
      </c>
      <c r="AS199">
        <v>375.4</v>
      </c>
      <c r="AT199">
        <v>744.4</v>
      </c>
      <c r="AU199">
        <v>56.1</v>
      </c>
      <c r="AV199">
        <v>8.0399999999999991</v>
      </c>
      <c r="AW199">
        <v>51.6</v>
      </c>
      <c r="AX199">
        <v>2427.9</v>
      </c>
      <c r="AY199">
        <v>0.45</v>
      </c>
      <c r="AZ199">
        <v>748.3</v>
      </c>
      <c r="BA199">
        <v>124.1</v>
      </c>
      <c r="BB199">
        <v>872.4</v>
      </c>
      <c r="BC199">
        <v>42650734.799999997</v>
      </c>
      <c r="BD199">
        <v>3627.7</v>
      </c>
      <c r="BE199">
        <v>516.29999999999995</v>
      </c>
      <c r="BF199">
        <v>2861102</v>
      </c>
      <c r="BG199">
        <v>134554.79999999999</v>
      </c>
      <c r="BH199">
        <v>28.7</v>
      </c>
      <c r="BI199">
        <v>42899778.100000001</v>
      </c>
      <c r="BJ199">
        <v>6878669.5999999996</v>
      </c>
      <c r="BK199">
        <v>49778447.700000003</v>
      </c>
      <c r="BL199">
        <v>0</v>
      </c>
      <c r="BM199">
        <v>32.9</v>
      </c>
      <c r="BN199">
        <v>2.2200000000000002</v>
      </c>
      <c r="BO199">
        <v>0</v>
      </c>
      <c r="BP199">
        <v>35.11</v>
      </c>
      <c r="BQ199">
        <v>34.83</v>
      </c>
      <c r="BR199">
        <v>2.39</v>
      </c>
      <c r="BS199">
        <v>0</v>
      </c>
      <c r="BT199">
        <v>37.22</v>
      </c>
      <c r="BU199">
        <v>129923800</v>
      </c>
      <c r="BV199">
        <v>15601091</v>
      </c>
      <c r="BW199">
        <v>7503.8</v>
      </c>
      <c r="BX199">
        <v>771718</v>
      </c>
      <c r="BY199">
        <v>0</v>
      </c>
      <c r="BZ199">
        <v>0</v>
      </c>
      <c r="CA199">
        <v>30559332</v>
      </c>
      <c r="CB199">
        <v>0</v>
      </c>
      <c r="CC199">
        <v>0</v>
      </c>
      <c r="CD199">
        <v>1273332.8999999999</v>
      </c>
      <c r="CE199">
        <v>35812080</v>
      </c>
      <c r="CF199">
        <v>0</v>
      </c>
      <c r="CG199">
        <v>453046.5</v>
      </c>
      <c r="CH199">
        <v>0</v>
      </c>
      <c r="CI199">
        <v>5519231.5</v>
      </c>
      <c r="CJ199">
        <v>41129720</v>
      </c>
      <c r="CK199">
        <v>894.7</v>
      </c>
      <c r="CL199">
        <v>69185.2</v>
      </c>
      <c r="CM199">
        <v>0</v>
      </c>
      <c r="CN199">
        <v>13735307</v>
      </c>
      <c r="CO199">
        <v>592451.80000000005</v>
      </c>
      <c r="CP199">
        <v>0</v>
      </c>
      <c r="CQ199">
        <v>9.8000000000000007</v>
      </c>
      <c r="CR199">
        <v>135.80000000000001</v>
      </c>
      <c r="CS199">
        <v>0</v>
      </c>
      <c r="CT199">
        <v>9514</v>
      </c>
      <c r="CU199">
        <v>0</v>
      </c>
      <c r="CV199">
        <v>0</v>
      </c>
      <c r="CW199">
        <v>876.2</v>
      </c>
      <c r="CX199">
        <v>5719</v>
      </c>
      <c r="CY199">
        <v>0</v>
      </c>
      <c r="CZ199">
        <v>6456.3</v>
      </c>
      <c r="DA199">
        <v>0</v>
      </c>
      <c r="DB199">
        <v>2088.3000000000002</v>
      </c>
      <c r="DC199">
        <v>5149.6000000000004</v>
      </c>
      <c r="DD199">
        <v>257.39999999999998</v>
      </c>
      <c r="DE199">
        <v>86</v>
      </c>
      <c r="DF199">
        <v>0</v>
      </c>
      <c r="DG199">
        <v>6681.5</v>
      </c>
      <c r="DH199">
        <v>0</v>
      </c>
      <c r="DI199">
        <v>208</v>
      </c>
      <c r="DJ199">
        <v>19.600000000000001</v>
      </c>
      <c r="DK199">
        <v>860</v>
      </c>
      <c r="DL199">
        <v>0</v>
      </c>
      <c r="DM199">
        <v>0</v>
      </c>
      <c r="DN199">
        <v>0.05</v>
      </c>
      <c r="DO199">
        <v>0</v>
      </c>
      <c r="DP199">
        <v>0.21</v>
      </c>
      <c r="DQ199">
        <v>0</v>
      </c>
    </row>
    <row r="200" spans="1:121" hidden="1">
      <c r="A200" t="s">
        <v>104</v>
      </c>
      <c r="B200">
        <v>2026</v>
      </c>
      <c r="C200">
        <v>150655330</v>
      </c>
      <c r="D200">
        <v>156311.5</v>
      </c>
      <c r="E200">
        <v>125010.6</v>
      </c>
      <c r="F200">
        <v>533497.4</v>
      </c>
      <c r="G200">
        <v>151470153.69999999</v>
      </c>
      <c r="H200">
        <v>145238835.09999999</v>
      </c>
      <c r="I200">
        <v>124177626.59999999</v>
      </c>
      <c r="J200" s="53">
        <v>40642708</v>
      </c>
      <c r="K200" s="65">
        <v>25478662</v>
      </c>
      <c r="L200">
        <v>3.5900000000000001E-2</v>
      </c>
      <c r="M200">
        <v>5.3999999999999999E-2</v>
      </c>
      <c r="N200">
        <v>0.15</v>
      </c>
      <c r="O200">
        <v>43147.92</v>
      </c>
      <c r="P200">
        <v>35010.5</v>
      </c>
      <c r="Q200">
        <v>0.55000000000000004</v>
      </c>
      <c r="R200">
        <v>0.56000000000000005</v>
      </c>
      <c r="S200">
        <v>285.3</v>
      </c>
      <c r="T200">
        <v>24</v>
      </c>
      <c r="U200">
        <v>3.41</v>
      </c>
      <c r="V200">
        <v>19.7</v>
      </c>
      <c r="W200">
        <v>910.5</v>
      </c>
      <c r="X200">
        <v>0.2</v>
      </c>
      <c r="Y200">
        <v>287</v>
      </c>
      <c r="Z200">
        <v>46.9</v>
      </c>
      <c r="AA200">
        <v>333.9</v>
      </c>
      <c r="AB200">
        <v>281.39999999999998</v>
      </c>
      <c r="AC200">
        <v>22.7</v>
      </c>
      <c r="AD200">
        <v>3.21</v>
      </c>
      <c r="AE200">
        <v>20.7</v>
      </c>
      <c r="AF200">
        <v>929.5</v>
      </c>
      <c r="AG200">
        <v>0.2</v>
      </c>
      <c r="AH200">
        <v>282.89999999999998</v>
      </c>
      <c r="AI200">
        <v>48.5</v>
      </c>
      <c r="AJ200">
        <v>331.4</v>
      </c>
      <c r="AK200">
        <v>229</v>
      </c>
      <c r="AL200">
        <v>13.8</v>
      </c>
      <c r="AM200">
        <v>1.9</v>
      </c>
      <c r="AN200">
        <v>18.600000000000001</v>
      </c>
      <c r="AO200">
        <v>892.4</v>
      </c>
      <c r="AP200">
        <v>0.11</v>
      </c>
      <c r="AQ200">
        <v>229.9</v>
      </c>
      <c r="AR200">
        <v>45.2</v>
      </c>
      <c r="AS200">
        <v>275.10000000000002</v>
      </c>
      <c r="AT200">
        <v>705.5</v>
      </c>
      <c r="AU200">
        <v>52.7</v>
      </c>
      <c r="AV200">
        <v>7.51</v>
      </c>
      <c r="AW200">
        <v>48.9</v>
      </c>
      <c r="AX200">
        <v>2355.1999999999998</v>
      </c>
      <c r="AY200">
        <v>0.4</v>
      </c>
      <c r="AZ200">
        <v>709.1</v>
      </c>
      <c r="BA200">
        <v>119.2</v>
      </c>
      <c r="BB200">
        <v>828.3</v>
      </c>
      <c r="BC200">
        <v>38605235.899999999</v>
      </c>
      <c r="BD200">
        <v>3241.7</v>
      </c>
      <c r="BE200">
        <v>460.8</v>
      </c>
      <c r="BF200">
        <v>2663597.2000000002</v>
      </c>
      <c r="BG200">
        <v>123204.9</v>
      </c>
      <c r="BH200">
        <v>26.7</v>
      </c>
      <c r="BI200">
        <v>38827643.399999999</v>
      </c>
      <c r="BJ200">
        <v>6342401</v>
      </c>
      <c r="BK200">
        <v>45170044.399999999</v>
      </c>
      <c r="BL200">
        <v>0</v>
      </c>
      <c r="BM200">
        <v>30.74</v>
      </c>
      <c r="BN200">
        <v>8.57</v>
      </c>
      <c r="BO200">
        <v>0</v>
      </c>
      <c r="BP200">
        <v>39.32</v>
      </c>
      <c r="BQ200">
        <v>32.56</v>
      </c>
      <c r="BR200">
        <v>9.23</v>
      </c>
      <c r="BS200">
        <v>0</v>
      </c>
      <c r="BT200">
        <v>41.78</v>
      </c>
      <c r="BU200">
        <v>136215860</v>
      </c>
      <c r="BV200">
        <v>27292528</v>
      </c>
      <c r="BW200">
        <v>133714.79999999999</v>
      </c>
      <c r="BX200">
        <v>770667.2</v>
      </c>
      <c r="BY200">
        <v>0</v>
      </c>
      <c r="BZ200">
        <v>0</v>
      </c>
      <c r="CA200">
        <v>27249254</v>
      </c>
      <c r="CB200">
        <v>0</v>
      </c>
      <c r="CC200">
        <v>0</v>
      </c>
      <c r="CD200">
        <v>1747248.2</v>
      </c>
      <c r="CE200">
        <v>33652852</v>
      </c>
      <c r="CF200">
        <v>0</v>
      </c>
      <c r="CG200">
        <v>407564.4</v>
      </c>
      <c r="CH200">
        <v>0</v>
      </c>
      <c r="CI200">
        <v>5526601.5</v>
      </c>
      <c r="CJ200">
        <v>41080140</v>
      </c>
      <c r="CK200">
        <v>769.5</v>
      </c>
      <c r="CL200">
        <v>101758.5</v>
      </c>
      <c r="CM200">
        <v>0</v>
      </c>
      <c r="CN200">
        <v>22070180</v>
      </c>
      <c r="CO200">
        <v>589257</v>
      </c>
      <c r="CP200">
        <v>2885842</v>
      </c>
      <c r="CQ200">
        <v>95.4</v>
      </c>
      <c r="CR200">
        <v>135.80000000000001</v>
      </c>
      <c r="CS200">
        <v>0</v>
      </c>
      <c r="CT200">
        <v>8970</v>
      </c>
      <c r="CU200">
        <v>0</v>
      </c>
      <c r="CV200">
        <v>0</v>
      </c>
      <c r="CW200">
        <v>1207</v>
      </c>
      <c r="CX200">
        <v>5719</v>
      </c>
      <c r="CY200">
        <v>0</v>
      </c>
      <c r="CZ200">
        <v>6456.3</v>
      </c>
      <c r="DA200">
        <v>0</v>
      </c>
      <c r="DB200">
        <v>2088.3000000000002</v>
      </c>
      <c r="DC200">
        <v>5149.6000000000004</v>
      </c>
      <c r="DD200">
        <v>257.39999999999998</v>
      </c>
      <c r="DE200">
        <v>86</v>
      </c>
      <c r="DF200">
        <v>0</v>
      </c>
      <c r="DG200">
        <v>10430.200000000001</v>
      </c>
      <c r="DH200">
        <v>800</v>
      </c>
      <c r="DI200">
        <v>208</v>
      </c>
      <c r="DJ200">
        <v>362.1</v>
      </c>
      <c r="DK200">
        <v>860</v>
      </c>
      <c r="DL200">
        <v>0</v>
      </c>
      <c r="DM200">
        <v>0</v>
      </c>
      <c r="DN200">
        <v>0.05</v>
      </c>
      <c r="DO200">
        <v>0</v>
      </c>
      <c r="DP200">
        <v>0.38</v>
      </c>
      <c r="DQ200">
        <v>0</v>
      </c>
    </row>
    <row r="201" spans="1:121" hidden="1">
      <c r="A201" t="s">
        <v>104</v>
      </c>
      <c r="B201">
        <v>2028</v>
      </c>
      <c r="C201">
        <v>154585600</v>
      </c>
      <c r="D201">
        <v>3114511.8</v>
      </c>
      <c r="E201">
        <v>158599</v>
      </c>
      <c r="F201">
        <v>881666.4</v>
      </c>
      <c r="G201">
        <v>158740379.5</v>
      </c>
      <c r="H201">
        <v>149027835.5</v>
      </c>
      <c r="I201">
        <v>116645067.09999999</v>
      </c>
      <c r="J201" s="53">
        <v>62172108</v>
      </c>
      <c r="K201" s="65">
        <v>43439696</v>
      </c>
      <c r="L201">
        <v>3.5900000000000001E-2</v>
      </c>
      <c r="M201">
        <v>5.3999999999999999E-2</v>
      </c>
      <c r="N201">
        <v>0.15</v>
      </c>
      <c r="O201">
        <v>55874.75</v>
      </c>
      <c r="P201">
        <v>36029.699999999997</v>
      </c>
      <c r="Q201">
        <v>0.66</v>
      </c>
      <c r="R201">
        <v>0.65</v>
      </c>
      <c r="S201">
        <v>199.8</v>
      </c>
      <c r="T201">
        <v>15.1</v>
      </c>
      <c r="U201">
        <v>2.13</v>
      </c>
      <c r="V201">
        <v>16</v>
      </c>
      <c r="W201">
        <v>692.8</v>
      </c>
      <c r="X201">
        <v>0.15</v>
      </c>
      <c r="Y201">
        <v>200.8</v>
      </c>
      <c r="Z201">
        <v>36.700000000000003</v>
      </c>
      <c r="AA201">
        <v>237.6</v>
      </c>
      <c r="AB201">
        <v>204.9</v>
      </c>
      <c r="AC201">
        <v>14.5</v>
      </c>
      <c r="AD201">
        <v>2.0299999999999998</v>
      </c>
      <c r="AE201">
        <v>17.7</v>
      </c>
      <c r="AF201">
        <v>741.4</v>
      </c>
      <c r="AG201">
        <v>0.16</v>
      </c>
      <c r="AH201">
        <v>205.9</v>
      </c>
      <c r="AI201">
        <v>39.799999999999997</v>
      </c>
      <c r="AJ201">
        <v>245.7</v>
      </c>
      <c r="AK201">
        <v>157</v>
      </c>
      <c r="AL201">
        <v>4.4000000000000004</v>
      </c>
      <c r="AM201">
        <v>0.52</v>
      </c>
      <c r="AN201">
        <v>17.3</v>
      </c>
      <c r="AO201">
        <v>774.2</v>
      </c>
      <c r="AP201">
        <v>7.0000000000000007E-2</v>
      </c>
      <c r="AQ201">
        <v>157.19999999999999</v>
      </c>
      <c r="AR201">
        <v>40.299999999999997</v>
      </c>
      <c r="AS201">
        <v>197.6</v>
      </c>
      <c r="AT201">
        <v>607.4</v>
      </c>
      <c r="AU201">
        <v>42</v>
      </c>
      <c r="AV201">
        <v>5.95</v>
      </c>
      <c r="AW201">
        <v>45.6</v>
      </c>
      <c r="AX201">
        <v>2134.3000000000002</v>
      </c>
      <c r="AY201">
        <v>0.35</v>
      </c>
      <c r="AZ201">
        <v>610.29999999999995</v>
      </c>
      <c r="BA201">
        <v>109.3</v>
      </c>
      <c r="BB201">
        <v>719.6</v>
      </c>
      <c r="BC201">
        <v>27726596.5</v>
      </c>
      <c r="BD201">
        <v>2093.1999999999998</v>
      </c>
      <c r="BE201">
        <v>294.7</v>
      </c>
      <c r="BF201">
        <v>2228943.2000000002</v>
      </c>
      <c r="BG201">
        <v>96175.9</v>
      </c>
      <c r="BH201">
        <v>21.3</v>
      </c>
      <c r="BI201">
        <v>27869422.600000001</v>
      </c>
      <c r="BJ201">
        <v>5100798.0999999996</v>
      </c>
      <c r="BK201">
        <v>32970220.600000001</v>
      </c>
      <c r="BL201">
        <v>0</v>
      </c>
      <c r="BM201">
        <v>26.58</v>
      </c>
      <c r="BN201">
        <v>10.74</v>
      </c>
      <c r="BO201">
        <v>0</v>
      </c>
      <c r="BP201">
        <v>37.32</v>
      </c>
      <c r="BQ201">
        <v>28.35</v>
      </c>
      <c r="BR201">
        <v>11.8</v>
      </c>
      <c r="BS201">
        <v>0</v>
      </c>
      <c r="BT201">
        <v>40.15</v>
      </c>
      <c r="BU201">
        <v>139918370</v>
      </c>
      <c r="BV201">
        <v>42095310</v>
      </c>
      <c r="BW201">
        <v>2644965.5</v>
      </c>
      <c r="BX201">
        <v>757235.7</v>
      </c>
      <c r="BY201">
        <v>0</v>
      </c>
      <c r="BZ201">
        <v>0</v>
      </c>
      <c r="CA201">
        <v>17085020</v>
      </c>
      <c r="CB201">
        <v>0</v>
      </c>
      <c r="CC201">
        <v>0</v>
      </c>
      <c r="CD201">
        <v>2372499.7999999998</v>
      </c>
      <c r="CE201">
        <v>30693084</v>
      </c>
      <c r="CF201">
        <v>0</v>
      </c>
      <c r="CG201">
        <v>368408.6</v>
      </c>
      <c r="CH201">
        <v>0</v>
      </c>
      <c r="CI201">
        <v>5579581</v>
      </c>
      <c r="CJ201">
        <v>40564980</v>
      </c>
      <c r="CK201">
        <v>585.6</v>
      </c>
      <c r="CL201">
        <v>129189.1</v>
      </c>
      <c r="CM201">
        <v>0</v>
      </c>
      <c r="CN201">
        <v>33325626</v>
      </c>
      <c r="CO201">
        <v>586079</v>
      </c>
      <c r="CP201">
        <v>5811109.5</v>
      </c>
      <c r="CQ201">
        <v>1393.2</v>
      </c>
      <c r="CR201">
        <v>135.80000000000001</v>
      </c>
      <c r="CS201">
        <v>0</v>
      </c>
      <c r="CT201">
        <v>8454</v>
      </c>
      <c r="CU201">
        <v>0</v>
      </c>
      <c r="CV201">
        <v>0</v>
      </c>
      <c r="CW201">
        <v>1644</v>
      </c>
      <c r="CX201">
        <v>5719</v>
      </c>
      <c r="CY201">
        <v>0</v>
      </c>
      <c r="CZ201">
        <v>6456.3</v>
      </c>
      <c r="DA201">
        <v>0</v>
      </c>
      <c r="DB201">
        <v>2114.4</v>
      </c>
      <c r="DC201">
        <v>5149.6000000000004</v>
      </c>
      <c r="DD201">
        <v>257.39999999999998</v>
      </c>
      <c r="DE201">
        <v>86</v>
      </c>
      <c r="DF201">
        <v>0</v>
      </c>
      <c r="DG201">
        <v>15415.7</v>
      </c>
      <c r="DH201">
        <v>1600</v>
      </c>
      <c r="DI201">
        <v>208</v>
      </c>
      <c r="DJ201">
        <v>7436.3</v>
      </c>
      <c r="DK201">
        <v>860</v>
      </c>
      <c r="DL201">
        <v>0</v>
      </c>
      <c r="DM201">
        <v>0</v>
      </c>
      <c r="DN201">
        <v>0.05</v>
      </c>
      <c r="DO201">
        <v>0</v>
      </c>
      <c r="DP201">
        <v>0.54</v>
      </c>
      <c r="DQ201">
        <v>0</v>
      </c>
    </row>
    <row r="202" spans="1:121" hidden="1">
      <c r="A202" t="s">
        <v>104</v>
      </c>
      <c r="B202">
        <v>2030</v>
      </c>
      <c r="C202">
        <v>159213500</v>
      </c>
      <c r="D202">
        <v>5254752.5</v>
      </c>
      <c r="E202">
        <v>157496.4</v>
      </c>
      <c r="F202">
        <v>983164.6</v>
      </c>
      <c r="G202">
        <v>165608920.30000001</v>
      </c>
      <c r="H202">
        <v>153489408.90000001</v>
      </c>
      <c r="I202">
        <v>115027541.2</v>
      </c>
      <c r="J202" s="53">
        <v>66614550</v>
      </c>
      <c r="K202" s="65">
        <v>45694040</v>
      </c>
      <c r="L202">
        <v>3.5900000000000001E-2</v>
      </c>
      <c r="M202">
        <v>5.3999999999999999E-2</v>
      </c>
      <c r="N202">
        <v>0.15</v>
      </c>
      <c r="O202">
        <v>61773.57</v>
      </c>
      <c r="P202">
        <v>37492.199999999997</v>
      </c>
      <c r="Q202">
        <v>0.7</v>
      </c>
      <c r="R202">
        <v>0.69</v>
      </c>
      <c r="S202">
        <v>166.8</v>
      </c>
      <c r="T202">
        <v>12.1</v>
      </c>
      <c r="U202">
        <v>1.7</v>
      </c>
      <c r="V202">
        <v>14.2</v>
      </c>
      <c r="W202">
        <v>594.9</v>
      </c>
      <c r="X202">
        <v>0.13</v>
      </c>
      <c r="Y202">
        <v>167.6</v>
      </c>
      <c r="Z202">
        <v>31.9</v>
      </c>
      <c r="AA202">
        <v>199.6</v>
      </c>
      <c r="AB202">
        <v>172.1</v>
      </c>
      <c r="AC202">
        <v>11.8</v>
      </c>
      <c r="AD202">
        <v>1.64</v>
      </c>
      <c r="AE202">
        <v>15.5</v>
      </c>
      <c r="AF202">
        <v>637</v>
      </c>
      <c r="AG202">
        <v>0.14000000000000001</v>
      </c>
      <c r="AH202">
        <v>172.9</v>
      </c>
      <c r="AI202">
        <v>34.6</v>
      </c>
      <c r="AJ202">
        <v>207.5</v>
      </c>
      <c r="AK202">
        <v>144.80000000000001</v>
      </c>
      <c r="AL202">
        <v>4.9000000000000004</v>
      </c>
      <c r="AM202">
        <v>0.61</v>
      </c>
      <c r="AN202">
        <v>15.2</v>
      </c>
      <c r="AO202">
        <v>688.3</v>
      </c>
      <c r="AP202">
        <v>7.0000000000000007E-2</v>
      </c>
      <c r="AQ202">
        <v>145.19999999999999</v>
      </c>
      <c r="AR202">
        <v>35.700000000000003</v>
      </c>
      <c r="AS202">
        <v>180.8</v>
      </c>
      <c r="AT202">
        <v>558.1</v>
      </c>
      <c r="AU202">
        <v>38.5</v>
      </c>
      <c r="AV202">
        <v>5.42</v>
      </c>
      <c r="AW202">
        <v>41.8</v>
      </c>
      <c r="AX202">
        <v>1994.7</v>
      </c>
      <c r="AY202">
        <v>0.3</v>
      </c>
      <c r="AZ202">
        <v>560.70000000000005</v>
      </c>
      <c r="BA202">
        <v>101.3</v>
      </c>
      <c r="BB202">
        <v>662</v>
      </c>
      <c r="BC202">
        <v>23904729.300000001</v>
      </c>
      <c r="BD202">
        <v>1732.7</v>
      </c>
      <c r="BE202">
        <v>243</v>
      </c>
      <c r="BF202">
        <v>2034103.8</v>
      </c>
      <c r="BG202">
        <v>85309.4</v>
      </c>
      <c r="BH202">
        <v>19.3</v>
      </c>
      <c r="BI202">
        <v>24022695</v>
      </c>
      <c r="BJ202">
        <v>4581602.3</v>
      </c>
      <c r="BK202">
        <v>28604297.399999999</v>
      </c>
      <c r="BL202">
        <v>0</v>
      </c>
      <c r="BM202">
        <v>24.98</v>
      </c>
      <c r="BN202">
        <v>11.58</v>
      </c>
      <c r="BO202">
        <v>0</v>
      </c>
      <c r="BP202">
        <v>36.56</v>
      </c>
      <c r="BQ202">
        <v>26.83</v>
      </c>
      <c r="BR202">
        <v>12.89</v>
      </c>
      <c r="BS202">
        <v>0</v>
      </c>
      <c r="BT202">
        <v>39.72</v>
      </c>
      <c r="BU202">
        <v>144595730</v>
      </c>
      <c r="BV202">
        <v>50581380</v>
      </c>
      <c r="BW202">
        <v>4462719.5</v>
      </c>
      <c r="BX202">
        <v>740928.1</v>
      </c>
      <c r="BY202">
        <v>0</v>
      </c>
      <c r="BZ202">
        <v>0</v>
      </c>
      <c r="CA202">
        <v>14025069</v>
      </c>
      <c r="CB202">
        <v>0</v>
      </c>
      <c r="CC202">
        <v>0</v>
      </c>
      <c r="CD202">
        <v>3302867.8</v>
      </c>
      <c r="CE202">
        <v>28759520</v>
      </c>
      <c r="CF202">
        <v>0</v>
      </c>
      <c r="CG202">
        <v>280792.5</v>
      </c>
      <c r="CH202">
        <v>0</v>
      </c>
      <c r="CI202">
        <v>5578826</v>
      </c>
      <c r="CJ202">
        <v>40040064</v>
      </c>
      <c r="CK202">
        <v>435.5</v>
      </c>
      <c r="CL202">
        <v>125987.4</v>
      </c>
      <c r="CM202">
        <v>0</v>
      </c>
      <c r="CN202">
        <v>32996774</v>
      </c>
      <c r="CO202">
        <v>791710.6</v>
      </c>
      <c r="CP202">
        <v>13490026</v>
      </c>
      <c r="CQ202">
        <v>2633.1</v>
      </c>
      <c r="CR202">
        <v>135.80000000000001</v>
      </c>
      <c r="CS202">
        <v>0</v>
      </c>
      <c r="CT202">
        <v>8454</v>
      </c>
      <c r="CU202">
        <v>0</v>
      </c>
      <c r="CV202">
        <v>0</v>
      </c>
      <c r="CW202">
        <v>2292.4</v>
      </c>
      <c r="CX202">
        <v>5719</v>
      </c>
      <c r="CY202">
        <v>0</v>
      </c>
      <c r="CZ202">
        <v>6456.3</v>
      </c>
      <c r="DA202">
        <v>0</v>
      </c>
      <c r="DB202">
        <v>2118.9</v>
      </c>
      <c r="DC202">
        <v>5149.6000000000004</v>
      </c>
      <c r="DD202">
        <v>81.400000000000006</v>
      </c>
      <c r="DE202">
        <v>86</v>
      </c>
      <c r="DF202">
        <v>0</v>
      </c>
      <c r="DG202">
        <v>15473.8</v>
      </c>
      <c r="DH202">
        <v>3837</v>
      </c>
      <c r="DI202">
        <v>264.5</v>
      </c>
      <c r="DJ202">
        <v>12395.7</v>
      </c>
      <c r="DK202">
        <v>860</v>
      </c>
      <c r="DL202">
        <v>0</v>
      </c>
      <c r="DM202">
        <v>0</v>
      </c>
      <c r="DN202">
        <v>0.05</v>
      </c>
      <c r="DO202">
        <v>0</v>
      </c>
      <c r="DP202">
        <v>0.7</v>
      </c>
      <c r="DQ202">
        <v>0</v>
      </c>
    </row>
    <row r="203" spans="1:121" hidden="1">
      <c r="A203" t="s">
        <v>104</v>
      </c>
      <c r="B203">
        <v>2035</v>
      </c>
      <c r="C203">
        <v>171566460</v>
      </c>
      <c r="D203">
        <v>15060896</v>
      </c>
      <c r="E203">
        <v>181223.7</v>
      </c>
      <c r="F203">
        <v>1104139.1000000001</v>
      </c>
      <c r="G203">
        <v>187912717.69999999</v>
      </c>
      <c r="H203">
        <v>165398406.90000001</v>
      </c>
      <c r="I203">
        <v>101399406.40000001</v>
      </c>
      <c r="J203" s="53">
        <v>67122880</v>
      </c>
      <c r="K203" s="65">
        <v>54951828</v>
      </c>
      <c r="L203">
        <v>3.5900000000000001E-2</v>
      </c>
      <c r="M203">
        <v>5.3999999999999999E-2</v>
      </c>
      <c r="N203">
        <v>0.15</v>
      </c>
      <c r="O203">
        <v>85030.54</v>
      </c>
      <c r="P203">
        <v>41373.599999999999</v>
      </c>
      <c r="Q203">
        <v>0.82</v>
      </c>
      <c r="R203">
        <v>0.78</v>
      </c>
      <c r="S203">
        <v>90.3</v>
      </c>
      <c r="T203">
        <v>5.6</v>
      </c>
      <c r="U203">
        <v>0.78</v>
      </c>
      <c r="V203">
        <v>9.1</v>
      </c>
      <c r="W203">
        <v>352.8</v>
      </c>
      <c r="X203">
        <v>0.09</v>
      </c>
      <c r="Y203">
        <v>90.7</v>
      </c>
      <c r="Z203">
        <v>19.600000000000001</v>
      </c>
      <c r="AA203">
        <v>110.3</v>
      </c>
      <c r="AB203">
        <v>111.9</v>
      </c>
      <c r="AC203">
        <v>6.5</v>
      </c>
      <c r="AD203">
        <v>0.88</v>
      </c>
      <c r="AE203">
        <v>11.7</v>
      </c>
      <c r="AF203">
        <v>453.4</v>
      </c>
      <c r="AG203">
        <v>0.11</v>
      </c>
      <c r="AH203">
        <v>112.4</v>
      </c>
      <c r="AI203">
        <v>25.3</v>
      </c>
      <c r="AJ203">
        <v>137.6</v>
      </c>
      <c r="AK203">
        <v>124.6</v>
      </c>
      <c r="AL203">
        <v>6</v>
      </c>
      <c r="AM203">
        <v>0.8</v>
      </c>
      <c r="AN203">
        <v>11.4</v>
      </c>
      <c r="AO203">
        <v>535.1</v>
      </c>
      <c r="AP203">
        <v>0.06</v>
      </c>
      <c r="AQ203">
        <v>125</v>
      </c>
      <c r="AR203">
        <v>27.4</v>
      </c>
      <c r="AS203">
        <v>152.30000000000001</v>
      </c>
      <c r="AT203">
        <v>478.2</v>
      </c>
      <c r="AU203">
        <v>31.5</v>
      </c>
      <c r="AV203">
        <v>4.43</v>
      </c>
      <c r="AW203">
        <v>37.4</v>
      </c>
      <c r="AX203">
        <v>1747.1</v>
      </c>
      <c r="AY203">
        <v>0.27</v>
      </c>
      <c r="AZ203">
        <v>480.3</v>
      </c>
      <c r="BA203">
        <v>89.5</v>
      </c>
      <c r="BB203">
        <v>569.79999999999995</v>
      </c>
      <c r="BC203">
        <v>15683740</v>
      </c>
      <c r="BD203">
        <v>975.4</v>
      </c>
      <c r="BE203">
        <v>134.5</v>
      </c>
      <c r="BF203">
        <v>1585185.4</v>
      </c>
      <c r="BG203">
        <v>61350.1</v>
      </c>
      <c r="BH203">
        <v>15.1</v>
      </c>
      <c r="BI203">
        <v>15749525.1</v>
      </c>
      <c r="BJ203">
        <v>3417542.2</v>
      </c>
      <c r="BK203">
        <v>19167067.300000001</v>
      </c>
      <c r="BL203">
        <v>0</v>
      </c>
      <c r="BM203">
        <v>21.1</v>
      </c>
      <c r="BN203">
        <v>15.18</v>
      </c>
      <c r="BO203">
        <v>0</v>
      </c>
      <c r="BP203">
        <v>36.28</v>
      </c>
      <c r="BQ203">
        <v>23.39</v>
      </c>
      <c r="BR203">
        <v>17.78</v>
      </c>
      <c r="BS203">
        <v>0</v>
      </c>
      <c r="BT203">
        <v>41.17</v>
      </c>
      <c r="BU203">
        <v>175675620</v>
      </c>
      <c r="BV203">
        <v>86513310</v>
      </c>
      <c r="BW203">
        <v>12806153</v>
      </c>
      <c r="BX203">
        <v>358731.3</v>
      </c>
      <c r="BY203">
        <v>0</v>
      </c>
      <c r="BZ203">
        <v>0</v>
      </c>
      <c r="CA203">
        <v>7557377.5</v>
      </c>
      <c r="CB203">
        <v>0</v>
      </c>
      <c r="CC203">
        <v>0</v>
      </c>
      <c r="CD203">
        <v>5922057.5</v>
      </c>
      <c r="CE203">
        <v>23573636</v>
      </c>
      <c r="CF203">
        <v>0</v>
      </c>
      <c r="CG203">
        <v>160543.20000000001</v>
      </c>
      <c r="CH203">
        <v>0</v>
      </c>
      <c r="CI203">
        <v>5524576.5</v>
      </c>
      <c r="CJ203">
        <v>39034384</v>
      </c>
      <c r="CK203">
        <v>312.3</v>
      </c>
      <c r="CL203">
        <v>146590.9</v>
      </c>
      <c r="CM203">
        <v>0</v>
      </c>
      <c r="CN203">
        <v>62921548</v>
      </c>
      <c r="CO203">
        <v>4370503</v>
      </c>
      <c r="CP203">
        <v>13299199</v>
      </c>
      <c r="CQ203">
        <v>6437.5</v>
      </c>
      <c r="CR203">
        <v>88.8</v>
      </c>
      <c r="CS203">
        <v>0</v>
      </c>
      <c r="CT203">
        <v>7714</v>
      </c>
      <c r="CU203">
        <v>0</v>
      </c>
      <c r="CV203">
        <v>0</v>
      </c>
      <c r="CW203">
        <v>4195.2</v>
      </c>
      <c r="CX203">
        <v>5599</v>
      </c>
      <c r="CY203">
        <v>0</v>
      </c>
      <c r="CZ203">
        <v>6416.3</v>
      </c>
      <c r="DA203">
        <v>0</v>
      </c>
      <c r="DB203">
        <v>2123.4</v>
      </c>
      <c r="DC203">
        <v>5149.6000000000004</v>
      </c>
      <c r="DD203">
        <v>81.400000000000006</v>
      </c>
      <c r="DE203">
        <v>86</v>
      </c>
      <c r="DF203">
        <v>0</v>
      </c>
      <c r="DG203">
        <v>28592.5</v>
      </c>
      <c r="DH203">
        <v>3837</v>
      </c>
      <c r="DI203">
        <v>1319</v>
      </c>
      <c r="DJ203">
        <v>38280.300000000003</v>
      </c>
      <c r="DK203">
        <v>860</v>
      </c>
      <c r="DL203">
        <v>0</v>
      </c>
      <c r="DM203">
        <v>0</v>
      </c>
      <c r="DN203">
        <v>0.04</v>
      </c>
      <c r="DO203">
        <v>0</v>
      </c>
      <c r="DP203">
        <v>0.78</v>
      </c>
      <c r="DQ203">
        <v>0</v>
      </c>
    </row>
    <row r="204" spans="1:121" hidden="1">
      <c r="A204" t="s">
        <v>104</v>
      </c>
      <c r="B204">
        <v>2040</v>
      </c>
      <c r="C204">
        <v>185453870</v>
      </c>
      <c r="D204">
        <v>22770018</v>
      </c>
      <c r="E204">
        <v>188457.2</v>
      </c>
      <c r="F204">
        <v>1134227.8999999999</v>
      </c>
      <c r="G204">
        <v>209546571.80000001</v>
      </c>
      <c r="H204">
        <v>178786687.40000001</v>
      </c>
      <c r="I204">
        <v>102862329.5</v>
      </c>
      <c r="J204" s="53">
        <v>68010320</v>
      </c>
      <c r="K204" s="65">
        <v>56438424</v>
      </c>
      <c r="L204">
        <v>3.5900000000000001E-2</v>
      </c>
      <c r="M204">
        <v>5.3900000000000003E-2</v>
      </c>
      <c r="N204">
        <v>0.15</v>
      </c>
      <c r="O204">
        <v>86672.03</v>
      </c>
      <c r="P204">
        <v>46016</v>
      </c>
      <c r="Q204">
        <v>0.86</v>
      </c>
      <c r="R204">
        <v>0.84</v>
      </c>
      <c r="S204">
        <v>66.599999999999994</v>
      </c>
      <c r="T204">
        <v>3.9</v>
      </c>
      <c r="U204">
        <v>0.53</v>
      </c>
      <c r="V204">
        <v>7.3</v>
      </c>
      <c r="W204">
        <v>269.89999999999998</v>
      </c>
      <c r="X204">
        <v>7.0000000000000007E-2</v>
      </c>
      <c r="Y204">
        <v>66.900000000000006</v>
      </c>
      <c r="Z204">
        <v>15.3</v>
      </c>
      <c r="AA204">
        <v>82.2</v>
      </c>
      <c r="AB204">
        <v>79.599999999999994</v>
      </c>
      <c r="AC204">
        <v>4.2</v>
      </c>
      <c r="AD204">
        <v>0.56000000000000005</v>
      </c>
      <c r="AE204">
        <v>9</v>
      </c>
      <c r="AF204">
        <v>336.4</v>
      </c>
      <c r="AG204">
        <v>0.08</v>
      </c>
      <c r="AH204">
        <v>79.900000000000006</v>
      </c>
      <c r="AI204">
        <v>19</v>
      </c>
      <c r="AJ204">
        <v>98.9</v>
      </c>
      <c r="AK204">
        <v>92.7</v>
      </c>
      <c r="AL204">
        <v>5.9</v>
      </c>
      <c r="AM204">
        <v>0.82</v>
      </c>
      <c r="AN204">
        <v>7.2</v>
      </c>
      <c r="AO204">
        <v>352.6</v>
      </c>
      <c r="AP204">
        <v>0.04</v>
      </c>
      <c r="AQ204">
        <v>93.1</v>
      </c>
      <c r="AR204">
        <v>17.7</v>
      </c>
      <c r="AS204">
        <v>110.9</v>
      </c>
      <c r="AT204">
        <v>438.5</v>
      </c>
      <c r="AU204">
        <v>26.5</v>
      </c>
      <c r="AV204">
        <v>3.67</v>
      </c>
      <c r="AW204">
        <v>36.299999999999997</v>
      </c>
      <c r="AX204">
        <v>1690.4</v>
      </c>
      <c r="AY204">
        <v>0.24</v>
      </c>
      <c r="AZ204">
        <v>440.2</v>
      </c>
      <c r="BA204">
        <v>86.8</v>
      </c>
      <c r="BB204">
        <v>527</v>
      </c>
      <c r="BC204">
        <v>13013777.300000001</v>
      </c>
      <c r="BD204">
        <v>753.2</v>
      </c>
      <c r="BE204">
        <v>102.9</v>
      </c>
      <c r="BF204">
        <v>1423055.4</v>
      </c>
      <c r="BG204">
        <v>52825.7</v>
      </c>
      <c r="BH204">
        <v>13.8</v>
      </c>
      <c r="BI204">
        <v>13064318.9</v>
      </c>
      <c r="BJ204">
        <v>3001023</v>
      </c>
      <c r="BK204">
        <v>16065342</v>
      </c>
      <c r="BL204">
        <v>0</v>
      </c>
      <c r="BM204">
        <v>19.48</v>
      </c>
      <c r="BN204">
        <v>15.17</v>
      </c>
      <c r="BO204">
        <v>0</v>
      </c>
      <c r="BP204">
        <v>34.64</v>
      </c>
      <c r="BQ204">
        <v>22.02</v>
      </c>
      <c r="BR204">
        <v>18.329999999999998</v>
      </c>
      <c r="BS204">
        <v>0</v>
      </c>
      <c r="BT204">
        <v>40.35</v>
      </c>
      <c r="BU204">
        <v>197904050</v>
      </c>
      <c r="BV204">
        <v>106684240</v>
      </c>
      <c r="BW204">
        <v>19474364</v>
      </c>
      <c r="BX204">
        <v>347894.9</v>
      </c>
      <c r="BY204">
        <v>0</v>
      </c>
      <c r="BZ204">
        <v>0</v>
      </c>
      <c r="CA204">
        <v>5661160</v>
      </c>
      <c r="CB204">
        <v>0</v>
      </c>
      <c r="CC204">
        <v>0</v>
      </c>
      <c r="CD204">
        <v>7225485.5</v>
      </c>
      <c r="CE204">
        <v>21144160</v>
      </c>
      <c r="CF204">
        <v>0</v>
      </c>
      <c r="CG204">
        <v>159677.5</v>
      </c>
      <c r="CH204">
        <v>0</v>
      </c>
      <c r="CI204">
        <v>5515986.5</v>
      </c>
      <c r="CJ204">
        <v>38761908</v>
      </c>
      <c r="CK204">
        <v>350.7</v>
      </c>
      <c r="CL204">
        <v>154310.29999999999</v>
      </c>
      <c r="CM204">
        <v>0</v>
      </c>
      <c r="CN204">
        <v>78248770</v>
      </c>
      <c r="CO204">
        <v>8123102.5</v>
      </c>
      <c r="CP204">
        <v>13086885</v>
      </c>
      <c r="CQ204">
        <v>10509.9</v>
      </c>
      <c r="CR204">
        <v>88.8</v>
      </c>
      <c r="CS204">
        <v>0</v>
      </c>
      <c r="CT204">
        <v>7714</v>
      </c>
      <c r="CU204">
        <v>0</v>
      </c>
      <c r="CV204">
        <v>0</v>
      </c>
      <c r="CW204">
        <v>5339</v>
      </c>
      <c r="CX204">
        <v>5599</v>
      </c>
      <c r="CY204">
        <v>0</v>
      </c>
      <c r="CZ204">
        <v>6416.3</v>
      </c>
      <c r="DA204">
        <v>0</v>
      </c>
      <c r="DB204">
        <v>2127.9</v>
      </c>
      <c r="DC204">
        <v>5149.6000000000004</v>
      </c>
      <c r="DD204">
        <v>80.2</v>
      </c>
      <c r="DE204">
        <v>86</v>
      </c>
      <c r="DF204">
        <v>0</v>
      </c>
      <c r="DG204">
        <v>36321.4</v>
      </c>
      <c r="DH204">
        <v>3837</v>
      </c>
      <c r="DI204">
        <v>2464.6</v>
      </c>
      <c r="DJ204">
        <v>57749.4</v>
      </c>
      <c r="DK204">
        <v>860</v>
      </c>
      <c r="DL204">
        <v>0</v>
      </c>
      <c r="DM204">
        <v>0</v>
      </c>
      <c r="DN204">
        <v>0.04</v>
      </c>
      <c r="DO204">
        <v>0</v>
      </c>
      <c r="DP204">
        <v>0.85</v>
      </c>
      <c r="DQ204">
        <v>0</v>
      </c>
    </row>
    <row r="205" spans="1:121" hidden="1">
      <c r="A205" t="s">
        <v>104</v>
      </c>
      <c r="B205">
        <v>2045</v>
      </c>
      <c r="C205">
        <v>197852460</v>
      </c>
      <c r="D205">
        <v>22623336</v>
      </c>
      <c r="E205">
        <v>201571.20000000001</v>
      </c>
      <c r="F205">
        <v>1240490.3999999999</v>
      </c>
      <c r="G205">
        <v>221917860.09999999</v>
      </c>
      <c r="H205">
        <v>190739617.59999999</v>
      </c>
      <c r="I205">
        <v>110706130.59999999</v>
      </c>
      <c r="J205" s="53">
        <v>80668970</v>
      </c>
      <c r="K205" s="65">
        <v>58896024</v>
      </c>
      <c r="L205">
        <v>3.5900000000000001E-2</v>
      </c>
      <c r="M205">
        <v>5.3900000000000003E-2</v>
      </c>
      <c r="N205">
        <v>0.15</v>
      </c>
      <c r="O205">
        <v>88095.85</v>
      </c>
      <c r="P205">
        <v>49805.9</v>
      </c>
      <c r="Q205">
        <v>0.87</v>
      </c>
      <c r="R205">
        <v>0.92</v>
      </c>
      <c r="S205">
        <v>57.5</v>
      </c>
      <c r="T205">
        <v>2.8</v>
      </c>
      <c r="U205">
        <v>0.38</v>
      </c>
      <c r="V205">
        <v>6.9</v>
      </c>
      <c r="W205">
        <v>249.8</v>
      </c>
      <c r="X205">
        <v>0.06</v>
      </c>
      <c r="Y205">
        <v>57.7</v>
      </c>
      <c r="Z205">
        <v>14.4</v>
      </c>
      <c r="AA205">
        <v>72.099999999999994</v>
      </c>
      <c r="AB205">
        <v>38</v>
      </c>
      <c r="AC205">
        <v>1.8</v>
      </c>
      <c r="AD205">
        <v>0.24</v>
      </c>
      <c r="AE205">
        <v>4.7</v>
      </c>
      <c r="AF205">
        <v>167.7</v>
      </c>
      <c r="AG205">
        <v>0.04</v>
      </c>
      <c r="AH205">
        <v>38.1</v>
      </c>
      <c r="AI205">
        <v>9.6999999999999993</v>
      </c>
      <c r="AJ205">
        <v>47.8</v>
      </c>
      <c r="AK205">
        <v>43.9</v>
      </c>
      <c r="AL205">
        <v>2.9</v>
      </c>
      <c r="AM205">
        <v>0.41</v>
      </c>
      <c r="AN205">
        <v>3.3</v>
      </c>
      <c r="AO205">
        <v>162.30000000000001</v>
      </c>
      <c r="AP205">
        <v>0.02</v>
      </c>
      <c r="AQ205">
        <v>44.1</v>
      </c>
      <c r="AR205">
        <v>8.1</v>
      </c>
      <c r="AS205">
        <v>52.2</v>
      </c>
      <c r="AT205">
        <v>393.9</v>
      </c>
      <c r="AU205">
        <v>22.5</v>
      </c>
      <c r="AV205">
        <v>3.09</v>
      </c>
      <c r="AW205">
        <v>34.5</v>
      </c>
      <c r="AX205">
        <v>1564.1</v>
      </c>
      <c r="AY205">
        <v>0.21</v>
      </c>
      <c r="AZ205">
        <v>395.4</v>
      </c>
      <c r="BA205">
        <v>81.099999999999994</v>
      </c>
      <c r="BB205">
        <v>476.6</v>
      </c>
      <c r="BC205">
        <v>11367755.300000001</v>
      </c>
      <c r="BD205">
        <v>556.29999999999995</v>
      </c>
      <c r="BE205">
        <v>74.2</v>
      </c>
      <c r="BF205">
        <v>1373335.7</v>
      </c>
      <c r="BG205">
        <v>49453.7</v>
      </c>
      <c r="BH205">
        <v>12.8</v>
      </c>
      <c r="BI205">
        <v>11404599.5</v>
      </c>
      <c r="BJ205">
        <v>2850562.8</v>
      </c>
      <c r="BK205">
        <v>14255162.4</v>
      </c>
      <c r="BL205">
        <v>0</v>
      </c>
      <c r="BM205">
        <v>18.05</v>
      </c>
      <c r="BN205">
        <v>15.66</v>
      </c>
      <c r="BO205">
        <v>0</v>
      </c>
      <c r="BP205">
        <v>33.71</v>
      </c>
      <c r="BQ205">
        <v>20.5</v>
      </c>
      <c r="BR205">
        <v>18.8</v>
      </c>
      <c r="BS205">
        <v>0</v>
      </c>
      <c r="BT205">
        <v>39.29</v>
      </c>
      <c r="BU205">
        <v>199975120</v>
      </c>
      <c r="BV205">
        <v>111211730</v>
      </c>
      <c r="BW205">
        <v>19266670</v>
      </c>
      <c r="BX205">
        <v>326880.2</v>
      </c>
      <c r="BY205">
        <v>0</v>
      </c>
      <c r="BZ205">
        <v>0</v>
      </c>
      <c r="CA205">
        <v>3838330.5</v>
      </c>
      <c r="CB205">
        <v>0</v>
      </c>
      <c r="CC205">
        <v>0</v>
      </c>
      <c r="CD205">
        <v>8304393</v>
      </c>
      <c r="CE205">
        <v>21195310</v>
      </c>
      <c r="CF205">
        <v>0</v>
      </c>
      <c r="CG205">
        <v>293935.40000000002</v>
      </c>
      <c r="CH205">
        <v>0</v>
      </c>
      <c r="CI205">
        <v>5492590.5</v>
      </c>
      <c r="CJ205">
        <v>38185280</v>
      </c>
      <c r="CK205">
        <v>119.8</v>
      </c>
      <c r="CL205">
        <v>164270.6</v>
      </c>
      <c r="CM205">
        <v>0</v>
      </c>
      <c r="CN205">
        <v>81699740</v>
      </c>
      <c r="CO205">
        <v>8308609</v>
      </c>
      <c r="CP205">
        <v>12898980</v>
      </c>
      <c r="CQ205">
        <v>11019.2</v>
      </c>
      <c r="CR205">
        <v>88.8</v>
      </c>
      <c r="CS205">
        <v>0</v>
      </c>
      <c r="CT205">
        <v>5349</v>
      </c>
      <c r="CU205">
        <v>0</v>
      </c>
      <c r="CV205">
        <v>0</v>
      </c>
      <c r="CW205">
        <v>6342.8</v>
      </c>
      <c r="CX205">
        <v>5369</v>
      </c>
      <c r="CY205">
        <v>0</v>
      </c>
      <c r="CZ205">
        <v>8849.7999999999993</v>
      </c>
      <c r="DA205">
        <v>0</v>
      </c>
      <c r="DB205">
        <v>2132.4</v>
      </c>
      <c r="DC205">
        <v>5149.6000000000004</v>
      </c>
      <c r="DD205">
        <v>62.2</v>
      </c>
      <c r="DE205">
        <v>86</v>
      </c>
      <c r="DF205">
        <v>0</v>
      </c>
      <c r="DG205">
        <v>39080.5</v>
      </c>
      <c r="DH205">
        <v>3837</v>
      </c>
      <c r="DI205">
        <v>2551.3000000000002</v>
      </c>
      <c r="DJ205">
        <v>56915.9</v>
      </c>
      <c r="DK205">
        <v>860</v>
      </c>
      <c r="DL205">
        <v>0</v>
      </c>
      <c r="DM205">
        <v>0</v>
      </c>
      <c r="DN205">
        <v>0.04</v>
      </c>
      <c r="DO205">
        <v>0</v>
      </c>
      <c r="DP205">
        <v>0.92</v>
      </c>
      <c r="DQ205">
        <v>0</v>
      </c>
    </row>
    <row r="206" spans="1:121" hidden="1">
      <c r="A206" t="s">
        <v>104</v>
      </c>
      <c r="B206">
        <v>2050</v>
      </c>
      <c r="C206">
        <v>209716240</v>
      </c>
      <c r="D206">
        <v>18526870</v>
      </c>
      <c r="E206">
        <v>212527.3</v>
      </c>
      <c r="F206">
        <v>1359254.5</v>
      </c>
      <c r="G206">
        <v>229814886.40000001</v>
      </c>
      <c r="H206">
        <v>202176882.40000001</v>
      </c>
      <c r="I206">
        <v>116738724.3</v>
      </c>
      <c r="J206" s="53">
        <v>92611410</v>
      </c>
      <c r="K206" s="65">
        <v>61327220</v>
      </c>
      <c r="L206">
        <v>3.5900000000000001E-2</v>
      </c>
      <c r="M206">
        <v>5.3900000000000003E-2</v>
      </c>
      <c r="N206">
        <v>0.15</v>
      </c>
      <c r="O206">
        <v>87139.21</v>
      </c>
      <c r="P206">
        <v>53123</v>
      </c>
      <c r="Q206">
        <v>0.87</v>
      </c>
      <c r="R206">
        <v>1</v>
      </c>
      <c r="S206">
        <v>49</v>
      </c>
      <c r="T206">
        <v>1.2</v>
      </c>
      <c r="U206">
        <v>0.14000000000000001</v>
      </c>
      <c r="V206">
        <v>7.2</v>
      </c>
      <c r="W206">
        <v>250.4</v>
      </c>
      <c r="X206">
        <v>0.06</v>
      </c>
      <c r="Y206">
        <v>49</v>
      </c>
      <c r="Z206">
        <v>14.7</v>
      </c>
      <c r="AA206">
        <v>63.7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20</v>
      </c>
      <c r="AL206">
        <v>1.3</v>
      </c>
      <c r="AM206">
        <v>0.18</v>
      </c>
      <c r="AN206">
        <v>1.6</v>
      </c>
      <c r="AO206">
        <v>76.400000000000006</v>
      </c>
      <c r="AP206">
        <v>0.01</v>
      </c>
      <c r="AQ206">
        <v>20.100000000000001</v>
      </c>
      <c r="AR206">
        <v>3.8</v>
      </c>
      <c r="AS206">
        <v>24</v>
      </c>
      <c r="AT206">
        <v>393.2</v>
      </c>
      <c r="AU206">
        <v>18</v>
      </c>
      <c r="AV206">
        <v>2.39</v>
      </c>
      <c r="AW206">
        <v>37.9</v>
      </c>
      <c r="AX206">
        <v>1707.6</v>
      </c>
      <c r="AY206">
        <v>0.2</v>
      </c>
      <c r="AZ206">
        <v>394.4</v>
      </c>
      <c r="BA206">
        <v>88.8</v>
      </c>
      <c r="BB206">
        <v>483.3</v>
      </c>
      <c r="BC206">
        <v>9619182.6999999993</v>
      </c>
      <c r="BD206">
        <v>241.7</v>
      </c>
      <c r="BE206">
        <v>27.5</v>
      </c>
      <c r="BF206">
        <v>1421316.5</v>
      </c>
      <c r="BG206">
        <v>49224.6</v>
      </c>
      <c r="BH206">
        <v>11.9</v>
      </c>
      <c r="BI206">
        <v>9633883</v>
      </c>
      <c r="BJ206">
        <v>2891452.6</v>
      </c>
      <c r="BK206">
        <v>12525335.6</v>
      </c>
      <c r="BL206">
        <v>0</v>
      </c>
      <c r="BM206">
        <v>19.14</v>
      </c>
      <c r="BN206">
        <v>15.97</v>
      </c>
      <c r="BO206">
        <v>0</v>
      </c>
      <c r="BP206">
        <v>35.11</v>
      </c>
      <c r="BQ206">
        <v>21.43</v>
      </c>
      <c r="BR206">
        <v>18.739999999999998</v>
      </c>
      <c r="BS206">
        <v>0</v>
      </c>
      <c r="BT206">
        <v>40.18</v>
      </c>
      <c r="BU206">
        <v>198269380</v>
      </c>
      <c r="BV206">
        <v>113076160</v>
      </c>
      <c r="BW206">
        <v>15814336</v>
      </c>
      <c r="BX206">
        <v>323242.59999999998</v>
      </c>
      <c r="BY206">
        <v>0</v>
      </c>
      <c r="BZ206">
        <v>0</v>
      </c>
      <c r="CA206">
        <v>745681</v>
      </c>
      <c r="CB206">
        <v>0</v>
      </c>
      <c r="CC206">
        <v>0</v>
      </c>
      <c r="CD206">
        <v>9411556</v>
      </c>
      <c r="CE206">
        <v>24106530</v>
      </c>
      <c r="CF206">
        <v>0</v>
      </c>
      <c r="CG206">
        <v>465410.8</v>
      </c>
      <c r="CH206">
        <v>0</v>
      </c>
      <c r="CI206">
        <v>5482851.5</v>
      </c>
      <c r="CJ206">
        <v>38081956</v>
      </c>
      <c r="CK206">
        <v>17.899999999999999</v>
      </c>
      <c r="CL206">
        <v>173183.4</v>
      </c>
      <c r="CM206">
        <v>0</v>
      </c>
      <c r="CN206">
        <v>78758430</v>
      </c>
      <c r="CO206">
        <v>12185264</v>
      </c>
      <c r="CP206">
        <v>12720912</v>
      </c>
      <c r="CQ206">
        <v>12034.3</v>
      </c>
      <c r="CR206">
        <v>88.8</v>
      </c>
      <c r="CS206">
        <v>0</v>
      </c>
      <c r="CT206">
        <v>2435</v>
      </c>
      <c r="CU206">
        <v>0</v>
      </c>
      <c r="CV206">
        <v>0</v>
      </c>
      <c r="CW206">
        <v>7363.6</v>
      </c>
      <c r="CX206">
        <v>5369</v>
      </c>
      <c r="CY206">
        <v>0</v>
      </c>
      <c r="CZ206">
        <v>13259.7</v>
      </c>
      <c r="DA206">
        <v>0</v>
      </c>
      <c r="DB206">
        <v>2132.4</v>
      </c>
      <c r="DC206">
        <v>5149.6000000000004</v>
      </c>
      <c r="DD206">
        <v>62.2</v>
      </c>
      <c r="DE206">
        <v>86</v>
      </c>
      <c r="DF206">
        <v>0</v>
      </c>
      <c r="DG206">
        <v>37638.5</v>
      </c>
      <c r="DH206">
        <v>3837</v>
      </c>
      <c r="DI206">
        <v>3691.7</v>
      </c>
      <c r="DJ206">
        <v>45056.5</v>
      </c>
      <c r="DK206">
        <v>860</v>
      </c>
      <c r="DL206">
        <v>0</v>
      </c>
      <c r="DM206">
        <v>0</v>
      </c>
      <c r="DN206">
        <v>0.04</v>
      </c>
      <c r="DO206">
        <v>0</v>
      </c>
      <c r="DP206">
        <v>1</v>
      </c>
      <c r="DQ206">
        <v>0</v>
      </c>
    </row>
    <row r="207" spans="1:121" hidden="1">
      <c r="A207" t="s">
        <v>107</v>
      </c>
      <c r="B207">
        <v>2024</v>
      </c>
      <c r="C207">
        <v>15875034</v>
      </c>
      <c r="D207">
        <v>0</v>
      </c>
      <c r="E207">
        <v>0</v>
      </c>
      <c r="F207">
        <v>439514.4</v>
      </c>
      <c r="G207">
        <v>16314548.9</v>
      </c>
      <c r="H207">
        <v>15304091.699999999</v>
      </c>
      <c r="I207">
        <v>-160082.6</v>
      </c>
      <c r="J207" s="53">
        <v>11702844</v>
      </c>
      <c r="K207" s="65">
        <v>28949594</v>
      </c>
      <c r="L207">
        <v>3.5999999999999997E-2</v>
      </c>
      <c r="M207">
        <v>5.3999999999999999E-2</v>
      </c>
      <c r="N207">
        <v>0.1764</v>
      </c>
      <c r="O207">
        <v>6782.98</v>
      </c>
      <c r="P207">
        <v>2991.8</v>
      </c>
      <c r="Q207">
        <v>0.77</v>
      </c>
      <c r="R207">
        <v>0.75</v>
      </c>
      <c r="S207">
        <v>272.60000000000002</v>
      </c>
      <c r="T207">
        <v>31.1</v>
      </c>
      <c r="U207">
        <v>4.5199999999999996</v>
      </c>
      <c r="V207">
        <v>8.6999999999999993</v>
      </c>
      <c r="W207">
        <v>601.79999999999995</v>
      </c>
      <c r="X207">
        <v>0.14000000000000001</v>
      </c>
      <c r="Y207">
        <v>274.7</v>
      </c>
      <c r="Z207">
        <v>26.6</v>
      </c>
      <c r="AA207">
        <v>301.3</v>
      </c>
      <c r="AB207">
        <v>298.2</v>
      </c>
      <c r="AC207">
        <v>34</v>
      </c>
      <c r="AD207">
        <v>4.95</v>
      </c>
      <c r="AE207">
        <v>9.5</v>
      </c>
      <c r="AF207">
        <v>659.3</v>
      </c>
      <c r="AG207">
        <v>0.15</v>
      </c>
      <c r="AH207">
        <v>300.60000000000002</v>
      </c>
      <c r="AI207">
        <v>29.2</v>
      </c>
      <c r="AJ207">
        <v>329.8</v>
      </c>
      <c r="AK207">
        <v>248.9</v>
      </c>
      <c r="AL207">
        <v>20.9</v>
      </c>
      <c r="AM207">
        <v>2.98</v>
      </c>
      <c r="AN207">
        <v>15</v>
      </c>
      <c r="AO207">
        <v>776.3</v>
      </c>
      <c r="AP207">
        <v>0.13</v>
      </c>
      <c r="AQ207">
        <v>250.4</v>
      </c>
      <c r="AR207">
        <v>38.1</v>
      </c>
      <c r="AS207">
        <v>288.5</v>
      </c>
      <c r="AT207">
        <v>767.7</v>
      </c>
      <c r="AU207">
        <v>68.8</v>
      </c>
      <c r="AV207">
        <v>9.9499999999999993</v>
      </c>
      <c r="AW207">
        <v>43.2</v>
      </c>
      <c r="AX207">
        <v>2186.6</v>
      </c>
      <c r="AY207">
        <v>0.45</v>
      </c>
      <c r="AZ207">
        <v>772.4</v>
      </c>
      <c r="BA207">
        <v>108.5</v>
      </c>
      <c r="BB207">
        <v>880.9</v>
      </c>
      <c r="BC207">
        <v>9062583</v>
      </c>
      <c r="BD207">
        <v>1034.4000000000001</v>
      </c>
      <c r="BE207">
        <v>150.4</v>
      </c>
      <c r="BF207">
        <v>288046.90000000002</v>
      </c>
      <c r="BG207">
        <v>20014.7</v>
      </c>
      <c r="BH207">
        <v>4.5</v>
      </c>
      <c r="BI207">
        <v>9134472.9000000004</v>
      </c>
      <c r="BJ207">
        <v>885718.7</v>
      </c>
      <c r="BK207">
        <v>10020191.6</v>
      </c>
      <c r="BL207">
        <v>0</v>
      </c>
      <c r="BM207">
        <v>24.94</v>
      </c>
      <c r="BN207">
        <v>1.25</v>
      </c>
      <c r="BO207">
        <v>0</v>
      </c>
      <c r="BP207">
        <v>26.19</v>
      </c>
      <c r="BQ207">
        <v>26.43</v>
      </c>
      <c r="BR207">
        <v>1.34</v>
      </c>
      <c r="BS207">
        <v>0</v>
      </c>
      <c r="BT207">
        <v>27.78</v>
      </c>
      <c r="BU207">
        <v>33649604</v>
      </c>
      <c r="BV207">
        <v>16474630</v>
      </c>
      <c r="BW207">
        <v>0</v>
      </c>
      <c r="BX207">
        <v>0</v>
      </c>
      <c r="BY207">
        <v>0</v>
      </c>
      <c r="BZ207">
        <v>7320642.5</v>
      </c>
      <c r="CA207">
        <v>7731497</v>
      </c>
      <c r="CB207">
        <v>0</v>
      </c>
      <c r="CC207">
        <v>0</v>
      </c>
      <c r="CD207">
        <v>111489.3</v>
      </c>
      <c r="CE207">
        <v>0</v>
      </c>
      <c r="CF207">
        <v>0</v>
      </c>
      <c r="CG207">
        <v>142531.5</v>
      </c>
      <c r="CH207">
        <v>0</v>
      </c>
      <c r="CI207">
        <v>1965180.2</v>
      </c>
      <c r="CJ207">
        <v>0</v>
      </c>
      <c r="CK207">
        <v>15122.8</v>
      </c>
      <c r="CL207">
        <v>0</v>
      </c>
      <c r="CM207">
        <v>0</v>
      </c>
      <c r="CN207">
        <v>0</v>
      </c>
      <c r="CO207">
        <v>16363142</v>
      </c>
      <c r="CP207">
        <v>0</v>
      </c>
      <c r="CQ207">
        <v>0</v>
      </c>
      <c r="CR207">
        <v>0</v>
      </c>
      <c r="CS207">
        <v>0</v>
      </c>
      <c r="CT207">
        <v>2679</v>
      </c>
      <c r="CU207">
        <v>0</v>
      </c>
      <c r="CV207">
        <v>0</v>
      </c>
      <c r="CW207">
        <v>82.2</v>
      </c>
      <c r="CX207">
        <v>0</v>
      </c>
      <c r="CY207">
        <v>0</v>
      </c>
      <c r="CZ207">
        <v>425.2</v>
      </c>
      <c r="DA207">
        <v>0</v>
      </c>
      <c r="DB207">
        <v>510</v>
      </c>
      <c r="DC207">
        <v>0</v>
      </c>
      <c r="DD207">
        <v>148.80000000000001</v>
      </c>
      <c r="DE207">
        <v>0</v>
      </c>
      <c r="DF207">
        <v>0</v>
      </c>
      <c r="DG207">
        <v>0</v>
      </c>
      <c r="DH207">
        <v>0</v>
      </c>
      <c r="DI207">
        <v>4727.8999999999996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</row>
    <row r="208" spans="1:121" hidden="1">
      <c r="A208" t="s">
        <v>107</v>
      </c>
      <c r="B208">
        <v>2026</v>
      </c>
      <c r="C208">
        <v>15844322</v>
      </c>
      <c r="D208">
        <v>0</v>
      </c>
      <c r="E208">
        <v>0</v>
      </c>
      <c r="F208">
        <v>448099.8</v>
      </c>
      <c r="G208">
        <v>16292421.300000001</v>
      </c>
      <c r="H208">
        <v>15274483.800000001</v>
      </c>
      <c r="I208">
        <v>-4744329.5</v>
      </c>
      <c r="J208" s="53">
        <v>11778010</v>
      </c>
      <c r="K208" s="65">
        <v>29955462</v>
      </c>
      <c r="L208">
        <v>3.5999999999999997E-2</v>
      </c>
      <c r="M208">
        <v>5.3999999999999999E-2</v>
      </c>
      <c r="N208">
        <v>0.17599999999999999</v>
      </c>
      <c r="O208">
        <v>39538.559999999998</v>
      </c>
      <c r="P208">
        <v>3062.6</v>
      </c>
      <c r="Q208">
        <v>0.87</v>
      </c>
      <c r="R208">
        <v>0.86</v>
      </c>
      <c r="S208">
        <v>154.9</v>
      </c>
      <c r="T208">
        <v>17.7</v>
      </c>
      <c r="U208">
        <v>2.57</v>
      </c>
      <c r="V208">
        <v>4.9000000000000004</v>
      </c>
      <c r="W208">
        <v>341.2</v>
      </c>
      <c r="X208">
        <v>0.08</v>
      </c>
      <c r="Y208">
        <v>156.1</v>
      </c>
      <c r="Z208">
        <v>15.1</v>
      </c>
      <c r="AA208">
        <v>171.2</v>
      </c>
      <c r="AB208">
        <v>173.5</v>
      </c>
      <c r="AC208">
        <v>19.8</v>
      </c>
      <c r="AD208">
        <v>2.88</v>
      </c>
      <c r="AE208">
        <v>5.5</v>
      </c>
      <c r="AF208">
        <v>383</v>
      </c>
      <c r="AG208">
        <v>0.09</v>
      </c>
      <c r="AH208">
        <v>174.8</v>
      </c>
      <c r="AI208">
        <v>17</v>
      </c>
      <c r="AJ208">
        <v>191.8</v>
      </c>
      <c r="AK208">
        <v>144.69999999999999</v>
      </c>
      <c r="AL208">
        <v>10.4</v>
      </c>
      <c r="AM208">
        <v>1.47</v>
      </c>
      <c r="AN208">
        <v>10.3</v>
      </c>
      <c r="AO208">
        <v>503.9</v>
      </c>
      <c r="AP208">
        <v>0.08</v>
      </c>
      <c r="AQ208">
        <v>145.4</v>
      </c>
      <c r="AR208">
        <v>25.3</v>
      </c>
      <c r="AS208">
        <v>170.7</v>
      </c>
      <c r="AT208">
        <v>605.1</v>
      </c>
      <c r="AU208">
        <v>54.2</v>
      </c>
      <c r="AV208">
        <v>7.81</v>
      </c>
      <c r="AW208">
        <v>33.799999999999997</v>
      </c>
      <c r="AX208">
        <v>1752.6</v>
      </c>
      <c r="AY208">
        <v>0.34</v>
      </c>
      <c r="AZ208">
        <v>608.79999999999995</v>
      </c>
      <c r="BA208">
        <v>86.1</v>
      </c>
      <c r="BB208">
        <v>694.9</v>
      </c>
      <c r="BC208">
        <v>5255277.9000000004</v>
      </c>
      <c r="BD208">
        <v>600.6</v>
      </c>
      <c r="BE208">
        <v>87.3</v>
      </c>
      <c r="BF208">
        <v>166404.20000000001</v>
      </c>
      <c r="BG208">
        <v>11581.7</v>
      </c>
      <c r="BH208">
        <v>2.6</v>
      </c>
      <c r="BI208">
        <v>5297018.4000000004</v>
      </c>
      <c r="BJ208">
        <v>512252.9</v>
      </c>
      <c r="BK208">
        <v>5809271.2999999998</v>
      </c>
      <c r="BL208">
        <v>0</v>
      </c>
      <c r="BM208">
        <v>18.95</v>
      </c>
      <c r="BN208">
        <v>7.45</v>
      </c>
      <c r="BO208">
        <v>0</v>
      </c>
      <c r="BP208">
        <v>26.4</v>
      </c>
      <c r="BQ208">
        <v>20.079999999999998</v>
      </c>
      <c r="BR208">
        <v>7.96</v>
      </c>
      <c r="BS208">
        <v>0</v>
      </c>
      <c r="BT208">
        <v>28.05</v>
      </c>
      <c r="BU208">
        <v>34563252</v>
      </c>
      <c r="BV208">
        <v>21036750</v>
      </c>
      <c r="BW208">
        <v>0</v>
      </c>
      <c r="BX208">
        <v>0</v>
      </c>
      <c r="BY208">
        <v>0</v>
      </c>
      <c r="BZ208">
        <v>6769724</v>
      </c>
      <c r="CA208">
        <v>4522880.5</v>
      </c>
      <c r="CB208">
        <v>0</v>
      </c>
      <c r="CC208">
        <v>0</v>
      </c>
      <c r="CD208">
        <v>132238.1</v>
      </c>
      <c r="CE208">
        <v>0</v>
      </c>
      <c r="CF208">
        <v>0</v>
      </c>
      <c r="CG208">
        <v>68817.100000000006</v>
      </c>
      <c r="CH208">
        <v>0</v>
      </c>
      <c r="CI208">
        <v>2155567.2000000002</v>
      </c>
      <c r="CJ208">
        <v>0</v>
      </c>
      <c r="CK208">
        <v>9512.7000000000007</v>
      </c>
      <c r="CL208">
        <v>0</v>
      </c>
      <c r="CM208">
        <v>0</v>
      </c>
      <c r="CN208">
        <v>0</v>
      </c>
      <c r="CO208">
        <v>20904512</v>
      </c>
      <c r="CP208">
        <v>0</v>
      </c>
      <c r="CQ208">
        <v>0</v>
      </c>
      <c r="CR208">
        <v>0</v>
      </c>
      <c r="CS208">
        <v>0</v>
      </c>
      <c r="CT208">
        <v>2679</v>
      </c>
      <c r="CU208">
        <v>0</v>
      </c>
      <c r="CV208">
        <v>0</v>
      </c>
      <c r="CW208">
        <v>104.4</v>
      </c>
      <c r="CX208">
        <v>0</v>
      </c>
      <c r="CY208">
        <v>0</v>
      </c>
      <c r="CZ208">
        <v>425.2</v>
      </c>
      <c r="DA208">
        <v>0</v>
      </c>
      <c r="DB208">
        <v>559</v>
      </c>
      <c r="DC208">
        <v>0</v>
      </c>
      <c r="DD208">
        <v>128.30000000000001</v>
      </c>
      <c r="DE208">
        <v>0</v>
      </c>
      <c r="DF208">
        <v>0</v>
      </c>
      <c r="DG208">
        <v>0</v>
      </c>
      <c r="DH208">
        <v>0</v>
      </c>
      <c r="DI208">
        <v>6383.8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</row>
    <row r="209" spans="1:121" hidden="1">
      <c r="A209" t="s">
        <v>107</v>
      </c>
      <c r="B209">
        <v>2028</v>
      </c>
      <c r="C209">
        <v>16084381</v>
      </c>
      <c r="D209">
        <v>0</v>
      </c>
      <c r="E209">
        <v>0</v>
      </c>
      <c r="F209">
        <v>456229.7</v>
      </c>
      <c r="G209">
        <v>16540610.300000001</v>
      </c>
      <c r="H209">
        <v>15505911.199999999</v>
      </c>
      <c r="I209">
        <v>-5957505.5999999996</v>
      </c>
      <c r="J209" s="53">
        <v>11642393</v>
      </c>
      <c r="K209" s="65">
        <v>29995500</v>
      </c>
      <c r="L209">
        <v>3.5999999999999997E-2</v>
      </c>
      <c r="M209">
        <v>5.3999999999999999E-2</v>
      </c>
      <c r="N209">
        <v>0.1767</v>
      </c>
      <c r="O209">
        <v>36570.730000000003</v>
      </c>
      <c r="P209">
        <v>3127.2</v>
      </c>
      <c r="Q209">
        <v>0.94</v>
      </c>
      <c r="R209">
        <v>0.93</v>
      </c>
      <c r="S209">
        <v>75.7</v>
      </c>
      <c r="T209">
        <v>8.6999999999999993</v>
      </c>
      <c r="U209">
        <v>1.26</v>
      </c>
      <c r="V209">
        <v>2.4</v>
      </c>
      <c r="W209">
        <v>166.4</v>
      </c>
      <c r="X209">
        <v>0.04</v>
      </c>
      <c r="Y209">
        <v>76.3</v>
      </c>
      <c r="Z209">
        <v>7.3</v>
      </c>
      <c r="AA209">
        <v>83.6</v>
      </c>
      <c r="AB209">
        <v>80.099999999999994</v>
      </c>
      <c r="AC209">
        <v>9.1999999999999993</v>
      </c>
      <c r="AD209">
        <v>1.33</v>
      </c>
      <c r="AE209">
        <v>2.5</v>
      </c>
      <c r="AF209">
        <v>176.6</v>
      </c>
      <c r="AG209">
        <v>0.04</v>
      </c>
      <c r="AH209">
        <v>80.8</v>
      </c>
      <c r="AI209">
        <v>7.8</v>
      </c>
      <c r="AJ209">
        <v>88.6</v>
      </c>
      <c r="AK209">
        <v>85.9</v>
      </c>
      <c r="AL209">
        <v>3.2</v>
      </c>
      <c r="AM209">
        <v>0.41</v>
      </c>
      <c r="AN209">
        <v>8.9</v>
      </c>
      <c r="AO209">
        <v>394.3</v>
      </c>
      <c r="AP209">
        <v>0.04</v>
      </c>
      <c r="AQ209">
        <v>86.1</v>
      </c>
      <c r="AR209">
        <v>20.7</v>
      </c>
      <c r="AS209">
        <v>106.8</v>
      </c>
      <c r="AT209">
        <v>432.6</v>
      </c>
      <c r="AU209">
        <v>37.200000000000003</v>
      </c>
      <c r="AV209">
        <v>5.34</v>
      </c>
      <c r="AW209">
        <v>25.8</v>
      </c>
      <c r="AX209">
        <v>1303.0999999999999</v>
      </c>
      <c r="AY209">
        <v>0.25</v>
      </c>
      <c r="AZ209">
        <v>435.2</v>
      </c>
      <c r="BA209">
        <v>64.7</v>
      </c>
      <c r="BB209">
        <v>499.9</v>
      </c>
      <c r="BC209">
        <v>2578857.9</v>
      </c>
      <c r="BD209">
        <v>295.2</v>
      </c>
      <c r="BE209">
        <v>42.9</v>
      </c>
      <c r="BF209">
        <v>81229.7</v>
      </c>
      <c r="BG209">
        <v>5670.6</v>
      </c>
      <c r="BH209">
        <v>1.3</v>
      </c>
      <c r="BI209">
        <v>2599372.6</v>
      </c>
      <c r="BJ209">
        <v>250563.4</v>
      </c>
      <c r="BK209">
        <v>2849936</v>
      </c>
      <c r="BL209">
        <v>0</v>
      </c>
      <c r="BM209">
        <v>12.75</v>
      </c>
      <c r="BN209">
        <v>7.09</v>
      </c>
      <c r="BO209">
        <v>0</v>
      </c>
      <c r="BP209">
        <v>19.829999999999998</v>
      </c>
      <c r="BQ209">
        <v>13.53</v>
      </c>
      <c r="BR209">
        <v>7.6</v>
      </c>
      <c r="BS209">
        <v>0</v>
      </c>
      <c r="BT209">
        <v>21.13</v>
      </c>
      <c r="BU209">
        <v>34991520</v>
      </c>
      <c r="BV209">
        <v>22498116</v>
      </c>
      <c r="BW209">
        <v>0</v>
      </c>
      <c r="BX209">
        <v>0</v>
      </c>
      <c r="BY209">
        <v>0</v>
      </c>
      <c r="BZ209">
        <v>8066681.5</v>
      </c>
      <c r="CA209">
        <v>2241741.2000000002</v>
      </c>
      <c r="CB209">
        <v>0</v>
      </c>
      <c r="CC209">
        <v>0</v>
      </c>
      <c r="CD209">
        <v>166233.1</v>
      </c>
      <c r="CE209">
        <v>0</v>
      </c>
      <c r="CF209">
        <v>0</v>
      </c>
      <c r="CG209">
        <v>27017.8</v>
      </c>
      <c r="CH209">
        <v>0</v>
      </c>
      <c r="CI209">
        <v>2153830.7999999998</v>
      </c>
      <c r="CJ209">
        <v>0</v>
      </c>
      <c r="CK209">
        <v>4132</v>
      </c>
      <c r="CL209">
        <v>0</v>
      </c>
      <c r="CM209">
        <v>0</v>
      </c>
      <c r="CN209">
        <v>0</v>
      </c>
      <c r="CO209">
        <v>22331882</v>
      </c>
      <c r="CP209">
        <v>0</v>
      </c>
      <c r="CQ209">
        <v>0</v>
      </c>
      <c r="CR209">
        <v>0</v>
      </c>
      <c r="CS209">
        <v>0</v>
      </c>
      <c r="CT209">
        <v>2679</v>
      </c>
      <c r="CU209">
        <v>0</v>
      </c>
      <c r="CV209">
        <v>0</v>
      </c>
      <c r="CW209">
        <v>135.80000000000001</v>
      </c>
      <c r="CX209">
        <v>0</v>
      </c>
      <c r="CY209">
        <v>0</v>
      </c>
      <c r="CZ209">
        <v>425.2</v>
      </c>
      <c r="DA209">
        <v>0</v>
      </c>
      <c r="DB209">
        <v>559</v>
      </c>
      <c r="DC209">
        <v>0</v>
      </c>
      <c r="DD209">
        <v>107.1</v>
      </c>
      <c r="DE209">
        <v>0</v>
      </c>
      <c r="DF209">
        <v>0</v>
      </c>
      <c r="DG209">
        <v>0</v>
      </c>
      <c r="DH209">
        <v>0</v>
      </c>
      <c r="DI209">
        <v>7967.5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</row>
    <row r="210" spans="1:121" hidden="1">
      <c r="A210" t="s">
        <v>107</v>
      </c>
      <c r="B210">
        <v>2030</v>
      </c>
      <c r="C210">
        <v>16079182</v>
      </c>
      <c r="D210">
        <v>0</v>
      </c>
      <c r="E210">
        <v>0</v>
      </c>
      <c r="F210">
        <v>401017.2</v>
      </c>
      <c r="G210">
        <v>16480199.5</v>
      </c>
      <c r="H210">
        <v>15500902.1</v>
      </c>
      <c r="I210">
        <v>-8118010.4000000004</v>
      </c>
      <c r="J210" s="53">
        <v>6951921</v>
      </c>
      <c r="K210" s="65">
        <v>27410640</v>
      </c>
      <c r="L210">
        <v>3.5999999999999997E-2</v>
      </c>
      <c r="M210">
        <v>5.3999999999999999E-2</v>
      </c>
      <c r="N210">
        <v>0.17660000000000001</v>
      </c>
      <c r="O210">
        <v>49288.39</v>
      </c>
      <c r="P210">
        <v>3255.7</v>
      </c>
      <c r="Q210">
        <v>0.96</v>
      </c>
      <c r="R210">
        <v>0.96</v>
      </c>
      <c r="S210">
        <v>45.1</v>
      </c>
      <c r="T210">
        <v>5.2</v>
      </c>
      <c r="U210">
        <v>0.75</v>
      </c>
      <c r="V210">
        <v>1.4</v>
      </c>
      <c r="W210">
        <v>98.6</v>
      </c>
      <c r="X210">
        <v>0.02</v>
      </c>
      <c r="Y210">
        <v>45.4</v>
      </c>
      <c r="Z210">
        <v>4.3</v>
      </c>
      <c r="AA210">
        <v>49.8</v>
      </c>
      <c r="AB210">
        <v>47.7</v>
      </c>
      <c r="AC210">
        <v>5.5</v>
      </c>
      <c r="AD210">
        <v>0.8</v>
      </c>
      <c r="AE210">
        <v>1.5</v>
      </c>
      <c r="AF210">
        <v>104.6</v>
      </c>
      <c r="AG210">
        <v>0.02</v>
      </c>
      <c r="AH210">
        <v>48.1</v>
      </c>
      <c r="AI210">
        <v>4.5999999999999996</v>
      </c>
      <c r="AJ210">
        <v>52.7</v>
      </c>
      <c r="AK210">
        <v>104.2</v>
      </c>
      <c r="AL210">
        <v>5.0999999999999996</v>
      </c>
      <c r="AM210">
        <v>0.68</v>
      </c>
      <c r="AN210">
        <v>9.6999999999999993</v>
      </c>
      <c r="AO210">
        <v>439.9</v>
      </c>
      <c r="AP210">
        <v>0.05</v>
      </c>
      <c r="AQ210">
        <v>104.5</v>
      </c>
      <c r="AR210">
        <v>22.8</v>
      </c>
      <c r="AS210">
        <v>127.3</v>
      </c>
      <c r="AT210">
        <v>326.10000000000002</v>
      </c>
      <c r="AU210">
        <v>28.3</v>
      </c>
      <c r="AV210">
        <v>4.05</v>
      </c>
      <c r="AW210">
        <v>19.2</v>
      </c>
      <c r="AX210">
        <v>984.8</v>
      </c>
      <c r="AY210">
        <v>0.18</v>
      </c>
      <c r="AZ210">
        <v>328</v>
      </c>
      <c r="BA210">
        <v>48.6</v>
      </c>
      <c r="BB210">
        <v>376.6</v>
      </c>
      <c r="BC210">
        <v>1608701.9</v>
      </c>
      <c r="BD210">
        <v>184.8</v>
      </c>
      <c r="BE210">
        <v>26.9</v>
      </c>
      <c r="BF210">
        <v>50028.4</v>
      </c>
      <c r="BG210">
        <v>3520.8</v>
      </c>
      <c r="BH210">
        <v>0.8</v>
      </c>
      <c r="BI210">
        <v>1621544.6</v>
      </c>
      <c r="BJ210">
        <v>155165.4</v>
      </c>
      <c r="BK210">
        <v>1776710</v>
      </c>
      <c r="BL210">
        <v>0</v>
      </c>
      <c r="BM210">
        <v>9.4600000000000009</v>
      </c>
      <c r="BN210">
        <v>10.220000000000001</v>
      </c>
      <c r="BO210">
        <v>0</v>
      </c>
      <c r="BP210">
        <v>19.68</v>
      </c>
      <c r="BQ210">
        <v>10.01</v>
      </c>
      <c r="BR210">
        <v>10.96</v>
      </c>
      <c r="BS210">
        <v>0</v>
      </c>
      <c r="BT210">
        <v>20.98</v>
      </c>
      <c r="BU210">
        <v>37058572</v>
      </c>
      <c r="BV210">
        <v>24598210</v>
      </c>
      <c r="BW210">
        <v>0</v>
      </c>
      <c r="BX210">
        <v>0</v>
      </c>
      <c r="BY210">
        <v>0</v>
      </c>
      <c r="BZ210">
        <v>8967728</v>
      </c>
      <c r="CA210">
        <v>1421292.2</v>
      </c>
      <c r="CB210">
        <v>0</v>
      </c>
      <c r="CC210">
        <v>0</v>
      </c>
      <c r="CD210">
        <v>217687.8</v>
      </c>
      <c r="CE210">
        <v>0</v>
      </c>
      <c r="CF210">
        <v>0</v>
      </c>
      <c r="CG210">
        <v>7503.3</v>
      </c>
      <c r="CH210">
        <v>0</v>
      </c>
      <c r="CI210">
        <v>2063001.2</v>
      </c>
      <c r="CJ210">
        <v>0</v>
      </c>
      <c r="CK210">
        <v>835.4</v>
      </c>
      <c r="CL210">
        <v>0</v>
      </c>
      <c r="CM210">
        <v>0</v>
      </c>
      <c r="CN210">
        <v>0</v>
      </c>
      <c r="CO210">
        <v>24380522</v>
      </c>
      <c r="CP210">
        <v>0</v>
      </c>
      <c r="CQ210">
        <v>0</v>
      </c>
      <c r="CR210">
        <v>0</v>
      </c>
      <c r="CS210">
        <v>0</v>
      </c>
      <c r="CT210">
        <v>2679</v>
      </c>
      <c r="CU210">
        <v>0</v>
      </c>
      <c r="CV210">
        <v>0</v>
      </c>
      <c r="CW210">
        <v>183.6</v>
      </c>
      <c r="CX210">
        <v>0</v>
      </c>
      <c r="CY210">
        <v>0</v>
      </c>
      <c r="CZ210">
        <v>425.2</v>
      </c>
      <c r="DA210">
        <v>0</v>
      </c>
      <c r="DB210">
        <v>559</v>
      </c>
      <c r="DC210">
        <v>0</v>
      </c>
      <c r="DD210">
        <v>103.1</v>
      </c>
      <c r="DE210">
        <v>0</v>
      </c>
      <c r="DF210">
        <v>0</v>
      </c>
      <c r="DG210">
        <v>0</v>
      </c>
      <c r="DH210">
        <v>0</v>
      </c>
      <c r="DI210">
        <v>10293.4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</row>
    <row r="211" spans="1:121" hidden="1">
      <c r="A211" t="s">
        <v>107</v>
      </c>
      <c r="B211">
        <v>2035</v>
      </c>
      <c r="C211">
        <v>17257814</v>
      </c>
      <c r="D211">
        <v>0</v>
      </c>
      <c r="E211">
        <v>0</v>
      </c>
      <c r="F211">
        <v>410384.5</v>
      </c>
      <c r="G211">
        <v>17668198.100000001</v>
      </c>
      <c r="H211">
        <v>16637163.4</v>
      </c>
      <c r="I211">
        <v>-10678007.300000001</v>
      </c>
      <c r="J211" s="53">
        <v>6285869.5</v>
      </c>
      <c r="K211" s="65">
        <v>28566028</v>
      </c>
      <c r="L211">
        <v>3.5999999999999997E-2</v>
      </c>
      <c r="M211">
        <v>5.3999999999999999E-2</v>
      </c>
      <c r="N211">
        <v>0.17660000000000001</v>
      </c>
      <c r="O211">
        <v>81398.2</v>
      </c>
      <c r="P211">
        <v>3560.9</v>
      </c>
      <c r="Q211">
        <v>0.97</v>
      </c>
      <c r="R211">
        <v>0.97</v>
      </c>
      <c r="S211">
        <v>29.7</v>
      </c>
      <c r="T211">
        <v>3.4</v>
      </c>
      <c r="U211">
        <v>0.5</v>
      </c>
      <c r="V211">
        <v>0.9</v>
      </c>
      <c r="W211">
        <v>64.8</v>
      </c>
      <c r="X211">
        <v>0.01</v>
      </c>
      <c r="Y211">
        <v>29.9</v>
      </c>
      <c r="Z211">
        <v>2.9</v>
      </c>
      <c r="AA211">
        <v>32.799999999999997</v>
      </c>
      <c r="AB211">
        <v>33.5</v>
      </c>
      <c r="AC211">
        <v>3.8</v>
      </c>
      <c r="AD211">
        <v>0.56000000000000005</v>
      </c>
      <c r="AE211">
        <v>1</v>
      </c>
      <c r="AF211">
        <v>73.099999999999994</v>
      </c>
      <c r="AG211">
        <v>0.02</v>
      </c>
      <c r="AH211">
        <v>33.700000000000003</v>
      </c>
      <c r="AI211">
        <v>3.2</v>
      </c>
      <c r="AJ211">
        <v>37</v>
      </c>
      <c r="AK211">
        <v>135.69999999999999</v>
      </c>
      <c r="AL211">
        <v>7.7</v>
      </c>
      <c r="AM211">
        <v>1.06</v>
      </c>
      <c r="AN211">
        <v>11.5</v>
      </c>
      <c r="AO211">
        <v>540.5</v>
      </c>
      <c r="AP211">
        <v>7.0000000000000007E-2</v>
      </c>
      <c r="AQ211">
        <v>136.19999999999999</v>
      </c>
      <c r="AR211">
        <v>27.6</v>
      </c>
      <c r="AS211">
        <v>163.9</v>
      </c>
      <c r="AT211">
        <v>294.8</v>
      </c>
      <c r="AU211">
        <v>25.8</v>
      </c>
      <c r="AV211">
        <v>3.71</v>
      </c>
      <c r="AW211">
        <v>17.100000000000001</v>
      </c>
      <c r="AX211">
        <v>877.3</v>
      </c>
      <c r="AY211">
        <v>0.17</v>
      </c>
      <c r="AZ211">
        <v>296.5</v>
      </c>
      <c r="BA211">
        <v>43.3</v>
      </c>
      <c r="BB211">
        <v>339.9</v>
      </c>
      <c r="BC211">
        <v>1126679.1000000001</v>
      </c>
      <c r="BD211">
        <v>129.6</v>
      </c>
      <c r="BE211">
        <v>18.899999999999999</v>
      </c>
      <c r="BF211">
        <v>34813.9</v>
      </c>
      <c r="BG211">
        <v>2458.6999999999998</v>
      </c>
      <c r="BH211">
        <v>0.6</v>
      </c>
      <c r="BI211">
        <v>1135690.8999999999</v>
      </c>
      <c r="BJ211">
        <v>108235.5</v>
      </c>
      <c r="BK211">
        <v>1243926.3999999999</v>
      </c>
      <c r="BL211">
        <v>0</v>
      </c>
      <c r="BM211">
        <v>8.4</v>
      </c>
      <c r="BN211">
        <v>17.010000000000002</v>
      </c>
      <c r="BO211">
        <v>0</v>
      </c>
      <c r="BP211">
        <v>25.41</v>
      </c>
      <c r="BQ211">
        <v>8.9</v>
      </c>
      <c r="BR211">
        <v>18.27</v>
      </c>
      <c r="BS211">
        <v>0</v>
      </c>
      <c r="BT211">
        <v>27.17</v>
      </c>
      <c r="BU211">
        <v>40083004</v>
      </c>
      <c r="BV211">
        <v>28346204</v>
      </c>
      <c r="BW211">
        <v>0</v>
      </c>
      <c r="BX211">
        <v>0</v>
      </c>
      <c r="BY211">
        <v>0</v>
      </c>
      <c r="BZ211">
        <v>8771864</v>
      </c>
      <c r="CA211">
        <v>1016048.6</v>
      </c>
      <c r="CB211">
        <v>0</v>
      </c>
      <c r="CC211">
        <v>0</v>
      </c>
      <c r="CD211">
        <v>285230.2</v>
      </c>
      <c r="CE211">
        <v>0</v>
      </c>
      <c r="CF211">
        <v>0</v>
      </c>
      <c r="CG211">
        <v>1260.8</v>
      </c>
      <c r="CH211">
        <v>0</v>
      </c>
      <c r="CI211">
        <v>1947230.4</v>
      </c>
      <c r="CJ211">
        <v>0</v>
      </c>
      <c r="CK211">
        <v>393.1</v>
      </c>
      <c r="CL211">
        <v>0</v>
      </c>
      <c r="CM211">
        <v>0</v>
      </c>
      <c r="CN211">
        <v>0</v>
      </c>
      <c r="CO211">
        <v>28060976</v>
      </c>
      <c r="CP211">
        <v>0</v>
      </c>
      <c r="CQ211">
        <v>0</v>
      </c>
      <c r="CR211">
        <v>0</v>
      </c>
      <c r="CS211">
        <v>0</v>
      </c>
      <c r="CT211">
        <v>2679</v>
      </c>
      <c r="CU211">
        <v>0</v>
      </c>
      <c r="CV211">
        <v>0</v>
      </c>
      <c r="CW211">
        <v>254.2</v>
      </c>
      <c r="CX211">
        <v>0</v>
      </c>
      <c r="CY211">
        <v>0</v>
      </c>
      <c r="CZ211">
        <v>425.2</v>
      </c>
      <c r="DA211">
        <v>0</v>
      </c>
      <c r="DB211">
        <v>559</v>
      </c>
      <c r="DC211">
        <v>0</v>
      </c>
      <c r="DD211">
        <v>103.1</v>
      </c>
      <c r="DE211">
        <v>0</v>
      </c>
      <c r="DF211">
        <v>0</v>
      </c>
      <c r="DG211">
        <v>0</v>
      </c>
      <c r="DH211">
        <v>0</v>
      </c>
      <c r="DI211">
        <v>12827.6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</row>
    <row r="212" spans="1:121" hidden="1">
      <c r="A212" t="s">
        <v>107</v>
      </c>
      <c r="B212">
        <v>2040</v>
      </c>
      <c r="C212">
        <v>18657330</v>
      </c>
      <c r="D212">
        <v>0</v>
      </c>
      <c r="E212">
        <v>0</v>
      </c>
      <c r="F212">
        <v>474623.5</v>
      </c>
      <c r="G212">
        <v>19131953.399999999</v>
      </c>
      <c r="H212">
        <v>17986364.699999999</v>
      </c>
      <c r="I212">
        <v>-16774026.5</v>
      </c>
      <c r="J212" s="53">
        <v>6270166</v>
      </c>
      <c r="K212" s="65">
        <v>34140430</v>
      </c>
      <c r="L212">
        <v>3.5999999999999997E-2</v>
      </c>
      <c r="M212">
        <v>5.3999999999999999E-2</v>
      </c>
      <c r="N212">
        <v>0.17660000000000001</v>
      </c>
      <c r="O212">
        <v>76232.289999999994</v>
      </c>
      <c r="P212">
        <v>3920.7</v>
      </c>
      <c r="Q212">
        <v>0.99</v>
      </c>
      <c r="R212">
        <v>0.99</v>
      </c>
      <c r="S212">
        <v>14.8</v>
      </c>
      <c r="T212">
        <v>1.7</v>
      </c>
      <c r="U212">
        <v>0.25</v>
      </c>
      <c r="V212">
        <v>0.5</v>
      </c>
      <c r="W212">
        <v>32.4</v>
      </c>
      <c r="X212">
        <v>0.01</v>
      </c>
      <c r="Y212">
        <v>15</v>
      </c>
      <c r="Z212">
        <v>1.4</v>
      </c>
      <c r="AA212">
        <v>16.399999999999999</v>
      </c>
      <c r="AB212">
        <v>17.100000000000001</v>
      </c>
      <c r="AC212">
        <v>2</v>
      </c>
      <c r="AD212">
        <v>0.28999999999999998</v>
      </c>
      <c r="AE212">
        <v>0.5</v>
      </c>
      <c r="AF212">
        <v>37.200000000000003</v>
      </c>
      <c r="AG212">
        <v>0.01</v>
      </c>
      <c r="AH212">
        <v>17.2</v>
      </c>
      <c r="AI212">
        <v>1.6</v>
      </c>
      <c r="AJ212">
        <v>18.8</v>
      </c>
      <c r="AK212">
        <v>157.19999999999999</v>
      </c>
      <c r="AL212">
        <v>9.4</v>
      </c>
      <c r="AM212">
        <v>1.29</v>
      </c>
      <c r="AN212">
        <v>13.8</v>
      </c>
      <c r="AO212">
        <v>617.5</v>
      </c>
      <c r="AP212">
        <v>0.1</v>
      </c>
      <c r="AQ212">
        <v>157.9</v>
      </c>
      <c r="AR212">
        <v>32.200000000000003</v>
      </c>
      <c r="AS212">
        <v>190</v>
      </c>
      <c r="AT212">
        <v>230.6</v>
      </c>
      <c r="AU212">
        <v>19.3</v>
      </c>
      <c r="AV212">
        <v>2.76</v>
      </c>
      <c r="AW212">
        <v>14.1</v>
      </c>
      <c r="AX212">
        <v>721</v>
      </c>
      <c r="AY212">
        <v>0.12</v>
      </c>
      <c r="AZ212">
        <v>231.9</v>
      </c>
      <c r="BA212">
        <v>35.700000000000003</v>
      </c>
      <c r="BB212">
        <v>267.60000000000002</v>
      </c>
      <c r="BC212">
        <v>637591.19999999995</v>
      </c>
      <c r="BD212">
        <v>73.400000000000006</v>
      </c>
      <c r="BE212">
        <v>10.7</v>
      </c>
      <c r="BF212">
        <v>19643.400000000001</v>
      </c>
      <c r="BG212">
        <v>1390.1</v>
      </c>
      <c r="BH212">
        <v>0.3</v>
      </c>
      <c r="BI212">
        <v>642694.80000000005</v>
      </c>
      <c r="BJ212">
        <v>61155.3</v>
      </c>
      <c r="BK212">
        <v>703850.1</v>
      </c>
      <c r="BL212">
        <v>0</v>
      </c>
      <c r="BM212">
        <v>6.76</v>
      </c>
      <c r="BN212">
        <v>15.45</v>
      </c>
      <c r="BO212">
        <v>0</v>
      </c>
      <c r="BP212">
        <v>22.21</v>
      </c>
      <c r="BQ212">
        <v>7.13</v>
      </c>
      <c r="BR212">
        <v>16.64</v>
      </c>
      <c r="BS212">
        <v>0</v>
      </c>
      <c r="BT212">
        <v>23.77</v>
      </c>
      <c r="BU212">
        <v>47151492</v>
      </c>
      <c r="BV212">
        <v>35905980</v>
      </c>
      <c r="BW212">
        <v>0</v>
      </c>
      <c r="BX212">
        <v>0</v>
      </c>
      <c r="BY212">
        <v>0</v>
      </c>
      <c r="BZ212">
        <v>8808631</v>
      </c>
      <c r="CA212">
        <v>599253.80000000005</v>
      </c>
      <c r="CB212">
        <v>0</v>
      </c>
      <c r="CC212">
        <v>0</v>
      </c>
      <c r="CD212">
        <v>268155.2</v>
      </c>
      <c r="CE212">
        <v>0</v>
      </c>
      <c r="CF212">
        <v>0</v>
      </c>
      <c r="CG212">
        <v>0</v>
      </c>
      <c r="CH212">
        <v>0</v>
      </c>
      <c r="CI212">
        <v>1837627.4</v>
      </c>
      <c r="CJ212">
        <v>0</v>
      </c>
      <c r="CK212">
        <v>0</v>
      </c>
      <c r="CL212">
        <v>0</v>
      </c>
      <c r="CM212">
        <v>0</v>
      </c>
      <c r="CN212">
        <v>6668388.5</v>
      </c>
      <c r="CO212">
        <v>28969436</v>
      </c>
      <c r="CP212">
        <v>0</v>
      </c>
      <c r="CQ212">
        <v>0</v>
      </c>
      <c r="CR212">
        <v>0</v>
      </c>
      <c r="CS212">
        <v>0</v>
      </c>
      <c r="CT212">
        <v>2679</v>
      </c>
      <c r="CU212">
        <v>0</v>
      </c>
      <c r="CV212">
        <v>0</v>
      </c>
      <c r="CW212">
        <v>260</v>
      </c>
      <c r="CX212">
        <v>0</v>
      </c>
      <c r="CY212">
        <v>0</v>
      </c>
      <c r="CZ212">
        <v>425.2</v>
      </c>
      <c r="DA212">
        <v>0</v>
      </c>
      <c r="DB212">
        <v>559</v>
      </c>
      <c r="DC212">
        <v>0</v>
      </c>
      <c r="DD212">
        <v>103.1</v>
      </c>
      <c r="DE212">
        <v>0</v>
      </c>
      <c r="DF212">
        <v>0</v>
      </c>
      <c r="DG212">
        <v>5107.3999999999996</v>
      </c>
      <c r="DH212">
        <v>0</v>
      </c>
      <c r="DI212">
        <v>13568.9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</row>
    <row r="213" spans="1:121" hidden="1">
      <c r="A213" t="s">
        <v>107</v>
      </c>
      <c r="B213">
        <v>2045</v>
      </c>
      <c r="C213">
        <v>19903522</v>
      </c>
      <c r="D213">
        <v>354517.7</v>
      </c>
      <c r="E213">
        <v>0</v>
      </c>
      <c r="F213">
        <v>495077.1</v>
      </c>
      <c r="G213">
        <v>20753115.899999999</v>
      </c>
      <c r="H213">
        <v>19187746.699999999</v>
      </c>
      <c r="I213">
        <v>-16658825.199999999</v>
      </c>
      <c r="J213" s="53">
        <v>7212027</v>
      </c>
      <c r="K213" s="65">
        <v>35408736</v>
      </c>
      <c r="L213">
        <v>3.5900000000000001E-2</v>
      </c>
      <c r="M213">
        <v>5.3999999999999999E-2</v>
      </c>
      <c r="N213">
        <v>0.17680000000000001</v>
      </c>
      <c r="O213">
        <v>81121.37</v>
      </c>
      <c r="P213">
        <v>4216.8</v>
      </c>
      <c r="Q213">
        <v>0.99</v>
      </c>
      <c r="R213">
        <v>0.99</v>
      </c>
      <c r="S213">
        <v>14.1</v>
      </c>
      <c r="T213">
        <v>1.6</v>
      </c>
      <c r="U213">
        <v>0.24</v>
      </c>
      <c r="V213">
        <v>0.4</v>
      </c>
      <c r="W213">
        <v>30.7</v>
      </c>
      <c r="X213">
        <v>0.01</v>
      </c>
      <c r="Y213">
        <v>14.2</v>
      </c>
      <c r="Z213">
        <v>1.4</v>
      </c>
      <c r="AA213">
        <v>15.6</v>
      </c>
      <c r="AB213">
        <v>16.5</v>
      </c>
      <c r="AC213">
        <v>1.9</v>
      </c>
      <c r="AD213">
        <v>0.28000000000000003</v>
      </c>
      <c r="AE213">
        <v>0.5</v>
      </c>
      <c r="AF213">
        <v>36.1</v>
      </c>
      <c r="AG213">
        <v>0.01</v>
      </c>
      <c r="AH213">
        <v>16.7</v>
      </c>
      <c r="AI213">
        <v>1.6</v>
      </c>
      <c r="AJ213">
        <v>18.3</v>
      </c>
      <c r="AK213">
        <v>160.19999999999999</v>
      </c>
      <c r="AL213">
        <v>8.3000000000000007</v>
      </c>
      <c r="AM213">
        <v>1.1200000000000001</v>
      </c>
      <c r="AN213">
        <v>15.4</v>
      </c>
      <c r="AO213">
        <v>671.2</v>
      </c>
      <c r="AP213">
        <v>0.1</v>
      </c>
      <c r="AQ213">
        <v>160.69999999999999</v>
      </c>
      <c r="AR213">
        <v>35.4</v>
      </c>
      <c r="AS213">
        <v>196.1</v>
      </c>
      <c r="AT213">
        <v>220.8</v>
      </c>
      <c r="AU213">
        <v>17.3</v>
      </c>
      <c r="AV213">
        <v>2.4500000000000002</v>
      </c>
      <c r="AW213">
        <v>14.7</v>
      </c>
      <c r="AX213">
        <v>730.6</v>
      </c>
      <c r="AY213">
        <v>0.12</v>
      </c>
      <c r="AZ213">
        <v>222</v>
      </c>
      <c r="BA213">
        <v>36.5</v>
      </c>
      <c r="BB213">
        <v>258.5</v>
      </c>
      <c r="BC213">
        <v>646456.4</v>
      </c>
      <c r="BD213">
        <v>74.400000000000006</v>
      </c>
      <c r="BE213">
        <v>10.8</v>
      </c>
      <c r="BF213">
        <v>19916.5</v>
      </c>
      <c r="BG213">
        <v>1409.4</v>
      </c>
      <c r="BH213">
        <v>0.3</v>
      </c>
      <c r="BI213">
        <v>651631.1</v>
      </c>
      <c r="BJ213">
        <v>62005.599999999999</v>
      </c>
      <c r="BK213">
        <v>713636.7</v>
      </c>
      <c r="BL213">
        <v>0</v>
      </c>
      <c r="BM213">
        <v>6.74</v>
      </c>
      <c r="BN213">
        <v>16.149999999999999</v>
      </c>
      <c r="BO213">
        <v>0</v>
      </c>
      <c r="BP213">
        <v>22.89</v>
      </c>
      <c r="BQ213">
        <v>7.21</v>
      </c>
      <c r="BR213">
        <v>17.72</v>
      </c>
      <c r="BS213">
        <v>0</v>
      </c>
      <c r="BT213">
        <v>24.93</v>
      </c>
      <c r="BU213">
        <v>49078824</v>
      </c>
      <c r="BV213">
        <v>37411940</v>
      </c>
      <c r="BW213">
        <v>304610.8</v>
      </c>
      <c r="BX213">
        <v>0</v>
      </c>
      <c r="BY213">
        <v>0</v>
      </c>
      <c r="BZ213">
        <v>8914114</v>
      </c>
      <c r="CA213">
        <v>592394</v>
      </c>
      <c r="CB213">
        <v>0</v>
      </c>
      <c r="CC213">
        <v>0</v>
      </c>
      <c r="CD213">
        <v>264870.2</v>
      </c>
      <c r="CE213">
        <v>0</v>
      </c>
      <c r="CF213">
        <v>0</v>
      </c>
      <c r="CG213">
        <v>0</v>
      </c>
      <c r="CH213">
        <v>0</v>
      </c>
      <c r="CI213">
        <v>1855763.8</v>
      </c>
      <c r="CJ213">
        <v>0</v>
      </c>
      <c r="CK213">
        <v>0</v>
      </c>
      <c r="CL213">
        <v>0</v>
      </c>
      <c r="CM213">
        <v>0</v>
      </c>
      <c r="CN213">
        <v>6618766.5</v>
      </c>
      <c r="CO213">
        <v>30528304</v>
      </c>
      <c r="CP213">
        <v>0</v>
      </c>
      <c r="CQ213">
        <v>142.9</v>
      </c>
      <c r="CR213">
        <v>0</v>
      </c>
      <c r="CS213">
        <v>0</v>
      </c>
      <c r="CT213">
        <v>2221</v>
      </c>
      <c r="CU213">
        <v>0</v>
      </c>
      <c r="CV213">
        <v>0</v>
      </c>
      <c r="CW213">
        <v>267.5</v>
      </c>
      <c r="CX213">
        <v>0</v>
      </c>
      <c r="CY213">
        <v>0</v>
      </c>
      <c r="CZ213">
        <v>425.2</v>
      </c>
      <c r="DA213">
        <v>0</v>
      </c>
      <c r="DB213">
        <v>559</v>
      </c>
      <c r="DC213">
        <v>0</v>
      </c>
      <c r="DD213">
        <v>103.1</v>
      </c>
      <c r="DE213">
        <v>0</v>
      </c>
      <c r="DF213">
        <v>0</v>
      </c>
      <c r="DG213">
        <v>5155.7</v>
      </c>
      <c r="DH213">
        <v>0</v>
      </c>
      <c r="DI213">
        <v>13790</v>
      </c>
      <c r="DJ213">
        <v>945.8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</row>
    <row r="214" spans="1:121" hidden="1">
      <c r="A214" t="s">
        <v>107</v>
      </c>
      <c r="B214">
        <v>2050</v>
      </c>
      <c r="C214">
        <v>21012444</v>
      </c>
      <c r="D214">
        <v>377386.6</v>
      </c>
      <c r="E214">
        <v>0</v>
      </c>
      <c r="F214">
        <v>612935.1</v>
      </c>
      <c r="G214">
        <v>22002765.699999999</v>
      </c>
      <c r="H214">
        <v>20256787.800000001</v>
      </c>
      <c r="I214">
        <v>-24034124.800000001</v>
      </c>
      <c r="J214" s="53">
        <v>8946549</v>
      </c>
      <c r="K214" s="65">
        <v>44363400</v>
      </c>
      <c r="L214">
        <v>3.5900000000000001E-2</v>
      </c>
      <c r="M214">
        <v>5.3999999999999999E-2</v>
      </c>
      <c r="N214">
        <v>0.17680000000000001</v>
      </c>
      <c r="O214">
        <v>77733.820000000007</v>
      </c>
      <c r="P214">
        <v>4457.1000000000004</v>
      </c>
      <c r="Q214">
        <v>1</v>
      </c>
      <c r="R214">
        <v>0.99</v>
      </c>
      <c r="S214">
        <v>4.7</v>
      </c>
      <c r="T214">
        <v>0.5</v>
      </c>
      <c r="U214">
        <v>0.08</v>
      </c>
      <c r="V214">
        <v>0.1</v>
      </c>
      <c r="W214">
        <v>10.199999999999999</v>
      </c>
      <c r="X214">
        <v>0</v>
      </c>
      <c r="Y214">
        <v>4.7</v>
      </c>
      <c r="Z214">
        <v>0.5</v>
      </c>
      <c r="AA214">
        <v>5.2</v>
      </c>
      <c r="AB214">
        <v>6.7</v>
      </c>
      <c r="AC214">
        <v>0.8</v>
      </c>
      <c r="AD214">
        <v>0.11</v>
      </c>
      <c r="AE214">
        <v>0.2</v>
      </c>
      <c r="AF214">
        <v>14.7</v>
      </c>
      <c r="AG214">
        <v>0</v>
      </c>
      <c r="AH214">
        <v>6.8</v>
      </c>
      <c r="AI214">
        <v>0.6</v>
      </c>
      <c r="AJ214">
        <v>7.4</v>
      </c>
      <c r="AK214">
        <v>162.1</v>
      </c>
      <c r="AL214">
        <v>7.7</v>
      </c>
      <c r="AM214">
        <v>1.02</v>
      </c>
      <c r="AN214">
        <v>16.8</v>
      </c>
      <c r="AO214">
        <v>704.9</v>
      </c>
      <c r="AP214">
        <v>0.12</v>
      </c>
      <c r="AQ214">
        <v>162.6</v>
      </c>
      <c r="AR214">
        <v>37.799999999999997</v>
      </c>
      <c r="AS214">
        <v>200.4</v>
      </c>
      <c r="AT214">
        <v>176.7</v>
      </c>
      <c r="AU214">
        <v>12.2</v>
      </c>
      <c r="AV214">
        <v>1.71</v>
      </c>
      <c r="AW214">
        <v>13.1</v>
      </c>
      <c r="AX214">
        <v>635.9</v>
      </c>
      <c r="AY214">
        <v>0.09</v>
      </c>
      <c r="AZ214">
        <v>177.6</v>
      </c>
      <c r="BA214">
        <v>32.1</v>
      </c>
      <c r="BB214">
        <v>209.6</v>
      </c>
      <c r="BC214">
        <v>243196.4</v>
      </c>
      <c r="BD214">
        <v>28</v>
      </c>
      <c r="BE214">
        <v>4.0999999999999996</v>
      </c>
      <c r="BF214">
        <v>7492.6</v>
      </c>
      <c r="BG214">
        <v>530.20000000000005</v>
      </c>
      <c r="BH214">
        <v>0.1</v>
      </c>
      <c r="BI214">
        <v>245143.1</v>
      </c>
      <c r="BJ214">
        <v>23326.5</v>
      </c>
      <c r="BK214">
        <v>268469.5</v>
      </c>
      <c r="BL214">
        <v>0</v>
      </c>
      <c r="BM214">
        <v>5.68</v>
      </c>
      <c r="BN214">
        <v>15.51</v>
      </c>
      <c r="BO214">
        <v>0</v>
      </c>
      <c r="BP214">
        <v>21.19</v>
      </c>
      <c r="BQ214">
        <v>6.07</v>
      </c>
      <c r="BR214">
        <v>17.100000000000001</v>
      </c>
      <c r="BS214">
        <v>0</v>
      </c>
      <c r="BT214">
        <v>23.17</v>
      </c>
      <c r="BU214">
        <v>57561670</v>
      </c>
      <c r="BV214">
        <v>46036892</v>
      </c>
      <c r="BW214">
        <v>321135.8</v>
      </c>
      <c r="BX214">
        <v>0</v>
      </c>
      <c r="BY214">
        <v>0</v>
      </c>
      <c r="BZ214">
        <v>9155510</v>
      </c>
      <c r="CA214">
        <v>233192</v>
      </c>
      <c r="CB214">
        <v>0</v>
      </c>
      <c r="CC214">
        <v>0</v>
      </c>
      <c r="CD214">
        <v>250259</v>
      </c>
      <c r="CE214">
        <v>0</v>
      </c>
      <c r="CF214">
        <v>0</v>
      </c>
      <c r="CG214">
        <v>0</v>
      </c>
      <c r="CH214">
        <v>0</v>
      </c>
      <c r="CI214">
        <v>1814944.8</v>
      </c>
      <c r="CJ214">
        <v>0</v>
      </c>
      <c r="CK214">
        <v>0</v>
      </c>
      <c r="CL214">
        <v>0</v>
      </c>
      <c r="CM214">
        <v>0</v>
      </c>
      <c r="CN214">
        <v>11933436</v>
      </c>
      <c r="CO214">
        <v>33853196</v>
      </c>
      <c r="CP214">
        <v>0</v>
      </c>
      <c r="CQ214">
        <v>144</v>
      </c>
      <c r="CR214">
        <v>0</v>
      </c>
      <c r="CS214">
        <v>0</v>
      </c>
      <c r="CT214">
        <v>1733.1</v>
      </c>
      <c r="CU214">
        <v>0</v>
      </c>
      <c r="CV214">
        <v>0</v>
      </c>
      <c r="CW214">
        <v>281.39999999999998</v>
      </c>
      <c r="CX214">
        <v>0</v>
      </c>
      <c r="CY214">
        <v>0</v>
      </c>
      <c r="CZ214">
        <v>425.2</v>
      </c>
      <c r="DA214">
        <v>0</v>
      </c>
      <c r="DB214">
        <v>559</v>
      </c>
      <c r="DC214">
        <v>0</v>
      </c>
      <c r="DD214">
        <v>103.1</v>
      </c>
      <c r="DE214">
        <v>0</v>
      </c>
      <c r="DF214">
        <v>0</v>
      </c>
      <c r="DG214">
        <v>11231.3</v>
      </c>
      <c r="DH214">
        <v>0</v>
      </c>
      <c r="DI214">
        <v>15852.6</v>
      </c>
      <c r="DJ214">
        <v>950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</row>
    <row r="215" spans="1:121" hidden="1">
      <c r="A215" t="s">
        <v>88</v>
      </c>
      <c r="B215">
        <v>2024</v>
      </c>
      <c r="C215">
        <v>33243568</v>
      </c>
      <c r="D215">
        <v>420.4</v>
      </c>
      <c r="E215">
        <v>0</v>
      </c>
      <c r="F215">
        <v>554304.6</v>
      </c>
      <c r="G215">
        <v>33798293.5</v>
      </c>
      <c r="H215">
        <v>32048512.5</v>
      </c>
      <c r="I215">
        <v>-2847273.2</v>
      </c>
      <c r="J215" s="53">
        <v>22227818</v>
      </c>
      <c r="K215" s="65">
        <v>39763480</v>
      </c>
      <c r="L215">
        <v>3.5900000000000001E-2</v>
      </c>
      <c r="M215">
        <v>5.3900000000000003E-2</v>
      </c>
      <c r="N215">
        <v>0.16</v>
      </c>
      <c r="O215">
        <v>6631.99</v>
      </c>
      <c r="P215">
        <v>8248.7999999999993</v>
      </c>
      <c r="Q215">
        <v>0.85</v>
      </c>
      <c r="R215">
        <v>0.79</v>
      </c>
      <c r="S215">
        <v>149.69999999999999</v>
      </c>
      <c r="T215">
        <v>16.600000000000001</v>
      </c>
      <c r="U215">
        <v>2.41</v>
      </c>
      <c r="V215">
        <v>6.2</v>
      </c>
      <c r="W215">
        <v>349.5</v>
      </c>
      <c r="X215">
        <v>0.1</v>
      </c>
      <c r="Y215">
        <v>150.9</v>
      </c>
      <c r="Z215">
        <v>16.7</v>
      </c>
      <c r="AA215">
        <v>167.6</v>
      </c>
      <c r="AB215">
        <v>214.7</v>
      </c>
      <c r="AC215">
        <v>23.8</v>
      </c>
      <c r="AD215">
        <v>3.45</v>
      </c>
      <c r="AE215">
        <v>8.6999999999999993</v>
      </c>
      <c r="AF215">
        <v>501.8</v>
      </c>
      <c r="AG215">
        <v>0.13</v>
      </c>
      <c r="AH215">
        <v>216.4</v>
      </c>
      <c r="AI215">
        <v>23.7</v>
      </c>
      <c r="AJ215">
        <v>240.1</v>
      </c>
      <c r="AK215">
        <v>252</v>
      </c>
      <c r="AL215">
        <v>20.3</v>
      </c>
      <c r="AM215">
        <v>2.89</v>
      </c>
      <c r="AN215">
        <v>15.9</v>
      </c>
      <c r="AO215">
        <v>811.9</v>
      </c>
      <c r="AP215">
        <v>0.13</v>
      </c>
      <c r="AQ215">
        <v>253.4</v>
      </c>
      <c r="AR215">
        <v>40.200000000000003</v>
      </c>
      <c r="AS215">
        <v>293.60000000000002</v>
      </c>
      <c r="AT215">
        <v>729.1</v>
      </c>
      <c r="AU215">
        <v>63</v>
      </c>
      <c r="AV215">
        <v>9.1300000000000008</v>
      </c>
      <c r="AW215">
        <v>43.4</v>
      </c>
      <c r="AX215">
        <v>2119.3000000000002</v>
      </c>
      <c r="AY215">
        <v>0.45</v>
      </c>
      <c r="AZ215">
        <v>733.5</v>
      </c>
      <c r="BA215">
        <v>106.7</v>
      </c>
      <c r="BB215">
        <v>840.2</v>
      </c>
      <c r="BC215">
        <v>7615699</v>
      </c>
      <c r="BD215">
        <v>843.8</v>
      </c>
      <c r="BE215">
        <v>122.4</v>
      </c>
      <c r="BF215">
        <v>317406.5</v>
      </c>
      <c r="BG215">
        <v>17785.599999999999</v>
      </c>
      <c r="BH215">
        <v>4.9000000000000004</v>
      </c>
      <c r="BI215">
        <v>7674269.0999999996</v>
      </c>
      <c r="BJ215">
        <v>848765.8</v>
      </c>
      <c r="BK215">
        <v>8523034.8000000007</v>
      </c>
      <c r="BL215">
        <v>0</v>
      </c>
      <c r="BM215">
        <v>24.74</v>
      </c>
      <c r="BN215">
        <v>1.46</v>
      </c>
      <c r="BO215">
        <v>0</v>
      </c>
      <c r="BP215">
        <v>26.2</v>
      </c>
      <c r="BQ215">
        <v>26.31</v>
      </c>
      <c r="BR215">
        <v>1.6</v>
      </c>
      <c r="BS215">
        <v>0</v>
      </c>
      <c r="BT215">
        <v>27.91</v>
      </c>
      <c r="BU215">
        <v>51345810</v>
      </c>
      <c r="BV215">
        <v>36645570</v>
      </c>
      <c r="BW215">
        <v>360.7</v>
      </c>
      <c r="BX215">
        <v>44286.8</v>
      </c>
      <c r="BY215">
        <v>0</v>
      </c>
      <c r="BZ215">
        <v>0</v>
      </c>
      <c r="CA215">
        <v>7151477.5</v>
      </c>
      <c r="CB215">
        <v>0</v>
      </c>
      <c r="CC215">
        <v>0</v>
      </c>
      <c r="CD215">
        <v>112950.5</v>
      </c>
      <c r="CE215">
        <v>306430.7</v>
      </c>
      <c r="CF215">
        <v>0</v>
      </c>
      <c r="CG215">
        <v>331421.8</v>
      </c>
      <c r="CH215">
        <v>0</v>
      </c>
      <c r="CI215">
        <v>962127.9</v>
      </c>
      <c r="CJ215">
        <v>5903859</v>
      </c>
      <c r="CK215">
        <v>277.2</v>
      </c>
      <c r="CL215">
        <v>0</v>
      </c>
      <c r="CM215">
        <v>0</v>
      </c>
      <c r="CN215">
        <v>6556533.5</v>
      </c>
      <c r="CO215">
        <v>29976084</v>
      </c>
      <c r="CP215">
        <v>0</v>
      </c>
      <c r="CQ215">
        <v>0.4</v>
      </c>
      <c r="CR215">
        <v>11</v>
      </c>
      <c r="CS215">
        <v>0</v>
      </c>
      <c r="CT215">
        <v>3777.6</v>
      </c>
      <c r="CU215">
        <v>0</v>
      </c>
      <c r="CV215">
        <v>0</v>
      </c>
      <c r="CW215">
        <v>75.099999999999994</v>
      </c>
      <c r="CX215">
        <v>338.5</v>
      </c>
      <c r="CY215">
        <v>0</v>
      </c>
      <c r="CZ215">
        <v>1636.2</v>
      </c>
      <c r="DA215">
        <v>0</v>
      </c>
      <c r="DB215">
        <v>280.89999999999998</v>
      </c>
      <c r="DC215">
        <v>770</v>
      </c>
      <c r="DD215">
        <v>10.4</v>
      </c>
      <c r="DE215">
        <v>0</v>
      </c>
      <c r="DF215">
        <v>0</v>
      </c>
      <c r="DG215">
        <v>2705.2</v>
      </c>
      <c r="DH215">
        <v>0</v>
      </c>
      <c r="DI215">
        <v>7600.5</v>
      </c>
      <c r="DJ215">
        <v>0.9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</row>
    <row r="216" spans="1:121" hidden="1">
      <c r="A216" t="s">
        <v>88</v>
      </c>
      <c r="B216">
        <v>2026</v>
      </c>
      <c r="C216">
        <v>33883490</v>
      </c>
      <c r="D216">
        <v>4832.6000000000004</v>
      </c>
      <c r="E216">
        <v>0</v>
      </c>
      <c r="F216">
        <v>572985.4</v>
      </c>
      <c r="G216">
        <v>34461307.200000003</v>
      </c>
      <c r="H216">
        <v>32665430.800000001</v>
      </c>
      <c r="I216">
        <v>-4270655.0999999996</v>
      </c>
      <c r="J216" s="53">
        <v>23457434</v>
      </c>
      <c r="K216" s="65">
        <v>39566136</v>
      </c>
      <c r="L216">
        <v>3.5900000000000001E-2</v>
      </c>
      <c r="M216">
        <v>5.3900000000000003E-2</v>
      </c>
      <c r="N216">
        <v>0.16</v>
      </c>
      <c r="O216">
        <v>41614.949999999997</v>
      </c>
      <c r="P216">
        <v>8418</v>
      </c>
      <c r="Q216">
        <v>0.89</v>
      </c>
      <c r="R216">
        <v>0.86</v>
      </c>
      <c r="S216">
        <v>104.1</v>
      </c>
      <c r="T216">
        <v>11.6</v>
      </c>
      <c r="U216">
        <v>1.68</v>
      </c>
      <c r="V216">
        <v>4.5999999999999996</v>
      </c>
      <c r="W216">
        <v>242.7</v>
      </c>
      <c r="X216">
        <v>7.0000000000000007E-2</v>
      </c>
      <c r="Y216">
        <v>104.9</v>
      </c>
      <c r="Z216">
        <v>11.8</v>
      </c>
      <c r="AA216">
        <v>116.8</v>
      </c>
      <c r="AB216">
        <v>146</v>
      </c>
      <c r="AC216">
        <v>16.2</v>
      </c>
      <c r="AD216">
        <v>2.35</v>
      </c>
      <c r="AE216">
        <v>6.2</v>
      </c>
      <c r="AF216">
        <v>341.7</v>
      </c>
      <c r="AG216">
        <v>0.1</v>
      </c>
      <c r="AH216">
        <v>147.1</v>
      </c>
      <c r="AI216">
        <v>16.399999999999999</v>
      </c>
      <c r="AJ216">
        <v>163.6</v>
      </c>
      <c r="AK216">
        <v>152.1</v>
      </c>
      <c r="AL216">
        <v>10.8</v>
      </c>
      <c r="AM216">
        <v>1.52</v>
      </c>
      <c r="AN216">
        <v>10.9</v>
      </c>
      <c r="AO216">
        <v>534.9</v>
      </c>
      <c r="AP216">
        <v>0.08</v>
      </c>
      <c r="AQ216">
        <v>152.9</v>
      </c>
      <c r="AR216">
        <v>26.9</v>
      </c>
      <c r="AS216">
        <v>179.8</v>
      </c>
      <c r="AT216">
        <v>612</v>
      </c>
      <c r="AU216">
        <v>53.4</v>
      </c>
      <c r="AV216">
        <v>7.7</v>
      </c>
      <c r="AW216">
        <v>35.6</v>
      </c>
      <c r="AX216">
        <v>1804.5</v>
      </c>
      <c r="AY216">
        <v>0.35</v>
      </c>
      <c r="AZ216">
        <v>615.70000000000005</v>
      </c>
      <c r="BA216">
        <v>89.4</v>
      </c>
      <c r="BB216">
        <v>705.1</v>
      </c>
      <c r="BC216">
        <v>5197381.7</v>
      </c>
      <c r="BD216">
        <v>577.4</v>
      </c>
      <c r="BE216">
        <v>83.8</v>
      </c>
      <c r="BF216">
        <v>229563.1</v>
      </c>
      <c r="BG216">
        <v>12126</v>
      </c>
      <c r="BH216">
        <v>3.7</v>
      </c>
      <c r="BI216">
        <v>5237461.4000000004</v>
      </c>
      <c r="BJ216">
        <v>591927.30000000005</v>
      </c>
      <c r="BK216">
        <v>5829388.7999999998</v>
      </c>
      <c r="BL216">
        <v>0</v>
      </c>
      <c r="BM216">
        <v>20.3</v>
      </c>
      <c r="BN216">
        <v>8.77</v>
      </c>
      <c r="BO216">
        <v>0</v>
      </c>
      <c r="BP216">
        <v>29.07</v>
      </c>
      <c r="BQ216">
        <v>21.59</v>
      </c>
      <c r="BR216">
        <v>9.5299999999999994</v>
      </c>
      <c r="BS216">
        <v>0</v>
      </c>
      <c r="BT216">
        <v>31.12</v>
      </c>
      <c r="BU216">
        <v>50587470</v>
      </c>
      <c r="BV216">
        <v>38731964</v>
      </c>
      <c r="BW216">
        <v>4123.2</v>
      </c>
      <c r="BX216">
        <v>37835.300000000003</v>
      </c>
      <c r="BY216">
        <v>0</v>
      </c>
      <c r="BZ216">
        <v>0</v>
      </c>
      <c r="CA216">
        <v>4903535.5</v>
      </c>
      <c r="CB216">
        <v>0</v>
      </c>
      <c r="CC216">
        <v>0</v>
      </c>
      <c r="CD216">
        <v>137539</v>
      </c>
      <c r="CE216">
        <v>234809.2</v>
      </c>
      <c r="CF216">
        <v>0</v>
      </c>
      <c r="CG216">
        <v>177016.2</v>
      </c>
      <c r="CH216">
        <v>0</v>
      </c>
      <c r="CI216">
        <v>845792.2</v>
      </c>
      <c r="CJ216">
        <v>5652303.5</v>
      </c>
      <c r="CK216">
        <v>96.2</v>
      </c>
      <c r="CL216">
        <v>0</v>
      </c>
      <c r="CM216">
        <v>0</v>
      </c>
      <c r="CN216">
        <v>6557142.5</v>
      </c>
      <c r="CO216">
        <v>32037280</v>
      </c>
      <c r="CP216">
        <v>0</v>
      </c>
      <c r="CQ216">
        <v>3.4</v>
      </c>
      <c r="CR216">
        <v>11</v>
      </c>
      <c r="CS216">
        <v>0</v>
      </c>
      <c r="CT216">
        <v>3777.6</v>
      </c>
      <c r="CU216">
        <v>0</v>
      </c>
      <c r="CV216">
        <v>0</v>
      </c>
      <c r="CW216">
        <v>94.1</v>
      </c>
      <c r="CX216">
        <v>338.5</v>
      </c>
      <c r="CY216">
        <v>0</v>
      </c>
      <c r="CZ216">
        <v>1631</v>
      </c>
      <c r="DA216">
        <v>0</v>
      </c>
      <c r="DB216">
        <v>280.89999999999998</v>
      </c>
      <c r="DC216">
        <v>770</v>
      </c>
      <c r="DD216">
        <v>10.4</v>
      </c>
      <c r="DE216">
        <v>0</v>
      </c>
      <c r="DF216">
        <v>0</v>
      </c>
      <c r="DG216">
        <v>2900.8</v>
      </c>
      <c r="DH216">
        <v>0</v>
      </c>
      <c r="DI216">
        <v>8660.2999999999993</v>
      </c>
      <c r="DJ216">
        <v>12.9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</row>
    <row r="217" spans="1:121" hidden="1">
      <c r="A217" t="s">
        <v>88</v>
      </c>
      <c r="B217">
        <v>2028</v>
      </c>
      <c r="C217">
        <v>34669024</v>
      </c>
      <c r="D217">
        <v>106592.2</v>
      </c>
      <c r="E217">
        <v>0</v>
      </c>
      <c r="F217">
        <v>834073.1</v>
      </c>
      <c r="G217">
        <v>35609689.299999997</v>
      </c>
      <c r="H217">
        <v>33422731.300000001</v>
      </c>
      <c r="I217">
        <v>-12431184.800000001</v>
      </c>
      <c r="J217" s="53">
        <v>30312598</v>
      </c>
      <c r="K217" s="65">
        <v>52007444</v>
      </c>
      <c r="L217">
        <v>3.5900000000000001E-2</v>
      </c>
      <c r="M217">
        <v>5.3900000000000003E-2</v>
      </c>
      <c r="N217">
        <v>0.16</v>
      </c>
      <c r="O217">
        <v>57355.78</v>
      </c>
      <c r="P217">
        <v>8418.1</v>
      </c>
      <c r="Q217">
        <v>0.95</v>
      </c>
      <c r="R217">
        <v>0.92</v>
      </c>
      <c r="S217">
        <v>52.3</v>
      </c>
      <c r="T217">
        <v>5.8</v>
      </c>
      <c r="U217">
        <v>0.84</v>
      </c>
      <c r="V217">
        <v>2.6</v>
      </c>
      <c r="W217">
        <v>123</v>
      </c>
      <c r="X217">
        <v>0.04</v>
      </c>
      <c r="Y217">
        <v>52.7</v>
      </c>
      <c r="Z217">
        <v>6.3</v>
      </c>
      <c r="AA217">
        <v>59</v>
      </c>
      <c r="AB217">
        <v>85.3</v>
      </c>
      <c r="AC217">
        <v>9.5</v>
      </c>
      <c r="AD217">
        <v>1.37</v>
      </c>
      <c r="AE217">
        <v>4</v>
      </c>
      <c r="AF217">
        <v>200.1</v>
      </c>
      <c r="AG217">
        <v>7.0000000000000007E-2</v>
      </c>
      <c r="AH217">
        <v>85.9</v>
      </c>
      <c r="AI217">
        <v>10</v>
      </c>
      <c r="AJ217">
        <v>95.9</v>
      </c>
      <c r="AK217">
        <v>93.2</v>
      </c>
      <c r="AL217">
        <v>3.9</v>
      </c>
      <c r="AM217">
        <v>0.52</v>
      </c>
      <c r="AN217">
        <v>9.1999999999999993</v>
      </c>
      <c r="AO217">
        <v>411.6</v>
      </c>
      <c r="AP217">
        <v>0.05</v>
      </c>
      <c r="AQ217">
        <v>93.4</v>
      </c>
      <c r="AR217">
        <v>21.4</v>
      </c>
      <c r="AS217">
        <v>114.9</v>
      </c>
      <c r="AT217">
        <v>480.7</v>
      </c>
      <c r="AU217">
        <v>40.6</v>
      </c>
      <c r="AV217">
        <v>5.84</v>
      </c>
      <c r="AW217">
        <v>29.4</v>
      </c>
      <c r="AX217">
        <v>1460.9</v>
      </c>
      <c r="AY217">
        <v>0.28000000000000003</v>
      </c>
      <c r="AZ217">
        <v>483.5</v>
      </c>
      <c r="BA217">
        <v>73</v>
      </c>
      <c r="BB217">
        <v>556.6</v>
      </c>
      <c r="BC217">
        <v>2962889.8</v>
      </c>
      <c r="BD217">
        <v>328.8</v>
      </c>
      <c r="BE217">
        <v>47.7</v>
      </c>
      <c r="BF217">
        <v>150427.20000000001</v>
      </c>
      <c r="BG217">
        <v>6970.5</v>
      </c>
      <c r="BH217">
        <v>2.5</v>
      </c>
      <c r="BI217">
        <v>2985715.8</v>
      </c>
      <c r="BJ217">
        <v>358843.5</v>
      </c>
      <c r="BK217">
        <v>3344559.3</v>
      </c>
      <c r="BL217">
        <v>0</v>
      </c>
      <c r="BM217">
        <v>15.56</v>
      </c>
      <c r="BN217">
        <v>9.8699999999999992</v>
      </c>
      <c r="BO217">
        <v>0</v>
      </c>
      <c r="BP217">
        <v>25.43</v>
      </c>
      <c r="BQ217">
        <v>16.600000000000001</v>
      </c>
      <c r="BR217">
        <v>10.65</v>
      </c>
      <c r="BS217">
        <v>0</v>
      </c>
      <c r="BT217">
        <v>27.25</v>
      </c>
      <c r="BU217">
        <v>57325068</v>
      </c>
      <c r="BV217">
        <v>48040876</v>
      </c>
      <c r="BW217">
        <v>90990.1</v>
      </c>
      <c r="BX217">
        <v>31651.3</v>
      </c>
      <c r="BY217">
        <v>0</v>
      </c>
      <c r="BZ217">
        <v>0</v>
      </c>
      <c r="CA217">
        <v>2788029.8</v>
      </c>
      <c r="CB217">
        <v>0</v>
      </c>
      <c r="CC217">
        <v>0</v>
      </c>
      <c r="CD217">
        <v>183037.2</v>
      </c>
      <c r="CE217">
        <v>159510.1</v>
      </c>
      <c r="CF217">
        <v>0</v>
      </c>
      <c r="CG217">
        <v>89287.1</v>
      </c>
      <c r="CH217">
        <v>0</v>
      </c>
      <c r="CI217">
        <v>717098.7</v>
      </c>
      <c r="CJ217">
        <v>5407628.5</v>
      </c>
      <c r="CK217">
        <v>2.4</v>
      </c>
      <c r="CL217">
        <v>0</v>
      </c>
      <c r="CM217">
        <v>0</v>
      </c>
      <c r="CN217">
        <v>7470909</v>
      </c>
      <c r="CO217">
        <v>40386930</v>
      </c>
      <c r="CP217">
        <v>0</v>
      </c>
      <c r="CQ217">
        <v>71.099999999999994</v>
      </c>
      <c r="CR217">
        <v>11</v>
      </c>
      <c r="CS217">
        <v>0</v>
      </c>
      <c r="CT217">
        <v>3756.6</v>
      </c>
      <c r="CU217">
        <v>0</v>
      </c>
      <c r="CV217">
        <v>0</v>
      </c>
      <c r="CW217">
        <v>129.30000000000001</v>
      </c>
      <c r="CX217">
        <v>338.5</v>
      </c>
      <c r="CY217">
        <v>0</v>
      </c>
      <c r="CZ217">
        <v>1512.3</v>
      </c>
      <c r="DA217">
        <v>0</v>
      </c>
      <c r="DB217">
        <v>280.89999999999998</v>
      </c>
      <c r="DC217">
        <v>770</v>
      </c>
      <c r="DD217">
        <v>10.4</v>
      </c>
      <c r="DE217">
        <v>0</v>
      </c>
      <c r="DF217">
        <v>0</v>
      </c>
      <c r="DG217">
        <v>3491.4</v>
      </c>
      <c r="DH217">
        <v>0</v>
      </c>
      <c r="DI217">
        <v>12146.5</v>
      </c>
      <c r="DJ217">
        <v>294.10000000000002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</row>
    <row r="218" spans="1:121" hidden="1">
      <c r="A218" t="s">
        <v>88</v>
      </c>
      <c r="B218">
        <v>2030</v>
      </c>
      <c r="C218">
        <v>35557764</v>
      </c>
      <c r="D218">
        <v>716310</v>
      </c>
      <c r="E218">
        <v>0</v>
      </c>
      <c r="F218">
        <v>763779.8</v>
      </c>
      <c r="G218">
        <v>37037854.399999999</v>
      </c>
      <c r="H218">
        <v>34279530.5</v>
      </c>
      <c r="I218">
        <v>-7491762.9000000004</v>
      </c>
      <c r="J218" s="53">
        <v>30108640</v>
      </c>
      <c r="K218" s="65">
        <v>46235250</v>
      </c>
      <c r="L218">
        <v>3.5900000000000001E-2</v>
      </c>
      <c r="M218">
        <v>5.3900000000000003E-2</v>
      </c>
      <c r="N218">
        <v>0.16</v>
      </c>
      <c r="O218">
        <v>64222.97</v>
      </c>
      <c r="P218">
        <v>8706.1</v>
      </c>
      <c r="Q218">
        <v>0.96</v>
      </c>
      <c r="R218">
        <v>0.94</v>
      </c>
      <c r="S218">
        <v>40.700000000000003</v>
      </c>
      <c r="T218">
        <v>4.5999999999999996</v>
      </c>
      <c r="U218">
        <v>0.67</v>
      </c>
      <c r="V218">
        <v>2.2000000000000002</v>
      </c>
      <c r="W218">
        <v>93.1</v>
      </c>
      <c r="X218">
        <v>0.04</v>
      </c>
      <c r="Y218">
        <v>41</v>
      </c>
      <c r="Z218">
        <v>5</v>
      </c>
      <c r="AA218">
        <v>46</v>
      </c>
      <c r="AB218">
        <v>62.6</v>
      </c>
      <c r="AC218">
        <v>7.1</v>
      </c>
      <c r="AD218">
        <v>1.03</v>
      </c>
      <c r="AE218">
        <v>3.1</v>
      </c>
      <c r="AF218">
        <v>143.5</v>
      </c>
      <c r="AG218">
        <v>0.05</v>
      </c>
      <c r="AH218">
        <v>63.1</v>
      </c>
      <c r="AI218">
        <v>7.4</v>
      </c>
      <c r="AJ218">
        <v>70.400000000000006</v>
      </c>
      <c r="AK218">
        <v>106.9</v>
      </c>
      <c r="AL218">
        <v>5.4</v>
      </c>
      <c r="AM218">
        <v>0.73</v>
      </c>
      <c r="AN218">
        <v>9.6999999999999993</v>
      </c>
      <c r="AO218">
        <v>445.7</v>
      </c>
      <c r="AP218">
        <v>0.05</v>
      </c>
      <c r="AQ218">
        <v>107.3</v>
      </c>
      <c r="AR218">
        <v>23</v>
      </c>
      <c r="AS218">
        <v>130.30000000000001</v>
      </c>
      <c r="AT218">
        <v>416.4</v>
      </c>
      <c r="AU218">
        <v>36.200000000000003</v>
      </c>
      <c r="AV218">
        <v>5.19</v>
      </c>
      <c r="AW218">
        <v>24.6</v>
      </c>
      <c r="AX218">
        <v>1254.8</v>
      </c>
      <c r="AY218">
        <v>0.23</v>
      </c>
      <c r="AZ218">
        <v>418.9</v>
      </c>
      <c r="BA218">
        <v>62</v>
      </c>
      <c r="BB218">
        <v>481</v>
      </c>
      <c r="BC218">
        <v>2128092.7999999998</v>
      </c>
      <c r="BD218">
        <v>241.3</v>
      </c>
      <c r="BE218">
        <v>35.1</v>
      </c>
      <c r="BF218">
        <v>115448.6</v>
      </c>
      <c r="BG218">
        <v>4875.2</v>
      </c>
      <c r="BH218">
        <v>2.1</v>
      </c>
      <c r="BI218">
        <v>2144854.2000000002</v>
      </c>
      <c r="BJ218">
        <v>261302.9</v>
      </c>
      <c r="BK218">
        <v>2406157.1</v>
      </c>
      <c r="BL218">
        <v>0</v>
      </c>
      <c r="BM218">
        <v>13.17</v>
      </c>
      <c r="BN218">
        <v>10.82</v>
      </c>
      <c r="BO218">
        <v>0</v>
      </c>
      <c r="BP218">
        <v>24</v>
      </c>
      <c r="BQ218">
        <v>14.2</v>
      </c>
      <c r="BR218">
        <v>11.83</v>
      </c>
      <c r="BS218">
        <v>0</v>
      </c>
      <c r="BT218">
        <v>26.03</v>
      </c>
      <c r="BU218">
        <v>53178576</v>
      </c>
      <c r="BV218">
        <v>44529616</v>
      </c>
      <c r="BW218">
        <v>607384.19999999995</v>
      </c>
      <c r="BX218">
        <v>27278.400000000001</v>
      </c>
      <c r="BY218">
        <v>0</v>
      </c>
      <c r="BZ218">
        <v>0</v>
      </c>
      <c r="CA218">
        <v>2066354.4</v>
      </c>
      <c r="CB218">
        <v>0</v>
      </c>
      <c r="CC218">
        <v>0</v>
      </c>
      <c r="CD218">
        <v>272226.2</v>
      </c>
      <c r="CE218">
        <v>61930.8</v>
      </c>
      <c r="CF218">
        <v>0</v>
      </c>
      <c r="CG218">
        <v>16362.6</v>
      </c>
      <c r="CH218">
        <v>0</v>
      </c>
      <c r="CI218">
        <v>618253</v>
      </c>
      <c r="CJ218">
        <v>5251396.5</v>
      </c>
      <c r="CK218">
        <v>0</v>
      </c>
      <c r="CL218">
        <v>0</v>
      </c>
      <c r="CM218">
        <v>0</v>
      </c>
      <c r="CN218">
        <v>6978086.5</v>
      </c>
      <c r="CO218">
        <v>37279304</v>
      </c>
      <c r="CP218">
        <v>0</v>
      </c>
      <c r="CQ218">
        <v>475.6</v>
      </c>
      <c r="CR218">
        <v>11</v>
      </c>
      <c r="CS218">
        <v>0</v>
      </c>
      <c r="CT218">
        <v>3756.6</v>
      </c>
      <c r="CU218">
        <v>0</v>
      </c>
      <c r="CV218">
        <v>0</v>
      </c>
      <c r="CW218">
        <v>189.2</v>
      </c>
      <c r="CX218">
        <v>338.5</v>
      </c>
      <c r="CY218">
        <v>0</v>
      </c>
      <c r="CZ218">
        <v>1438.1</v>
      </c>
      <c r="DA218">
        <v>0</v>
      </c>
      <c r="DB218">
        <v>280.89999999999998</v>
      </c>
      <c r="DC218">
        <v>770</v>
      </c>
      <c r="DD218">
        <v>6</v>
      </c>
      <c r="DE218">
        <v>0</v>
      </c>
      <c r="DF218">
        <v>0</v>
      </c>
      <c r="DG218">
        <v>3493.6</v>
      </c>
      <c r="DH218">
        <v>0</v>
      </c>
      <c r="DI218">
        <v>12146.5</v>
      </c>
      <c r="DJ218">
        <v>1913.8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</row>
    <row r="219" spans="1:121" hidden="1">
      <c r="A219" t="s">
        <v>88</v>
      </c>
      <c r="B219">
        <v>2035</v>
      </c>
      <c r="C219">
        <v>37823060</v>
      </c>
      <c r="D219">
        <v>1093379</v>
      </c>
      <c r="E219">
        <v>0</v>
      </c>
      <c r="F219">
        <v>745324.5</v>
      </c>
      <c r="G219">
        <v>39661764</v>
      </c>
      <c r="H219">
        <v>36463415.200000003</v>
      </c>
      <c r="I219">
        <v>-6122464.5</v>
      </c>
      <c r="J219" s="53">
        <v>33702424</v>
      </c>
      <c r="K219" s="65">
        <v>43265420</v>
      </c>
      <c r="L219">
        <v>3.5900000000000001E-2</v>
      </c>
      <c r="M219">
        <v>5.3900000000000003E-2</v>
      </c>
      <c r="N219">
        <v>0.16</v>
      </c>
      <c r="O219">
        <v>86276.44</v>
      </c>
      <c r="P219">
        <v>9565.9</v>
      </c>
      <c r="Q219">
        <v>0.96</v>
      </c>
      <c r="R219">
        <v>0.94</v>
      </c>
      <c r="S219">
        <v>38.799999999999997</v>
      </c>
      <c r="T219">
        <v>4.4000000000000004</v>
      </c>
      <c r="U219">
        <v>0.64</v>
      </c>
      <c r="V219">
        <v>1.3</v>
      </c>
      <c r="W219">
        <v>86.2</v>
      </c>
      <c r="X219">
        <v>0.02</v>
      </c>
      <c r="Y219">
        <v>39.1</v>
      </c>
      <c r="Z219">
        <v>3.8</v>
      </c>
      <c r="AA219">
        <v>42.9</v>
      </c>
      <c r="AB219">
        <v>61.5</v>
      </c>
      <c r="AC219">
        <v>7</v>
      </c>
      <c r="AD219">
        <v>1.01</v>
      </c>
      <c r="AE219">
        <v>2</v>
      </c>
      <c r="AF219">
        <v>137.4</v>
      </c>
      <c r="AG219">
        <v>0.03</v>
      </c>
      <c r="AH219">
        <v>62</v>
      </c>
      <c r="AI219">
        <v>6.1</v>
      </c>
      <c r="AJ219">
        <v>68.099999999999994</v>
      </c>
      <c r="AK219">
        <v>135.9</v>
      </c>
      <c r="AL219">
        <v>7.7</v>
      </c>
      <c r="AM219">
        <v>1.06</v>
      </c>
      <c r="AN219">
        <v>11.5</v>
      </c>
      <c r="AO219">
        <v>541.79999999999995</v>
      </c>
      <c r="AP219">
        <v>7.0000000000000007E-2</v>
      </c>
      <c r="AQ219">
        <v>136.4</v>
      </c>
      <c r="AR219">
        <v>27.7</v>
      </c>
      <c r="AS219">
        <v>164.1</v>
      </c>
      <c r="AT219">
        <v>401.1</v>
      </c>
      <c r="AU219">
        <v>35</v>
      </c>
      <c r="AV219">
        <v>5.0199999999999996</v>
      </c>
      <c r="AW219">
        <v>23.4</v>
      </c>
      <c r="AX219">
        <v>1198.3</v>
      </c>
      <c r="AY219">
        <v>0.22</v>
      </c>
      <c r="AZ219">
        <v>403.5</v>
      </c>
      <c r="BA219">
        <v>59.2</v>
      </c>
      <c r="BB219">
        <v>462.7</v>
      </c>
      <c r="BC219">
        <v>1873892</v>
      </c>
      <c r="BD219">
        <v>213.4</v>
      </c>
      <c r="BE219">
        <v>31</v>
      </c>
      <c r="BF219">
        <v>60653.4</v>
      </c>
      <c r="BG219">
        <v>4162.8999999999996</v>
      </c>
      <c r="BH219">
        <v>0.9</v>
      </c>
      <c r="BI219">
        <v>1888718.2</v>
      </c>
      <c r="BJ219">
        <v>184961.3</v>
      </c>
      <c r="BK219">
        <v>2073679.4</v>
      </c>
      <c r="BL219">
        <v>0</v>
      </c>
      <c r="BM219">
        <v>12.3</v>
      </c>
      <c r="BN219">
        <v>14.51</v>
      </c>
      <c r="BO219">
        <v>0</v>
      </c>
      <c r="BP219">
        <v>26.8</v>
      </c>
      <c r="BQ219">
        <v>13.28</v>
      </c>
      <c r="BR219">
        <v>15.95</v>
      </c>
      <c r="BS219">
        <v>0</v>
      </c>
      <c r="BT219">
        <v>29.24</v>
      </c>
      <c r="BU219">
        <v>49199870</v>
      </c>
      <c r="BV219">
        <v>45784228</v>
      </c>
      <c r="BW219">
        <v>929269.4</v>
      </c>
      <c r="BX219">
        <v>27260</v>
      </c>
      <c r="BY219">
        <v>0</v>
      </c>
      <c r="BZ219">
        <v>0</v>
      </c>
      <c r="CA219">
        <v>1840862.8</v>
      </c>
      <c r="CB219">
        <v>0</v>
      </c>
      <c r="CC219">
        <v>0</v>
      </c>
      <c r="CD219">
        <v>493477.2</v>
      </c>
      <c r="CE219">
        <v>39185.599999999999</v>
      </c>
      <c r="CF219">
        <v>0</v>
      </c>
      <c r="CG219">
        <v>10723.9</v>
      </c>
      <c r="CH219">
        <v>0</v>
      </c>
      <c r="CI219">
        <v>568340.80000000005</v>
      </c>
      <c r="CJ219">
        <v>0</v>
      </c>
      <c r="CK219">
        <v>0</v>
      </c>
      <c r="CL219">
        <v>0</v>
      </c>
      <c r="CM219">
        <v>0</v>
      </c>
      <c r="CN219">
        <v>7038485</v>
      </c>
      <c r="CO219">
        <v>38252268</v>
      </c>
      <c r="CP219">
        <v>0</v>
      </c>
      <c r="CQ219">
        <v>999.4</v>
      </c>
      <c r="CR219">
        <v>11</v>
      </c>
      <c r="CS219">
        <v>0</v>
      </c>
      <c r="CT219">
        <v>3756.6</v>
      </c>
      <c r="CU219">
        <v>0</v>
      </c>
      <c r="CV219">
        <v>0</v>
      </c>
      <c r="CW219">
        <v>344.2</v>
      </c>
      <c r="CX219">
        <v>338.5</v>
      </c>
      <c r="CY219">
        <v>0</v>
      </c>
      <c r="CZ219">
        <v>1432.3</v>
      </c>
      <c r="DA219">
        <v>0</v>
      </c>
      <c r="DB219">
        <v>280.89999999999998</v>
      </c>
      <c r="DC219">
        <v>0</v>
      </c>
      <c r="DD219">
        <v>5</v>
      </c>
      <c r="DE219">
        <v>0</v>
      </c>
      <c r="DF219">
        <v>0</v>
      </c>
      <c r="DG219">
        <v>3655.8</v>
      </c>
      <c r="DH219">
        <v>0</v>
      </c>
      <c r="DI219">
        <v>12777.3</v>
      </c>
      <c r="DJ219">
        <v>3407.8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</row>
    <row r="220" spans="1:121" hidden="1">
      <c r="A220" t="s">
        <v>88</v>
      </c>
      <c r="B220">
        <v>2040</v>
      </c>
      <c r="C220">
        <v>40417564</v>
      </c>
      <c r="D220">
        <v>1531038.1</v>
      </c>
      <c r="E220">
        <v>0</v>
      </c>
      <c r="F220">
        <v>910460.2</v>
      </c>
      <c r="G220">
        <v>42859060.5</v>
      </c>
      <c r="H220">
        <v>38964666.399999999</v>
      </c>
      <c r="I220">
        <v>-17799091.699999999</v>
      </c>
      <c r="J220" s="53">
        <v>35843124</v>
      </c>
      <c r="K220" s="65">
        <v>56399916</v>
      </c>
      <c r="L220">
        <v>3.5900000000000001E-2</v>
      </c>
      <c r="M220">
        <v>5.3900000000000003E-2</v>
      </c>
      <c r="N220">
        <v>0.16</v>
      </c>
      <c r="O220">
        <v>84770.92</v>
      </c>
      <c r="P220">
        <v>10467.299999999999</v>
      </c>
      <c r="Q220">
        <v>0.98</v>
      </c>
      <c r="R220">
        <v>0.97</v>
      </c>
      <c r="S220">
        <v>15.7</v>
      </c>
      <c r="T220">
        <v>1.8</v>
      </c>
      <c r="U220">
        <v>0.26</v>
      </c>
      <c r="V220">
        <v>0.5</v>
      </c>
      <c r="W220">
        <v>34.5</v>
      </c>
      <c r="X220">
        <v>0.01</v>
      </c>
      <c r="Y220">
        <v>15.8</v>
      </c>
      <c r="Z220">
        <v>1.5</v>
      </c>
      <c r="AA220">
        <v>17.3</v>
      </c>
      <c r="AB220">
        <v>27.5</v>
      </c>
      <c r="AC220">
        <v>3.1</v>
      </c>
      <c r="AD220">
        <v>0.45</v>
      </c>
      <c r="AE220">
        <v>0.9</v>
      </c>
      <c r="AF220">
        <v>61.2</v>
      </c>
      <c r="AG220">
        <v>0.01</v>
      </c>
      <c r="AH220">
        <v>27.7</v>
      </c>
      <c r="AI220">
        <v>2.7</v>
      </c>
      <c r="AJ220">
        <v>30.4</v>
      </c>
      <c r="AK220">
        <v>157</v>
      </c>
      <c r="AL220">
        <v>9.3000000000000007</v>
      </c>
      <c r="AM220">
        <v>1.28</v>
      </c>
      <c r="AN220">
        <v>13.7</v>
      </c>
      <c r="AO220">
        <v>618.4</v>
      </c>
      <c r="AP220">
        <v>0.1</v>
      </c>
      <c r="AQ220">
        <v>157.69999999999999</v>
      </c>
      <c r="AR220">
        <v>32.200000000000003</v>
      </c>
      <c r="AS220">
        <v>189.9</v>
      </c>
      <c r="AT220">
        <v>330.5</v>
      </c>
      <c r="AU220">
        <v>28</v>
      </c>
      <c r="AV220">
        <v>4.01</v>
      </c>
      <c r="AW220">
        <v>20</v>
      </c>
      <c r="AX220">
        <v>1018.6</v>
      </c>
      <c r="AY220">
        <v>0.18</v>
      </c>
      <c r="AZ220">
        <v>332.4</v>
      </c>
      <c r="BA220">
        <v>50.4</v>
      </c>
      <c r="BB220">
        <v>382.8</v>
      </c>
      <c r="BC220">
        <v>959657.4</v>
      </c>
      <c r="BD220">
        <v>109.9</v>
      </c>
      <c r="BE220">
        <v>16</v>
      </c>
      <c r="BF220">
        <v>30785.3</v>
      </c>
      <c r="BG220">
        <v>2114</v>
      </c>
      <c r="BH220">
        <v>0.5</v>
      </c>
      <c r="BI220">
        <v>967291.5</v>
      </c>
      <c r="BJ220">
        <v>93913</v>
      </c>
      <c r="BK220">
        <v>1061204.3999999999</v>
      </c>
      <c r="BL220">
        <v>0</v>
      </c>
      <c r="BM220">
        <v>10.01</v>
      </c>
      <c r="BN220">
        <v>13.81</v>
      </c>
      <c r="BO220">
        <v>0</v>
      </c>
      <c r="BP220">
        <v>23.83</v>
      </c>
      <c r="BQ220">
        <v>10.89</v>
      </c>
      <c r="BR220">
        <v>15.24</v>
      </c>
      <c r="BS220">
        <v>0</v>
      </c>
      <c r="BT220">
        <v>26.13</v>
      </c>
      <c r="BU220">
        <v>63440776</v>
      </c>
      <c r="BV220">
        <v>60658150</v>
      </c>
      <c r="BW220">
        <v>1300314.3999999999</v>
      </c>
      <c r="BX220">
        <v>22897.4</v>
      </c>
      <c r="BY220">
        <v>0</v>
      </c>
      <c r="BZ220">
        <v>0</v>
      </c>
      <c r="CA220">
        <v>962998</v>
      </c>
      <c r="CB220">
        <v>0</v>
      </c>
      <c r="CC220">
        <v>0</v>
      </c>
      <c r="CD220">
        <v>622197.80000000005</v>
      </c>
      <c r="CE220">
        <v>13120.6</v>
      </c>
      <c r="CF220">
        <v>0</v>
      </c>
      <c r="CG220">
        <v>983.5</v>
      </c>
      <c r="CH220">
        <v>0</v>
      </c>
      <c r="CI220">
        <v>482311.4</v>
      </c>
      <c r="CJ220">
        <v>0</v>
      </c>
      <c r="CK220">
        <v>0</v>
      </c>
      <c r="CL220">
        <v>0</v>
      </c>
      <c r="CM220">
        <v>0</v>
      </c>
      <c r="CN220">
        <v>9304506</v>
      </c>
      <c r="CO220">
        <v>50731450</v>
      </c>
      <c r="CP220">
        <v>0</v>
      </c>
      <c r="CQ220">
        <v>998.9</v>
      </c>
      <c r="CR220">
        <v>11</v>
      </c>
      <c r="CS220">
        <v>0</v>
      </c>
      <c r="CT220">
        <v>3417.5</v>
      </c>
      <c r="CU220">
        <v>0</v>
      </c>
      <c r="CV220">
        <v>0</v>
      </c>
      <c r="CW220">
        <v>475.7</v>
      </c>
      <c r="CX220">
        <v>338.5</v>
      </c>
      <c r="CY220">
        <v>0</v>
      </c>
      <c r="CZ220">
        <v>1424.1</v>
      </c>
      <c r="DA220">
        <v>0</v>
      </c>
      <c r="DB220">
        <v>280.89999999999998</v>
      </c>
      <c r="DC220">
        <v>0</v>
      </c>
      <c r="DD220">
        <v>5</v>
      </c>
      <c r="DE220">
        <v>0</v>
      </c>
      <c r="DF220">
        <v>0</v>
      </c>
      <c r="DG220">
        <v>4993.6000000000004</v>
      </c>
      <c r="DH220">
        <v>0</v>
      </c>
      <c r="DI220">
        <v>18165</v>
      </c>
      <c r="DJ220">
        <v>3406.9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</row>
    <row r="221" spans="1:121" hidden="1">
      <c r="A221" t="s">
        <v>88</v>
      </c>
      <c r="B221">
        <v>2045</v>
      </c>
      <c r="C221">
        <v>42761036</v>
      </c>
      <c r="D221">
        <v>1691140.8</v>
      </c>
      <c r="E221">
        <v>0</v>
      </c>
      <c r="F221">
        <v>872618.8</v>
      </c>
      <c r="G221">
        <v>45324797.600000001</v>
      </c>
      <c r="H221">
        <v>41223894.700000003</v>
      </c>
      <c r="I221">
        <v>-14702332.6</v>
      </c>
      <c r="J221" s="53">
        <v>36749276</v>
      </c>
      <c r="K221" s="65">
        <v>54377164</v>
      </c>
      <c r="L221">
        <v>3.5900000000000001E-2</v>
      </c>
      <c r="M221">
        <v>5.3900000000000003E-2</v>
      </c>
      <c r="N221">
        <v>0.16</v>
      </c>
      <c r="O221">
        <v>86359.29</v>
      </c>
      <c r="P221">
        <v>11206.3</v>
      </c>
      <c r="Q221">
        <v>0.98</v>
      </c>
      <c r="R221">
        <v>0.98</v>
      </c>
      <c r="S221">
        <v>16.8</v>
      </c>
      <c r="T221">
        <v>1.9</v>
      </c>
      <c r="U221">
        <v>0.28000000000000003</v>
      </c>
      <c r="V221">
        <v>0.5</v>
      </c>
      <c r="W221">
        <v>37.1</v>
      </c>
      <c r="X221">
        <v>0.01</v>
      </c>
      <c r="Y221">
        <v>16.899999999999999</v>
      </c>
      <c r="Z221">
        <v>1.6</v>
      </c>
      <c r="AA221">
        <v>18.5</v>
      </c>
      <c r="AB221">
        <v>22.2</v>
      </c>
      <c r="AC221">
        <v>2.5</v>
      </c>
      <c r="AD221">
        <v>0.36</v>
      </c>
      <c r="AE221">
        <v>0.7</v>
      </c>
      <c r="AF221">
        <v>49.6</v>
      </c>
      <c r="AG221">
        <v>0.01</v>
      </c>
      <c r="AH221">
        <v>22.3</v>
      </c>
      <c r="AI221">
        <v>2.2000000000000002</v>
      </c>
      <c r="AJ221">
        <v>24.5</v>
      </c>
      <c r="AK221">
        <v>160.5</v>
      </c>
      <c r="AL221">
        <v>8.4</v>
      </c>
      <c r="AM221">
        <v>1.1299999999999999</v>
      </c>
      <c r="AN221">
        <v>15.3</v>
      </c>
      <c r="AO221">
        <v>671.3</v>
      </c>
      <c r="AP221">
        <v>0.1</v>
      </c>
      <c r="AQ221">
        <v>161.1</v>
      </c>
      <c r="AR221">
        <v>35.299999999999997</v>
      </c>
      <c r="AS221">
        <v>196.4</v>
      </c>
      <c r="AT221">
        <v>295.5</v>
      </c>
      <c r="AU221">
        <v>23.8</v>
      </c>
      <c r="AV221">
        <v>3.39</v>
      </c>
      <c r="AW221">
        <v>19.100000000000001</v>
      </c>
      <c r="AX221">
        <v>955</v>
      </c>
      <c r="AY221">
        <v>0.16</v>
      </c>
      <c r="AZ221">
        <v>297.2</v>
      </c>
      <c r="BA221">
        <v>47.6</v>
      </c>
      <c r="BB221">
        <v>344.7</v>
      </c>
      <c r="BC221">
        <v>1021296.8</v>
      </c>
      <c r="BD221">
        <v>116.6</v>
      </c>
      <c r="BE221">
        <v>17</v>
      </c>
      <c r="BF221">
        <v>32975.699999999997</v>
      </c>
      <c r="BG221">
        <v>2259</v>
      </c>
      <c r="BH221">
        <v>0.5</v>
      </c>
      <c r="BI221">
        <v>1029400.1</v>
      </c>
      <c r="BJ221">
        <v>100432.8</v>
      </c>
      <c r="BK221">
        <v>1129833</v>
      </c>
      <c r="BL221">
        <v>0</v>
      </c>
      <c r="BM221">
        <v>9.15</v>
      </c>
      <c r="BN221">
        <v>13.94</v>
      </c>
      <c r="BO221">
        <v>0</v>
      </c>
      <c r="BP221">
        <v>23.09</v>
      </c>
      <c r="BQ221">
        <v>9.92</v>
      </c>
      <c r="BR221">
        <v>15.39</v>
      </c>
      <c r="BS221">
        <v>0</v>
      </c>
      <c r="BT221">
        <v>25.31</v>
      </c>
      <c r="BU221">
        <v>62965256</v>
      </c>
      <c r="BV221">
        <v>60027130</v>
      </c>
      <c r="BW221">
        <v>1443146.4</v>
      </c>
      <c r="BX221">
        <v>22635</v>
      </c>
      <c r="BY221">
        <v>0</v>
      </c>
      <c r="BZ221">
        <v>0</v>
      </c>
      <c r="CA221">
        <v>1023463.3</v>
      </c>
      <c r="CB221">
        <v>0</v>
      </c>
      <c r="CC221">
        <v>0</v>
      </c>
      <c r="CD221">
        <v>792477.8</v>
      </c>
      <c r="CE221">
        <v>18591.8</v>
      </c>
      <c r="CF221">
        <v>0</v>
      </c>
      <c r="CG221">
        <v>2492.6</v>
      </c>
      <c r="CH221">
        <v>0</v>
      </c>
      <c r="CI221">
        <v>427796.7</v>
      </c>
      <c r="CJ221">
        <v>0</v>
      </c>
      <c r="CK221">
        <v>0</v>
      </c>
      <c r="CL221">
        <v>0</v>
      </c>
      <c r="CM221">
        <v>0</v>
      </c>
      <c r="CN221">
        <v>10086076</v>
      </c>
      <c r="CO221">
        <v>49148576</v>
      </c>
      <c r="CP221">
        <v>0</v>
      </c>
      <c r="CQ221">
        <v>1064.2</v>
      </c>
      <c r="CR221">
        <v>11</v>
      </c>
      <c r="CS221">
        <v>0</v>
      </c>
      <c r="CT221">
        <v>3119.3</v>
      </c>
      <c r="CU221">
        <v>0</v>
      </c>
      <c r="CV221">
        <v>0</v>
      </c>
      <c r="CW221">
        <v>614.4</v>
      </c>
      <c r="CX221">
        <v>338.5</v>
      </c>
      <c r="CY221">
        <v>0</v>
      </c>
      <c r="CZ221">
        <v>1418.9</v>
      </c>
      <c r="DA221">
        <v>0</v>
      </c>
      <c r="DB221">
        <v>280.89999999999998</v>
      </c>
      <c r="DC221">
        <v>0</v>
      </c>
      <c r="DD221">
        <v>5</v>
      </c>
      <c r="DE221">
        <v>0</v>
      </c>
      <c r="DF221">
        <v>0</v>
      </c>
      <c r="DG221">
        <v>5591.8</v>
      </c>
      <c r="DH221">
        <v>0</v>
      </c>
      <c r="DI221">
        <v>18225</v>
      </c>
      <c r="DJ221">
        <v>3659.3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</row>
    <row r="222" spans="1:121" hidden="1">
      <c r="A222" t="s">
        <v>88</v>
      </c>
      <c r="B222">
        <v>2050</v>
      </c>
      <c r="C222">
        <v>44904230</v>
      </c>
      <c r="D222">
        <v>2517176.7999999998</v>
      </c>
      <c r="E222">
        <v>0</v>
      </c>
      <c r="F222">
        <v>866831.4</v>
      </c>
      <c r="G222">
        <v>48288239.600000001</v>
      </c>
      <c r="H222">
        <v>43290015.299999997</v>
      </c>
      <c r="I222">
        <v>-14778087.800000001</v>
      </c>
      <c r="J222" s="53">
        <v>35865428</v>
      </c>
      <c r="K222" s="65">
        <v>54194790</v>
      </c>
      <c r="L222">
        <v>3.5900000000000001E-2</v>
      </c>
      <c r="M222">
        <v>5.3900000000000003E-2</v>
      </c>
      <c r="N222">
        <v>0.16</v>
      </c>
      <c r="O222">
        <v>85732.83</v>
      </c>
      <c r="P222">
        <v>11806.1</v>
      </c>
      <c r="Q222">
        <v>0.99</v>
      </c>
      <c r="R222">
        <v>0.98</v>
      </c>
      <c r="S222">
        <v>14.8</v>
      </c>
      <c r="T222">
        <v>1.7</v>
      </c>
      <c r="U222">
        <v>0.24</v>
      </c>
      <c r="V222">
        <v>0.5</v>
      </c>
      <c r="W222">
        <v>32.9</v>
      </c>
      <c r="X222">
        <v>0.01</v>
      </c>
      <c r="Y222">
        <v>14.9</v>
      </c>
      <c r="Z222">
        <v>1.5</v>
      </c>
      <c r="AA222">
        <v>16.399999999999999</v>
      </c>
      <c r="AB222">
        <v>19.100000000000001</v>
      </c>
      <c r="AC222">
        <v>2.1</v>
      </c>
      <c r="AD222">
        <v>0.31</v>
      </c>
      <c r="AE222">
        <v>0.7</v>
      </c>
      <c r="AF222">
        <v>43.6</v>
      </c>
      <c r="AG222">
        <v>0.01</v>
      </c>
      <c r="AH222">
        <v>19.3</v>
      </c>
      <c r="AI222">
        <v>2</v>
      </c>
      <c r="AJ222">
        <v>21.2</v>
      </c>
      <c r="AK222">
        <v>163.69999999999999</v>
      </c>
      <c r="AL222">
        <v>7.9</v>
      </c>
      <c r="AM222">
        <v>1.05</v>
      </c>
      <c r="AN222">
        <v>16.7</v>
      </c>
      <c r="AO222">
        <v>706.9</v>
      </c>
      <c r="AP222">
        <v>0.11</v>
      </c>
      <c r="AQ222">
        <v>164.2</v>
      </c>
      <c r="AR222">
        <v>37.799999999999997</v>
      </c>
      <c r="AS222">
        <v>202</v>
      </c>
      <c r="AT222">
        <v>265.60000000000002</v>
      </c>
      <c r="AU222">
        <v>18.899999999999999</v>
      </c>
      <c r="AV222">
        <v>2.65</v>
      </c>
      <c r="AW222">
        <v>19.3</v>
      </c>
      <c r="AX222">
        <v>938.9</v>
      </c>
      <c r="AY222">
        <v>0.14000000000000001</v>
      </c>
      <c r="AZ222">
        <v>266.8</v>
      </c>
      <c r="BA222">
        <v>47.3</v>
      </c>
      <c r="BB222">
        <v>314.10000000000002</v>
      </c>
      <c r="BC222">
        <v>949580.1</v>
      </c>
      <c r="BD222">
        <v>107.9</v>
      </c>
      <c r="BE222">
        <v>15.7</v>
      </c>
      <c r="BF222">
        <v>31198.7</v>
      </c>
      <c r="BG222">
        <v>2118.4</v>
      </c>
      <c r="BH222">
        <v>0.5</v>
      </c>
      <c r="BI222">
        <v>957073.4</v>
      </c>
      <c r="BJ222">
        <v>94456.5</v>
      </c>
      <c r="BK222">
        <v>1051529.8999999999</v>
      </c>
      <c r="BL222">
        <v>0</v>
      </c>
      <c r="BM222">
        <v>8.74</v>
      </c>
      <c r="BN222">
        <v>13.36</v>
      </c>
      <c r="BO222">
        <v>0</v>
      </c>
      <c r="BP222">
        <v>22.1</v>
      </c>
      <c r="BQ222">
        <v>9.6</v>
      </c>
      <c r="BR222">
        <v>14.95</v>
      </c>
      <c r="BS222">
        <v>0</v>
      </c>
      <c r="BT222">
        <v>24.55</v>
      </c>
      <c r="BU222">
        <v>66620760</v>
      </c>
      <c r="BV222">
        <v>63066330</v>
      </c>
      <c r="BW222">
        <v>2147806</v>
      </c>
      <c r="BX222">
        <v>21296.799999999999</v>
      </c>
      <c r="BY222">
        <v>0</v>
      </c>
      <c r="BZ222">
        <v>0</v>
      </c>
      <c r="CA222">
        <v>945302.9</v>
      </c>
      <c r="CB222">
        <v>0</v>
      </c>
      <c r="CC222">
        <v>0</v>
      </c>
      <c r="CD222">
        <v>985845.5</v>
      </c>
      <c r="CE222">
        <v>30334.2</v>
      </c>
      <c r="CF222">
        <v>0</v>
      </c>
      <c r="CG222">
        <v>1730.1</v>
      </c>
      <c r="CH222">
        <v>0</v>
      </c>
      <c r="CI222">
        <v>407964.6</v>
      </c>
      <c r="CJ222">
        <v>0</v>
      </c>
      <c r="CK222">
        <v>0</v>
      </c>
      <c r="CL222">
        <v>0</v>
      </c>
      <c r="CM222">
        <v>0</v>
      </c>
      <c r="CN222">
        <v>14180675</v>
      </c>
      <c r="CO222">
        <v>47899810</v>
      </c>
      <c r="CP222">
        <v>0</v>
      </c>
      <c r="CQ222">
        <v>1366.6</v>
      </c>
      <c r="CR222">
        <v>11</v>
      </c>
      <c r="CS222">
        <v>0</v>
      </c>
      <c r="CT222">
        <v>3042.3</v>
      </c>
      <c r="CU222">
        <v>0</v>
      </c>
      <c r="CV222">
        <v>0</v>
      </c>
      <c r="CW222">
        <v>777.8</v>
      </c>
      <c r="CX222">
        <v>338.5</v>
      </c>
      <c r="CY222">
        <v>0</v>
      </c>
      <c r="CZ222">
        <v>1412.8</v>
      </c>
      <c r="DA222">
        <v>0</v>
      </c>
      <c r="DB222">
        <v>280.89999999999998</v>
      </c>
      <c r="DC222">
        <v>0</v>
      </c>
      <c r="DD222">
        <v>1.6</v>
      </c>
      <c r="DE222">
        <v>0</v>
      </c>
      <c r="DF222">
        <v>0</v>
      </c>
      <c r="DG222">
        <v>7913.6</v>
      </c>
      <c r="DH222">
        <v>0</v>
      </c>
      <c r="DI222">
        <v>17319.8</v>
      </c>
      <c r="DJ222">
        <v>5124.1000000000004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</row>
    <row r="223" spans="1:121" hidden="1">
      <c r="A223" t="s">
        <v>93</v>
      </c>
      <c r="B223">
        <v>2024</v>
      </c>
      <c r="C223">
        <v>10632490</v>
      </c>
      <c r="D223">
        <v>666.7</v>
      </c>
      <c r="E223">
        <v>0</v>
      </c>
      <c r="F223">
        <v>122907</v>
      </c>
      <c r="G223">
        <v>10756063.199999999</v>
      </c>
      <c r="H223">
        <v>10250169</v>
      </c>
      <c r="I223">
        <v>9398855.8000000007</v>
      </c>
      <c r="J223" s="53">
        <v>8778659</v>
      </c>
      <c r="K223" s="65">
        <v>13843795</v>
      </c>
      <c r="L223">
        <v>3.5900000000000001E-2</v>
      </c>
      <c r="M223">
        <v>5.3999999999999999E-2</v>
      </c>
      <c r="N223">
        <v>0.13500000000000001</v>
      </c>
      <c r="O223">
        <v>10056.75</v>
      </c>
      <c r="P223">
        <v>2359.9</v>
      </c>
      <c r="Q223">
        <v>0.91</v>
      </c>
      <c r="R223">
        <v>0.94</v>
      </c>
      <c r="S223">
        <v>52.6</v>
      </c>
      <c r="T223">
        <v>3.2</v>
      </c>
      <c r="U223">
        <v>0.43</v>
      </c>
      <c r="V223">
        <v>13.7</v>
      </c>
      <c r="W223">
        <v>224.9</v>
      </c>
      <c r="X223">
        <v>0.17</v>
      </c>
      <c r="Y223">
        <v>52.8</v>
      </c>
      <c r="Z223">
        <v>20.399999999999999</v>
      </c>
      <c r="AA223">
        <v>73.2</v>
      </c>
      <c r="AB223">
        <v>34</v>
      </c>
      <c r="AC223">
        <v>2</v>
      </c>
      <c r="AD223">
        <v>0.28000000000000003</v>
      </c>
      <c r="AE223">
        <v>9.6</v>
      </c>
      <c r="AF223">
        <v>147.5</v>
      </c>
      <c r="AG223">
        <v>0.12</v>
      </c>
      <c r="AH223">
        <v>34.1</v>
      </c>
      <c r="AI223">
        <v>14</v>
      </c>
      <c r="AJ223">
        <v>48.1</v>
      </c>
      <c r="AK223">
        <v>327</v>
      </c>
      <c r="AL223">
        <v>7.9</v>
      </c>
      <c r="AM223">
        <v>0.93</v>
      </c>
      <c r="AN223">
        <v>37.5</v>
      </c>
      <c r="AO223">
        <v>1620.3</v>
      </c>
      <c r="AP223">
        <v>0.17</v>
      </c>
      <c r="AQ223">
        <v>327.5</v>
      </c>
      <c r="AR223">
        <v>85.8</v>
      </c>
      <c r="AS223">
        <v>413.3</v>
      </c>
      <c r="AT223">
        <v>629.70000000000005</v>
      </c>
      <c r="AU223">
        <v>36.6</v>
      </c>
      <c r="AV223">
        <v>5.15</v>
      </c>
      <c r="AW223">
        <v>53.7</v>
      </c>
      <c r="AX223">
        <v>2381.1</v>
      </c>
      <c r="AY223">
        <v>0.38</v>
      </c>
      <c r="AZ223">
        <v>632.20000000000005</v>
      </c>
      <c r="BA223">
        <v>124.8</v>
      </c>
      <c r="BB223">
        <v>756.9</v>
      </c>
      <c r="BC223">
        <v>833450.2</v>
      </c>
      <c r="BD223">
        <v>50.1</v>
      </c>
      <c r="BE223">
        <v>6.9</v>
      </c>
      <c r="BF223">
        <v>215552.6</v>
      </c>
      <c r="BG223">
        <v>3560.1</v>
      </c>
      <c r="BH223">
        <v>2.7</v>
      </c>
      <c r="BI223">
        <v>836824.3</v>
      </c>
      <c r="BJ223">
        <v>322372.90000000002</v>
      </c>
      <c r="BK223">
        <v>1159197.2</v>
      </c>
      <c r="BL223">
        <v>0</v>
      </c>
      <c r="BM223">
        <v>31.57</v>
      </c>
      <c r="BN223">
        <v>2.0099999999999998</v>
      </c>
      <c r="BO223">
        <v>0</v>
      </c>
      <c r="BP223">
        <v>33.58</v>
      </c>
      <c r="BQ223">
        <v>33.42</v>
      </c>
      <c r="BR223">
        <v>2.17</v>
      </c>
      <c r="BS223">
        <v>0</v>
      </c>
      <c r="BT223">
        <v>35.590000000000003</v>
      </c>
      <c r="BU223">
        <v>15838658</v>
      </c>
      <c r="BV223">
        <v>1357207.5</v>
      </c>
      <c r="BW223">
        <v>565</v>
      </c>
      <c r="BX223">
        <v>1652261.2</v>
      </c>
      <c r="BY223">
        <v>0</v>
      </c>
      <c r="BZ223">
        <v>0</v>
      </c>
      <c r="CA223">
        <v>308564.2</v>
      </c>
      <c r="CB223">
        <v>0</v>
      </c>
      <c r="CC223">
        <v>0</v>
      </c>
      <c r="CD223">
        <v>270019.59999999998</v>
      </c>
      <c r="CE223">
        <v>1130901.5</v>
      </c>
      <c r="CF223">
        <v>0</v>
      </c>
      <c r="CG223">
        <v>0</v>
      </c>
      <c r="CH223">
        <v>0</v>
      </c>
      <c r="CI223">
        <v>1427982</v>
      </c>
      <c r="CJ223">
        <v>9961176</v>
      </c>
      <c r="CK223">
        <v>0</v>
      </c>
      <c r="CL223">
        <v>0</v>
      </c>
      <c r="CM223">
        <v>0</v>
      </c>
      <c r="CN223">
        <v>251195.5</v>
      </c>
      <c r="CO223">
        <v>835992.2</v>
      </c>
      <c r="CP223">
        <v>0</v>
      </c>
      <c r="CQ223">
        <v>0.8</v>
      </c>
      <c r="CR223">
        <v>233.1</v>
      </c>
      <c r="CS223">
        <v>0</v>
      </c>
      <c r="CT223">
        <v>438.5</v>
      </c>
      <c r="CU223">
        <v>0</v>
      </c>
      <c r="CV223">
        <v>0</v>
      </c>
      <c r="CW223">
        <v>202.2</v>
      </c>
      <c r="CX223">
        <v>1238.5</v>
      </c>
      <c r="CY223">
        <v>0</v>
      </c>
      <c r="CZ223">
        <v>0</v>
      </c>
      <c r="DA223">
        <v>0</v>
      </c>
      <c r="DB223">
        <v>506.5</v>
      </c>
      <c r="DC223">
        <v>1247.8</v>
      </c>
      <c r="DD223">
        <v>248.1</v>
      </c>
      <c r="DE223">
        <v>0</v>
      </c>
      <c r="DF223">
        <v>0</v>
      </c>
      <c r="DG223">
        <v>132.4</v>
      </c>
      <c r="DH223">
        <v>0</v>
      </c>
      <c r="DI223">
        <v>237.2</v>
      </c>
      <c r="DJ223">
        <v>1.6</v>
      </c>
      <c r="DK223">
        <v>0</v>
      </c>
      <c r="DL223">
        <v>0</v>
      </c>
      <c r="DM223">
        <v>0</v>
      </c>
      <c r="DN223">
        <v>0.2</v>
      </c>
      <c r="DO223">
        <v>0</v>
      </c>
      <c r="DP223">
        <v>0</v>
      </c>
      <c r="DQ223">
        <v>0</v>
      </c>
    </row>
    <row r="224" spans="1:121" hidden="1">
      <c r="A224" t="s">
        <v>93</v>
      </c>
      <c r="B224">
        <v>2026</v>
      </c>
      <c r="C224">
        <v>10754940</v>
      </c>
      <c r="D224">
        <v>629.5</v>
      </c>
      <c r="E224">
        <v>0</v>
      </c>
      <c r="F224">
        <v>110620.3</v>
      </c>
      <c r="G224">
        <v>10866190</v>
      </c>
      <c r="H224">
        <v>10368217.699999999</v>
      </c>
      <c r="I224">
        <v>9031274.6999999993</v>
      </c>
      <c r="J224" s="53">
        <v>7653205</v>
      </c>
      <c r="K224" s="65">
        <v>13173025</v>
      </c>
      <c r="L224">
        <v>3.5900000000000001E-2</v>
      </c>
      <c r="M224">
        <v>5.3999999999999999E-2</v>
      </c>
      <c r="N224">
        <v>0.13500000000000001</v>
      </c>
      <c r="O224">
        <v>40625.82</v>
      </c>
      <c r="P224">
        <v>2412</v>
      </c>
      <c r="Q224">
        <v>0.91</v>
      </c>
      <c r="R224">
        <v>0.94</v>
      </c>
      <c r="S224">
        <v>46.9</v>
      </c>
      <c r="T224">
        <v>1.9</v>
      </c>
      <c r="U224">
        <v>0.25</v>
      </c>
      <c r="V224">
        <v>13.7</v>
      </c>
      <c r="W224">
        <v>229.7</v>
      </c>
      <c r="X224">
        <v>0.16</v>
      </c>
      <c r="Y224">
        <v>47</v>
      </c>
      <c r="Z224">
        <v>20.6</v>
      </c>
      <c r="AA224">
        <v>67.599999999999994</v>
      </c>
      <c r="AB224">
        <v>32.5</v>
      </c>
      <c r="AC224">
        <v>1.3</v>
      </c>
      <c r="AD224">
        <v>0.17</v>
      </c>
      <c r="AE224">
        <v>10.1</v>
      </c>
      <c r="AF224">
        <v>161.4</v>
      </c>
      <c r="AG224">
        <v>0.12</v>
      </c>
      <c r="AH224">
        <v>32.6</v>
      </c>
      <c r="AI224">
        <v>14.9</v>
      </c>
      <c r="AJ224">
        <v>47.5</v>
      </c>
      <c r="AK224">
        <v>306.10000000000002</v>
      </c>
      <c r="AL224">
        <v>6.7</v>
      </c>
      <c r="AM224">
        <v>0.75</v>
      </c>
      <c r="AN224">
        <v>35.700000000000003</v>
      </c>
      <c r="AO224">
        <v>1546.5</v>
      </c>
      <c r="AP224">
        <v>0.15</v>
      </c>
      <c r="AQ224">
        <v>306.5</v>
      </c>
      <c r="AR224">
        <v>81.8</v>
      </c>
      <c r="AS224">
        <v>388.3</v>
      </c>
      <c r="AT224">
        <v>584.4</v>
      </c>
      <c r="AU224">
        <v>31.7</v>
      </c>
      <c r="AV224">
        <v>4.3899999999999997</v>
      </c>
      <c r="AW224">
        <v>51.5</v>
      </c>
      <c r="AX224">
        <v>2314.9</v>
      </c>
      <c r="AY224">
        <v>0.33</v>
      </c>
      <c r="AZ224">
        <v>586.5</v>
      </c>
      <c r="BA224">
        <v>120.6</v>
      </c>
      <c r="BB224">
        <v>707.1</v>
      </c>
      <c r="BC224">
        <v>769505.7</v>
      </c>
      <c r="BD224">
        <v>31.8</v>
      </c>
      <c r="BE224">
        <v>4.0999999999999996</v>
      </c>
      <c r="BF224">
        <v>223598.2</v>
      </c>
      <c r="BG224">
        <v>3767.6</v>
      </c>
      <c r="BH224">
        <v>2.6</v>
      </c>
      <c r="BI224">
        <v>771579</v>
      </c>
      <c r="BJ224">
        <v>336591.2</v>
      </c>
      <c r="BK224">
        <v>1108170.2</v>
      </c>
      <c r="BL224">
        <v>0</v>
      </c>
      <c r="BM224">
        <v>28.61</v>
      </c>
      <c r="BN224">
        <v>8.02</v>
      </c>
      <c r="BO224">
        <v>0</v>
      </c>
      <c r="BP224">
        <v>36.619999999999997</v>
      </c>
      <c r="BQ224">
        <v>30.28</v>
      </c>
      <c r="BR224">
        <v>8.64</v>
      </c>
      <c r="BS224">
        <v>0</v>
      </c>
      <c r="BT224">
        <v>38.92</v>
      </c>
      <c r="BU224">
        <v>16407003</v>
      </c>
      <c r="BV224">
        <v>1834915.4</v>
      </c>
      <c r="BW224">
        <v>523.79999999999995</v>
      </c>
      <c r="BX224">
        <v>1651939.4</v>
      </c>
      <c r="BY224">
        <v>0</v>
      </c>
      <c r="BZ224">
        <v>0</v>
      </c>
      <c r="CA224">
        <v>155105.4</v>
      </c>
      <c r="CB224">
        <v>0</v>
      </c>
      <c r="CC224">
        <v>0</v>
      </c>
      <c r="CD224">
        <v>350087.6</v>
      </c>
      <c r="CE224">
        <v>1402624.8</v>
      </c>
      <c r="CF224">
        <v>0</v>
      </c>
      <c r="CG224">
        <v>0</v>
      </c>
      <c r="CH224">
        <v>0</v>
      </c>
      <c r="CI224">
        <v>1426085.6</v>
      </c>
      <c r="CJ224">
        <v>9935809</v>
      </c>
      <c r="CK224">
        <v>0</v>
      </c>
      <c r="CL224">
        <v>0</v>
      </c>
      <c r="CM224">
        <v>0</v>
      </c>
      <c r="CN224">
        <v>247691</v>
      </c>
      <c r="CO224">
        <v>1237136.6000000001</v>
      </c>
      <c r="CP224">
        <v>0</v>
      </c>
      <c r="CQ224">
        <v>0.8</v>
      </c>
      <c r="CR224">
        <v>233.1</v>
      </c>
      <c r="CS224">
        <v>0</v>
      </c>
      <c r="CT224">
        <v>438.5</v>
      </c>
      <c r="CU224">
        <v>0</v>
      </c>
      <c r="CV224">
        <v>0</v>
      </c>
      <c r="CW224">
        <v>263.3</v>
      </c>
      <c r="CX224">
        <v>1238.5</v>
      </c>
      <c r="CY224">
        <v>0</v>
      </c>
      <c r="CZ224">
        <v>0</v>
      </c>
      <c r="DA224">
        <v>0</v>
      </c>
      <c r="DB224">
        <v>506.5</v>
      </c>
      <c r="DC224">
        <v>1247.8</v>
      </c>
      <c r="DD224">
        <v>248.1</v>
      </c>
      <c r="DE224">
        <v>0</v>
      </c>
      <c r="DF224">
        <v>0</v>
      </c>
      <c r="DG224">
        <v>132.4</v>
      </c>
      <c r="DH224">
        <v>0</v>
      </c>
      <c r="DI224">
        <v>330.7</v>
      </c>
      <c r="DJ224">
        <v>1.6</v>
      </c>
      <c r="DK224">
        <v>0</v>
      </c>
      <c r="DL224">
        <v>0</v>
      </c>
      <c r="DM224">
        <v>0</v>
      </c>
      <c r="DN224">
        <v>0.21</v>
      </c>
      <c r="DO224">
        <v>0</v>
      </c>
      <c r="DP224">
        <v>0</v>
      </c>
      <c r="DQ224">
        <v>0</v>
      </c>
    </row>
    <row r="225" spans="1:121" hidden="1">
      <c r="A225" t="s">
        <v>93</v>
      </c>
      <c r="B225">
        <v>2028</v>
      </c>
      <c r="C225">
        <v>10962781</v>
      </c>
      <c r="D225">
        <v>604.20000000000005</v>
      </c>
      <c r="E225">
        <v>0</v>
      </c>
      <c r="F225">
        <v>106049.3</v>
      </c>
      <c r="G225">
        <v>11069434.300000001</v>
      </c>
      <c r="H225">
        <v>10568587.4</v>
      </c>
      <c r="I225">
        <v>8200040.7000000002</v>
      </c>
      <c r="J225" s="53">
        <v>6965741</v>
      </c>
      <c r="K225" s="65">
        <v>13109813</v>
      </c>
      <c r="L225">
        <v>3.5900000000000001E-2</v>
      </c>
      <c r="M225">
        <v>5.3999999999999999E-2</v>
      </c>
      <c r="N225">
        <v>0.13500000000000001</v>
      </c>
      <c r="O225">
        <v>47921.08</v>
      </c>
      <c r="P225">
        <v>2501.4</v>
      </c>
      <c r="Q225">
        <v>0.92</v>
      </c>
      <c r="R225">
        <v>0.94</v>
      </c>
      <c r="S225">
        <v>35.299999999999997</v>
      </c>
      <c r="T225">
        <v>0.7</v>
      </c>
      <c r="U225">
        <v>7.0000000000000007E-2</v>
      </c>
      <c r="V225">
        <v>12.8</v>
      </c>
      <c r="W225">
        <v>201.3</v>
      </c>
      <c r="X225">
        <v>0.15</v>
      </c>
      <c r="Y225">
        <v>35.4</v>
      </c>
      <c r="Z225">
        <v>18.8</v>
      </c>
      <c r="AA225">
        <v>54.2</v>
      </c>
      <c r="AB225">
        <v>26.6</v>
      </c>
      <c r="AC225">
        <v>0.5</v>
      </c>
      <c r="AD225">
        <v>0.05</v>
      </c>
      <c r="AE225">
        <v>9.9</v>
      </c>
      <c r="AF225">
        <v>152</v>
      </c>
      <c r="AG225">
        <v>0.11</v>
      </c>
      <c r="AH225">
        <v>26.7</v>
      </c>
      <c r="AI225">
        <v>14.4</v>
      </c>
      <c r="AJ225">
        <v>41.1</v>
      </c>
      <c r="AK225">
        <v>303.3</v>
      </c>
      <c r="AL225">
        <v>5.9</v>
      </c>
      <c r="AM225">
        <v>0.62</v>
      </c>
      <c r="AN225">
        <v>35.799999999999997</v>
      </c>
      <c r="AO225">
        <v>1567.5</v>
      </c>
      <c r="AP225">
        <v>0.14000000000000001</v>
      </c>
      <c r="AQ225">
        <v>303.60000000000002</v>
      </c>
      <c r="AR225">
        <v>82.6</v>
      </c>
      <c r="AS225">
        <v>386.2</v>
      </c>
      <c r="AT225">
        <v>527</v>
      </c>
      <c r="AU225">
        <v>25.2</v>
      </c>
      <c r="AV225">
        <v>3.44</v>
      </c>
      <c r="AW225">
        <v>49.8</v>
      </c>
      <c r="AX225">
        <v>2191.4</v>
      </c>
      <c r="AY225">
        <v>0.3</v>
      </c>
      <c r="AZ225">
        <v>528.70000000000005</v>
      </c>
      <c r="BA225">
        <v>115.2</v>
      </c>
      <c r="BB225">
        <v>643.9</v>
      </c>
      <c r="BC225">
        <v>609323.19999999995</v>
      </c>
      <c r="BD225">
        <v>11.7</v>
      </c>
      <c r="BE225">
        <v>1.2</v>
      </c>
      <c r="BF225">
        <v>219061</v>
      </c>
      <c r="BG225">
        <v>3469.1</v>
      </c>
      <c r="BH225">
        <v>2.5</v>
      </c>
      <c r="BI225">
        <v>609994</v>
      </c>
      <c r="BJ225">
        <v>323133.09999999998</v>
      </c>
      <c r="BK225">
        <v>933127.1</v>
      </c>
      <c r="BL225">
        <v>0</v>
      </c>
      <c r="BM225">
        <v>24.37</v>
      </c>
      <c r="BN225">
        <v>9.39</v>
      </c>
      <c r="BO225">
        <v>0</v>
      </c>
      <c r="BP225">
        <v>33.75</v>
      </c>
      <c r="BQ225">
        <v>25.8</v>
      </c>
      <c r="BR225">
        <v>10.11</v>
      </c>
      <c r="BS225">
        <v>0</v>
      </c>
      <c r="BT225">
        <v>35.909999999999997</v>
      </c>
      <c r="BU225">
        <v>17243018</v>
      </c>
      <c r="BV225">
        <v>2869393.8</v>
      </c>
      <c r="BW225">
        <v>503.4</v>
      </c>
      <c r="BX225">
        <v>1646281.1</v>
      </c>
      <c r="BY225">
        <v>0</v>
      </c>
      <c r="BZ225">
        <v>0</v>
      </c>
      <c r="CA225">
        <v>1853.7</v>
      </c>
      <c r="CB225">
        <v>0</v>
      </c>
      <c r="CC225">
        <v>0</v>
      </c>
      <c r="CD225">
        <v>442930.6</v>
      </c>
      <c r="CE225">
        <v>1443547.5</v>
      </c>
      <c r="CF225">
        <v>0</v>
      </c>
      <c r="CG225">
        <v>0</v>
      </c>
      <c r="CH225">
        <v>0</v>
      </c>
      <c r="CI225">
        <v>1416109</v>
      </c>
      <c r="CJ225">
        <v>9865329</v>
      </c>
      <c r="CK225">
        <v>0</v>
      </c>
      <c r="CL225">
        <v>0</v>
      </c>
      <c r="CM225">
        <v>0</v>
      </c>
      <c r="CN225">
        <v>243864.3</v>
      </c>
      <c r="CO225">
        <v>2182598.7999999998</v>
      </c>
      <c r="CP225">
        <v>0</v>
      </c>
      <c r="CQ225">
        <v>0.8</v>
      </c>
      <c r="CR225">
        <v>233.1</v>
      </c>
      <c r="CS225">
        <v>0</v>
      </c>
      <c r="CT225">
        <v>330.5</v>
      </c>
      <c r="CU225">
        <v>0</v>
      </c>
      <c r="CV225">
        <v>0</v>
      </c>
      <c r="CW225">
        <v>335</v>
      </c>
      <c r="CX225">
        <v>1238.5</v>
      </c>
      <c r="CY225">
        <v>0</v>
      </c>
      <c r="CZ225">
        <v>0</v>
      </c>
      <c r="DA225">
        <v>0</v>
      </c>
      <c r="DB225">
        <v>506.5</v>
      </c>
      <c r="DC225">
        <v>1247.8</v>
      </c>
      <c r="DD225">
        <v>248.1</v>
      </c>
      <c r="DE225">
        <v>0</v>
      </c>
      <c r="DF225">
        <v>0</v>
      </c>
      <c r="DG225">
        <v>132.4</v>
      </c>
      <c r="DH225">
        <v>0</v>
      </c>
      <c r="DI225">
        <v>573.5</v>
      </c>
      <c r="DJ225">
        <v>1.6</v>
      </c>
      <c r="DK225">
        <v>0</v>
      </c>
      <c r="DL225">
        <v>0</v>
      </c>
      <c r="DM225">
        <v>0</v>
      </c>
      <c r="DN225">
        <v>0.21</v>
      </c>
      <c r="DO225">
        <v>0</v>
      </c>
      <c r="DP225">
        <v>0</v>
      </c>
      <c r="DQ225">
        <v>0</v>
      </c>
    </row>
    <row r="226" spans="1:121" hidden="1">
      <c r="A226" t="s">
        <v>93</v>
      </c>
      <c r="B226">
        <v>2030</v>
      </c>
      <c r="C226">
        <v>11234388</v>
      </c>
      <c r="D226">
        <v>567.70000000000005</v>
      </c>
      <c r="E226">
        <v>0</v>
      </c>
      <c r="F226">
        <v>67725.2</v>
      </c>
      <c r="G226">
        <v>11302680.800000001</v>
      </c>
      <c r="H226">
        <v>10830432.199999999</v>
      </c>
      <c r="I226">
        <v>5246893.9000000004</v>
      </c>
      <c r="J226" s="53">
        <v>3164454.5</v>
      </c>
      <c r="K226" s="65">
        <v>11473400</v>
      </c>
      <c r="L226">
        <v>3.5900000000000001E-2</v>
      </c>
      <c r="M226">
        <v>5.3999999999999999E-2</v>
      </c>
      <c r="N226">
        <v>0.13500000000000001</v>
      </c>
      <c r="O226">
        <v>68501.87</v>
      </c>
      <c r="P226">
        <v>2620.6999999999998</v>
      </c>
      <c r="Q226">
        <v>0.94</v>
      </c>
      <c r="R226">
        <v>0.95</v>
      </c>
      <c r="S226">
        <v>23.8</v>
      </c>
      <c r="T226">
        <v>0.4</v>
      </c>
      <c r="U226">
        <v>0.04</v>
      </c>
      <c r="V226">
        <v>9.6999999999999993</v>
      </c>
      <c r="W226">
        <v>138.6</v>
      </c>
      <c r="X226">
        <v>0.12</v>
      </c>
      <c r="Y226">
        <v>23.9</v>
      </c>
      <c r="Z226">
        <v>13.8</v>
      </c>
      <c r="AA226">
        <v>37.700000000000003</v>
      </c>
      <c r="AB226">
        <v>22.7</v>
      </c>
      <c r="AC226">
        <v>0.4</v>
      </c>
      <c r="AD226">
        <v>0.04</v>
      </c>
      <c r="AE226">
        <v>9.1</v>
      </c>
      <c r="AF226">
        <v>131.9</v>
      </c>
      <c r="AG226">
        <v>0.11</v>
      </c>
      <c r="AH226">
        <v>22.8</v>
      </c>
      <c r="AI226">
        <v>13</v>
      </c>
      <c r="AJ226">
        <v>35.799999999999997</v>
      </c>
      <c r="AK226">
        <v>309</v>
      </c>
      <c r="AL226">
        <v>6.1</v>
      </c>
      <c r="AM226">
        <v>0.65</v>
      </c>
      <c r="AN226">
        <v>36.5</v>
      </c>
      <c r="AO226">
        <v>1591.3</v>
      </c>
      <c r="AP226">
        <v>0.15</v>
      </c>
      <c r="AQ226">
        <v>309.3</v>
      </c>
      <c r="AR226">
        <v>83.9</v>
      </c>
      <c r="AS226">
        <v>393.3</v>
      </c>
      <c r="AT226">
        <v>494</v>
      </c>
      <c r="AU226">
        <v>22.6</v>
      </c>
      <c r="AV226">
        <v>3.05</v>
      </c>
      <c r="AW226">
        <v>47.4</v>
      </c>
      <c r="AX226">
        <v>2112</v>
      </c>
      <c r="AY226">
        <v>0.27</v>
      </c>
      <c r="AZ226">
        <v>495.5</v>
      </c>
      <c r="BA226">
        <v>110.4</v>
      </c>
      <c r="BB226">
        <v>605.9</v>
      </c>
      <c r="BC226">
        <v>468774.40000000002</v>
      </c>
      <c r="BD226">
        <v>8.8000000000000007</v>
      </c>
      <c r="BE226">
        <v>0.9</v>
      </c>
      <c r="BF226">
        <v>189372.7</v>
      </c>
      <c r="BG226">
        <v>2724</v>
      </c>
      <c r="BH226">
        <v>2.4</v>
      </c>
      <c r="BI226">
        <v>469278.9</v>
      </c>
      <c r="BJ226">
        <v>271202.8</v>
      </c>
      <c r="BK226">
        <v>740481.7</v>
      </c>
      <c r="BL226">
        <v>0</v>
      </c>
      <c r="BM226">
        <v>23.71</v>
      </c>
      <c r="BN226">
        <v>13.5</v>
      </c>
      <c r="BO226">
        <v>0</v>
      </c>
      <c r="BP226">
        <v>37.200000000000003</v>
      </c>
      <c r="BQ226">
        <v>25.1</v>
      </c>
      <c r="BR226">
        <v>14.51</v>
      </c>
      <c r="BS226">
        <v>0</v>
      </c>
      <c r="BT226">
        <v>39.61</v>
      </c>
      <c r="BU226">
        <v>19669570</v>
      </c>
      <c r="BV226">
        <v>6055787</v>
      </c>
      <c r="BW226">
        <v>470</v>
      </c>
      <c r="BX226">
        <v>1316850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566379.30000000005</v>
      </c>
      <c r="CE226">
        <v>1113299.5</v>
      </c>
      <c r="CF226">
        <v>0</v>
      </c>
      <c r="CG226">
        <v>0</v>
      </c>
      <c r="CH226">
        <v>0</v>
      </c>
      <c r="CI226">
        <v>1398922.1</v>
      </c>
      <c r="CJ226">
        <v>9784241</v>
      </c>
      <c r="CK226">
        <v>0</v>
      </c>
      <c r="CL226">
        <v>0</v>
      </c>
      <c r="CM226">
        <v>0</v>
      </c>
      <c r="CN226">
        <v>304827.8</v>
      </c>
      <c r="CO226">
        <v>5184580</v>
      </c>
      <c r="CP226">
        <v>0</v>
      </c>
      <c r="CQ226">
        <v>0.8</v>
      </c>
      <c r="CR226">
        <v>190</v>
      </c>
      <c r="CS226">
        <v>0</v>
      </c>
      <c r="CT226">
        <v>252.5</v>
      </c>
      <c r="CU226">
        <v>0</v>
      </c>
      <c r="CV226">
        <v>0</v>
      </c>
      <c r="CW226">
        <v>429.3</v>
      </c>
      <c r="CX226">
        <v>1238.5</v>
      </c>
      <c r="CY226">
        <v>0</v>
      </c>
      <c r="CZ226">
        <v>0</v>
      </c>
      <c r="DA226">
        <v>0</v>
      </c>
      <c r="DB226">
        <v>506.5</v>
      </c>
      <c r="DC226">
        <v>1247.8</v>
      </c>
      <c r="DD226">
        <v>165.9</v>
      </c>
      <c r="DE226">
        <v>0</v>
      </c>
      <c r="DF226">
        <v>0</v>
      </c>
      <c r="DG226">
        <v>163.4</v>
      </c>
      <c r="DH226">
        <v>0</v>
      </c>
      <c r="DI226">
        <v>1365.9</v>
      </c>
      <c r="DJ226">
        <v>1.6</v>
      </c>
      <c r="DK226">
        <v>0</v>
      </c>
      <c r="DL226">
        <v>0</v>
      </c>
      <c r="DM226">
        <v>0</v>
      </c>
      <c r="DN226">
        <v>0.21</v>
      </c>
      <c r="DO226">
        <v>0</v>
      </c>
      <c r="DP226">
        <v>0</v>
      </c>
      <c r="DQ226">
        <v>0</v>
      </c>
    </row>
    <row r="227" spans="1:121" hidden="1">
      <c r="A227" t="s">
        <v>93</v>
      </c>
      <c r="B227">
        <v>2035</v>
      </c>
      <c r="C227">
        <v>12009599</v>
      </c>
      <c r="D227">
        <v>662.5</v>
      </c>
      <c r="E227">
        <v>0</v>
      </c>
      <c r="F227">
        <v>75399.199999999997</v>
      </c>
      <c r="G227">
        <v>12085660.9</v>
      </c>
      <c r="H227">
        <v>11577779.9</v>
      </c>
      <c r="I227">
        <v>5957290.2000000002</v>
      </c>
      <c r="J227" s="53">
        <v>3676376</v>
      </c>
      <c r="K227" s="65">
        <v>10195998</v>
      </c>
      <c r="L227">
        <v>3.5900000000000001E-2</v>
      </c>
      <c r="M227">
        <v>5.3999999999999999E-2</v>
      </c>
      <c r="N227">
        <v>0.13500000000000001</v>
      </c>
      <c r="O227">
        <v>94690.51</v>
      </c>
      <c r="P227">
        <v>2961.7</v>
      </c>
      <c r="Q227">
        <v>0.96</v>
      </c>
      <c r="R227">
        <v>0.96</v>
      </c>
      <c r="S227">
        <v>18.899999999999999</v>
      </c>
      <c r="T227">
        <v>0.4</v>
      </c>
      <c r="U227">
        <v>0.04</v>
      </c>
      <c r="V227">
        <v>8.1</v>
      </c>
      <c r="W227">
        <v>111.5</v>
      </c>
      <c r="X227">
        <v>0.12</v>
      </c>
      <c r="Y227">
        <v>18.899999999999999</v>
      </c>
      <c r="Z227">
        <v>11.5</v>
      </c>
      <c r="AA227">
        <v>30.4</v>
      </c>
      <c r="AB227">
        <v>18.100000000000001</v>
      </c>
      <c r="AC227">
        <v>0.4</v>
      </c>
      <c r="AD227">
        <v>0.04</v>
      </c>
      <c r="AE227">
        <v>7.4</v>
      </c>
      <c r="AF227">
        <v>105.7</v>
      </c>
      <c r="AG227">
        <v>0.11</v>
      </c>
      <c r="AH227">
        <v>18.100000000000001</v>
      </c>
      <c r="AI227">
        <v>10.6</v>
      </c>
      <c r="AJ227">
        <v>28.7</v>
      </c>
      <c r="AK227">
        <v>313.3</v>
      </c>
      <c r="AL227">
        <v>6.3</v>
      </c>
      <c r="AM227">
        <v>0.67</v>
      </c>
      <c r="AN227">
        <v>36.9</v>
      </c>
      <c r="AO227">
        <v>1610</v>
      </c>
      <c r="AP227">
        <v>0.15</v>
      </c>
      <c r="AQ227">
        <v>313.7</v>
      </c>
      <c r="AR227">
        <v>84.9</v>
      </c>
      <c r="AS227">
        <v>398.6</v>
      </c>
      <c r="AT227">
        <v>450.1</v>
      </c>
      <c r="AU227">
        <v>18.600000000000001</v>
      </c>
      <c r="AV227">
        <v>2.4700000000000002</v>
      </c>
      <c r="AW227">
        <v>45.5</v>
      </c>
      <c r="AX227">
        <v>1981.7</v>
      </c>
      <c r="AY227">
        <v>0.26</v>
      </c>
      <c r="AZ227">
        <v>451.3</v>
      </c>
      <c r="BA227">
        <v>104.6</v>
      </c>
      <c r="BB227">
        <v>555.9</v>
      </c>
      <c r="BC227">
        <v>352416.5</v>
      </c>
      <c r="BD227">
        <v>6.9</v>
      </c>
      <c r="BE227">
        <v>0.7</v>
      </c>
      <c r="BF227">
        <v>151216.79999999999</v>
      </c>
      <c r="BG227">
        <v>2078.6</v>
      </c>
      <c r="BH227">
        <v>2.2000000000000002</v>
      </c>
      <c r="BI227">
        <v>352810.9</v>
      </c>
      <c r="BJ227">
        <v>213764.7</v>
      </c>
      <c r="BK227">
        <v>566575.6</v>
      </c>
      <c r="BL227">
        <v>0</v>
      </c>
      <c r="BM227">
        <v>22.26</v>
      </c>
      <c r="BN227">
        <v>19.39</v>
      </c>
      <c r="BO227">
        <v>0</v>
      </c>
      <c r="BP227">
        <v>41.64</v>
      </c>
      <c r="BQ227">
        <v>23.57</v>
      </c>
      <c r="BR227">
        <v>20.92</v>
      </c>
      <c r="BS227">
        <v>0</v>
      </c>
      <c r="BT227">
        <v>44.5</v>
      </c>
      <c r="BU227">
        <v>18655468</v>
      </c>
      <c r="BV227">
        <v>6128370.5</v>
      </c>
      <c r="BW227">
        <v>570.1</v>
      </c>
      <c r="BX227">
        <v>682643.4</v>
      </c>
      <c r="BY227">
        <v>0</v>
      </c>
      <c r="BZ227">
        <v>0</v>
      </c>
      <c r="CA227">
        <v>1853.7</v>
      </c>
      <c r="CB227">
        <v>0</v>
      </c>
      <c r="CC227">
        <v>0</v>
      </c>
      <c r="CD227">
        <v>724548</v>
      </c>
      <c r="CE227">
        <v>759746.8</v>
      </c>
      <c r="CF227">
        <v>0</v>
      </c>
      <c r="CG227">
        <v>51318.400000000001</v>
      </c>
      <c r="CH227">
        <v>0</v>
      </c>
      <c r="CI227">
        <v>1363190</v>
      </c>
      <c r="CJ227">
        <v>9667775</v>
      </c>
      <c r="CK227">
        <v>0</v>
      </c>
      <c r="CL227">
        <v>0</v>
      </c>
      <c r="CM227">
        <v>0</v>
      </c>
      <c r="CN227">
        <v>294322.7</v>
      </c>
      <c r="CO227">
        <v>5109500</v>
      </c>
      <c r="CP227">
        <v>0</v>
      </c>
      <c r="CQ227">
        <v>0.8</v>
      </c>
      <c r="CR227">
        <v>105.9</v>
      </c>
      <c r="CS227">
        <v>0</v>
      </c>
      <c r="CT227">
        <v>252.5</v>
      </c>
      <c r="CU227">
        <v>0</v>
      </c>
      <c r="CV227">
        <v>0</v>
      </c>
      <c r="CW227">
        <v>559</v>
      </c>
      <c r="CX227">
        <v>1238.5</v>
      </c>
      <c r="CY227">
        <v>0</v>
      </c>
      <c r="CZ227">
        <v>896.8</v>
      </c>
      <c r="DA227">
        <v>0</v>
      </c>
      <c r="DB227">
        <v>506.5</v>
      </c>
      <c r="DC227">
        <v>1247.8</v>
      </c>
      <c r="DD227">
        <v>165.9</v>
      </c>
      <c r="DE227">
        <v>0</v>
      </c>
      <c r="DF227">
        <v>0</v>
      </c>
      <c r="DG227">
        <v>163.4</v>
      </c>
      <c r="DH227">
        <v>0</v>
      </c>
      <c r="DI227">
        <v>1365.9</v>
      </c>
      <c r="DJ227">
        <v>1.6</v>
      </c>
      <c r="DK227">
        <v>0</v>
      </c>
      <c r="DL227">
        <v>0</v>
      </c>
      <c r="DM227">
        <v>0</v>
      </c>
      <c r="DN227">
        <v>0.21</v>
      </c>
      <c r="DO227">
        <v>0</v>
      </c>
      <c r="DP227">
        <v>0</v>
      </c>
      <c r="DQ227">
        <v>0</v>
      </c>
    </row>
    <row r="228" spans="1:121" hidden="1">
      <c r="A228" t="s">
        <v>93</v>
      </c>
      <c r="B228">
        <v>2040</v>
      </c>
      <c r="C228">
        <v>12935759</v>
      </c>
      <c r="D228">
        <v>11480.7</v>
      </c>
      <c r="E228">
        <v>0</v>
      </c>
      <c r="F228">
        <v>96781.9</v>
      </c>
      <c r="G228">
        <v>13044021.9</v>
      </c>
      <c r="H228">
        <v>12470643</v>
      </c>
      <c r="I228">
        <v>6938485.0999999996</v>
      </c>
      <c r="J228" s="53">
        <v>5534654.5</v>
      </c>
      <c r="K228" s="65">
        <v>11131633</v>
      </c>
      <c r="L228">
        <v>3.5900000000000001E-2</v>
      </c>
      <c r="M228">
        <v>5.3999999999999999E-2</v>
      </c>
      <c r="N228">
        <v>0.13500000000000001</v>
      </c>
      <c r="O228">
        <v>93395.09</v>
      </c>
      <c r="P228">
        <v>3317.7</v>
      </c>
      <c r="Q228">
        <v>0.95</v>
      </c>
      <c r="R228">
        <v>0.95</v>
      </c>
      <c r="S228">
        <v>20.100000000000001</v>
      </c>
      <c r="T228">
        <v>0.4</v>
      </c>
      <c r="U228">
        <v>0.04</v>
      </c>
      <c r="V228">
        <v>8.3000000000000007</v>
      </c>
      <c r="W228">
        <v>118.2</v>
      </c>
      <c r="X228">
        <v>0.12</v>
      </c>
      <c r="Y228">
        <v>20.100000000000001</v>
      </c>
      <c r="Z228">
        <v>11.8</v>
      </c>
      <c r="AA228">
        <v>32</v>
      </c>
      <c r="AB228">
        <v>23.9</v>
      </c>
      <c r="AC228">
        <v>0.5</v>
      </c>
      <c r="AD228">
        <v>0.05</v>
      </c>
      <c r="AE228">
        <v>7.7</v>
      </c>
      <c r="AF228">
        <v>135.6</v>
      </c>
      <c r="AG228">
        <v>0.1</v>
      </c>
      <c r="AH228">
        <v>23.9</v>
      </c>
      <c r="AI228">
        <v>11.8</v>
      </c>
      <c r="AJ228">
        <v>35.700000000000003</v>
      </c>
      <c r="AK228">
        <v>291.2</v>
      </c>
      <c r="AL228">
        <v>6.1</v>
      </c>
      <c r="AM228">
        <v>0.66</v>
      </c>
      <c r="AN228">
        <v>34.1</v>
      </c>
      <c r="AO228">
        <v>1492</v>
      </c>
      <c r="AP228">
        <v>0.14000000000000001</v>
      </c>
      <c r="AQ228">
        <v>291.5</v>
      </c>
      <c r="AR228">
        <v>78.599999999999994</v>
      </c>
      <c r="AS228">
        <v>370.1</v>
      </c>
      <c r="AT228">
        <v>431.3</v>
      </c>
      <c r="AU228">
        <v>14.2</v>
      </c>
      <c r="AV228">
        <v>1.8</v>
      </c>
      <c r="AW228">
        <v>46.8</v>
      </c>
      <c r="AX228">
        <v>2019.3</v>
      </c>
      <c r="AY228">
        <v>0.24</v>
      </c>
      <c r="AZ228">
        <v>432.2</v>
      </c>
      <c r="BA228">
        <v>107</v>
      </c>
      <c r="BB228">
        <v>539.20000000000005</v>
      </c>
      <c r="BC228">
        <v>375780.4</v>
      </c>
      <c r="BD228">
        <v>7.1</v>
      </c>
      <c r="BE228">
        <v>0.7</v>
      </c>
      <c r="BF228">
        <v>154069.6</v>
      </c>
      <c r="BG228">
        <v>2207.4</v>
      </c>
      <c r="BH228">
        <v>2.2000000000000002</v>
      </c>
      <c r="BI228">
        <v>376184.8</v>
      </c>
      <c r="BJ228">
        <v>220460.2</v>
      </c>
      <c r="BK228">
        <v>596645</v>
      </c>
      <c r="BL228">
        <v>0</v>
      </c>
      <c r="BM228">
        <v>21.83</v>
      </c>
      <c r="BN228">
        <v>19.95</v>
      </c>
      <c r="BO228">
        <v>0</v>
      </c>
      <c r="BP228">
        <v>41.78</v>
      </c>
      <c r="BQ228">
        <v>23.13</v>
      </c>
      <c r="BR228">
        <v>21.57</v>
      </c>
      <c r="BS228">
        <v>0</v>
      </c>
      <c r="BT228">
        <v>44.7</v>
      </c>
      <c r="BU228">
        <v>18685524</v>
      </c>
      <c r="BV228">
        <v>6105536.5</v>
      </c>
      <c r="BW228">
        <v>9834.7000000000007</v>
      </c>
      <c r="BX228">
        <v>678426.8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745852.6</v>
      </c>
      <c r="CE228">
        <v>747642.7</v>
      </c>
      <c r="CF228">
        <v>0</v>
      </c>
      <c r="CG228">
        <v>102020</v>
      </c>
      <c r="CH228">
        <v>0</v>
      </c>
      <c r="CI228">
        <v>1360224.6</v>
      </c>
      <c r="CJ228">
        <v>9681839</v>
      </c>
      <c r="CK228">
        <v>0</v>
      </c>
      <c r="CL228">
        <v>0</v>
      </c>
      <c r="CM228">
        <v>0</v>
      </c>
      <c r="CN228">
        <v>284297</v>
      </c>
      <c r="CO228">
        <v>5075387</v>
      </c>
      <c r="CP228">
        <v>0</v>
      </c>
      <c r="CQ228">
        <v>5.2</v>
      </c>
      <c r="CR228">
        <v>105.9</v>
      </c>
      <c r="CS228">
        <v>0</v>
      </c>
      <c r="CT228">
        <v>252.5</v>
      </c>
      <c r="CU228">
        <v>0</v>
      </c>
      <c r="CV228">
        <v>0</v>
      </c>
      <c r="CW228">
        <v>592.6</v>
      </c>
      <c r="CX228">
        <v>1238.5</v>
      </c>
      <c r="CY228">
        <v>0</v>
      </c>
      <c r="CZ228">
        <v>2286.1</v>
      </c>
      <c r="DA228">
        <v>0</v>
      </c>
      <c r="DB228">
        <v>506.5</v>
      </c>
      <c r="DC228">
        <v>1247.8</v>
      </c>
      <c r="DD228">
        <v>165.9</v>
      </c>
      <c r="DE228">
        <v>0</v>
      </c>
      <c r="DF228">
        <v>0</v>
      </c>
      <c r="DG228">
        <v>163.4</v>
      </c>
      <c r="DH228">
        <v>0</v>
      </c>
      <c r="DI228">
        <v>1365.9</v>
      </c>
      <c r="DJ228">
        <v>31.3</v>
      </c>
      <c r="DK228">
        <v>0</v>
      </c>
      <c r="DL228">
        <v>0</v>
      </c>
      <c r="DM228">
        <v>0</v>
      </c>
      <c r="DN228">
        <v>0.21</v>
      </c>
      <c r="DO228">
        <v>0</v>
      </c>
      <c r="DP228">
        <v>0</v>
      </c>
      <c r="DQ228">
        <v>0</v>
      </c>
    </row>
    <row r="229" spans="1:121" hidden="1">
      <c r="A229" t="s">
        <v>93</v>
      </c>
      <c r="B229">
        <v>2045</v>
      </c>
      <c r="C229">
        <v>13812371</v>
      </c>
      <c r="D229">
        <v>47278.5</v>
      </c>
      <c r="E229">
        <v>0</v>
      </c>
      <c r="F229">
        <v>98968.7</v>
      </c>
      <c r="G229">
        <v>13958619.199999999</v>
      </c>
      <c r="H229">
        <v>13315722.6</v>
      </c>
      <c r="I229">
        <v>7640247.9000000004</v>
      </c>
      <c r="J229" s="53">
        <v>6025409</v>
      </c>
      <c r="K229" s="65">
        <v>11390830</v>
      </c>
      <c r="L229">
        <v>3.5900000000000001E-2</v>
      </c>
      <c r="M229">
        <v>5.3999999999999999E-2</v>
      </c>
      <c r="N229">
        <v>0.13500000000000001</v>
      </c>
      <c r="O229">
        <v>91207.37</v>
      </c>
      <c r="P229">
        <v>3598.8</v>
      </c>
      <c r="Q229">
        <v>0.94</v>
      </c>
      <c r="R229">
        <v>0.93</v>
      </c>
      <c r="S229">
        <v>27</v>
      </c>
      <c r="T229">
        <v>0.5</v>
      </c>
      <c r="U229">
        <v>0.05</v>
      </c>
      <c r="V229">
        <v>8.9</v>
      </c>
      <c r="W229">
        <v>153.9</v>
      </c>
      <c r="X229">
        <v>0.12</v>
      </c>
      <c r="Y229">
        <v>27</v>
      </c>
      <c r="Z229">
        <v>13.5</v>
      </c>
      <c r="AA229">
        <v>40.6</v>
      </c>
      <c r="AB229">
        <v>32.200000000000003</v>
      </c>
      <c r="AC229">
        <v>0.6</v>
      </c>
      <c r="AD229">
        <v>0.06</v>
      </c>
      <c r="AE229">
        <v>8.5</v>
      </c>
      <c r="AF229">
        <v>178.4</v>
      </c>
      <c r="AG229">
        <v>0.1</v>
      </c>
      <c r="AH229">
        <v>32.200000000000003</v>
      </c>
      <c r="AI229">
        <v>13.9</v>
      </c>
      <c r="AJ229">
        <v>46.1</v>
      </c>
      <c r="AK229">
        <v>252.9</v>
      </c>
      <c r="AL229">
        <v>5.4</v>
      </c>
      <c r="AM229">
        <v>0.59</v>
      </c>
      <c r="AN229">
        <v>29.5</v>
      </c>
      <c r="AO229">
        <v>1295</v>
      </c>
      <c r="AP229">
        <v>0.12</v>
      </c>
      <c r="AQ229">
        <v>253.3</v>
      </c>
      <c r="AR229">
        <v>68.099999999999994</v>
      </c>
      <c r="AS229">
        <v>321.39999999999998</v>
      </c>
      <c r="AT229">
        <v>445</v>
      </c>
      <c r="AU229">
        <v>13.4</v>
      </c>
      <c r="AV229">
        <v>1.66</v>
      </c>
      <c r="AW229">
        <v>49.2</v>
      </c>
      <c r="AX229">
        <v>2128.1999999999998</v>
      </c>
      <c r="AY229">
        <v>0.24</v>
      </c>
      <c r="AZ229">
        <v>445.9</v>
      </c>
      <c r="BA229">
        <v>112.7</v>
      </c>
      <c r="BB229">
        <v>558.6</v>
      </c>
      <c r="BC229">
        <v>522905.8</v>
      </c>
      <c r="BD229">
        <v>9.9</v>
      </c>
      <c r="BE229">
        <v>1</v>
      </c>
      <c r="BF229">
        <v>171964.2</v>
      </c>
      <c r="BG229">
        <v>2978</v>
      </c>
      <c r="BH229">
        <v>2.2999999999999998</v>
      </c>
      <c r="BI229">
        <v>523468.5</v>
      </c>
      <c r="BJ229">
        <v>261338.2</v>
      </c>
      <c r="BK229">
        <v>784806.8</v>
      </c>
      <c r="BL229">
        <v>0</v>
      </c>
      <c r="BM229">
        <v>21.73</v>
      </c>
      <c r="BN229">
        <v>19.75</v>
      </c>
      <c r="BO229">
        <v>0</v>
      </c>
      <c r="BP229">
        <v>41.48</v>
      </c>
      <c r="BQ229">
        <v>23.03</v>
      </c>
      <c r="BR229">
        <v>21.42</v>
      </c>
      <c r="BS229">
        <v>0</v>
      </c>
      <c r="BT229">
        <v>44.45</v>
      </c>
      <c r="BU229">
        <v>19363702</v>
      </c>
      <c r="BV229">
        <v>6318371</v>
      </c>
      <c r="BW229">
        <v>40533.1</v>
      </c>
      <c r="BX229">
        <v>688448.3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779906.2</v>
      </c>
      <c r="CE229">
        <v>1091697.5</v>
      </c>
      <c r="CF229">
        <v>0</v>
      </c>
      <c r="CG229">
        <v>105677.1</v>
      </c>
      <c r="CH229">
        <v>0</v>
      </c>
      <c r="CI229">
        <v>1382049.9</v>
      </c>
      <c r="CJ229">
        <v>9736924</v>
      </c>
      <c r="CK229">
        <v>0</v>
      </c>
      <c r="CL229">
        <v>0</v>
      </c>
      <c r="CM229">
        <v>0</v>
      </c>
      <c r="CN229">
        <v>395507.9</v>
      </c>
      <c r="CO229">
        <v>5142957</v>
      </c>
      <c r="CP229">
        <v>0</v>
      </c>
      <c r="CQ229">
        <v>21.2</v>
      </c>
      <c r="CR229">
        <v>105.9</v>
      </c>
      <c r="CS229">
        <v>0</v>
      </c>
      <c r="CT229">
        <v>0</v>
      </c>
      <c r="CU229">
        <v>0</v>
      </c>
      <c r="CV229">
        <v>0</v>
      </c>
      <c r="CW229">
        <v>636</v>
      </c>
      <c r="CX229">
        <v>1238.5</v>
      </c>
      <c r="CY229">
        <v>0</v>
      </c>
      <c r="CZ229">
        <v>3115.6</v>
      </c>
      <c r="DA229">
        <v>0</v>
      </c>
      <c r="DB229">
        <v>506.5</v>
      </c>
      <c r="DC229">
        <v>1247.8</v>
      </c>
      <c r="DD229">
        <v>165.9</v>
      </c>
      <c r="DE229">
        <v>0</v>
      </c>
      <c r="DF229">
        <v>0</v>
      </c>
      <c r="DG229">
        <v>218.7</v>
      </c>
      <c r="DH229">
        <v>0</v>
      </c>
      <c r="DI229">
        <v>1365.9</v>
      </c>
      <c r="DJ229">
        <v>122.3</v>
      </c>
      <c r="DK229">
        <v>0</v>
      </c>
      <c r="DL229">
        <v>0</v>
      </c>
      <c r="DM229">
        <v>0</v>
      </c>
      <c r="DN229">
        <v>0.21</v>
      </c>
      <c r="DO229">
        <v>0</v>
      </c>
      <c r="DP229">
        <v>0</v>
      </c>
      <c r="DQ229">
        <v>0</v>
      </c>
    </row>
    <row r="230" spans="1:121" hidden="1">
      <c r="A230" t="s">
        <v>93</v>
      </c>
      <c r="B230">
        <v>2050</v>
      </c>
      <c r="C230">
        <v>14719064</v>
      </c>
      <c r="D230">
        <v>177959.3</v>
      </c>
      <c r="E230">
        <v>0</v>
      </c>
      <c r="F230">
        <v>96469.2</v>
      </c>
      <c r="G230">
        <v>14993492.300000001</v>
      </c>
      <c r="H230">
        <v>14189776.5</v>
      </c>
      <c r="I230">
        <v>5643406.7999999998</v>
      </c>
      <c r="J230" s="53">
        <v>5743234</v>
      </c>
      <c r="K230" s="65">
        <v>13473957</v>
      </c>
      <c r="L230">
        <v>3.5900000000000001E-2</v>
      </c>
      <c r="M230">
        <v>5.3999999999999999E-2</v>
      </c>
      <c r="N230">
        <v>0.13500000000000001</v>
      </c>
      <c r="O230">
        <v>89980.53</v>
      </c>
      <c r="P230">
        <v>3826.3</v>
      </c>
      <c r="Q230">
        <v>0.93</v>
      </c>
      <c r="R230">
        <v>0.92</v>
      </c>
      <c r="S230">
        <v>31.2</v>
      </c>
      <c r="T230">
        <v>0.6</v>
      </c>
      <c r="U230">
        <v>0.06</v>
      </c>
      <c r="V230">
        <v>8.5</v>
      </c>
      <c r="W230">
        <v>173.8</v>
      </c>
      <c r="X230">
        <v>0.1</v>
      </c>
      <c r="Y230">
        <v>31.2</v>
      </c>
      <c r="Z230">
        <v>13.7</v>
      </c>
      <c r="AA230">
        <v>44.9</v>
      </c>
      <c r="AB230">
        <v>36.1</v>
      </c>
      <c r="AC230">
        <v>0.7</v>
      </c>
      <c r="AD230">
        <v>7.0000000000000007E-2</v>
      </c>
      <c r="AE230">
        <v>8.5</v>
      </c>
      <c r="AF230">
        <v>198.2</v>
      </c>
      <c r="AG230">
        <v>0.1</v>
      </c>
      <c r="AH230">
        <v>36.200000000000003</v>
      </c>
      <c r="AI230">
        <v>14.4</v>
      </c>
      <c r="AJ230">
        <v>50.6</v>
      </c>
      <c r="AK230">
        <v>231.8</v>
      </c>
      <c r="AL230">
        <v>5.0999999999999996</v>
      </c>
      <c r="AM230">
        <v>0.55000000000000004</v>
      </c>
      <c r="AN230">
        <v>26.9</v>
      </c>
      <c r="AO230">
        <v>1184.7</v>
      </c>
      <c r="AP230">
        <v>0.11</v>
      </c>
      <c r="AQ230">
        <v>232.1</v>
      </c>
      <c r="AR230">
        <v>62.3</v>
      </c>
      <c r="AS230">
        <v>294.39999999999998</v>
      </c>
      <c r="AT230">
        <v>437.4</v>
      </c>
      <c r="AU230">
        <v>11.7</v>
      </c>
      <c r="AV230">
        <v>1.39</v>
      </c>
      <c r="AW230">
        <v>49.3</v>
      </c>
      <c r="AX230">
        <v>2156.3000000000002</v>
      </c>
      <c r="AY230">
        <v>0.22</v>
      </c>
      <c r="AZ230">
        <v>438.1</v>
      </c>
      <c r="BA230">
        <v>113.7</v>
      </c>
      <c r="BB230">
        <v>551.79999999999995</v>
      </c>
      <c r="BC230">
        <v>710568.1</v>
      </c>
      <c r="BD230">
        <v>13.4</v>
      </c>
      <c r="BE230">
        <v>1.3</v>
      </c>
      <c r="BF230">
        <v>193096.6</v>
      </c>
      <c r="BG230">
        <v>3956.9</v>
      </c>
      <c r="BH230">
        <v>2.4</v>
      </c>
      <c r="BI230">
        <v>711332.8</v>
      </c>
      <c r="BJ230">
        <v>311660.90000000002</v>
      </c>
      <c r="BK230">
        <v>1022993.7</v>
      </c>
      <c r="BL230">
        <v>0</v>
      </c>
      <c r="BM230">
        <v>21.62</v>
      </c>
      <c r="BN230">
        <v>19.13</v>
      </c>
      <c r="BO230">
        <v>0</v>
      </c>
      <c r="BP230">
        <v>40.75</v>
      </c>
      <c r="BQ230">
        <v>22.98</v>
      </c>
      <c r="BR230">
        <v>20.92</v>
      </c>
      <c r="BS230">
        <v>0</v>
      </c>
      <c r="BT230">
        <v>43.91</v>
      </c>
      <c r="BU230">
        <v>22778374</v>
      </c>
      <c r="BV230">
        <v>9350085</v>
      </c>
      <c r="BW230">
        <v>151557.29999999999</v>
      </c>
      <c r="BX230">
        <v>670287.1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834193</v>
      </c>
      <c r="CE230">
        <v>1489941.2</v>
      </c>
      <c r="CF230">
        <v>0</v>
      </c>
      <c r="CG230">
        <v>138784</v>
      </c>
      <c r="CH230">
        <v>0</v>
      </c>
      <c r="CI230">
        <v>1333402.6000000001</v>
      </c>
      <c r="CJ230">
        <v>9644316</v>
      </c>
      <c r="CK230">
        <v>0</v>
      </c>
      <c r="CL230">
        <v>0</v>
      </c>
      <c r="CM230">
        <v>0</v>
      </c>
      <c r="CN230">
        <v>1561080.8</v>
      </c>
      <c r="CO230">
        <v>6954812</v>
      </c>
      <c r="CP230">
        <v>0</v>
      </c>
      <c r="CQ230">
        <v>108.3</v>
      </c>
      <c r="CR230">
        <v>105.9</v>
      </c>
      <c r="CS230">
        <v>0</v>
      </c>
      <c r="CT230">
        <v>0</v>
      </c>
      <c r="CU230">
        <v>0</v>
      </c>
      <c r="CV230">
        <v>0</v>
      </c>
      <c r="CW230">
        <v>695.7</v>
      </c>
      <c r="CX230">
        <v>1238.5</v>
      </c>
      <c r="CY230">
        <v>0</v>
      </c>
      <c r="CZ230">
        <v>3246.2</v>
      </c>
      <c r="DA230">
        <v>0</v>
      </c>
      <c r="DB230">
        <v>506.5</v>
      </c>
      <c r="DC230">
        <v>1247.8</v>
      </c>
      <c r="DD230">
        <v>0</v>
      </c>
      <c r="DE230">
        <v>0</v>
      </c>
      <c r="DF230">
        <v>0</v>
      </c>
      <c r="DG230">
        <v>748.8</v>
      </c>
      <c r="DH230">
        <v>0</v>
      </c>
      <c r="DI230">
        <v>1870.5</v>
      </c>
      <c r="DJ230">
        <v>470.5</v>
      </c>
      <c r="DK230">
        <v>0</v>
      </c>
      <c r="DL230">
        <v>0</v>
      </c>
      <c r="DM230">
        <v>0</v>
      </c>
      <c r="DN230">
        <v>0.21</v>
      </c>
      <c r="DO230">
        <v>0</v>
      </c>
      <c r="DP230">
        <v>0</v>
      </c>
      <c r="DQ230">
        <v>0</v>
      </c>
    </row>
    <row r="231" spans="1:121" hidden="1">
      <c r="A231" t="s">
        <v>96</v>
      </c>
      <c r="B231">
        <v>2024</v>
      </c>
      <c r="C231">
        <v>83972136</v>
      </c>
      <c r="D231">
        <v>1037307.6</v>
      </c>
      <c r="E231">
        <v>253195.6</v>
      </c>
      <c r="F231">
        <v>201555.7</v>
      </c>
      <c r="G231">
        <v>85464192.400000006</v>
      </c>
      <c r="H231">
        <v>80953543.099999994</v>
      </c>
      <c r="I231">
        <v>72742922.900000006</v>
      </c>
      <c r="J231" s="53">
        <v>20743186</v>
      </c>
      <c r="K231" s="65">
        <v>18762830</v>
      </c>
      <c r="L231">
        <v>3.5900000000000001E-2</v>
      </c>
      <c r="M231">
        <v>5.3900000000000003E-2</v>
      </c>
      <c r="N231">
        <v>0.14599999999999999</v>
      </c>
      <c r="O231">
        <v>10302.94</v>
      </c>
      <c r="P231">
        <v>22578.3</v>
      </c>
      <c r="Q231">
        <v>0.51</v>
      </c>
      <c r="R231">
        <v>0.48</v>
      </c>
      <c r="S231">
        <v>198.4</v>
      </c>
      <c r="T231">
        <v>3.9</v>
      </c>
      <c r="U231">
        <v>0.4</v>
      </c>
      <c r="V231">
        <v>26.6</v>
      </c>
      <c r="W231">
        <v>1040.5</v>
      </c>
      <c r="X231">
        <v>0.15</v>
      </c>
      <c r="Y231">
        <v>198.6</v>
      </c>
      <c r="Z231">
        <v>57.6</v>
      </c>
      <c r="AA231">
        <v>256.3</v>
      </c>
      <c r="AB231">
        <v>226.4</v>
      </c>
      <c r="AC231">
        <v>6.3</v>
      </c>
      <c r="AD231">
        <v>0.74</v>
      </c>
      <c r="AE231">
        <v>28.3</v>
      </c>
      <c r="AF231">
        <v>1124.4000000000001</v>
      </c>
      <c r="AG231">
        <v>0.17</v>
      </c>
      <c r="AH231">
        <v>226.8</v>
      </c>
      <c r="AI231">
        <v>61.9</v>
      </c>
      <c r="AJ231">
        <v>288.60000000000002</v>
      </c>
      <c r="AK231">
        <v>342.3</v>
      </c>
      <c r="AL231">
        <v>20.7</v>
      </c>
      <c r="AM231">
        <v>2.9</v>
      </c>
      <c r="AN231">
        <v>28.2</v>
      </c>
      <c r="AO231">
        <v>1288.5</v>
      </c>
      <c r="AP231">
        <v>0.19</v>
      </c>
      <c r="AQ231">
        <v>343.7</v>
      </c>
      <c r="AR231">
        <v>66.599999999999994</v>
      </c>
      <c r="AS231">
        <v>410.3</v>
      </c>
      <c r="AT231">
        <v>725.9</v>
      </c>
      <c r="AU231">
        <v>51.5</v>
      </c>
      <c r="AV231">
        <v>7.39</v>
      </c>
      <c r="AW231">
        <v>53.7</v>
      </c>
      <c r="AX231">
        <v>2434.1999999999998</v>
      </c>
      <c r="AY231">
        <v>0.46</v>
      </c>
      <c r="AZ231">
        <v>729.5</v>
      </c>
      <c r="BA231">
        <v>126.3</v>
      </c>
      <c r="BB231">
        <v>855.8</v>
      </c>
      <c r="BC231">
        <v>16468162.699999999</v>
      </c>
      <c r="BD231">
        <v>322.89999999999998</v>
      </c>
      <c r="BE231">
        <v>33</v>
      </c>
      <c r="BF231">
        <v>2206881.9</v>
      </c>
      <c r="BG231">
        <v>86354.5</v>
      </c>
      <c r="BH231">
        <v>12.9</v>
      </c>
      <c r="BI231">
        <v>16486789.199999999</v>
      </c>
      <c r="BJ231">
        <v>4783755.4000000004</v>
      </c>
      <c r="BK231">
        <v>21270544.600000001</v>
      </c>
      <c r="BL231">
        <v>0</v>
      </c>
      <c r="BM231">
        <v>31.69</v>
      </c>
      <c r="BN231">
        <v>2.48</v>
      </c>
      <c r="BO231">
        <v>0.19</v>
      </c>
      <c r="BP231">
        <v>34.36</v>
      </c>
      <c r="BQ231">
        <v>33.68</v>
      </c>
      <c r="BR231">
        <v>2.74</v>
      </c>
      <c r="BS231">
        <v>0.2</v>
      </c>
      <c r="BT231">
        <v>36.61</v>
      </c>
      <c r="BU231">
        <v>83450430</v>
      </c>
      <c r="BV231">
        <v>12721269</v>
      </c>
      <c r="BW231">
        <v>883711.4</v>
      </c>
      <c r="BX231">
        <v>715400.3</v>
      </c>
      <c r="BY231">
        <v>0</v>
      </c>
      <c r="BZ231">
        <v>0</v>
      </c>
      <c r="CA231">
        <v>108091.6</v>
      </c>
      <c r="CB231">
        <v>0</v>
      </c>
      <c r="CC231">
        <v>0</v>
      </c>
      <c r="CD231">
        <v>3787993.5</v>
      </c>
      <c r="CE231">
        <v>40584920</v>
      </c>
      <c r="CF231">
        <v>0</v>
      </c>
      <c r="CG231">
        <v>612838.19999999995</v>
      </c>
      <c r="CH231">
        <v>0</v>
      </c>
      <c r="CI231">
        <v>16563.3</v>
      </c>
      <c r="CJ231">
        <v>27602772</v>
      </c>
      <c r="CK231">
        <v>0</v>
      </c>
      <c r="CL231">
        <v>204869.9</v>
      </c>
      <c r="CM231">
        <v>0</v>
      </c>
      <c r="CN231">
        <v>5039141</v>
      </c>
      <c r="CO231">
        <v>16323.6</v>
      </c>
      <c r="CP231">
        <v>3877811.5</v>
      </c>
      <c r="CQ231">
        <v>1222.2</v>
      </c>
      <c r="CR231">
        <v>156.30000000000001</v>
      </c>
      <c r="CS231">
        <v>0</v>
      </c>
      <c r="CT231">
        <v>219</v>
      </c>
      <c r="CU231">
        <v>0</v>
      </c>
      <c r="CV231">
        <v>0</v>
      </c>
      <c r="CW231">
        <v>2818.6</v>
      </c>
      <c r="CX231">
        <v>8571.4</v>
      </c>
      <c r="CY231">
        <v>0</v>
      </c>
      <c r="CZ231">
        <v>2865.6</v>
      </c>
      <c r="DA231">
        <v>0</v>
      </c>
      <c r="DB231">
        <v>12.3</v>
      </c>
      <c r="DC231">
        <v>3456.6</v>
      </c>
      <c r="DD231">
        <v>0</v>
      </c>
      <c r="DE231">
        <v>420</v>
      </c>
      <c r="DF231">
        <v>0</v>
      </c>
      <c r="DG231">
        <v>2531.6</v>
      </c>
      <c r="DH231">
        <v>1100</v>
      </c>
      <c r="DI231">
        <v>7.6</v>
      </c>
      <c r="DJ231">
        <v>2444.4</v>
      </c>
      <c r="DK231">
        <v>4200</v>
      </c>
      <c r="DL231">
        <v>0</v>
      </c>
      <c r="DM231">
        <v>0.7</v>
      </c>
      <c r="DN231">
        <v>0.28000000000000003</v>
      </c>
      <c r="DO231">
        <v>0</v>
      </c>
      <c r="DP231">
        <v>0</v>
      </c>
      <c r="DQ231">
        <v>0</v>
      </c>
    </row>
    <row r="232" spans="1:121" hidden="1">
      <c r="A232" t="s">
        <v>96</v>
      </c>
      <c r="B232">
        <v>2026</v>
      </c>
      <c r="C232">
        <v>84709660</v>
      </c>
      <c r="D232">
        <v>1349402.2</v>
      </c>
      <c r="E232">
        <v>269357.90000000002</v>
      </c>
      <c r="F232">
        <v>227379.6</v>
      </c>
      <c r="G232">
        <v>86555802.299999997</v>
      </c>
      <c r="H232">
        <v>81664519</v>
      </c>
      <c r="I232">
        <v>73322134.400000006</v>
      </c>
      <c r="J232" s="53">
        <v>20876288</v>
      </c>
      <c r="K232" s="65">
        <v>17799978</v>
      </c>
      <c r="L232">
        <v>3.5900000000000001E-2</v>
      </c>
      <c r="M232">
        <v>5.3900000000000003E-2</v>
      </c>
      <c r="N232">
        <v>0.14599999999999999</v>
      </c>
      <c r="O232">
        <v>41151.43</v>
      </c>
      <c r="P232">
        <v>22855</v>
      </c>
      <c r="Q232">
        <v>0.51</v>
      </c>
      <c r="R232">
        <v>0.51</v>
      </c>
      <c r="S232">
        <v>193.1</v>
      </c>
      <c r="T232">
        <v>3.7</v>
      </c>
      <c r="U232">
        <v>0.37</v>
      </c>
      <c r="V232">
        <v>26</v>
      </c>
      <c r="W232">
        <v>1015.3</v>
      </c>
      <c r="X232">
        <v>0.15</v>
      </c>
      <c r="Y232">
        <v>193.3</v>
      </c>
      <c r="Z232">
        <v>56.3</v>
      </c>
      <c r="AA232">
        <v>249.6</v>
      </c>
      <c r="AB232">
        <v>209.3</v>
      </c>
      <c r="AC232">
        <v>5.3</v>
      </c>
      <c r="AD232">
        <v>0.6</v>
      </c>
      <c r="AE232">
        <v>26.9</v>
      </c>
      <c r="AF232">
        <v>1057.5999999999999</v>
      </c>
      <c r="AG232">
        <v>0.16</v>
      </c>
      <c r="AH232">
        <v>209.6</v>
      </c>
      <c r="AI232">
        <v>58.4</v>
      </c>
      <c r="AJ232">
        <v>268</v>
      </c>
      <c r="AK232">
        <v>294.60000000000002</v>
      </c>
      <c r="AL232">
        <v>13.9</v>
      </c>
      <c r="AM232">
        <v>1.88</v>
      </c>
      <c r="AN232">
        <v>27.6</v>
      </c>
      <c r="AO232">
        <v>1247.5999999999999</v>
      </c>
      <c r="AP232">
        <v>0.15</v>
      </c>
      <c r="AQ232">
        <v>295.5</v>
      </c>
      <c r="AR232">
        <v>64.8</v>
      </c>
      <c r="AS232">
        <v>360.3</v>
      </c>
      <c r="AT232">
        <v>671.7</v>
      </c>
      <c r="AU232">
        <v>45.2</v>
      </c>
      <c r="AV232">
        <v>6.42</v>
      </c>
      <c r="AW232">
        <v>51.4</v>
      </c>
      <c r="AX232">
        <v>2371.1</v>
      </c>
      <c r="AY232">
        <v>0.39</v>
      </c>
      <c r="AZ232">
        <v>674.8</v>
      </c>
      <c r="BA232">
        <v>122.1</v>
      </c>
      <c r="BB232">
        <v>797</v>
      </c>
      <c r="BC232">
        <v>16021883.800000001</v>
      </c>
      <c r="BD232">
        <v>307.39999999999998</v>
      </c>
      <c r="BE232">
        <v>31</v>
      </c>
      <c r="BF232">
        <v>2159982.4</v>
      </c>
      <c r="BG232">
        <v>84244.1</v>
      </c>
      <c r="BH232">
        <v>12.6</v>
      </c>
      <c r="BI232">
        <v>16039520.6</v>
      </c>
      <c r="BJ232">
        <v>4673909.3</v>
      </c>
      <c r="BK232">
        <v>20713429.800000001</v>
      </c>
      <c r="BL232">
        <v>0</v>
      </c>
      <c r="BM232">
        <v>29.63</v>
      </c>
      <c r="BN232">
        <v>9.82</v>
      </c>
      <c r="BO232">
        <v>0.49</v>
      </c>
      <c r="BP232">
        <v>39.950000000000003</v>
      </c>
      <c r="BQ232">
        <v>31.53</v>
      </c>
      <c r="BR232">
        <v>10.88</v>
      </c>
      <c r="BS232">
        <v>0.52</v>
      </c>
      <c r="BT232">
        <v>42.93</v>
      </c>
      <c r="BU232">
        <v>83442856</v>
      </c>
      <c r="BV232">
        <v>13233668</v>
      </c>
      <c r="BW232">
        <v>1162943.5</v>
      </c>
      <c r="BX232">
        <v>714256.8</v>
      </c>
      <c r="BY232">
        <v>0</v>
      </c>
      <c r="BZ232">
        <v>0</v>
      </c>
      <c r="CA232">
        <v>47632.5</v>
      </c>
      <c r="CB232">
        <v>0</v>
      </c>
      <c r="CC232">
        <v>0</v>
      </c>
      <c r="CD232">
        <v>4391693.5</v>
      </c>
      <c r="CE232">
        <v>39958844</v>
      </c>
      <c r="CF232">
        <v>0</v>
      </c>
      <c r="CG232">
        <v>516532</v>
      </c>
      <c r="CH232">
        <v>0</v>
      </c>
      <c r="CI232">
        <v>16557.5</v>
      </c>
      <c r="CJ232">
        <v>27577204</v>
      </c>
      <c r="CK232">
        <v>0</v>
      </c>
      <c r="CL232">
        <v>215217.2</v>
      </c>
      <c r="CM232">
        <v>0</v>
      </c>
      <c r="CN232">
        <v>4968838.5</v>
      </c>
      <c r="CO232">
        <v>16235.5</v>
      </c>
      <c r="CP232">
        <v>3856900.5</v>
      </c>
      <c r="CQ232">
        <v>1533.3</v>
      </c>
      <c r="CR232">
        <v>156.30000000000001</v>
      </c>
      <c r="CS232">
        <v>0</v>
      </c>
      <c r="CT232">
        <v>219</v>
      </c>
      <c r="CU232">
        <v>0</v>
      </c>
      <c r="CV232">
        <v>0</v>
      </c>
      <c r="CW232">
        <v>3283.7</v>
      </c>
      <c r="CX232">
        <v>8571.4</v>
      </c>
      <c r="CY232">
        <v>0</v>
      </c>
      <c r="CZ232">
        <v>2865.6</v>
      </c>
      <c r="DA232">
        <v>0</v>
      </c>
      <c r="DB232">
        <v>12.3</v>
      </c>
      <c r="DC232">
        <v>3456.6</v>
      </c>
      <c r="DD232">
        <v>0</v>
      </c>
      <c r="DE232">
        <v>420</v>
      </c>
      <c r="DF232">
        <v>0</v>
      </c>
      <c r="DG232">
        <v>2531.6</v>
      </c>
      <c r="DH232">
        <v>1100</v>
      </c>
      <c r="DI232">
        <v>7.6</v>
      </c>
      <c r="DJ232">
        <v>3066.6</v>
      </c>
      <c r="DK232">
        <v>4200</v>
      </c>
      <c r="DL232">
        <v>0</v>
      </c>
      <c r="DM232">
        <v>1.3</v>
      </c>
      <c r="DN232">
        <v>0.41</v>
      </c>
      <c r="DO232">
        <v>0</v>
      </c>
      <c r="DP232">
        <v>0</v>
      </c>
      <c r="DQ232">
        <v>0</v>
      </c>
    </row>
    <row r="233" spans="1:121" hidden="1">
      <c r="A233" t="s">
        <v>96</v>
      </c>
      <c r="B233">
        <v>2028</v>
      </c>
      <c r="C233">
        <v>86062200</v>
      </c>
      <c r="D233">
        <v>2187857</v>
      </c>
      <c r="E233">
        <v>523734.9</v>
      </c>
      <c r="F233">
        <v>266946.40000000002</v>
      </c>
      <c r="G233">
        <v>89040735.700000003</v>
      </c>
      <c r="H233">
        <v>82968398.5</v>
      </c>
      <c r="I233">
        <v>65463134.700000003</v>
      </c>
      <c r="J233" s="53">
        <v>19883612</v>
      </c>
      <c r="K233" s="65">
        <v>25142662</v>
      </c>
      <c r="L233">
        <v>3.5900000000000001E-2</v>
      </c>
      <c r="M233">
        <v>5.3900000000000003E-2</v>
      </c>
      <c r="N233">
        <v>0.14599999999999999</v>
      </c>
      <c r="O233">
        <v>48541.08</v>
      </c>
      <c r="P233">
        <v>23400.799999999999</v>
      </c>
      <c r="Q233">
        <v>0.56999999999999995</v>
      </c>
      <c r="R233">
        <v>0.56999999999999995</v>
      </c>
      <c r="S233">
        <v>171.1</v>
      </c>
      <c r="T233">
        <v>3.2</v>
      </c>
      <c r="U233">
        <v>0.32</v>
      </c>
      <c r="V233">
        <v>23.1</v>
      </c>
      <c r="W233">
        <v>901.5</v>
      </c>
      <c r="X233">
        <v>0.13</v>
      </c>
      <c r="Y233">
        <v>171.3</v>
      </c>
      <c r="Z233">
        <v>50</v>
      </c>
      <c r="AA233">
        <v>221.3</v>
      </c>
      <c r="AB233">
        <v>185.4</v>
      </c>
      <c r="AC233">
        <v>4.2</v>
      </c>
      <c r="AD233">
        <v>0.47</v>
      </c>
      <c r="AE233">
        <v>24.2</v>
      </c>
      <c r="AF233">
        <v>950.4</v>
      </c>
      <c r="AG233">
        <v>0.14000000000000001</v>
      </c>
      <c r="AH233">
        <v>185.6</v>
      </c>
      <c r="AI233">
        <v>52.6</v>
      </c>
      <c r="AJ233">
        <v>238.2</v>
      </c>
      <c r="AK233">
        <v>227.6</v>
      </c>
      <c r="AL233">
        <v>5.4</v>
      </c>
      <c r="AM233">
        <v>0.6</v>
      </c>
      <c r="AN233">
        <v>26.1</v>
      </c>
      <c r="AO233">
        <v>1147.7</v>
      </c>
      <c r="AP233">
        <v>0.11</v>
      </c>
      <c r="AQ233">
        <v>227.9</v>
      </c>
      <c r="AR233">
        <v>60.3</v>
      </c>
      <c r="AS233">
        <v>288.2</v>
      </c>
      <c r="AT233">
        <v>608.79999999999995</v>
      </c>
      <c r="AU233">
        <v>37.200000000000003</v>
      </c>
      <c r="AV233">
        <v>5.24</v>
      </c>
      <c r="AW233">
        <v>50.3</v>
      </c>
      <c r="AX233">
        <v>2263</v>
      </c>
      <c r="AY233">
        <v>0.36</v>
      </c>
      <c r="AZ233">
        <v>611.4</v>
      </c>
      <c r="BA233">
        <v>117.8</v>
      </c>
      <c r="BB233">
        <v>729.2</v>
      </c>
      <c r="BC233">
        <v>16055819.699999999</v>
      </c>
      <c r="BD233">
        <v>303.10000000000002</v>
      </c>
      <c r="BE233">
        <v>30.3</v>
      </c>
      <c r="BF233">
        <v>2166780</v>
      </c>
      <c r="BG233">
        <v>84576.1</v>
      </c>
      <c r="BH233">
        <v>12.6</v>
      </c>
      <c r="BI233">
        <v>16073133.6</v>
      </c>
      <c r="BJ233">
        <v>4690595.8</v>
      </c>
      <c r="BK233">
        <v>20763729.399999999</v>
      </c>
      <c r="BL233">
        <v>0</v>
      </c>
      <c r="BM233">
        <v>25.99</v>
      </c>
      <c r="BN233">
        <v>11.39</v>
      </c>
      <c r="BO233">
        <v>0.28000000000000003</v>
      </c>
      <c r="BP233">
        <v>37.67</v>
      </c>
      <c r="BQ233">
        <v>27.79</v>
      </c>
      <c r="BR233">
        <v>12.77</v>
      </c>
      <c r="BS233">
        <v>0.3</v>
      </c>
      <c r="BT233">
        <v>40.86</v>
      </c>
      <c r="BU233">
        <v>94350730</v>
      </c>
      <c r="BV233">
        <v>23577600</v>
      </c>
      <c r="BW233">
        <v>1856946.6</v>
      </c>
      <c r="BX233">
        <v>701300.8</v>
      </c>
      <c r="BY233">
        <v>0</v>
      </c>
      <c r="BZ233">
        <v>0</v>
      </c>
      <c r="CA233">
        <v>4113.3999999999996</v>
      </c>
      <c r="CB233">
        <v>0</v>
      </c>
      <c r="CC233">
        <v>0</v>
      </c>
      <c r="CD233">
        <v>5119739.5</v>
      </c>
      <c r="CE233">
        <v>39787290</v>
      </c>
      <c r="CF233">
        <v>0</v>
      </c>
      <c r="CG233">
        <v>535610.19999999995</v>
      </c>
      <c r="CH233">
        <v>0</v>
      </c>
      <c r="CI233">
        <v>16419.3</v>
      </c>
      <c r="CJ233">
        <v>27447372</v>
      </c>
      <c r="CK233">
        <v>0</v>
      </c>
      <c r="CL233">
        <v>424079.6</v>
      </c>
      <c r="CM233">
        <v>0</v>
      </c>
      <c r="CN233">
        <v>4899518.5</v>
      </c>
      <c r="CO233">
        <v>16148</v>
      </c>
      <c r="CP233">
        <v>13542195</v>
      </c>
      <c r="CQ233">
        <v>2054</v>
      </c>
      <c r="CR233">
        <v>156.30000000000001</v>
      </c>
      <c r="CS233">
        <v>0</v>
      </c>
      <c r="CT233">
        <v>219</v>
      </c>
      <c r="CU233">
        <v>0</v>
      </c>
      <c r="CV233">
        <v>0</v>
      </c>
      <c r="CW233">
        <v>3842.8</v>
      </c>
      <c r="CX233">
        <v>8571.4</v>
      </c>
      <c r="CY233">
        <v>0</v>
      </c>
      <c r="CZ233">
        <v>2588.8000000000002</v>
      </c>
      <c r="DA233">
        <v>0</v>
      </c>
      <c r="DB233">
        <v>12.3</v>
      </c>
      <c r="DC233">
        <v>3456.6</v>
      </c>
      <c r="DD233">
        <v>0</v>
      </c>
      <c r="DE233">
        <v>420</v>
      </c>
      <c r="DF233">
        <v>0</v>
      </c>
      <c r="DG233">
        <v>2531.6</v>
      </c>
      <c r="DH233">
        <v>3758</v>
      </c>
      <c r="DI233">
        <v>7.6</v>
      </c>
      <c r="DJ233">
        <v>5149.2</v>
      </c>
      <c r="DK233">
        <v>4200</v>
      </c>
      <c r="DL233">
        <v>0</v>
      </c>
      <c r="DM233">
        <v>0.8</v>
      </c>
      <c r="DN233">
        <v>0.4</v>
      </c>
      <c r="DO233">
        <v>0</v>
      </c>
      <c r="DP233">
        <v>0</v>
      </c>
      <c r="DQ233">
        <v>0</v>
      </c>
    </row>
    <row r="234" spans="1:121" hidden="1">
      <c r="A234" t="s">
        <v>96</v>
      </c>
      <c r="B234">
        <v>2030</v>
      </c>
      <c r="C234">
        <v>87955400</v>
      </c>
      <c r="D234">
        <v>2232471.5</v>
      </c>
      <c r="E234">
        <v>669988.6</v>
      </c>
      <c r="F234">
        <v>287295.8</v>
      </c>
      <c r="G234">
        <v>91145156</v>
      </c>
      <c r="H234">
        <v>84793516.200000003</v>
      </c>
      <c r="I234">
        <v>66858629.600000001</v>
      </c>
      <c r="J234" s="53">
        <v>23843126</v>
      </c>
      <c r="K234" s="65">
        <v>23372726</v>
      </c>
      <c r="L234">
        <v>3.5900000000000001E-2</v>
      </c>
      <c r="M234">
        <v>5.3900000000000003E-2</v>
      </c>
      <c r="N234">
        <v>0.14599999999999999</v>
      </c>
      <c r="O234">
        <v>66732.88</v>
      </c>
      <c r="P234">
        <v>24182.6</v>
      </c>
      <c r="Q234">
        <v>0.6</v>
      </c>
      <c r="R234">
        <v>0.6</v>
      </c>
      <c r="S234">
        <v>156.6</v>
      </c>
      <c r="T234">
        <v>3</v>
      </c>
      <c r="U234">
        <v>0.3</v>
      </c>
      <c r="V234">
        <v>21.5</v>
      </c>
      <c r="W234">
        <v>825.8</v>
      </c>
      <c r="X234">
        <v>0.13</v>
      </c>
      <c r="Y234">
        <v>156.80000000000001</v>
      </c>
      <c r="Z234">
        <v>46.1</v>
      </c>
      <c r="AA234">
        <v>202.9</v>
      </c>
      <c r="AB234">
        <v>168.9</v>
      </c>
      <c r="AC234">
        <v>4</v>
      </c>
      <c r="AD234">
        <v>0.44</v>
      </c>
      <c r="AE234">
        <v>22.3</v>
      </c>
      <c r="AF234">
        <v>863.4</v>
      </c>
      <c r="AG234">
        <v>0.14000000000000001</v>
      </c>
      <c r="AH234">
        <v>169.1</v>
      </c>
      <c r="AI234">
        <v>48</v>
      </c>
      <c r="AJ234">
        <v>217.2</v>
      </c>
      <c r="AK234">
        <v>227.9</v>
      </c>
      <c r="AL234">
        <v>7.4</v>
      </c>
      <c r="AM234">
        <v>0.92</v>
      </c>
      <c r="AN234">
        <v>24.2</v>
      </c>
      <c r="AO234">
        <v>1087.3</v>
      </c>
      <c r="AP234">
        <v>0.11</v>
      </c>
      <c r="AQ234">
        <v>228.4</v>
      </c>
      <c r="AR234">
        <v>56.7</v>
      </c>
      <c r="AS234">
        <v>285.10000000000002</v>
      </c>
      <c r="AT234">
        <v>566.5</v>
      </c>
      <c r="AU234">
        <v>34</v>
      </c>
      <c r="AV234">
        <v>4.74</v>
      </c>
      <c r="AW234">
        <v>47</v>
      </c>
      <c r="AX234">
        <v>2164</v>
      </c>
      <c r="AY234">
        <v>0.31</v>
      </c>
      <c r="AZ234">
        <v>568.79999999999995</v>
      </c>
      <c r="BA234">
        <v>111.5</v>
      </c>
      <c r="BB234">
        <v>680.4</v>
      </c>
      <c r="BC234">
        <v>14115860</v>
      </c>
      <c r="BD234">
        <v>266</v>
      </c>
      <c r="BE234">
        <v>26.6</v>
      </c>
      <c r="BF234">
        <v>1935106.6</v>
      </c>
      <c r="BG234">
        <v>74440.7</v>
      </c>
      <c r="BH234">
        <v>11.7</v>
      </c>
      <c r="BI234">
        <v>14131052.1</v>
      </c>
      <c r="BJ234">
        <v>4156643</v>
      </c>
      <c r="BK234">
        <v>18287695.100000001</v>
      </c>
      <c r="BL234">
        <v>0</v>
      </c>
      <c r="BM234">
        <v>25.08</v>
      </c>
      <c r="BN234">
        <v>15.65</v>
      </c>
      <c r="BO234">
        <v>0.56999999999999995</v>
      </c>
      <c r="BP234">
        <v>41.3</v>
      </c>
      <c r="BQ234">
        <v>26.86</v>
      </c>
      <c r="BR234">
        <v>17.57</v>
      </c>
      <c r="BS234">
        <v>0.61</v>
      </c>
      <c r="BT234">
        <v>45.04</v>
      </c>
      <c r="BU234">
        <v>90709310</v>
      </c>
      <c r="BV234">
        <v>24286526</v>
      </c>
      <c r="BW234">
        <v>1903318.4</v>
      </c>
      <c r="BX234">
        <v>684307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5970135.5</v>
      </c>
      <c r="CE234">
        <v>35753536</v>
      </c>
      <c r="CF234">
        <v>0</v>
      </c>
      <c r="CG234">
        <v>317480.5</v>
      </c>
      <c r="CH234">
        <v>0</v>
      </c>
      <c r="CI234">
        <v>16151.4</v>
      </c>
      <c r="CJ234">
        <v>27202502</v>
      </c>
      <c r="CK234">
        <v>0</v>
      </c>
      <c r="CL234">
        <v>545485.80000000005</v>
      </c>
      <c r="CM234">
        <v>0</v>
      </c>
      <c r="CN234">
        <v>4831165.5</v>
      </c>
      <c r="CO234">
        <v>16060.9</v>
      </c>
      <c r="CP234">
        <v>13469165</v>
      </c>
      <c r="CQ234">
        <v>2054</v>
      </c>
      <c r="CR234">
        <v>156.30000000000001</v>
      </c>
      <c r="CS234">
        <v>0</v>
      </c>
      <c r="CT234">
        <v>219</v>
      </c>
      <c r="CU234">
        <v>0</v>
      </c>
      <c r="CV234">
        <v>0</v>
      </c>
      <c r="CW234">
        <v>4495.8</v>
      </c>
      <c r="CX234">
        <v>8177.4</v>
      </c>
      <c r="CY234">
        <v>0</v>
      </c>
      <c r="CZ234">
        <v>2525.1</v>
      </c>
      <c r="DA234">
        <v>0</v>
      </c>
      <c r="DB234">
        <v>12.3</v>
      </c>
      <c r="DC234">
        <v>3456.6</v>
      </c>
      <c r="DD234">
        <v>0</v>
      </c>
      <c r="DE234">
        <v>420</v>
      </c>
      <c r="DF234">
        <v>0</v>
      </c>
      <c r="DG234">
        <v>2531.6</v>
      </c>
      <c r="DH234">
        <v>3758</v>
      </c>
      <c r="DI234">
        <v>7.6</v>
      </c>
      <c r="DJ234">
        <v>5149.2</v>
      </c>
      <c r="DK234">
        <v>4200</v>
      </c>
      <c r="DL234">
        <v>0</v>
      </c>
      <c r="DM234">
        <v>1.2</v>
      </c>
      <c r="DN234">
        <v>0.53</v>
      </c>
      <c r="DO234">
        <v>0</v>
      </c>
      <c r="DP234">
        <v>0</v>
      </c>
      <c r="DQ234">
        <v>0</v>
      </c>
    </row>
    <row r="235" spans="1:121" hidden="1">
      <c r="A235" t="s">
        <v>96</v>
      </c>
      <c r="B235">
        <v>2035</v>
      </c>
      <c r="C235">
        <v>93346710</v>
      </c>
      <c r="D235">
        <v>4838105</v>
      </c>
      <c r="E235">
        <v>584849</v>
      </c>
      <c r="F235">
        <v>334681.3</v>
      </c>
      <c r="G235">
        <v>99104349.200000003</v>
      </c>
      <c r="H235">
        <v>89990985.299999997</v>
      </c>
      <c r="I235">
        <v>60451581.5</v>
      </c>
      <c r="J235" s="53">
        <v>28361908</v>
      </c>
      <c r="K235" s="65">
        <v>30535910</v>
      </c>
      <c r="L235">
        <v>3.5900000000000001E-2</v>
      </c>
      <c r="M235">
        <v>5.3900000000000003E-2</v>
      </c>
      <c r="N235">
        <v>0.14599999999999999</v>
      </c>
      <c r="O235">
        <v>87325.3</v>
      </c>
      <c r="P235">
        <v>26464.7</v>
      </c>
      <c r="Q235">
        <v>0.7</v>
      </c>
      <c r="R235">
        <v>0.67</v>
      </c>
      <c r="S235">
        <v>117.2</v>
      </c>
      <c r="T235">
        <v>2.2000000000000002</v>
      </c>
      <c r="U235">
        <v>0.22</v>
      </c>
      <c r="V235">
        <v>16.5</v>
      </c>
      <c r="W235">
        <v>619.1</v>
      </c>
      <c r="X235">
        <v>0.11</v>
      </c>
      <c r="Y235">
        <v>117.3</v>
      </c>
      <c r="Z235">
        <v>35</v>
      </c>
      <c r="AA235">
        <v>152.30000000000001</v>
      </c>
      <c r="AB235">
        <v>138.80000000000001</v>
      </c>
      <c r="AC235">
        <v>3.5</v>
      </c>
      <c r="AD235">
        <v>0.4</v>
      </c>
      <c r="AE235">
        <v>18.399999999999999</v>
      </c>
      <c r="AF235">
        <v>702.7</v>
      </c>
      <c r="AG235">
        <v>0.12</v>
      </c>
      <c r="AH235">
        <v>139</v>
      </c>
      <c r="AI235">
        <v>39.4</v>
      </c>
      <c r="AJ235">
        <v>178.4</v>
      </c>
      <c r="AK235">
        <v>235.6</v>
      </c>
      <c r="AL235">
        <v>10.3</v>
      </c>
      <c r="AM235">
        <v>1.36</v>
      </c>
      <c r="AN235">
        <v>22.6</v>
      </c>
      <c r="AO235">
        <v>1039.5999999999999</v>
      </c>
      <c r="AP235">
        <v>0.11</v>
      </c>
      <c r="AQ235">
        <v>236.2</v>
      </c>
      <c r="AR235">
        <v>53.6</v>
      </c>
      <c r="AS235">
        <v>289.89999999999998</v>
      </c>
      <c r="AT235">
        <v>531.1</v>
      </c>
      <c r="AU235">
        <v>30.9</v>
      </c>
      <c r="AV235">
        <v>4.3</v>
      </c>
      <c r="AW235">
        <v>45.1</v>
      </c>
      <c r="AX235">
        <v>2052.6999999999998</v>
      </c>
      <c r="AY235">
        <v>0.3</v>
      </c>
      <c r="AZ235">
        <v>533.20000000000005</v>
      </c>
      <c r="BA235">
        <v>106.3</v>
      </c>
      <c r="BB235">
        <v>639.6</v>
      </c>
      <c r="BC235">
        <v>11803925.6</v>
      </c>
      <c r="BD235">
        <v>222.5</v>
      </c>
      <c r="BE235">
        <v>22.3</v>
      </c>
      <c r="BF235">
        <v>1659364.2</v>
      </c>
      <c r="BG235">
        <v>62346</v>
      </c>
      <c r="BH235">
        <v>10.7</v>
      </c>
      <c r="BI235">
        <v>11816629.4</v>
      </c>
      <c r="BJ235">
        <v>3520188</v>
      </c>
      <c r="BK235">
        <v>15336817.4</v>
      </c>
      <c r="BL235">
        <v>0</v>
      </c>
      <c r="BM235">
        <v>22.96</v>
      </c>
      <c r="BN235">
        <v>20.149999999999999</v>
      </c>
      <c r="BO235">
        <v>0</v>
      </c>
      <c r="BP235">
        <v>43.11</v>
      </c>
      <c r="BQ235">
        <v>24.82</v>
      </c>
      <c r="BR235">
        <v>23.19</v>
      </c>
      <c r="BS235">
        <v>0</v>
      </c>
      <c r="BT235">
        <v>48.01</v>
      </c>
      <c r="BU235">
        <v>101395096</v>
      </c>
      <c r="BV235">
        <v>38652770</v>
      </c>
      <c r="BW235">
        <v>4126065.5</v>
      </c>
      <c r="BX235">
        <v>664766.4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6186297.5</v>
      </c>
      <c r="CE235">
        <v>30274236</v>
      </c>
      <c r="CF235">
        <v>0</v>
      </c>
      <c r="CG235">
        <v>216674.4</v>
      </c>
      <c r="CH235">
        <v>0</v>
      </c>
      <c r="CI235">
        <v>15643.4</v>
      </c>
      <c r="CJ235">
        <v>26977168</v>
      </c>
      <c r="CK235">
        <v>0</v>
      </c>
      <c r="CL235">
        <v>467779.2</v>
      </c>
      <c r="CM235">
        <v>0</v>
      </c>
      <c r="CN235">
        <v>4664427</v>
      </c>
      <c r="CO235">
        <v>15845.2</v>
      </c>
      <c r="CP235">
        <v>27786198</v>
      </c>
      <c r="CQ235">
        <v>3390.8</v>
      </c>
      <c r="CR235">
        <v>156.30000000000001</v>
      </c>
      <c r="CS235">
        <v>0</v>
      </c>
      <c r="CT235">
        <v>219</v>
      </c>
      <c r="CU235">
        <v>0</v>
      </c>
      <c r="CV235">
        <v>0</v>
      </c>
      <c r="CW235">
        <v>4794.8999999999996</v>
      </c>
      <c r="CX235">
        <v>8073.4</v>
      </c>
      <c r="CY235">
        <v>0</v>
      </c>
      <c r="CZ235">
        <v>2525.1</v>
      </c>
      <c r="DA235">
        <v>0</v>
      </c>
      <c r="DB235">
        <v>12.3</v>
      </c>
      <c r="DC235">
        <v>3456.6</v>
      </c>
      <c r="DD235">
        <v>0</v>
      </c>
      <c r="DE235">
        <v>420</v>
      </c>
      <c r="DF235">
        <v>0</v>
      </c>
      <c r="DG235">
        <v>2531.6</v>
      </c>
      <c r="DH235">
        <v>7500</v>
      </c>
      <c r="DI235">
        <v>7.6</v>
      </c>
      <c r="DJ235">
        <v>12268.9</v>
      </c>
      <c r="DK235">
        <v>4200</v>
      </c>
      <c r="DL235">
        <v>0</v>
      </c>
      <c r="DM235">
        <v>0</v>
      </c>
      <c r="DN235">
        <v>0.51</v>
      </c>
      <c r="DO235">
        <v>0</v>
      </c>
      <c r="DP235">
        <v>0</v>
      </c>
      <c r="DQ235">
        <v>0</v>
      </c>
    </row>
    <row r="236" spans="1:121" hidden="1">
      <c r="A236" t="s">
        <v>96</v>
      </c>
      <c r="B236">
        <v>2040</v>
      </c>
      <c r="C236">
        <v>99775960</v>
      </c>
      <c r="D236">
        <v>4049566.8</v>
      </c>
      <c r="E236">
        <v>721135.4</v>
      </c>
      <c r="F236">
        <v>336347.9</v>
      </c>
      <c r="G236">
        <v>104883011.7</v>
      </c>
      <c r="H236">
        <v>96189084.700000003</v>
      </c>
      <c r="I236">
        <v>66946041.700000003</v>
      </c>
      <c r="J236" s="53">
        <v>33072652</v>
      </c>
      <c r="K236" s="65">
        <v>28033212</v>
      </c>
      <c r="L236">
        <v>3.5900000000000001E-2</v>
      </c>
      <c r="M236">
        <v>5.3900000000000003E-2</v>
      </c>
      <c r="N236">
        <v>0.14599999999999999</v>
      </c>
      <c r="O236">
        <v>93424.66</v>
      </c>
      <c r="P236">
        <v>28951.3</v>
      </c>
      <c r="Q236">
        <v>0.69</v>
      </c>
      <c r="R236">
        <v>0.67</v>
      </c>
      <c r="S236">
        <v>119.2</v>
      </c>
      <c r="T236">
        <v>2.2000000000000002</v>
      </c>
      <c r="U236">
        <v>0.22</v>
      </c>
      <c r="V236">
        <v>16.7</v>
      </c>
      <c r="W236">
        <v>629.5</v>
      </c>
      <c r="X236">
        <v>0.11</v>
      </c>
      <c r="Y236">
        <v>119.3</v>
      </c>
      <c r="Z236">
        <v>35.5</v>
      </c>
      <c r="AA236">
        <v>154.80000000000001</v>
      </c>
      <c r="AB236">
        <v>136.4</v>
      </c>
      <c r="AC236">
        <v>3.2</v>
      </c>
      <c r="AD236">
        <v>0.36</v>
      </c>
      <c r="AE236">
        <v>18.3</v>
      </c>
      <c r="AF236">
        <v>697.3</v>
      </c>
      <c r="AG236">
        <v>0.12</v>
      </c>
      <c r="AH236">
        <v>136.6</v>
      </c>
      <c r="AI236">
        <v>39.1</v>
      </c>
      <c r="AJ236">
        <v>175.7</v>
      </c>
      <c r="AK236">
        <v>252.9</v>
      </c>
      <c r="AL236">
        <v>11.8</v>
      </c>
      <c r="AM236">
        <v>1.57</v>
      </c>
      <c r="AN236">
        <v>23.6</v>
      </c>
      <c r="AO236">
        <v>1095.2</v>
      </c>
      <c r="AP236">
        <v>0.12</v>
      </c>
      <c r="AQ236">
        <v>253.7</v>
      </c>
      <c r="AR236">
        <v>56.3</v>
      </c>
      <c r="AS236">
        <v>310</v>
      </c>
      <c r="AT236">
        <v>485.5</v>
      </c>
      <c r="AU236">
        <v>24.5</v>
      </c>
      <c r="AV236">
        <v>3.34</v>
      </c>
      <c r="AW236">
        <v>44.7</v>
      </c>
      <c r="AX236">
        <v>2004.5</v>
      </c>
      <c r="AY236">
        <v>0.27</v>
      </c>
      <c r="AZ236">
        <v>487.1</v>
      </c>
      <c r="BA236">
        <v>104.5</v>
      </c>
      <c r="BB236">
        <v>591.6</v>
      </c>
      <c r="BC236">
        <v>11824053.4</v>
      </c>
      <c r="BD236">
        <v>222.8</v>
      </c>
      <c r="BE236">
        <v>22.3</v>
      </c>
      <c r="BF236">
        <v>1659128</v>
      </c>
      <c r="BG236">
        <v>62445.5</v>
      </c>
      <c r="BH236">
        <v>10.6</v>
      </c>
      <c r="BI236">
        <v>11836778.9</v>
      </c>
      <c r="BJ236">
        <v>3522908</v>
      </c>
      <c r="BK236">
        <v>15359686.9</v>
      </c>
      <c r="BL236">
        <v>0</v>
      </c>
      <c r="BM236">
        <v>21.73</v>
      </c>
      <c r="BN236">
        <v>22.38</v>
      </c>
      <c r="BO236">
        <v>0</v>
      </c>
      <c r="BP236">
        <v>44.11</v>
      </c>
      <c r="BQ236">
        <v>23.45</v>
      </c>
      <c r="BR236">
        <v>25.54</v>
      </c>
      <c r="BS236">
        <v>0</v>
      </c>
      <c r="BT236">
        <v>48.99</v>
      </c>
      <c r="BU236">
        <v>99935950</v>
      </c>
      <c r="BV236">
        <v>37936972</v>
      </c>
      <c r="BW236">
        <v>3495361.5</v>
      </c>
      <c r="BX236">
        <v>649169.4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6025102</v>
      </c>
      <c r="CE236">
        <v>30233542</v>
      </c>
      <c r="CF236">
        <v>0</v>
      </c>
      <c r="CG236">
        <v>265077</v>
      </c>
      <c r="CH236">
        <v>0</v>
      </c>
      <c r="CI236">
        <v>15382</v>
      </c>
      <c r="CJ236">
        <v>26753696</v>
      </c>
      <c r="CK236">
        <v>0</v>
      </c>
      <c r="CL236">
        <v>586750</v>
      </c>
      <c r="CM236">
        <v>0</v>
      </c>
      <c r="CN236">
        <v>4472580</v>
      </c>
      <c r="CO236">
        <v>26454.3</v>
      </c>
      <c r="CP236">
        <v>27412836</v>
      </c>
      <c r="CQ236">
        <v>2216.1999999999998</v>
      </c>
      <c r="CR236">
        <v>156.30000000000001</v>
      </c>
      <c r="CS236">
        <v>0</v>
      </c>
      <c r="CT236">
        <v>219</v>
      </c>
      <c r="CU236">
        <v>0</v>
      </c>
      <c r="CV236">
        <v>0</v>
      </c>
      <c r="CW236">
        <v>4831.8999999999996</v>
      </c>
      <c r="CX236">
        <v>8073.4</v>
      </c>
      <c r="CY236">
        <v>0</v>
      </c>
      <c r="CZ236">
        <v>2525.1</v>
      </c>
      <c r="DA236">
        <v>0</v>
      </c>
      <c r="DB236">
        <v>12.3</v>
      </c>
      <c r="DC236">
        <v>3456.6</v>
      </c>
      <c r="DD236">
        <v>0</v>
      </c>
      <c r="DE236">
        <v>420</v>
      </c>
      <c r="DF236">
        <v>0</v>
      </c>
      <c r="DG236">
        <v>2513.1999999999998</v>
      </c>
      <c r="DH236">
        <v>7500</v>
      </c>
      <c r="DI236">
        <v>7.6</v>
      </c>
      <c r="DJ236">
        <v>9934</v>
      </c>
      <c r="DK236">
        <v>4200</v>
      </c>
      <c r="DL236">
        <v>0</v>
      </c>
      <c r="DM236">
        <v>0</v>
      </c>
      <c r="DN236">
        <v>0.51</v>
      </c>
      <c r="DO236">
        <v>0</v>
      </c>
      <c r="DP236">
        <v>0</v>
      </c>
      <c r="DQ236">
        <v>0</v>
      </c>
    </row>
    <row r="237" spans="1:121" hidden="1">
      <c r="A237" t="s">
        <v>96</v>
      </c>
      <c r="B237">
        <v>2045</v>
      </c>
      <c r="C237">
        <v>105388930</v>
      </c>
      <c r="D237">
        <v>3318769</v>
      </c>
      <c r="E237">
        <v>705294.9</v>
      </c>
      <c r="F237">
        <v>336666.9</v>
      </c>
      <c r="G237">
        <v>109749655.90000001</v>
      </c>
      <c r="H237">
        <v>101600175.09999999</v>
      </c>
      <c r="I237">
        <v>72604817</v>
      </c>
      <c r="J237" s="53">
        <v>34772324</v>
      </c>
      <c r="K237" s="65">
        <v>26942374</v>
      </c>
      <c r="L237">
        <v>3.5900000000000001E-2</v>
      </c>
      <c r="M237">
        <v>5.3900000000000003E-2</v>
      </c>
      <c r="N237">
        <v>0.14599999999999999</v>
      </c>
      <c r="O237">
        <v>94865.93</v>
      </c>
      <c r="P237">
        <v>30847.5</v>
      </c>
      <c r="Q237">
        <v>0.67</v>
      </c>
      <c r="R237">
        <v>0.65</v>
      </c>
      <c r="S237">
        <v>132.30000000000001</v>
      </c>
      <c r="T237">
        <v>2.5</v>
      </c>
      <c r="U237">
        <v>0.25</v>
      </c>
      <c r="V237">
        <v>18.2</v>
      </c>
      <c r="W237">
        <v>697.7</v>
      </c>
      <c r="X237">
        <v>0.11</v>
      </c>
      <c r="Y237">
        <v>132.4</v>
      </c>
      <c r="Z237">
        <v>39.1</v>
      </c>
      <c r="AA237">
        <v>171.5</v>
      </c>
      <c r="AB237">
        <v>147</v>
      </c>
      <c r="AC237">
        <v>3.3</v>
      </c>
      <c r="AD237">
        <v>0.36</v>
      </c>
      <c r="AE237">
        <v>19.600000000000001</v>
      </c>
      <c r="AF237">
        <v>755.6</v>
      </c>
      <c r="AG237">
        <v>0.12</v>
      </c>
      <c r="AH237">
        <v>147.19999999999999</v>
      </c>
      <c r="AI237">
        <v>42.1</v>
      </c>
      <c r="AJ237">
        <v>189.3</v>
      </c>
      <c r="AK237">
        <v>253.8</v>
      </c>
      <c r="AL237">
        <v>9.5</v>
      </c>
      <c r="AM237">
        <v>1.22</v>
      </c>
      <c r="AN237">
        <v>25.8</v>
      </c>
      <c r="AO237">
        <v>1172.9000000000001</v>
      </c>
      <c r="AP237">
        <v>0.12</v>
      </c>
      <c r="AQ237">
        <v>254.4</v>
      </c>
      <c r="AR237">
        <v>60.8</v>
      </c>
      <c r="AS237">
        <v>315.2</v>
      </c>
      <c r="AT237">
        <v>498.3</v>
      </c>
      <c r="AU237">
        <v>24.3</v>
      </c>
      <c r="AV237">
        <v>3.28</v>
      </c>
      <c r="AW237">
        <v>46.8</v>
      </c>
      <c r="AX237">
        <v>2099.4</v>
      </c>
      <c r="AY237">
        <v>0.27</v>
      </c>
      <c r="AZ237">
        <v>499.9</v>
      </c>
      <c r="BA237">
        <v>109.4</v>
      </c>
      <c r="BB237">
        <v>609.4</v>
      </c>
      <c r="BC237">
        <v>13397611.199999999</v>
      </c>
      <c r="BD237">
        <v>252.5</v>
      </c>
      <c r="BE237">
        <v>25.3</v>
      </c>
      <c r="BF237">
        <v>1846904.1</v>
      </c>
      <c r="BG237">
        <v>70677.600000000006</v>
      </c>
      <c r="BH237">
        <v>11.4</v>
      </c>
      <c r="BI237">
        <v>13412030.199999999</v>
      </c>
      <c r="BJ237">
        <v>3956197.1</v>
      </c>
      <c r="BK237">
        <v>17368227.300000001</v>
      </c>
      <c r="BL237">
        <v>0</v>
      </c>
      <c r="BM237">
        <v>21.59</v>
      </c>
      <c r="BN237">
        <v>22.81</v>
      </c>
      <c r="BO237">
        <v>0</v>
      </c>
      <c r="BP237">
        <v>44.4</v>
      </c>
      <c r="BQ237">
        <v>23.21</v>
      </c>
      <c r="BR237">
        <v>25.78</v>
      </c>
      <c r="BS237">
        <v>0</v>
      </c>
      <c r="BT237">
        <v>48.99</v>
      </c>
      <c r="BU237">
        <v>101973496</v>
      </c>
      <c r="BV237">
        <v>37144840</v>
      </c>
      <c r="BW237">
        <v>2801853</v>
      </c>
      <c r="BX237">
        <v>660220.69999999995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5935720.5</v>
      </c>
      <c r="CE237">
        <v>33104374</v>
      </c>
      <c r="CF237">
        <v>0</v>
      </c>
      <c r="CG237">
        <v>771484.6</v>
      </c>
      <c r="CH237">
        <v>0</v>
      </c>
      <c r="CI237">
        <v>15523.3</v>
      </c>
      <c r="CJ237">
        <v>26906224</v>
      </c>
      <c r="CK237">
        <v>0</v>
      </c>
      <c r="CL237">
        <v>568976.19999999995</v>
      </c>
      <c r="CM237">
        <v>0</v>
      </c>
      <c r="CN237">
        <v>4137870.8</v>
      </c>
      <c r="CO237">
        <v>26230.7</v>
      </c>
      <c r="CP237">
        <v>27045018</v>
      </c>
      <c r="CQ237">
        <v>2000</v>
      </c>
      <c r="CR237">
        <v>156.30000000000001</v>
      </c>
      <c r="CS237">
        <v>0</v>
      </c>
      <c r="CT237">
        <v>219</v>
      </c>
      <c r="CU237">
        <v>0</v>
      </c>
      <c r="CV237">
        <v>0</v>
      </c>
      <c r="CW237">
        <v>4915.8999999999996</v>
      </c>
      <c r="CX237">
        <v>7878.9</v>
      </c>
      <c r="CY237">
        <v>0</v>
      </c>
      <c r="CZ237">
        <v>3462.3</v>
      </c>
      <c r="DA237">
        <v>0</v>
      </c>
      <c r="DB237">
        <v>12.3</v>
      </c>
      <c r="DC237">
        <v>3456.6</v>
      </c>
      <c r="DD237">
        <v>0</v>
      </c>
      <c r="DE237">
        <v>420</v>
      </c>
      <c r="DF237">
        <v>0</v>
      </c>
      <c r="DG237">
        <v>2331.4</v>
      </c>
      <c r="DH237">
        <v>7500</v>
      </c>
      <c r="DI237">
        <v>7.6</v>
      </c>
      <c r="DJ237">
        <v>9031.5</v>
      </c>
      <c r="DK237">
        <v>4200</v>
      </c>
      <c r="DL237">
        <v>0</v>
      </c>
      <c r="DM237">
        <v>0</v>
      </c>
      <c r="DN237">
        <v>0.51</v>
      </c>
      <c r="DO237">
        <v>0</v>
      </c>
      <c r="DP237">
        <v>0</v>
      </c>
      <c r="DQ237">
        <v>0</v>
      </c>
    </row>
    <row r="238" spans="1:121" hidden="1">
      <c r="A238" t="s">
        <v>96</v>
      </c>
      <c r="B238">
        <v>2050</v>
      </c>
      <c r="C238">
        <v>110751640</v>
      </c>
      <c r="D238">
        <v>2811411.2</v>
      </c>
      <c r="E238">
        <v>818371.8</v>
      </c>
      <c r="F238">
        <v>348809.9</v>
      </c>
      <c r="G238">
        <v>114730234.7</v>
      </c>
      <c r="H238">
        <v>106769920.5</v>
      </c>
      <c r="I238">
        <v>78173984.299999997</v>
      </c>
      <c r="J238" s="53">
        <v>40565644</v>
      </c>
      <c r="K238" s="65">
        <v>21255520</v>
      </c>
      <c r="L238">
        <v>3.5900000000000001E-2</v>
      </c>
      <c r="M238">
        <v>5.3900000000000003E-2</v>
      </c>
      <c r="N238">
        <v>0.14599999999999999</v>
      </c>
      <c r="O238">
        <v>94387.55</v>
      </c>
      <c r="P238">
        <v>32343.599999999999</v>
      </c>
      <c r="Q238">
        <v>0.7</v>
      </c>
      <c r="R238">
        <v>0.68</v>
      </c>
      <c r="S238">
        <v>123.6</v>
      </c>
      <c r="T238">
        <v>2.2999999999999998</v>
      </c>
      <c r="U238">
        <v>0.23</v>
      </c>
      <c r="V238">
        <v>17.399999999999999</v>
      </c>
      <c r="W238">
        <v>652.70000000000005</v>
      </c>
      <c r="X238">
        <v>0.11</v>
      </c>
      <c r="Y238">
        <v>123.7</v>
      </c>
      <c r="Z238">
        <v>36.799999999999997</v>
      </c>
      <c r="AA238">
        <v>160.6</v>
      </c>
      <c r="AB238">
        <v>141</v>
      </c>
      <c r="AC238">
        <v>2.8</v>
      </c>
      <c r="AD238">
        <v>0.28999999999999998</v>
      </c>
      <c r="AE238">
        <v>19.2</v>
      </c>
      <c r="AF238">
        <v>737.1</v>
      </c>
      <c r="AG238">
        <v>0.12</v>
      </c>
      <c r="AH238">
        <v>141.19999999999999</v>
      </c>
      <c r="AI238">
        <v>41.2</v>
      </c>
      <c r="AJ238">
        <v>182.3</v>
      </c>
      <c r="AK238">
        <v>251.2</v>
      </c>
      <c r="AL238">
        <v>7.5</v>
      </c>
      <c r="AM238">
        <v>0.91</v>
      </c>
      <c r="AN238">
        <v>27.4</v>
      </c>
      <c r="AO238">
        <v>1221.9000000000001</v>
      </c>
      <c r="AP238">
        <v>0.12</v>
      </c>
      <c r="AQ238">
        <v>251.7</v>
      </c>
      <c r="AR238">
        <v>63.8</v>
      </c>
      <c r="AS238">
        <v>315.5</v>
      </c>
      <c r="AT238">
        <v>488</v>
      </c>
      <c r="AU238">
        <v>19.3</v>
      </c>
      <c r="AV238">
        <v>2.5099999999999998</v>
      </c>
      <c r="AW238">
        <v>49.4</v>
      </c>
      <c r="AX238">
        <v>2208.6</v>
      </c>
      <c r="AY238">
        <v>0.25</v>
      </c>
      <c r="AZ238">
        <v>489.3</v>
      </c>
      <c r="BA238">
        <v>115.2</v>
      </c>
      <c r="BB238">
        <v>604.5</v>
      </c>
      <c r="BC238">
        <v>11724773.300000001</v>
      </c>
      <c r="BD238">
        <v>221</v>
      </c>
      <c r="BE238">
        <v>22.1</v>
      </c>
      <c r="BF238">
        <v>1647590.7</v>
      </c>
      <c r="BG238">
        <v>61926.7</v>
      </c>
      <c r="BH238">
        <v>10.6</v>
      </c>
      <c r="BI238">
        <v>11737392</v>
      </c>
      <c r="BJ238">
        <v>3495898.9</v>
      </c>
      <c r="BK238">
        <v>15233290.800000001</v>
      </c>
      <c r="BL238">
        <v>0</v>
      </c>
      <c r="BM238">
        <v>22.38</v>
      </c>
      <c r="BN238">
        <v>22.82</v>
      </c>
      <c r="BO238">
        <v>0</v>
      </c>
      <c r="BP238">
        <v>45.2</v>
      </c>
      <c r="BQ238">
        <v>24.01</v>
      </c>
      <c r="BR238">
        <v>25.66</v>
      </c>
      <c r="BS238">
        <v>0</v>
      </c>
      <c r="BT238">
        <v>49.68</v>
      </c>
      <c r="BU238">
        <v>95361130</v>
      </c>
      <c r="BV238">
        <v>36556252</v>
      </c>
      <c r="BW238">
        <v>2392125</v>
      </c>
      <c r="BX238">
        <v>648964.4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5938674</v>
      </c>
      <c r="CE238">
        <v>23891576</v>
      </c>
      <c r="CF238">
        <v>0</v>
      </c>
      <c r="CG238">
        <v>4436371.5</v>
      </c>
      <c r="CH238">
        <v>0</v>
      </c>
      <c r="CI238">
        <v>15347.9</v>
      </c>
      <c r="CJ238">
        <v>26761736</v>
      </c>
      <c r="CK238">
        <v>0</v>
      </c>
      <c r="CL238">
        <v>658757.9</v>
      </c>
      <c r="CM238">
        <v>0</v>
      </c>
      <c r="CN238">
        <v>3726797.5</v>
      </c>
      <c r="CO238">
        <v>208892.6</v>
      </c>
      <c r="CP238">
        <v>26681886</v>
      </c>
      <c r="CQ238">
        <v>2000</v>
      </c>
      <c r="CR238">
        <v>156.30000000000001</v>
      </c>
      <c r="CS238">
        <v>0</v>
      </c>
      <c r="CT238">
        <v>219</v>
      </c>
      <c r="CU238">
        <v>0</v>
      </c>
      <c r="CV238">
        <v>0</v>
      </c>
      <c r="CW238">
        <v>5063.1000000000004</v>
      </c>
      <c r="CX238">
        <v>5558.6</v>
      </c>
      <c r="CY238">
        <v>0</v>
      </c>
      <c r="CZ238">
        <v>6930.4</v>
      </c>
      <c r="DA238">
        <v>0</v>
      </c>
      <c r="DB238">
        <v>12.3</v>
      </c>
      <c r="DC238">
        <v>3456.6</v>
      </c>
      <c r="DD238">
        <v>0</v>
      </c>
      <c r="DE238">
        <v>420</v>
      </c>
      <c r="DF238">
        <v>0</v>
      </c>
      <c r="DG238">
        <v>2067.9</v>
      </c>
      <c r="DH238">
        <v>7500</v>
      </c>
      <c r="DI238">
        <v>59.2</v>
      </c>
      <c r="DJ238">
        <v>6739.9</v>
      </c>
      <c r="DK238">
        <v>4200</v>
      </c>
      <c r="DL238">
        <v>0</v>
      </c>
      <c r="DM238">
        <v>0</v>
      </c>
      <c r="DN238">
        <v>0.51</v>
      </c>
      <c r="DO238">
        <v>0</v>
      </c>
      <c r="DP238">
        <v>0</v>
      </c>
      <c r="DQ238">
        <v>0</v>
      </c>
    </row>
    <row r="239" spans="1:121" hidden="1">
      <c r="A239" t="s">
        <v>99</v>
      </c>
      <c r="B239">
        <v>2024</v>
      </c>
      <c r="C239">
        <v>26404772</v>
      </c>
      <c r="D239">
        <v>2363.5</v>
      </c>
      <c r="E239">
        <v>0</v>
      </c>
      <c r="F239">
        <v>843032.7</v>
      </c>
      <c r="G239">
        <v>27250168.699999999</v>
      </c>
      <c r="H239">
        <v>25455568.5</v>
      </c>
      <c r="I239">
        <v>7691599.5999999996</v>
      </c>
      <c r="J239" s="53">
        <v>24895854</v>
      </c>
      <c r="K239" s="65">
        <v>30020412</v>
      </c>
      <c r="L239">
        <v>3.5900000000000001E-2</v>
      </c>
      <c r="M239">
        <v>5.3999999999999999E-2</v>
      </c>
      <c r="N239">
        <v>0.1268</v>
      </c>
      <c r="O239">
        <v>9706.27</v>
      </c>
      <c r="P239">
        <v>5203.1000000000004</v>
      </c>
      <c r="Q239">
        <v>0.61</v>
      </c>
      <c r="R239">
        <v>0.68</v>
      </c>
      <c r="S239">
        <v>338.8</v>
      </c>
      <c r="T239">
        <v>33.1</v>
      </c>
      <c r="U239">
        <v>4.76</v>
      </c>
      <c r="V239">
        <v>15.9</v>
      </c>
      <c r="W239">
        <v>924</v>
      </c>
      <c r="X239">
        <v>0.17</v>
      </c>
      <c r="Y239">
        <v>341.1</v>
      </c>
      <c r="Z239">
        <v>43.4</v>
      </c>
      <c r="AA239">
        <v>384.5</v>
      </c>
      <c r="AB239">
        <v>275.8</v>
      </c>
      <c r="AC239">
        <v>26.5</v>
      </c>
      <c r="AD239">
        <v>3.81</v>
      </c>
      <c r="AE239">
        <v>13.5</v>
      </c>
      <c r="AF239">
        <v>766.5</v>
      </c>
      <c r="AG239">
        <v>0.14000000000000001</v>
      </c>
      <c r="AH239">
        <v>277.60000000000002</v>
      </c>
      <c r="AI239">
        <v>36.299999999999997</v>
      </c>
      <c r="AJ239">
        <v>313.89999999999998</v>
      </c>
      <c r="AK239">
        <v>272</v>
      </c>
      <c r="AL239">
        <v>9.8000000000000007</v>
      </c>
      <c r="AM239">
        <v>1.26</v>
      </c>
      <c r="AN239">
        <v>28.1</v>
      </c>
      <c r="AO239">
        <v>1254.5999999999999</v>
      </c>
      <c r="AP239">
        <v>0.14000000000000001</v>
      </c>
      <c r="AQ239">
        <v>272.60000000000002</v>
      </c>
      <c r="AR239">
        <v>65.599999999999994</v>
      </c>
      <c r="AS239">
        <v>338.2</v>
      </c>
      <c r="AT239">
        <v>629.9</v>
      </c>
      <c r="AU239">
        <v>48.2</v>
      </c>
      <c r="AV239">
        <v>6.83</v>
      </c>
      <c r="AW239">
        <v>42.2</v>
      </c>
      <c r="AX239">
        <v>2110.4</v>
      </c>
      <c r="AY239">
        <v>0.33</v>
      </c>
      <c r="AZ239">
        <v>633.20000000000005</v>
      </c>
      <c r="BA239">
        <v>105.2</v>
      </c>
      <c r="BB239">
        <v>738.5</v>
      </c>
      <c r="BC239">
        <v>10908440.1</v>
      </c>
      <c r="BD239">
        <v>1065.8</v>
      </c>
      <c r="BE239">
        <v>153.4</v>
      </c>
      <c r="BF239">
        <v>510777.59999999998</v>
      </c>
      <c r="BG239">
        <v>29748.1</v>
      </c>
      <c r="BH239">
        <v>5.3</v>
      </c>
      <c r="BI239">
        <v>10982077.4</v>
      </c>
      <c r="BJ239">
        <v>1398729.8</v>
      </c>
      <c r="BK239">
        <v>12380807.199999999</v>
      </c>
      <c r="BL239">
        <v>0</v>
      </c>
      <c r="BM239">
        <v>25.05</v>
      </c>
      <c r="BN239">
        <v>1.72</v>
      </c>
      <c r="BO239">
        <v>0</v>
      </c>
      <c r="BP239">
        <v>26.77</v>
      </c>
      <c r="BQ239">
        <v>26.46</v>
      </c>
      <c r="BR239">
        <v>1.87</v>
      </c>
      <c r="BS239">
        <v>0</v>
      </c>
      <c r="BT239">
        <v>28.33</v>
      </c>
      <c r="BU239">
        <v>32440150</v>
      </c>
      <c r="BV239">
        <v>19558570</v>
      </c>
      <c r="BW239">
        <v>2057.5</v>
      </c>
      <c r="BX239">
        <v>30312.6</v>
      </c>
      <c r="BY239">
        <v>0</v>
      </c>
      <c r="BZ239">
        <v>0</v>
      </c>
      <c r="CA239">
        <v>7968625.5</v>
      </c>
      <c r="CB239">
        <v>0</v>
      </c>
      <c r="CC239">
        <v>0</v>
      </c>
      <c r="CD239">
        <v>683159.4</v>
      </c>
      <c r="CE239">
        <v>4611029</v>
      </c>
      <c r="CF239">
        <v>0</v>
      </c>
      <c r="CG239">
        <v>25925.599999999999</v>
      </c>
      <c r="CH239">
        <v>64042.6</v>
      </c>
      <c r="CI239">
        <v>152768.79999999999</v>
      </c>
      <c r="CJ239">
        <v>0</v>
      </c>
      <c r="CK239">
        <v>26819.5</v>
      </c>
      <c r="CL239">
        <v>0</v>
      </c>
      <c r="CM239">
        <v>0</v>
      </c>
      <c r="CN239">
        <v>3535160.8</v>
      </c>
      <c r="CO239">
        <v>15340250</v>
      </c>
      <c r="CP239">
        <v>0</v>
      </c>
      <c r="CQ239">
        <v>2.8</v>
      </c>
      <c r="CR239">
        <v>5.4</v>
      </c>
      <c r="CS239">
        <v>0</v>
      </c>
      <c r="CT239">
        <v>1540</v>
      </c>
      <c r="CU239">
        <v>0</v>
      </c>
      <c r="CV239">
        <v>0</v>
      </c>
      <c r="CW239">
        <v>378.7</v>
      </c>
      <c r="CX239">
        <v>1429.4</v>
      </c>
      <c r="CY239">
        <v>0</v>
      </c>
      <c r="CZ239">
        <v>800.8</v>
      </c>
      <c r="DA239">
        <v>8.6</v>
      </c>
      <c r="DB239">
        <v>82.7</v>
      </c>
      <c r="DC239">
        <v>0</v>
      </c>
      <c r="DD239">
        <v>68.8</v>
      </c>
      <c r="DE239">
        <v>0</v>
      </c>
      <c r="DF239">
        <v>0</v>
      </c>
      <c r="DG239">
        <v>1338.2</v>
      </c>
      <c r="DH239">
        <v>0</v>
      </c>
      <c r="DI239">
        <v>4409.3999999999996</v>
      </c>
      <c r="DJ239">
        <v>5.6</v>
      </c>
      <c r="DK239">
        <v>0</v>
      </c>
      <c r="DL239">
        <v>0</v>
      </c>
      <c r="DM239">
        <v>0</v>
      </c>
      <c r="DN239">
        <v>0.16</v>
      </c>
      <c r="DO239">
        <v>0</v>
      </c>
      <c r="DP239">
        <v>0</v>
      </c>
      <c r="DQ239">
        <v>0</v>
      </c>
    </row>
    <row r="240" spans="1:121" hidden="1">
      <c r="A240" t="s">
        <v>99</v>
      </c>
      <c r="B240">
        <v>2026</v>
      </c>
      <c r="C240">
        <v>27114420</v>
      </c>
      <c r="D240">
        <v>1113358.8</v>
      </c>
      <c r="E240">
        <v>0</v>
      </c>
      <c r="F240">
        <v>1190295.3</v>
      </c>
      <c r="G240">
        <v>29418071.300000001</v>
      </c>
      <c r="H240">
        <v>26139703.100000001</v>
      </c>
      <c r="I240">
        <v>-4569426.7</v>
      </c>
      <c r="J240" s="53">
        <v>32260554</v>
      </c>
      <c r="K240" s="65">
        <v>48763900</v>
      </c>
      <c r="L240">
        <v>3.5900000000000001E-2</v>
      </c>
      <c r="M240">
        <v>5.3999999999999999E-2</v>
      </c>
      <c r="N240">
        <v>0.12720000000000001</v>
      </c>
      <c r="O240">
        <v>61896.21</v>
      </c>
      <c r="P240">
        <v>5362.3</v>
      </c>
      <c r="Q240">
        <v>0.76</v>
      </c>
      <c r="R240">
        <v>0.79</v>
      </c>
      <c r="S240">
        <v>210.8</v>
      </c>
      <c r="T240">
        <v>21</v>
      </c>
      <c r="U240">
        <v>3.03</v>
      </c>
      <c r="V240">
        <v>9.5</v>
      </c>
      <c r="W240">
        <v>562.6</v>
      </c>
      <c r="X240">
        <v>0.1</v>
      </c>
      <c r="Y240">
        <v>212.2</v>
      </c>
      <c r="Z240">
        <v>26.3</v>
      </c>
      <c r="AA240">
        <v>238.5</v>
      </c>
      <c r="AB240">
        <v>182.3</v>
      </c>
      <c r="AC240">
        <v>17.600000000000001</v>
      </c>
      <c r="AD240">
        <v>2.5299999999999998</v>
      </c>
      <c r="AE240">
        <v>8.8000000000000007</v>
      </c>
      <c r="AF240">
        <v>505.3</v>
      </c>
      <c r="AG240">
        <v>0.09</v>
      </c>
      <c r="AH240">
        <v>183.5</v>
      </c>
      <c r="AI240">
        <v>23.9</v>
      </c>
      <c r="AJ240">
        <v>207.4</v>
      </c>
      <c r="AK240">
        <v>172.3</v>
      </c>
      <c r="AL240">
        <v>6.3</v>
      </c>
      <c r="AM240">
        <v>0.82</v>
      </c>
      <c r="AN240">
        <v>17.7</v>
      </c>
      <c r="AO240">
        <v>792.1</v>
      </c>
      <c r="AP240">
        <v>0.09</v>
      </c>
      <c r="AQ240">
        <v>172.7</v>
      </c>
      <c r="AR240">
        <v>41.3</v>
      </c>
      <c r="AS240">
        <v>214.1</v>
      </c>
      <c r="AT240">
        <v>567.79999999999995</v>
      </c>
      <c r="AU240">
        <v>42</v>
      </c>
      <c r="AV240">
        <v>5.92</v>
      </c>
      <c r="AW240">
        <v>39.4</v>
      </c>
      <c r="AX240">
        <v>1956.6</v>
      </c>
      <c r="AY240">
        <v>0.28999999999999998</v>
      </c>
      <c r="AZ240">
        <v>570.70000000000005</v>
      </c>
      <c r="BA240">
        <v>97.8</v>
      </c>
      <c r="BB240">
        <v>668.5</v>
      </c>
      <c r="BC240">
        <v>9624728.9000000004</v>
      </c>
      <c r="BD240">
        <v>959.9</v>
      </c>
      <c r="BE240">
        <v>138.30000000000001</v>
      </c>
      <c r="BF240">
        <v>432291.7</v>
      </c>
      <c r="BG240">
        <v>25685.9</v>
      </c>
      <c r="BH240">
        <v>4.7</v>
      </c>
      <c r="BI240">
        <v>9691090.0999999996</v>
      </c>
      <c r="BJ240">
        <v>1199009.8</v>
      </c>
      <c r="BK240">
        <v>10890099.9</v>
      </c>
      <c r="BL240">
        <v>0</v>
      </c>
      <c r="BM240">
        <v>22.29</v>
      </c>
      <c r="BN240">
        <v>10.45</v>
      </c>
      <c r="BO240">
        <v>0</v>
      </c>
      <c r="BP240">
        <v>32.74</v>
      </c>
      <c r="BQ240">
        <v>24.04</v>
      </c>
      <c r="BR240">
        <v>11.79</v>
      </c>
      <c r="BS240">
        <v>0</v>
      </c>
      <c r="BT240">
        <v>35.83</v>
      </c>
      <c r="BU240">
        <v>46048896</v>
      </c>
      <c r="BV240">
        <v>33987496</v>
      </c>
      <c r="BW240">
        <v>936349.1</v>
      </c>
      <c r="BX240">
        <v>29553.5</v>
      </c>
      <c r="BY240">
        <v>0</v>
      </c>
      <c r="BZ240">
        <v>0</v>
      </c>
      <c r="CA240">
        <v>7221343</v>
      </c>
      <c r="CB240">
        <v>0</v>
      </c>
      <c r="CC240">
        <v>0</v>
      </c>
      <c r="CD240">
        <v>977263.4</v>
      </c>
      <c r="CE240">
        <v>3647731.2</v>
      </c>
      <c r="CF240">
        <v>0</v>
      </c>
      <c r="CG240">
        <v>17718.599999999999</v>
      </c>
      <c r="CH240">
        <v>63990.2</v>
      </c>
      <c r="CI240">
        <v>144711.9</v>
      </c>
      <c r="CJ240">
        <v>0</v>
      </c>
      <c r="CK240">
        <v>0</v>
      </c>
      <c r="CL240">
        <v>0</v>
      </c>
      <c r="CM240">
        <v>0</v>
      </c>
      <c r="CN240">
        <v>9210697</v>
      </c>
      <c r="CO240">
        <v>23799538</v>
      </c>
      <c r="CP240">
        <v>0</v>
      </c>
      <c r="CQ240">
        <v>598.6</v>
      </c>
      <c r="CR240">
        <v>5.4</v>
      </c>
      <c r="CS240">
        <v>0</v>
      </c>
      <c r="CT240">
        <v>1540</v>
      </c>
      <c r="CU240">
        <v>0</v>
      </c>
      <c r="CV240">
        <v>0</v>
      </c>
      <c r="CW240">
        <v>543.4</v>
      </c>
      <c r="CX240">
        <v>1429.4</v>
      </c>
      <c r="CY240">
        <v>0</v>
      </c>
      <c r="CZ240">
        <v>729.8</v>
      </c>
      <c r="DA240">
        <v>8.6</v>
      </c>
      <c r="DB240">
        <v>82.7</v>
      </c>
      <c r="DC240">
        <v>0</v>
      </c>
      <c r="DD240">
        <v>0</v>
      </c>
      <c r="DE240">
        <v>0</v>
      </c>
      <c r="DF240">
        <v>0</v>
      </c>
      <c r="DG240">
        <v>3298.6</v>
      </c>
      <c r="DH240">
        <v>0</v>
      </c>
      <c r="DI240">
        <v>7009.4</v>
      </c>
      <c r="DJ240">
        <v>2388.6999999999998</v>
      </c>
      <c r="DK240">
        <v>0</v>
      </c>
      <c r="DL240">
        <v>0</v>
      </c>
      <c r="DM240">
        <v>0</v>
      </c>
      <c r="DN240">
        <v>0.36</v>
      </c>
      <c r="DO240">
        <v>0</v>
      </c>
      <c r="DP240">
        <v>0</v>
      </c>
      <c r="DQ240">
        <v>0</v>
      </c>
    </row>
    <row r="241" spans="1:121" hidden="1">
      <c r="A241" t="s">
        <v>99</v>
      </c>
      <c r="B241">
        <v>2028</v>
      </c>
      <c r="C241">
        <v>27981756</v>
      </c>
      <c r="D241">
        <v>1189335.6000000001</v>
      </c>
      <c r="E241">
        <v>0</v>
      </c>
      <c r="F241">
        <v>1464862.9</v>
      </c>
      <c r="G241">
        <v>30635956.699999999</v>
      </c>
      <c r="H241">
        <v>26975868.899999999</v>
      </c>
      <c r="I241">
        <v>-13577041.4</v>
      </c>
      <c r="J241" s="53">
        <v>40041948</v>
      </c>
      <c r="K241" s="65">
        <v>60595496</v>
      </c>
      <c r="L241">
        <v>3.5900000000000001E-2</v>
      </c>
      <c r="M241">
        <v>5.3999999999999999E-2</v>
      </c>
      <c r="N241">
        <v>0.127</v>
      </c>
      <c r="O241">
        <v>57818.5</v>
      </c>
      <c r="P241">
        <v>5660.3</v>
      </c>
      <c r="Q241">
        <v>0.88</v>
      </c>
      <c r="R241">
        <v>0.89</v>
      </c>
      <c r="S241">
        <v>104</v>
      </c>
      <c r="T241">
        <v>10.5</v>
      </c>
      <c r="U241">
        <v>1.51</v>
      </c>
      <c r="V241">
        <v>4.5999999999999996</v>
      </c>
      <c r="W241">
        <v>274.3</v>
      </c>
      <c r="X241">
        <v>0.05</v>
      </c>
      <c r="Y241">
        <v>104.7</v>
      </c>
      <c r="Z241">
        <v>12.8</v>
      </c>
      <c r="AA241">
        <v>117.5</v>
      </c>
      <c r="AB241">
        <v>92.4</v>
      </c>
      <c r="AC241">
        <v>8.8000000000000007</v>
      </c>
      <c r="AD241">
        <v>1.26</v>
      </c>
      <c r="AE241">
        <v>4.5999999999999996</v>
      </c>
      <c r="AF241">
        <v>260.8</v>
      </c>
      <c r="AG241">
        <v>0.05</v>
      </c>
      <c r="AH241">
        <v>93</v>
      </c>
      <c r="AI241">
        <v>12.4</v>
      </c>
      <c r="AJ241">
        <v>105.3</v>
      </c>
      <c r="AK241">
        <v>108.5</v>
      </c>
      <c r="AL241">
        <v>3.6</v>
      </c>
      <c r="AM241">
        <v>0.45</v>
      </c>
      <c r="AN241">
        <v>11.5</v>
      </c>
      <c r="AO241">
        <v>516.5</v>
      </c>
      <c r="AP241">
        <v>0.05</v>
      </c>
      <c r="AQ241">
        <v>108.8</v>
      </c>
      <c r="AR241">
        <v>26.9</v>
      </c>
      <c r="AS241">
        <v>135.69999999999999</v>
      </c>
      <c r="AT241">
        <v>454</v>
      </c>
      <c r="AU241">
        <v>35.4</v>
      </c>
      <c r="AV241">
        <v>5.0199999999999996</v>
      </c>
      <c r="AW241">
        <v>30</v>
      </c>
      <c r="AX241">
        <v>1508.2</v>
      </c>
      <c r="AY241">
        <v>0.24</v>
      </c>
      <c r="AZ241">
        <v>456.5</v>
      </c>
      <c r="BA241">
        <v>75</v>
      </c>
      <c r="BB241">
        <v>531.5</v>
      </c>
      <c r="BC241">
        <v>5282575.7</v>
      </c>
      <c r="BD241">
        <v>532.20000000000005</v>
      </c>
      <c r="BE241">
        <v>76.7</v>
      </c>
      <c r="BF241">
        <v>232805.6</v>
      </c>
      <c r="BG241">
        <v>13928.2</v>
      </c>
      <c r="BH241">
        <v>2.6</v>
      </c>
      <c r="BI241">
        <v>5319384.8</v>
      </c>
      <c r="BJ241">
        <v>648570.1</v>
      </c>
      <c r="BK241">
        <v>5967954.9000000004</v>
      </c>
      <c r="BL241">
        <v>0</v>
      </c>
      <c r="BM241">
        <v>15.92</v>
      </c>
      <c r="BN241">
        <v>9.36</v>
      </c>
      <c r="BO241">
        <v>0</v>
      </c>
      <c r="BP241">
        <v>25.28</v>
      </c>
      <c r="BQ241">
        <v>17.29</v>
      </c>
      <c r="BR241">
        <v>10.52</v>
      </c>
      <c r="BS241">
        <v>0</v>
      </c>
      <c r="BT241">
        <v>27.81</v>
      </c>
      <c r="BU241">
        <v>51349980</v>
      </c>
      <c r="BV241">
        <v>44213000</v>
      </c>
      <c r="BW241">
        <v>1016649.4</v>
      </c>
      <c r="BX241">
        <v>26475.3</v>
      </c>
      <c r="BY241">
        <v>0</v>
      </c>
      <c r="BZ241">
        <v>0</v>
      </c>
      <c r="CA241">
        <v>4022638.5</v>
      </c>
      <c r="CB241">
        <v>0</v>
      </c>
      <c r="CC241">
        <v>0</v>
      </c>
      <c r="CD241">
        <v>1304120.8</v>
      </c>
      <c r="CE241">
        <v>1884938.8</v>
      </c>
      <c r="CF241">
        <v>0</v>
      </c>
      <c r="CG241">
        <v>11529.4</v>
      </c>
      <c r="CH241">
        <v>62781.2</v>
      </c>
      <c r="CI241">
        <v>111969.2</v>
      </c>
      <c r="CJ241">
        <v>0</v>
      </c>
      <c r="CK241">
        <v>0</v>
      </c>
      <c r="CL241">
        <v>0</v>
      </c>
      <c r="CM241">
        <v>0</v>
      </c>
      <c r="CN241">
        <v>11483429</v>
      </c>
      <c r="CO241">
        <v>31425446</v>
      </c>
      <c r="CP241">
        <v>0</v>
      </c>
      <c r="CQ241">
        <v>598.4</v>
      </c>
      <c r="CR241">
        <v>5.4</v>
      </c>
      <c r="CS241">
        <v>0</v>
      </c>
      <c r="CT241">
        <v>1540</v>
      </c>
      <c r="CU241">
        <v>0</v>
      </c>
      <c r="CV241">
        <v>0</v>
      </c>
      <c r="CW241">
        <v>757</v>
      </c>
      <c r="CX241">
        <v>1429.4</v>
      </c>
      <c r="CY241">
        <v>0</v>
      </c>
      <c r="CZ241">
        <v>729.8</v>
      </c>
      <c r="DA241">
        <v>8.6</v>
      </c>
      <c r="DB241">
        <v>82.7</v>
      </c>
      <c r="DC241">
        <v>0</v>
      </c>
      <c r="DD241">
        <v>0</v>
      </c>
      <c r="DE241">
        <v>0</v>
      </c>
      <c r="DF241">
        <v>0</v>
      </c>
      <c r="DG241">
        <v>4273.8999999999996</v>
      </c>
      <c r="DH241">
        <v>0</v>
      </c>
      <c r="DI241">
        <v>9169.9</v>
      </c>
      <c r="DJ241">
        <v>2391.4</v>
      </c>
      <c r="DK241">
        <v>0</v>
      </c>
      <c r="DL241">
        <v>0</v>
      </c>
      <c r="DM241">
        <v>0</v>
      </c>
      <c r="DN241">
        <v>0.36</v>
      </c>
      <c r="DO241">
        <v>0</v>
      </c>
      <c r="DP241">
        <v>0</v>
      </c>
      <c r="DQ241">
        <v>0</v>
      </c>
    </row>
    <row r="242" spans="1:121" hidden="1">
      <c r="A242" t="s">
        <v>99</v>
      </c>
      <c r="B242">
        <v>2030</v>
      </c>
      <c r="C242">
        <v>29000870</v>
      </c>
      <c r="D242">
        <v>1630003.4</v>
      </c>
      <c r="E242">
        <v>0</v>
      </c>
      <c r="F242">
        <v>1438500.9</v>
      </c>
      <c r="G242">
        <v>32069374.800000001</v>
      </c>
      <c r="H242">
        <v>27958354.199999999</v>
      </c>
      <c r="I242">
        <v>-15517842.800000001</v>
      </c>
      <c r="J242" s="53">
        <v>38981516</v>
      </c>
      <c r="K242" s="65">
        <v>60206284</v>
      </c>
      <c r="L242">
        <v>3.5900000000000001E-2</v>
      </c>
      <c r="M242">
        <v>5.3999999999999999E-2</v>
      </c>
      <c r="N242">
        <v>0.1273</v>
      </c>
      <c r="O242">
        <v>58746.03</v>
      </c>
      <c r="P242">
        <v>5924.1</v>
      </c>
      <c r="Q242">
        <v>0.92</v>
      </c>
      <c r="R242">
        <v>0.92</v>
      </c>
      <c r="S242">
        <v>74.7</v>
      </c>
      <c r="T242">
        <v>7.7</v>
      </c>
      <c r="U242">
        <v>1.1000000000000001</v>
      </c>
      <c r="V242">
        <v>3.2</v>
      </c>
      <c r="W242">
        <v>193.2</v>
      </c>
      <c r="X242">
        <v>0.04</v>
      </c>
      <c r="Y242">
        <v>75.3</v>
      </c>
      <c r="Z242">
        <v>9</v>
      </c>
      <c r="AA242">
        <v>84.2</v>
      </c>
      <c r="AB242">
        <v>70.8</v>
      </c>
      <c r="AC242">
        <v>6.9</v>
      </c>
      <c r="AD242">
        <v>1</v>
      </c>
      <c r="AE242">
        <v>3.3</v>
      </c>
      <c r="AF242">
        <v>193</v>
      </c>
      <c r="AG242">
        <v>0.04</v>
      </c>
      <c r="AH242">
        <v>71.3</v>
      </c>
      <c r="AI242">
        <v>9.1</v>
      </c>
      <c r="AJ242">
        <v>80.400000000000006</v>
      </c>
      <c r="AK242">
        <v>64.8</v>
      </c>
      <c r="AL242">
        <v>2.4</v>
      </c>
      <c r="AM242">
        <v>0.3</v>
      </c>
      <c r="AN242">
        <v>6.7</v>
      </c>
      <c r="AO242">
        <v>301.7</v>
      </c>
      <c r="AP242">
        <v>0.03</v>
      </c>
      <c r="AQ242">
        <v>64.900000000000006</v>
      </c>
      <c r="AR242">
        <v>15.7</v>
      </c>
      <c r="AS242">
        <v>80.599999999999994</v>
      </c>
      <c r="AT242">
        <v>363.3</v>
      </c>
      <c r="AU242">
        <v>29</v>
      </c>
      <c r="AV242">
        <v>4.12</v>
      </c>
      <c r="AW242">
        <v>23.6</v>
      </c>
      <c r="AX242">
        <v>1186.2</v>
      </c>
      <c r="AY242">
        <v>0.19</v>
      </c>
      <c r="AZ242">
        <v>365.2</v>
      </c>
      <c r="BA242">
        <v>59</v>
      </c>
      <c r="BB242">
        <v>424.3</v>
      </c>
      <c r="BC242">
        <v>3944120</v>
      </c>
      <c r="BD242">
        <v>403.5</v>
      </c>
      <c r="BE242">
        <v>58.2</v>
      </c>
      <c r="BF242">
        <v>168410.1</v>
      </c>
      <c r="BG242">
        <v>10203.9</v>
      </c>
      <c r="BH242">
        <v>1.9</v>
      </c>
      <c r="BI242">
        <v>3972047.2</v>
      </c>
      <c r="BJ242">
        <v>473011.4</v>
      </c>
      <c r="BK242">
        <v>4445058.5999999996</v>
      </c>
      <c r="BL242">
        <v>0</v>
      </c>
      <c r="BM242">
        <v>13.06</v>
      </c>
      <c r="BN242">
        <v>9.43</v>
      </c>
      <c r="BO242">
        <v>0</v>
      </c>
      <c r="BP242">
        <v>22.49</v>
      </c>
      <c r="BQ242">
        <v>14.34</v>
      </c>
      <c r="BR242">
        <v>10.7</v>
      </c>
      <c r="BS242">
        <v>0</v>
      </c>
      <c r="BT242">
        <v>25.04</v>
      </c>
      <c r="BU242">
        <v>53478772</v>
      </c>
      <c r="BV242">
        <v>47587216</v>
      </c>
      <c r="BW242">
        <v>1383088.4</v>
      </c>
      <c r="BX242">
        <v>24320.1</v>
      </c>
      <c r="BY242">
        <v>0</v>
      </c>
      <c r="BZ242">
        <v>0</v>
      </c>
      <c r="CA242">
        <v>3071547.8</v>
      </c>
      <c r="CB242">
        <v>0</v>
      </c>
      <c r="CC242">
        <v>0</v>
      </c>
      <c r="CD242">
        <v>1533056</v>
      </c>
      <c r="CE242">
        <v>1254429.2</v>
      </c>
      <c r="CF242">
        <v>0</v>
      </c>
      <c r="CG242">
        <v>6260.9</v>
      </c>
      <c r="CH242">
        <v>61267.8</v>
      </c>
      <c r="CI242">
        <v>90641</v>
      </c>
      <c r="CJ242">
        <v>0</v>
      </c>
      <c r="CK242">
        <v>0</v>
      </c>
      <c r="CL242">
        <v>0</v>
      </c>
      <c r="CM242">
        <v>0</v>
      </c>
      <c r="CN242">
        <v>10748039</v>
      </c>
      <c r="CO242">
        <v>35306124</v>
      </c>
      <c r="CP242">
        <v>0</v>
      </c>
      <c r="CQ242">
        <v>777.7</v>
      </c>
      <c r="CR242">
        <v>5.4</v>
      </c>
      <c r="CS242">
        <v>0</v>
      </c>
      <c r="CT242">
        <v>1540</v>
      </c>
      <c r="CU242">
        <v>0</v>
      </c>
      <c r="CV242">
        <v>0</v>
      </c>
      <c r="CW242">
        <v>930.5</v>
      </c>
      <c r="CX242">
        <v>1429.4</v>
      </c>
      <c r="CY242">
        <v>0</v>
      </c>
      <c r="CZ242">
        <v>729.8</v>
      </c>
      <c r="DA242">
        <v>8.6</v>
      </c>
      <c r="DB242">
        <v>82.7</v>
      </c>
      <c r="DC242">
        <v>0</v>
      </c>
      <c r="DD242">
        <v>0</v>
      </c>
      <c r="DE242">
        <v>0</v>
      </c>
      <c r="DF242">
        <v>0</v>
      </c>
      <c r="DG242">
        <v>4273.8999999999996</v>
      </c>
      <c r="DH242">
        <v>0</v>
      </c>
      <c r="DI242">
        <v>10440.200000000001</v>
      </c>
      <c r="DJ242">
        <v>3391.6</v>
      </c>
      <c r="DK242">
        <v>0</v>
      </c>
      <c r="DL242">
        <v>0</v>
      </c>
      <c r="DM242">
        <v>0</v>
      </c>
      <c r="DN242">
        <v>0.45</v>
      </c>
      <c r="DO242">
        <v>0</v>
      </c>
      <c r="DP242">
        <v>0.45</v>
      </c>
      <c r="DQ242">
        <v>0</v>
      </c>
    </row>
    <row r="243" spans="1:121" hidden="1">
      <c r="A243" t="s">
        <v>99</v>
      </c>
      <c r="B243">
        <v>2035</v>
      </c>
      <c r="C243">
        <v>31873004</v>
      </c>
      <c r="D243">
        <v>3476175.5</v>
      </c>
      <c r="E243">
        <v>0</v>
      </c>
      <c r="F243">
        <v>1433595.7</v>
      </c>
      <c r="G243">
        <v>36782774.100000001</v>
      </c>
      <c r="H243">
        <v>30727267</v>
      </c>
      <c r="I243">
        <v>-13963062.699999999</v>
      </c>
      <c r="J243" s="53">
        <v>40562004</v>
      </c>
      <c r="K243" s="65">
        <v>58391000</v>
      </c>
      <c r="L243">
        <v>3.5900000000000001E-2</v>
      </c>
      <c r="M243">
        <v>5.3900000000000003E-2</v>
      </c>
      <c r="N243">
        <v>0.12740000000000001</v>
      </c>
      <c r="O243">
        <v>83407.28</v>
      </c>
      <c r="P243">
        <v>6720.8</v>
      </c>
      <c r="Q243">
        <v>0.98</v>
      </c>
      <c r="R243">
        <v>0.97</v>
      </c>
      <c r="S243">
        <v>7</v>
      </c>
      <c r="T243">
        <v>0.1</v>
      </c>
      <c r="U243">
        <v>0.01</v>
      </c>
      <c r="V243">
        <v>0.8</v>
      </c>
      <c r="W243">
        <v>36.6</v>
      </c>
      <c r="X243">
        <v>0</v>
      </c>
      <c r="Y243">
        <v>7</v>
      </c>
      <c r="Z243">
        <v>1.9</v>
      </c>
      <c r="AA243">
        <v>8.9</v>
      </c>
      <c r="AB243">
        <v>21.1</v>
      </c>
      <c r="AC243">
        <v>1.6</v>
      </c>
      <c r="AD243">
        <v>0.22</v>
      </c>
      <c r="AE243">
        <v>1.5</v>
      </c>
      <c r="AF243">
        <v>73.099999999999994</v>
      </c>
      <c r="AG243">
        <v>0.01</v>
      </c>
      <c r="AH243">
        <v>21.3</v>
      </c>
      <c r="AI243">
        <v>3.7</v>
      </c>
      <c r="AJ243">
        <v>24.9</v>
      </c>
      <c r="AK243">
        <v>79.8</v>
      </c>
      <c r="AL243">
        <v>2.9</v>
      </c>
      <c r="AM243">
        <v>0.37</v>
      </c>
      <c r="AN243">
        <v>8.1999999999999993</v>
      </c>
      <c r="AO243">
        <v>371.5</v>
      </c>
      <c r="AP243">
        <v>0.04</v>
      </c>
      <c r="AQ243">
        <v>79.900000000000006</v>
      </c>
      <c r="AR243">
        <v>19.3</v>
      </c>
      <c r="AS243">
        <v>99.2</v>
      </c>
      <c r="AT243">
        <v>284.60000000000002</v>
      </c>
      <c r="AU243">
        <v>21.5</v>
      </c>
      <c r="AV243">
        <v>3.03</v>
      </c>
      <c r="AW243">
        <v>20</v>
      </c>
      <c r="AX243">
        <v>969.7</v>
      </c>
      <c r="AY243">
        <v>0.16</v>
      </c>
      <c r="AZ243">
        <v>286.10000000000002</v>
      </c>
      <c r="BA243">
        <v>48.9</v>
      </c>
      <c r="BB243">
        <v>335</v>
      </c>
      <c r="BC243">
        <v>377081.4</v>
      </c>
      <c r="BD243">
        <v>7.1</v>
      </c>
      <c r="BE243">
        <v>0.7</v>
      </c>
      <c r="BF243">
        <v>44778.400000000001</v>
      </c>
      <c r="BG243">
        <v>1972</v>
      </c>
      <c r="BH243">
        <v>0.2</v>
      </c>
      <c r="BI243">
        <v>377487.2</v>
      </c>
      <c r="BJ243">
        <v>103590</v>
      </c>
      <c r="BK243">
        <v>481077.2</v>
      </c>
      <c r="BL243">
        <v>0</v>
      </c>
      <c r="BM243">
        <v>11.2</v>
      </c>
      <c r="BN243">
        <v>13</v>
      </c>
      <c r="BO243">
        <v>0</v>
      </c>
      <c r="BP243">
        <v>24.2</v>
      </c>
      <c r="BQ243">
        <v>12.63</v>
      </c>
      <c r="BR243">
        <v>15.47</v>
      </c>
      <c r="BS243">
        <v>0</v>
      </c>
      <c r="BT243">
        <v>28.09</v>
      </c>
      <c r="BU243">
        <v>54759240</v>
      </c>
      <c r="BV243">
        <v>50745836</v>
      </c>
      <c r="BW243">
        <v>2953556.8</v>
      </c>
      <c r="BX243">
        <v>7027.4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1803235.6</v>
      </c>
      <c r="CE243">
        <v>905175.3</v>
      </c>
      <c r="CF243">
        <v>0</v>
      </c>
      <c r="CG243">
        <v>4461.3999999999996</v>
      </c>
      <c r="CH243">
        <v>60463.1</v>
      </c>
      <c r="CI243">
        <v>82718.2</v>
      </c>
      <c r="CJ243">
        <v>0</v>
      </c>
      <c r="CK243">
        <v>0</v>
      </c>
      <c r="CL243">
        <v>0</v>
      </c>
      <c r="CM243">
        <v>0</v>
      </c>
      <c r="CN243">
        <v>12846073</v>
      </c>
      <c r="CO243">
        <v>36096530</v>
      </c>
      <c r="CP243">
        <v>0</v>
      </c>
      <c r="CQ243">
        <v>1553.4</v>
      </c>
      <c r="CR243">
        <v>3.2</v>
      </c>
      <c r="CS243">
        <v>0</v>
      </c>
      <c r="CT243">
        <v>0</v>
      </c>
      <c r="CU243">
        <v>0</v>
      </c>
      <c r="CV243">
        <v>0</v>
      </c>
      <c r="CW243">
        <v>1165.9000000000001</v>
      </c>
      <c r="CX243">
        <v>1429.4</v>
      </c>
      <c r="CY243">
        <v>0</v>
      </c>
      <c r="CZ243">
        <v>729.8</v>
      </c>
      <c r="DA243">
        <v>8.6</v>
      </c>
      <c r="DB243">
        <v>82.7</v>
      </c>
      <c r="DC243">
        <v>0</v>
      </c>
      <c r="DD243">
        <v>0</v>
      </c>
      <c r="DE243">
        <v>0</v>
      </c>
      <c r="DF243">
        <v>0</v>
      </c>
      <c r="DG243">
        <v>5360</v>
      </c>
      <c r="DH243">
        <v>0</v>
      </c>
      <c r="DI243">
        <v>10574.7</v>
      </c>
      <c r="DJ243">
        <v>8108.3</v>
      </c>
      <c r="DK243">
        <v>0</v>
      </c>
      <c r="DL243">
        <v>0</v>
      </c>
      <c r="DM243">
        <v>0</v>
      </c>
      <c r="DN243">
        <v>0.45</v>
      </c>
      <c r="DO243">
        <v>0</v>
      </c>
      <c r="DP243">
        <v>0.6</v>
      </c>
      <c r="DQ243">
        <v>0</v>
      </c>
    </row>
    <row r="244" spans="1:121" hidden="1">
      <c r="A244" t="s">
        <v>99</v>
      </c>
      <c r="B244">
        <v>2040</v>
      </c>
      <c r="C244">
        <v>35327660</v>
      </c>
      <c r="D244">
        <v>4136690.5</v>
      </c>
      <c r="E244">
        <v>0</v>
      </c>
      <c r="F244">
        <v>1659451.9</v>
      </c>
      <c r="G244">
        <v>41123803.899999999</v>
      </c>
      <c r="H244">
        <v>34057763</v>
      </c>
      <c r="I244">
        <v>-21571488.100000001</v>
      </c>
      <c r="J244" s="53">
        <v>45330910</v>
      </c>
      <c r="K244" s="65">
        <v>70944190</v>
      </c>
      <c r="L244">
        <v>3.5900000000000001E-2</v>
      </c>
      <c r="M244">
        <v>5.3900000000000003E-2</v>
      </c>
      <c r="N244">
        <v>0.12709999999999999</v>
      </c>
      <c r="O244">
        <v>82313.7</v>
      </c>
      <c r="P244">
        <v>7590.6</v>
      </c>
      <c r="Q244">
        <v>0.99</v>
      </c>
      <c r="R244">
        <v>0.98</v>
      </c>
      <c r="S244">
        <v>3.7</v>
      </c>
      <c r="T244">
        <v>0.1</v>
      </c>
      <c r="U244">
        <v>0.01</v>
      </c>
      <c r="V244">
        <v>0.4</v>
      </c>
      <c r="W244">
        <v>19.5</v>
      </c>
      <c r="X244">
        <v>0</v>
      </c>
      <c r="Y244">
        <v>3.7</v>
      </c>
      <c r="Z244">
        <v>1</v>
      </c>
      <c r="AA244">
        <v>4.8</v>
      </c>
      <c r="AB244">
        <v>11.4</v>
      </c>
      <c r="AC244">
        <v>0.8</v>
      </c>
      <c r="AD244">
        <v>0.11</v>
      </c>
      <c r="AE244">
        <v>0.8</v>
      </c>
      <c r="AF244">
        <v>40.799999999999997</v>
      </c>
      <c r="AG244">
        <v>0.01</v>
      </c>
      <c r="AH244">
        <v>11.5</v>
      </c>
      <c r="AI244">
        <v>2.1</v>
      </c>
      <c r="AJ244">
        <v>13.5</v>
      </c>
      <c r="AK244">
        <v>83.8</v>
      </c>
      <c r="AL244">
        <v>3.5</v>
      </c>
      <c r="AM244">
        <v>0.45</v>
      </c>
      <c r="AN244">
        <v>8.3000000000000007</v>
      </c>
      <c r="AO244">
        <v>378.1</v>
      </c>
      <c r="AP244">
        <v>0.04</v>
      </c>
      <c r="AQ244">
        <v>84</v>
      </c>
      <c r="AR244">
        <v>19.5</v>
      </c>
      <c r="AS244">
        <v>103.5</v>
      </c>
      <c r="AT244">
        <v>249.3</v>
      </c>
      <c r="AU244">
        <v>19.7</v>
      </c>
      <c r="AV244">
        <v>2.8</v>
      </c>
      <c r="AW244">
        <v>16.5</v>
      </c>
      <c r="AX244">
        <v>823.9</v>
      </c>
      <c r="AY244">
        <v>0.13</v>
      </c>
      <c r="AZ244">
        <v>250.7</v>
      </c>
      <c r="BA244">
        <v>41.1</v>
      </c>
      <c r="BB244">
        <v>291.8</v>
      </c>
      <c r="BC244">
        <v>244945.9</v>
      </c>
      <c r="BD244">
        <v>4.5999999999999996</v>
      </c>
      <c r="BE244">
        <v>0.5</v>
      </c>
      <c r="BF244">
        <v>29116</v>
      </c>
      <c r="BG244">
        <v>1281</v>
      </c>
      <c r="BH244">
        <v>0.1</v>
      </c>
      <c r="BI244">
        <v>245209.5</v>
      </c>
      <c r="BJ244">
        <v>67320.2</v>
      </c>
      <c r="BK244">
        <v>312529.7</v>
      </c>
      <c r="BL244">
        <v>0</v>
      </c>
      <c r="BM244">
        <v>8.43</v>
      </c>
      <c r="BN244">
        <v>12.81</v>
      </c>
      <c r="BO244">
        <v>0</v>
      </c>
      <c r="BP244">
        <v>21.23</v>
      </c>
      <c r="BQ244">
        <v>9.5299999999999994</v>
      </c>
      <c r="BR244">
        <v>15.36</v>
      </c>
      <c r="BS244">
        <v>0</v>
      </c>
      <c r="BT244">
        <v>24.89</v>
      </c>
      <c r="BU244">
        <v>66952224</v>
      </c>
      <c r="BV244">
        <v>62695290</v>
      </c>
      <c r="BW244">
        <v>3529018.5</v>
      </c>
      <c r="BX244">
        <v>5597.9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1814093.6</v>
      </c>
      <c r="CE244">
        <v>593047.30000000005</v>
      </c>
      <c r="CF244">
        <v>0</v>
      </c>
      <c r="CG244">
        <v>2086.1999999999998</v>
      </c>
      <c r="CH244">
        <v>60463.5</v>
      </c>
      <c r="CI244">
        <v>66719.199999999997</v>
      </c>
      <c r="CJ244">
        <v>0</v>
      </c>
      <c r="CK244">
        <v>0</v>
      </c>
      <c r="CL244">
        <v>0</v>
      </c>
      <c r="CM244">
        <v>0</v>
      </c>
      <c r="CN244">
        <v>15075296</v>
      </c>
      <c r="CO244">
        <v>45805904</v>
      </c>
      <c r="CP244">
        <v>0</v>
      </c>
      <c r="CQ244">
        <v>1950.1</v>
      </c>
      <c r="CR244">
        <v>3.2</v>
      </c>
      <c r="CS244">
        <v>0</v>
      </c>
      <c r="CT244">
        <v>0</v>
      </c>
      <c r="CU244">
        <v>0</v>
      </c>
      <c r="CV244">
        <v>0</v>
      </c>
      <c r="CW244">
        <v>1229.9000000000001</v>
      </c>
      <c r="CX244">
        <v>1429.4</v>
      </c>
      <c r="CY244">
        <v>0</v>
      </c>
      <c r="CZ244">
        <v>701.3</v>
      </c>
      <c r="DA244">
        <v>8.6</v>
      </c>
      <c r="DB244">
        <v>82.7</v>
      </c>
      <c r="DC244">
        <v>0</v>
      </c>
      <c r="DD244">
        <v>0</v>
      </c>
      <c r="DE244">
        <v>0</v>
      </c>
      <c r="DF244">
        <v>0</v>
      </c>
      <c r="DG244">
        <v>6981.4</v>
      </c>
      <c r="DH244">
        <v>0</v>
      </c>
      <c r="DI244">
        <v>13310.6</v>
      </c>
      <c r="DJ244">
        <v>9620.2999999999993</v>
      </c>
      <c r="DK244">
        <v>0</v>
      </c>
      <c r="DL244">
        <v>0</v>
      </c>
      <c r="DM244">
        <v>0</v>
      </c>
      <c r="DN244">
        <v>0.67</v>
      </c>
      <c r="DO244">
        <v>0</v>
      </c>
      <c r="DP244">
        <v>0.75</v>
      </c>
      <c r="DQ244">
        <v>0</v>
      </c>
    </row>
    <row r="245" spans="1:121" hidden="1">
      <c r="A245" t="s">
        <v>99</v>
      </c>
      <c r="B245">
        <v>2045</v>
      </c>
      <c r="C245">
        <v>38623576</v>
      </c>
      <c r="D245">
        <v>3706490.5</v>
      </c>
      <c r="E245">
        <v>0</v>
      </c>
      <c r="F245">
        <v>1568050.6</v>
      </c>
      <c r="G245">
        <v>43898118.399999999</v>
      </c>
      <c r="H245">
        <v>37235203.700000003</v>
      </c>
      <c r="I245">
        <v>-17278244.100000001</v>
      </c>
      <c r="J245" s="53">
        <v>44442784</v>
      </c>
      <c r="K245" s="65">
        <v>65234230</v>
      </c>
      <c r="L245">
        <v>3.5900000000000001E-2</v>
      </c>
      <c r="M245">
        <v>5.3900000000000003E-2</v>
      </c>
      <c r="N245">
        <v>0.12640000000000001</v>
      </c>
      <c r="O245">
        <v>83373.94</v>
      </c>
      <c r="P245">
        <v>8353.1</v>
      </c>
      <c r="Q245">
        <v>0.99</v>
      </c>
      <c r="R245">
        <v>0.99</v>
      </c>
      <c r="S245">
        <v>2.9</v>
      </c>
      <c r="T245">
        <v>0.1</v>
      </c>
      <c r="U245">
        <v>0.01</v>
      </c>
      <c r="V245">
        <v>0.3</v>
      </c>
      <c r="W245">
        <v>15</v>
      </c>
      <c r="X245">
        <v>0</v>
      </c>
      <c r="Y245">
        <v>2.9</v>
      </c>
      <c r="Z245">
        <v>0.8</v>
      </c>
      <c r="AA245">
        <v>3.7</v>
      </c>
      <c r="AB245">
        <v>8.9</v>
      </c>
      <c r="AC245">
        <v>0.6</v>
      </c>
      <c r="AD245">
        <v>0.09</v>
      </c>
      <c r="AE245">
        <v>0.6</v>
      </c>
      <c r="AF245">
        <v>31.1</v>
      </c>
      <c r="AG245">
        <v>0</v>
      </c>
      <c r="AH245">
        <v>8.9</v>
      </c>
      <c r="AI245">
        <v>1.6</v>
      </c>
      <c r="AJ245">
        <v>10.5</v>
      </c>
      <c r="AK245">
        <v>53.9</v>
      </c>
      <c r="AL245">
        <v>2.4</v>
      </c>
      <c r="AM245">
        <v>0.32</v>
      </c>
      <c r="AN245">
        <v>5.0999999999999996</v>
      </c>
      <c r="AO245">
        <v>237.1</v>
      </c>
      <c r="AP245">
        <v>0.03</v>
      </c>
      <c r="AQ245">
        <v>54</v>
      </c>
      <c r="AR245">
        <v>12.2</v>
      </c>
      <c r="AS245">
        <v>66.2</v>
      </c>
      <c r="AT245">
        <v>167.5</v>
      </c>
      <c r="AU245">
        <v>12.2</v>
      </c>
      <c r="AV245">
        <v>1.72</v>
      </c>
      <c r="AW245">
        <v>12.4</v>
      </c>
      <c r="AX245">
        <v>585</v>
      </c>
      <c r="AY245">
        <v>0.09</v>
      </c>
      <c r="AZ245">
        <v>168.3</v>
      </c>
      <c r="BA245">
        <v>29.9</v>
      </c>
      <c r="BB245">
        <v>198.2</v>
      </c>
      <c r="BC245">
        <v>182994.3</v>
      </c>
      <c r="BD245">
        <v>3.4</v>
      </c>
      <c r="BE245">
        <v>0.3</v>
      </c>
      <c r="BF245">
        <v>21751.3</v>
      </c>
      <c r="BG245">
        <v>957</v>
      </c>
      <c r="BH245">
        <v>0.1</v>
      </c>
      <c r="BI245">
        <v>183191.2</v>
      </c>
      <c r="BJ245">
        <v>50292.9</v>
      </c>
      <c r="BK245">
        <v>233484.1</v>
      </c>
      <c r="BL245">
        <v>0</v>
      </c>
      <c r="BM245">
        <v>6.44</v>
      </c>
      <c r="BN245">
        <v>13.31</v>
      </c>
      <c r="BO245">
        <v>0</v>
      </c>
      <c r="BP245">
        <v>19.760000000000002</v>
      </c>
      <c r="BQ245">
        <v>7.28</v>
      </c>
      <c r="BR245">
        <v>15.6</v>
      </c>
      <c r="BS245">
        <v>0</v>
      </c>
      <c r="BT245">
        <v>22.88</v>
      </c>
      <c r="BU245">
        <v>64885224</v>
      </c>
      <c r="BV245">
        <v>61176364</v>
      </c>
      <c r="BW245">
        <v>3158363</v>
      </c>
      <c r="BX245">
        <v>4069.6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1797388.6</v>
      </c>
      <c r="CE245">
        <v>445586.6</v>
      </c>
      <c r="CF245">
        <v>0</v>
      </c>
      <c r="CG245">
        <v>974.3</v>
      </c>
      <c r="CH245">
        <v>48722</v>
      </c>
      <c r="CI245">
        <v>51146.8</v>
      </c>
      <c r="CJ245">
        <v>0</v>
      </c>
      <c r="CK245">
        <v>0</v>
      </c>
      <c r="CL245">
        <v>0</v>
      </c>
      <c r="CM245">
        <v>0</v>
      </c>
      <c r="CN245">
        <v>14989330</v>
      </c>
      <c r="CO245">
        <v>44389644</v>
      </c>
      <c r="CP245">
        <v>0</v>
      </c>
      <c r="CQ245">
        <v>1849.8</v>
      </c>
      <c r="CR245">
        <v>3.2</v>
      </c>
      <c r="CS245">
        <v>0</v>
      </c>
      <c r="CT245">
        <v>0</v>
      </c>
      <c r="CU245">
        <v>0</v>
      </c>
      <c r="CV245">
        <v>0</v>
      </c>
      <c r="CW245">
        <v>1301.8</v>
      </c>
      <c r="CX245">
        <v>1429.4</v>
      </c>
      <c r="CY245">
        <v>0</v>
      </c>
      <c r="CZ245">
        <v>701.3</v>
      </c>
      <c r="DA245">
        <v>7</v>
      </c>
      <c r="DB245">
        <v>82.7</v>
      </c>
      <c r="DC245">
        <v>0</v>
      </c>
      <c r="DD245">
        <v>0</v>
      </c>
      <c r="DE245">
        <v>0</v>
      </c>
      <c r="DF245">
        <v>0</v>
      </c>
      <c r="DG245">
        <v>7744</v>
      </c>
      <c r="DH245">
        <v>0</v>
      </c>
      <c r="DI245">
        <v>13260.2</v>
      </c>
      <c r="DJ245">
        <v>8516</v>
      </c>
      <c r="DK245">
        <v>0</v>
      </c>
      <c r="DL245">
        <v>0</v>
      </c>
      <c r="DM245">
        <v>0</v>
      </c>
      <c r="DN245">
        <v>0.67</v>
      </c>
      <c r="DO245">
        <v>0</v>
      </c>
      <c r="DP245">
        <v>0.9</v>
      </c>
      <c r="DQ245">
        <v>0</v>
      </c>
    </row>
    <row r="246" spans="1:121" hidden="1">
      <c r="A246" t="s">
        <v>99</v>
      </c>
      <c r="B246">
        <v>2050</v>
      </c>
      <c r="C246">
        <v>41799732</v>
      </c>
      <c r="D246">
        <v>3980005.2</v>
      </c>
      <c r="E246">
        <v>0</v>
      </c>
      <c r="F246">
        <v>1614115.5</v>
      </c>
      <c r="G246">
        <v>47393854.399999999</v>
      </c>
      <c r="H246">
        <v>40297165.899999999</v>
      </c>
      <c r="I246">
        <v>-14987645.800000001</v>
      </c>
      <c r="J246" s="53">
        <v>47227010</v>
      </c>
      <c r="K246" s="65">
        <v>66088090</v>
      </c>
      <c r="L246">
        <v>3.5900000000000001E-2</v>
      </c>
      <c r="M246">
        <v>5.3900000000000003E-2</v>
      </c>
      <c r="N246">
        <v>0.1275</v>
      </c>
      <c r="O246">
        <v>86144.16</v>
      </c>
      <c r="P246">
        <v>9052.4</v>
      </c>
      <c r="Q246">
        <v>0.99</v>
      </c>
      <c r="R246">
        <v>1</v>
      </c>
      <c r="S246">
        <v>3.7</v>
      </c>
      <c r="T246">
        <v>0.1</v>
      </c>
      <c r="U246">
        <v>0.01</v>
      </c>
      <c r="V246">
        <v>0.4</v>
      </c>
      <c r="W246">
        <v>19.3</v>
      </c>
      <c r="X246">
        <v>0</v>
      </c>
      <c r="Y246">
        <v>3.7</v>
      </c>
      <c r="Z246">
        <v>1</v>
      </c>
      <c r="AA246">
        <v>4.7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32.5</v>
      </c>
      <c r="AL246">
        <v>1.6</v>
      </c>
      <c r="AM246">
        <v>0.22</v>
      </c>
      <c r="AN246">
        <v>3</v>
      </c>
      <c r="AO246">
        <v>137.4</v>
      </c>
      <c r="AP246">
        <v>0.02</v>
      </c>
      <c r="AQ246">
        <v>32.6</v>
      </c>
      <c r="AR246">
        <v>7.1</v>
      </c>
      <c r="AS246">
        <v>39.6</v>
      </c>
      <c r="AT246">
        <v>158.9</v>
      </c>
      <c r="AU246">
        <v>10</v>
      </c>
      <c r="AV246">
        <v>1.39</v>
      </c>
      <c r="AW246">
        <v>13</v>
      </c>
      <c r="AX246">
        <v>607.6</v>
      </c>
      <c r="AY246">
        <v>0.08</v>
      </c>
      <c r="AZ246">
        <v>159.6</v>
      </c>
      <c r="BA246">
        <v>31.1</v>
      </c>
      <c r="BB246">
        <v>190.7</v>
      </c>
      <c r="BC246">
        <v>244571.3</v>
      </c>
      <c r="BD246">
        <v>4.5999999999999996</v>
      </c>
      <c r="BE246">
        <v>0.5</v>
      </c>
      <c r="BF246">
        <v>29028.3</v>
      </c>
      <c r="BG246">
        <v>1279</v>
      </c>
      <c r="BH246">
        <v>0.1</v>
      </c>
      <c r="BI246">
        <v>244834.5</v>
      </c>
      <c r="BJ246">
        <v>67172.399999999994</v>
      </c>
      <c r="BK246">
        <v>312007</v>
      </c>
      <c r="BL246">
        <v>0</v>
      </c>
      <c r="BM246">
        <v>6.81</v>
      </c>
      <c r="BN246">
        <v>13.73</v>
      </c>
      <c r="BO246">
        <v>0</v>
      </c>
      <c r="BP246">
        <v>20.54</v>
      </c>
      <c r="BQ246">
        <v>7.7</v>
      </c>
      <c r="BR246">
        <v>16.03</v>
      </c>
      <c r="BS246">
        <v>0</v>
      </c>
      <c r="BT246">
        <v>23.73</v>
      </c>
      <c r="BU246">
        <v>66431430</v>
      </c>
      <c r="BV246">
        <v>62381496</v>
      </c>
      <c r="BW246">
        <v>3406418.5</v>
      </c>
      <c r="BX246">
        <v>4220.1000000000004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1804822.2</v>
      </c>
      <c r="CE246">
        <v>586006.80000000005</v>
      </c>
      <c r="CF246">
        <v>0</v>
      </c>
      <c r="CG246">
        <v>2071.1</v>
      </c>
      <c r="CH246">
        <v>0</v>
      </c>
      <c r="CI246">
        <v>51212.6</v>
      </c>
      <c r="CJ246">
        <v>0</v>
      </c>
      <c r="CK246">
        <v>0</v>
      </c>
      <c r="CL246">
        <v>0</v>
      </c>
      <c r="CM246">
        <v>0</v>
      </c>
      <c r="CN246">
        <v>15457075</v>
      </c>
      <c r="CO246">
        <v>45119604</v>
      </c>
      <c r="CP246">
        <v>0</v>
      </c>
      <c r="CQ246">
        <v>1917.2</v>
      </c>
      <c r="CR246">
        <v>3.2</v>
      </c>
      <c r="CS246">
        <v>0</v>
      </c>
      <c r="CT246">
        <v>0</v>
      </c>
      <c r="CU246">
        <v>0</v>
      </c>
      <c r="CV246">
        <v>0</v>
      </c>
      <c r="CW246">
        <v>1384.3</v>
      </c>
      <c r="CX246">
        <v>1429.4</v>
      </c>
      <c r="CY246">
        <v>0</v>
      </c>
      <c r="CZ246">
        <v>701.3</v>
      </c>
      <c r="DA246">
        <v>0</v>
      </c>
      <c r="DB246">
        <v>82.7</v>
      </c>
      <c r="DC246">
        <v>0</v>
      </c>
      <c r="DD246">
        <v>0</v>
      </c>
      <c r="DE246">
        <v>0</v>
      </c>
      <c r="DF246">
        <v>0</v>
      </c>
      <c r="DG246">
        <v>8353.5</v>
      </c>
      <c r="DH246">
        <v>0</v>
      </c>
      <c r="DI246">
        <v>13200.8</v>
      </c>
      <c r="DJ246">
        <v>8611.9</v>
      </c>
      <c r="DK246">
        <v>0</v>
      </c>
      <c r="DL246">
        <v>0</v>
      </c>
      <c r="DM246">
        <v>0</v>
      </c>
      <c r="DN246">
        <v>0.72</v>
      </c>
      <c r="DO246">
        <v>0</v>
      </c>
      <c r="DP246">
        <v>1</v>
      </c>
      <c r="DQ246">
        <v>0</v>
      </c>
    </row>
    <row r="247" spans="1:121" hidden="1">
      <c r="A247" t="s">
        <v>91</v>
      </c>
      <c r="B247">
        <v>2024</v>
      </c>
      <c r="C247">
        <v>41460850</v>
      </c>
      <c r="D247">
        <v>482603.6</v>
      </c>
      <c r="E247">
        <v>0</v>
      </c>
      <c r="F247">
        <v>713875.8</v>
      </c>
      <c r="G247">
        <v>42657326</v>
      </c>
      <c r="H247">
        <v>39970667.799999997</v>
      </c>
      <c r="I247">
        <v>31047977.699999999</v>
      </c>
      <c r="J247" s="53">
        <v>25341504</v>
      </c>
      <c r="K247" s="65">
        <v>21446326</v>
      </c>
      <c r="L247">
        <v>3.5900000000000001E-2</v>
      </c>
      <c r="M247">
        <v>5.3900000000000003E-2</v>
      </c>
      <c r="N247">
        <v>0.14349999999999999</v>
      </c>
      <c r="O247">
        <v>58784.83</v>
      </c>
      <c r="P247">
        <v>9953.5</v>
      </c>
      <c r="Q247">
        <v>0.5</v>
      </c>
      <c r="R247">
        <v>0.59</v>
      </c>
      <c r="S247">
        <v>227.5</v>
      </c>
      <c r="T247">
        <v>7.7</v>
      </c>
      <c r="U247">
        <v>0.95</v>
      </c>
      <c r="V247">
        <v>23.8</v>
      </c>
      <c r="W247">
        <v>1082.5999999999999</v>
      </c>
      <c r="X247">
        <v>0.1</v>
      </c>
      <c r="Y247">
        <v>228</v>
      </c>
      <c r="Z247">
        <v>56.1</v>
      </c>
      <c r="AA247">
        <v>284.10000000000002</v>
      </c>
      <c r="AB247">
        <v>212.8</v>
      </c>
      <c r="AC247">
        <v>9.9</v>
      </c>
      <c r="AD247">
        <v>1.31</v>
      </c>
      <c r="AE247">
        <v>20</v>
      </c>
      <c r="AF247">
        <v>927.1</v>
      </c>
      <c r="AG247">
        <v>0.1</v>
      </c>
      <c r="AH247">
        <v>213.5</v>
      </c>
      <c r="AI247">
        <v>47.7</v>
      </c>
      <c r="AJ247">
        <v>261.2</v>
      </c>
      <c r="AK247">
        <v>260</v>
      </c>
      <c r="AL247">
        <v>6.5</v>
      </c>
      <c r="AM247">
        <v>0.74</v>
      </c>
      <c r="AN247">
        <v>29.3</v>
      </c>
      <c r="AO247">
        <v>1306.5</v>
      </c>
      <c r="AP247">
        <v>0.12</v>
      </c>
      <c r="AQ247">
        <v>260.39999999999998</v>
      </c>
      <c r="AR247">
        <v>68.2</v>
      </c>
      <c r="AS247">
        <v>328.7</v>
      </c>
      <c r="AT247">
        <v>669.4</v>
      </c>
      <c r="AU247">
        <v>49.8</v>
      </c>
      <c r="AV247">
        <v>7.04</v>
      </c>
      <c r="AW247">
        <v>46</v>
      </c>
      <c r="AX247">
        <v>2292.3000000000002</v>
      </c>
      <c r="AY247">
        <v>0.34</v>
      </c>
      <c r="AZ247">
        <v>672.8</v>
      </c>
      <c r="BA247">
        <v>114.4</v>
      </c>
      <c r="BB247">
        <v>787.2</v>
      </c>
      <c r="BC247">
        <v>8745047.0999999996</v>
      </c>
      <c r="BD247">
        <v>294.5</v>
      </c>
      <c r="BE247">
        <v>36.5</v>
      </c>
      <c r="BF247">
        <v>916462.2</v>
      </c>
      <c r="BG247">
        <v>41614</v>
      </c>
      <c r="BH247">
        <v>3.9</v>
      </c>
      <c r="BI247">
        <v>8763792.6999999993</v>
      </c>
      <c r="BJ247">
        <v>2157625.4</v>
      </c>
      <c r="BK247">
        <v>10921418.1</v>
      </c>
      <c r="BL247">
        <v>0</v>
      </c>
      <c r="BM247">
        <v>28.95</v>
      </c>
      <c r="BN247">
        <v>12.36</v>
      </c>
      <c r="BO247">
        <v>0</v>
      </c>
      <c r="BP247">
        <v>41.32</v>
      </c>
      <c r="BQ247">
        <v>30.82</v>
      </c>
      <c r="BR247">
        <v>13.66</v>
      </c>
      <c r="BS247">
        <v>0</v>
      </c>
      <c r="BT247">
        <v>44.48</v>
      </c>
      <c r="BU247">
        <v>38807892</v>
      </c>
      <c r="BV247">
        <v>11609348</v>
      </c>
      <c r="BW247">
        <v>409878.8</v>
      </c>
      <c r="BX247">
        <v>43501</v>
      </c>
      <c r="BY247">
        <v>0</v>
      </c>
      <c r="BZ247">
        <v>0</v>
      </c>
      <c r="CA247">
        <v>1221801.8999999999</v>
      </c>
      <c r="CB247">
        <v>0</v>
      </c>
      <c r="CC247">
        <v>223158.39999999999</v>
      </c>
      <c r="CD247">
        <v>1001002.8</v>
      </c>
      <c r="CE247">
        <v>18352916</v>
      </c>
      <c r="CF247">
        <v>0</v>
      </c>
      <c r="CG247">
        <v>8086.3</v>
      </c>
      <c r="CH247">
        <v>5010982</v>
      </c>
      <c r="CI247">
        <v>2147917.7999999998</v>
      </c>
      <c r="CJ247">
        <v>0</v>
      </c>
      <c r="CK247">
        <v>3457.8</v>
      </c>
      <c r="CL247">
        <v>0</v>
      </c>
      <c r="CM247">
        <v>0</v>
      </c>
      <c r="CN247">
        <v>10045365</v>
      </c>
      <c r="CO247">
        <v>339822</v>
      </c>
      <c r="CP247">
        <v>0</v>
      </c>
      <c r="CQ247">
        <v>400</v>
      </c>
      <c r="CR247">
        <v>9.8000000000000007</v>
      </c>
      <c r="CS247">
        <v>0</v>
      </c>
      <c r="CT247">
        <v>472.4</v>
      </c>
      <c r="CU247">
        <v>0</v>
      </c>
      <c r="CV247">
        <v>110</v>
      </c>
      <c r="CW247">
        <v>548.4</v>
      </c>
      <c r="CX247">
        <v>5272.9</v>
      </c>
      <c r="CY247">
        <v>0</v>
      </c>
      <c r="CZ247">
        <v>1177.5999999999999</v>
      </c>
      <c r="DA247">
        <v>672.9</v>
      </c>
      <c r="DB247">
        <v>1051.7</v>
      </c>
      <c r="DC247">
        <v>0</v>
      </c>
      <c r="DD247">
        <v>334</v>
      </c>
      <c r="DE247">
        <v>0</v>
      </c>
      <c r="DF247">
        <v>0</v>
      </c>
      <c r="DG247">
        <v>3781.2</v>
      </c>
      <c r="DH247">
        <v>0</v>
      </c>
      <c r="DI247">
        <v>150</v>
      </c>
      <c r="DJ247">
        <v>1200</v>
      </c>
      <c r="DK247">
        <v>0</v>
      </c>
      <c r="DL247">
        <v>0</v>
      </c>
      <c r="DM247">
        <v>0</v>
      </c>
      <c r="DN247">
        <v>0.27</v>
      </c>
      <c r="DO247">
        <v>0</v>
      </c>
      <c r="DP247">
        <v>0</v>
      </c>
      <c r="DQ247">
        <v>0</v>
      </c>
    </row>
    <row r="248" spans="1:121" hidden="1">
      <c r="A248" t="s">
        <v>91</v>
      </c>
      <c r="B248">
        <v>2026</v>
      </c>
      <c r="C248">
        <v>42520640</v>
      </c>
      <c r="D248">
        <v>1269819.8999999999</v>
      </c>
      <c r="E248">
        <v>0</v>
      </c>
      <c r="F248">
        <v>861089.4</v>
      </c>
      <c r="G248">
        <v>44651548.899999999</v>
      </c>
      <c r="H248">
        <v>40992365.899999999</v>
      </c>
      <c r="I248">
        <v>30667584.5</v>
      </c>
      <c r="J248" s="53">
        <v>31481748</v>
      </c>
      <c r="K248" s="65">
        <v>25181292</v>
      </c>
      <c r="L248">
        <v>3.5900000000000001E-2</v>
      </c>
      <c r="M248">
        <v>5.3900000000000003E-2</v>
      </c>
      <c r="N248">
        <v>0.14349999999999999</v>
      </c>
      <c r="O248">
        <v>68613.89</v>
      </c>
      <c r="P248">
        <v>10216.299999999999</v>
      </c>
      <c r="Q248">
        <v>0.57999999999999996</v>
      </c>
      <c r="R248">
        <v>0.64</v>
      </c>
      <c r="S248">
        <v>185.4</v>
      </c>
      <c r="T248">
        <v>5.8</v>
      </c>
      <c r="U248">
        <v>0.71</v>
      </c>
      <c r="V248">
        <v>19.8</v>
      </c>
      <c r="W248">
        <v>894.7</v>
      </c>
      <c r="X248">
        <v>0.08</v>
      </c>
      <c r="Y248">
        <v>185.8</v>
      </c>
      <c r="Z248">
        <v>46.5</v>
      </c>
      <c r="AA248">
        <v>232.2</v>
      </c>
      <c r="AB248">
        <v>189.6</v>
      </c>
      <c r="AC248">
        <v>9.6</v>
      </c>
      <c r="AD248">
        <v>1.28</v>
      </c>
      <c r="AE248">
        <v>17.3</v>
      </c>
      <c r="AF248">
        <v>802</v>
      </c>
      <c r="AG248">
        <v>0.09</v>
      </c>
      <c r="AH248">
        <v>190.2</v>
      </c>
      <c r="AI248">
        <v>41.2</v>
      </c>
      <c r="AJ248">
        <v>231.5</v>
      </c>
      <c r="AK248">
        <v>174.4</v>
      </c>
      <c r="AL248">
        <v>5.5</v>
      </c>
      <c r="AM248">
        <v>0.67</v>
      </c>
      <c r="AN248">
        <v>18.7</v>
      </c>
      <c r="AO248">
        <v>841.6</v>
      </c>
      <c r="AP248">
        <v>0.08</v>
      </c>
      <c r="AQ248">
        <v>174.7</v>
      </c>
      <c r="AR248">
        <v>43.8</v>
      </c>
      <c r="AS248">
        <v>218.5</v>
      </c>
      <c r="AT248">
        <v>610.1</v>
      </c>
      <c r="AU248">
        <v>43.8</v>
      </c>
      <c r="AV248">
        <v>6.16</v>
      </c>
      <c r="AW248">
        <v>43.5</v>
      </c>
      <c r="AX248">
        <v>2147.1</v>
      </c>
      <c r="AY248">
        <v>0.31</v>
      </c>
      <c r="AZ248">
        <v>613.1</v>
      </c>
      <c r="BA248">
        <v>107.6</v>
      </c>
      <c r="BB248">
        <v>720.7</v>
      </c>
      <c r="BC248">
        <v>7040246.0999999996</v>
      </c>
      <c r="BD248">
        <v>222.3</v>
      </c>
      <c r="BE248">
        <v>27.1</v>
      </c>
      <c r="BF248">
        <v>751373.3</v>
      </c>
      <c r="BG248">
        <v>33973.4</v>
      </c>
      <c r="BH248">
        <v>3.1</v>
      </c>
      <c r="BI248">
        <v>7054268.7000000002</v>
      </c>
      <c r="BJ248">
        <v>1764634.4</v>
      </c>
      <c r="BK248">
        <v>8818903.0999999996</v>
      </c>
      <c r="BL248">
        <v>0</v>
      </c>
      <c r="BM248">
        <v>27</v>
      </c>
      <c r="BN248">
        <v>14.12</v>
      </c>
      <c r="BO248">
        <v>0</v>
      </c>
      <c r="BP248">
        <v>41.12</v>
      </c>
      <c r="BQ248">
        <v>29</v>
      </c>
      <c r="BR248">
        <v>15.91</v>
      </c>
      <c r="BS248">
        <v>0</v>
      </c>
      <c r="BT248">
        <v>44.91</v>
      </c>
      <c r="BU248">
        <v>38388556</v>
      </c>
      <c r="BV248">
        <v>13983965</v>
      </c>
      <c r="BW248">
        <v>1065924.8999999999</v>
      </c>
      <c r="BX248">
        <v>41437.199999999997</v>
      </c>
      <c r="BY248">
        <v>0</v>
      </c>
      <c r="BZ248">
        <v>0</v>
      </c>
      <c r="CA248">
        <v>867333.4</v>
      </c>
      <c r="CB248">
        <v>0</v>
      </c>
      <c r="CC248">
        <v>224728.6</v>
      </c>
      <c r="CD248">
        <v>1232093.2</v>
      </c>
      <c r="CE248">
        <v>15261698</v>
      </c>
      <c r="CF248">
        <v>0</v>
      </c>
      <c r="CG248">
        <v>5733.7</v>
      </c>
      <c r="CH248">
        <v>5010982</v>
      </c>
      <c r="CI248">
        <v>2149377.7999999998</v>
      </c>
      <c r="CJ248">
        <v>0</v>
      </c>
      <c r="CK248">
        <v>2107.3000000000002</v>
      </c>
      <c r="CL248">
        <v>0</v>
      </c>
      <c r="CM248">
        <v>0</v>
      </c>
      <c r="CN248">
        <v>12189153</v>
      </c>
      <c r="CO248">
        <v>337989.3</v>
      </c>
      <c r="CP248">
        <v>0</v>
      </c>
      <c r="CQ248">
        <v>902.2</v>
      </c>
      <c r="CR248">
        <v>9.8000000000000007</v>
      </c>
      <c r="CS248">
        <v>0</v>
      </c>
      <c r="CT248">
        <v>218.4</v>
      </c>
      <c r="CU248">
        <v>0</v>
      </c>
      <c r="CV248">
        <v>110</v>
      </c>
      <c r="CW248">
        <v>677.2</v>
      </c>
      <c r="CX248">
        <v>5272.9</v>
      </c>
      <c r="CY248">
        <v>0</v>
      </c>
      <c r="CZ248">
        <v>1177.5999999999999</v>
      </c>
      <c r="DA248">
        <v>672.9</v>
      </c>
      <c r="DB248">
        <v>1051.7</v>
      </c>
      <c r="DC248">
        <v>0</v>
      </c>
      <c r="DD248">
        <v>334</v>
      </c>
      <c r="DE248">
        <v>0</v>
      </c>
      <c r="DF248">
        <v>0</v>
      </c>
      <c r="DG248">
        <v>4566.5</v>
      </c>
      <c r="DH248">
        <v>0</v>
      </c>
      <c r="DI248">
        <v>150</v>
      </c>
      <c r="DJ248">
        <v>3208.8</v>
      </c>
      <c r="DK248">
        <v>0</v>
      </c>
      <c r="DL248">
        <v>0</v>
      </c>
      <c r="DM248">
        <v>0</v>
      </c>
      <c r="DN248">
        <v>0.3</v>
      </c>
      <c r="DO248">
        <v>0</v>
      </c>
      <c r="DP248">
        <v>0</v>
      </c>
      <c r="DQ248">
        <v>0</v>
      </c>
    </row>
    <row r="249" spans="1:121" hidden="1">
      <c r="A249" t="s">
        <v>91</v>
      </c>
      <c r="B249">
        <v>2028</v>
      </c>
      <c r="C249">
        <v>43778480</v>
      </c>
      <c r="D249">
        <v>3370340.8</v>
      </c>
      <c r="E249">
        <v>0</v>
      </c>
      <c r="F249">
        <v>1035289.9</v>
      </c>
      <c r="G249">
        <v>48184110</v>
      </c>
      <c r="H249">
        <v>42204994.399999999</v>
      </c>
      <c r="I249">
        <v>29181514.899999999</v>
      </c>
      <c r="J249" s="53">
        <v>37329780</v>
      </c>
      <c r="K249" s="65">
        <v>29083028</v>
      </c>
      <c r="L249">
        <v>3.5900000000000001E-2</v>
      </c>
      <c r="M249">
        <v>5.3900000000000003E-2</v>
      </c>
      <c r="N249">
        <v>0.14349999999999999</v>
      </c>
      <c r="O249">
        <v>61529.2</v>
      </c>
      <c r="P249">
        <v>10589.8</v>
      </c>
      <c r="Q249">
        <v>0.73</v>
      </c>
      <c r="R249">
        <v>0.75</v>
      </c>
      <c r="S249">
        <v>120.1</v>
      </c>
      <c r="T249">
        <v>4.0999999999999996</v>
      </c>
      <c r="U249">
        <v>0.5</v>
      </c>
      <c r="V249">
        <v>12.6</v>
      </c>
      <c r="W249">
        <v>571</v>
      </c>
      <c r="X249">
        <v>0.05</v>
      </c>
      <c r="Y249">
        <v>120.3</v>
      </c>
      <c r="Z249">
        <v>29.6</v>
      </c>
      <c r="AA249">
        <v>149.9</v>
      </c>
      <c r="AB249">
        <v>142.30000000000001</v>
      </c>
      <c r="AC249">
        <v>8.4</v>
      </c>
      <c r="AD249">
        <v>1.1499999999999999</v>
      </c>
      <c r="AE249">
        <v>12</v>
      </c>
      <c r="AF249">
        <v>563.70000000000005</v>
      </c>
      <c r="AG249">
        <v>7.0000000000000007E-2</v>
      </c>
      <c r="AH249">
        <v>142.9</v>
      </c>
      <c r="AI249">
        <v>28.8</v>
      </c>
      <c r="AJ249">
        <v>171.6</v>
      </c>
      <c r="AK249">
        <v>116.7</v>
      </c>
      <c r="AL249">
        <v>4.3</v>
      </c>
      <c r="AM249">
        <v>0.54</v>
      </c>
      <c r="AN249">
        <v>11.9</v>
      </c>
      <c r="AO249">
        <v>543.29999999999995</v>
      </c>
      <c r="AP249">
        <v>0.05</v>
      </c>
      <c r="AQ249">
        <v>117</v>
      </c>
      <c r="AR249">
        <v>28.1</v>
      </c>
      <c r="AS249">
        <v>145.1</v>
      </c>
      <c r="AT249">
        <v>512.5</v>
      </c>
      <c r="AU249">
        <v>34.6</v>
      </c>
      <c r="AV249">
        <v>4.84</v>
      </c>
      <c r="AW249">
        <v>38.799999999999997</v>
      </c>
      <c r="AX249">
        <v>1870.2</v>
      </c>
      <c r="AY249">
        <v>0.26</v>
      </c>
      <c r="AZ249">
        <v>514.9</v>
      </c>
      <c r="BA249">
        <v>94.7</v>
      </c>
      <c r="BB249">
        <v>609.5</v>
      </c>
      <c r="BC249">
        <v>4729921.8</v>
      </c>
      <c r="BD249">
        <v>160.30000000000001</v>
      </c>
      <c r="BE249">
        <v>19.899999999999999</v>
      </c>
      <c r="BF249">
        <v>494974.1</v>
      </c>
      <c r="BG249">
        <v>22479.9</v>
      </c>
      <c r="BH249">
        <v>2.1</v>
      </c>
      <c r="BI249">
        <v>4740133.9000000004</v>
      </c>
      <c r="BJ249">
        <v>1165451.3999999999</v>
      </c>
      <c r="BK249">
        <v>5905585.2999999998</v>
      </c>
      <c r="BL249">
        <v>0</v>
      </c>
      <c r="BM249">
        <v>22.55</v>
      </c>
      <c r="BN249">
        <v>12.08</v>
      </c>
      <c r="BO249">
        <v>0</v>
      </c>
      <c r="BP249">
        <v>34.630000000000003</v>
      </c>
      <c r="BQ249">
        <v>24.87</v>
      </c>
      <c r="BR249">
        <v>14.24</v>
      </c>
      <c r="BS249">
        <v>0</v>
      </c>
      <c r="BT249">
        <v>39.11</v>
      </c>
      <c r="BU249">
        <v>39968390</v>
      </c>
      <c r="BV249">
        <v>19002596</v>
      </c>
      <c r="BW249">
        <v>2899021</v>
      </c>
      <c r="BX249">
        <v>37443.300000000003</v>
      </c>
      <c r="BY249">
        <v>0</v>
      </c>
      <c r="BZ249">
        <v>0</v>
      </c>
      <c r="CA249">
        <v>690322.4</v>
      </c>
      <c r="CB249">
        <v>0</v>
      </c>
      <c r="CC249">
        <v>221165</v>
      </c>
      <c r="CD249">
        <v>1499043.8</v>
      </c>
      <c r="CE249">
        <v>10182838</v>
      </c>
      <c r="CF249">
        <v>0</v>
      </c>
      <c r="CG249">
        <v>1176.8</v>
      </c>
      <c r="CH249">
        <v>5010982</v>
      </c>
      <c r="CI249">
        <v>2144015</v>
      </c>
      <c r="CJ249">
        <v>0</v>
      </c>
      <c r="CK249">
        <v>0</v>
      </c>
      <c r="CL249">
        <v>0</v>
      </c>
      <c r="CM249">
        <v>0</v>
      </c>
      <c r="CN249">
        <v>16946220</v>
      </c>
      <c r="CO249">
        <v>336166.7</v>
      </c>
      <c r="CP249">
        <v>0</v>
      </c>
      <c r="CQ249">
        <v>2170.1999999999998</v>
      </c>
      <c r="CR249">
        <v>9.8000000000000007</v>
      </c>
      <c r="CS249">
        <v>0</v>
      </c>
      <c r="CT249">
        <v>218.4</v>
      </c>
      <c r="CU249">
        <v>0</v>
      </c>
      <c r="CV249">
        <v>110</v>
      </c>
      <c r="CW249">
        <v>827.1</v>
      </c>
      <c r="CX249">
        <v>4822.8999999999996</v>
      </c>
      <c r="CY249">
        <v>0</v>
      </c>
      <c r="CZ249">
        <v>1122.5999999999999</v>
      </c>
      <c r="DA249">
        <v>672.9</v>
      </c>
      <c r="DB249">
        <v>1051.7</v>
      </c>
      <c r="DC249">
        <v>0</v>
      </c>
      <c r="DD249">
        <v>108</v>
      </c>
      <c r="DE249">
        <v>0</v>
      </c>
      <c r="DF249">
        <v>0</v>
      </c>
      <c r="DG249">
        <v>6237.9</v>
      </c>
      <c r="DH249">
        <v>0</v>
      </c>
      <c r="DI249">
        <v>150</v>
      </c>
      <c r="DJ249">
        <v>8280.7999999999993</v>
      </c>
      <c r="DK249">
        <v>0</v>
      </c>
      <c r="DL249">
        <v>0</v>
      </c>
      <c r="DM249">
        <v>0</v>
      </c>
      <c r="DN249">
        <v>0.37</v>
      </c>
      <c r="DO249">
        <v>0</v>
      </c>
      <c r="DP249">
        <v>0</v>
      </c>
      <c r="DQ249">
        <v>0</v>
      </c>
    </row>
    <row r="250" spans="1:121" hidden="1">
      <c r="A250" t="s">
        <v>91</v>
      </c>
      <c r="B250">
        <v>2030</v>
      </c>
      <c r="C250">
        <v>45225730</v>
      </c>
      <c r="D250">
        <v>4487824.5</v>
      </c>
      <c r="E250">
        <v>0</v>
      </c>
      <c r="F250">
        <v>920303.5</v>
      </c>
      <c r="G250">
        <v>50633856.100000001</v>
      </c>
      <c r="H250">
        <v>43600225.600000001</v>
      </c>
      <c r="I250">
        <v>29536048</v>
      </c>
      <c r="J250" s="53">
        <v>33446132</v>
      </c>
      <c r="K250" s="65">
        <v>22939226</v>
      </c>
      <c r="L250">
        <v>3.5900000000000001E-2</v>
      </c>
      <c r="M250">
        <v>5.3900000000000003E-2</v>
      </c>
      <c r="N250">
        <v>0.14349999999999999</v>
      </c>
      <c r="O250">
        <v>62703.38</v>
      </c>
      <c r="P250">
        <v>11039.2</v>
      </c>
      <c r="Q250">
        <v>0.8</v>
      </c>
      <c r="R250">
        <v>0.8</v>
      </c>
      <c r="S250">
        <v>93</v>
      </c>
      <c r="T250">
        <v>3.6</v>
      </c>
      <c r="U250">
        <v>0.46</v>
      </c>
      <c r="V250">
        <v>9.3000000000000007</v>
      </c>
      <c r="W250">
        <v>427.2</v>
      </c>
      <c r="X250">
        <v>0.04</v>
      </c>
      <c r="Y250">
        <v>93.2</v>
      </c>
      <c r="Z250">
        <v>22.1</v>
      </c>
      <c r="AA250">
        <v>115.3</v>
      </c>
      <c r="AB250">
        <v>115.2</v>
      </c>
      <c r="AC250">
        <v>7.4</v>
      </c>
      <c r="AD250">
        <v>1.02</v>
      </c>
      <c r="AE250">
        <v>9.1999999999999993</v>
      </c>
      <c r="AF250">
        <v>438.2</v>
      </c>
      <c r="AG250">
        <v>0.06</v>
      </c>
      <c r="AH250">
        <v>115.7</v>
      </c>
      <c r="AI250">
        <v>22.3</v>
      </c>
      <c r="AJ250">
        <v>138</v>
      </c>
      <c r="AK250">
        <v>80.900000000000006</v>
      </c>
      <c r="AL250">
        <v>2.9</v>
      </c>
      <c r="AM250">
        <v>0.36</v>
      </c>
      <c r="AN250">
        <v>8.4</v>
      </c>
      <c r="AO250">
        <v>380.5</v>
      </c>
      <c r="AP250">
        <v>0.04</v>
      </c>
      <c r="AQ250">
        <v>81.099999999999994</v>
      </c>
      <c r="AR250">
        <v>19.8</v>
      </c>
      <c r="AS250">
        <v>100.8</v>
      </c>
      <c r="AT250">
        <v>440.4</v>
      </c>
      <c r="AU250">
        <v>30.7</v>
      </c>
      <c r="AV250">
        <v>4.3099999999999996</v>
      </c>
      <c r="AW250">
        <v>33</v>
      </c>
      <c r="AX250">
        <v>1578.5</v>
      </c>
      <c r="AY250">
        <v>0.23</v>
      </c>
      <c r="AZ250">
        <v>442.5</v>
      </c>
      <c r="BA250">
        <v>80.099999999999994</v>
      </c>
      <c r="BB250">
        <v>522.6</v>
      </c>
      <c r="BC250">
        <v>3661401.8</v>
      </c>
      <c r="BD250">
        <v>143.19999999999999</v>
      </c>
      <c r="BE250">
        <v>18.3</v>
      </c>
      <c r="BF250">
        <v>365985.5</v>
      </c>
      <c r="BG250">
        <v>16798.900000000001</v>
      </c>
      <c r="BH250">
        <v>1.6</v>
      </c>
      <c r="BI250">
        <v>3670676.7</v>
      </c>
      <c r="BJ250">
        <v>867041.1</v>
      </c>
      <c r="BK250">
        <v>4537717.8</v>
      </c>
      <c r="BL250">
        <v>0</v>
      </c>
      <c r="BM250">
        <v>20.63</v>
      </c>
      <c r="BN250">
        <v>12.12</v>
      </c>
      <c r="BO250">
        <v>0</v>
      </c>
      <c r="BP250">
        <v>32.74</v>
      </c>
      <c r="BQ250">
        <v>23.15</v>
      </c>
      <c r="BR250">
        <v>14.53</v>
      </c>
      <c r="BS250">
        <v>0</v>
      </c>
      <c r="BT250">
        <v>37.69</v>
      </c>
      <c r="BU250">
        <v>40163350</v>
      </c>
      <c r="BV250">
        <v>21097808</v>
      </c>
      <c r="BW250">
        <v>3766641.5</v>
      </c>
      <c r="BX250">
        <v>33434.9</v>
      </c>
      <c r="BY250">
        <v>0</v>
      </c>
      <c r="BZ250">
        <v>0</v>
      </c>
      <c r="CA250">
        <v>719448.1</v>
      </c>
      <c r="CB250">
        <v>0</v>
      </c>
      <c r="CC250">
        <v>221549.8</v>
      </c>
      <c r="CD250">
        <v>1835347</v>
      </c>
      <c r="CE250">
        <v>7390442.5</v>
      </c>
      <c r="CF250">
        <v>0</v>
      </c>
      <c r="CG250">
        <v>1059.0999999999999</v>
      </c>
      <c r="CH250">
        <v>5010982</v>
      </c>
      <c r="CI250">
        <v>2143527</v>
      </c>
      <c r="CJ250">
        <v>0</v>
      </c>
      <c r="CK250">
        <v>9.5</v>
      </c>
      <c r="CL250">
        <v>0</v>
      </c>
      <c r="CM250">
        <v>0</v>
      </c>
      <c r="CN250">
        <v>18706558</v>
      </c>
      <c r="CO250">
        <v>334354.2</v>
      </c>
      <c r="CP250">
        <v>0</v>
      </c>
      <c r="CQ250">
        <v>2799.5</v>
      </c>
      <c r="CR250">
        <v>9.8000000000000007</v>
      </c>
      <c r="CS250">
        <v>0</v>
      </c>
      <c r="CT250">
        <v>218.4</v>
      </c>
      <c r="CU250">
        <v>0</v>
      </c>
      <c r="CV250">
        <v>110</v>
      </c>
      <c r="CW250">
        <v>1019.9</v>
      </c>
      <c r="CX250">
        <v>4822.8999999999996</v>
      </c>
      <c r="CY250">
        <v>0</v>
      </c>
      <c r="CZ250">
        <v>1122.5999999999999</v>
      </c>
      <c r="DA250">
        <v>672.9</v>
      </c>
      <c r="DB250">
        <v>1051.7</v>
      </c>
      <c r="DC250">
        <v>0</v>
      </c>
      <c r="DD250">
        <v>108</v>
      </c>
      <c r="DE250">
        <v>0</v>
      </c>
      <c r="DF250">
        <v>0</v>
      </c>
      <c r="DG250">
        <v>6904.3</v>
      </c>
      <c r="DH250">
        <v>0</v>
      </c>
      <c r="DI250">
        <v>150</v>
      </c>
      <c r="DJ250">
        <v>10798.1</v>
      </c>
      <c r="DK250">
        <v>0</v>
      </c>
      <c r="DL250">
        <v>0</v>
      </c>
      <c r="DM250">
        <v>0</v>
      </c>
      <c r="DN250">
        <v>0.44</v>
      </c>
      <c r="DO250">
        <v>0</v>
      </c>
      <c r="DP250">
        <v>0</v>
      </c>
      <c r="DQ250">
        <v>0</v>
      </c>
    </row>
    <row r="251" spans="1:121" hidden="1">
      <c r="A251" t="s">
        <v>91</v>
      </c>
      <c r="B251">
        <v>2035</v>
      </c>
      <c r="C251">
        <v>49224504</v>
      </c>
      <c r="D251">
        <v>10746523</v>
      </c>
      <c r="E251">
        <v>0</v>
      </c>
      <c r="F251">
        <v>821975.1</v>
      </c>
      <c r="G251">
        <v>60793000.899999999</v>
      </c>
      <c r="H251">
        <v>47455277.899999999</v>
      </c>
      <c r="I251">
        <v>30363632.300000001</v>
      </c>
      <c r="J251" s="53">
        <v>27402128</v>
      </c>
      <c r="K251" s="65">
        <v>20294080</v>
      </c>
      <c r="L251">
        <v>3.5900000000000001E-2</v>
      </c>
      <c r="M251">
        <v>5.3900000000000003E-2</v>
      </c>
      <c r="N251">
        <v>0.14349999999999999</v>
      </c>
      <c r="O251">
        <v>85986.97</v>
      </c>
      <c r="P251">
        <v>12304.5</v>
      </c>
      <c r="Q251">
        <v>0.87</v>
      </c>
      <c r="R251">
        <v>0.86</v>
      </c>
      <c r="S251">
        <v>62.2</v>
      </c>
      <c r="T251">
        <v>2.7</v>
      </c>
      <c r="U251">
        <v>0.35</v>
      </c>
      <c r="V251">
        <v>6</v>
      </c>
      <c r="W251">
        <v>277.89999999999998</v>
      </c>
      <c r="X251">
        <v>0.03</v>
      </c>
      <c r="Y251">
        <v>62.3</v>
      </c>
      <c r="Z251">
        <v>14.3</v>
      </c>
      <c r="AA251">
        <v>76.599999999999994</v>
      </c>
      <c r="AB251">
        <v>86</v>
      </c>
      <c r="AC251">
        <v>5.6</v>
      </c>
      <c r="AD251">
        <v>0.78</v>
      </c>
      <c r="AE251">
        <v>6.7</v>
      </c>
      <c r="AF251">
        <v>323.89999999999998</v>
      </c>
      <c r="AG251">
        <v>0.04</v>
      </c>
      <c r="AH251">
        <v>86.3</v>
      </c>
      <c r="AI251">
        <v>16.399999999999999</v>
      </c>
      <c r="AJ251">
        <v>102.7</v>
      </c>
      <c r="AK251">
        <v>106.3</v>
      </c>
      <c r="AL251">
        <v>3.3</v>
      </c>
      <c r="AM251">
        <v>0.4</v>
      </c>
      <c r="AN251">
        <v>11.4</v>
      </c>
      <c r="AO251">
        <v>514.79999999999995</v>
      </c>
      <c r="AP251">
        <v>0.05</v>
      </c>
      <c r="AQ251">
        <v>106.5</v>
      </c>
      <c r="AR251">
        <v>26.8</v>
      </c>
      <c r="AS251">
        <v>133.30000000000001</v>
      </c>
      <c r="AT251">
        <v>366.4</v>
      </c>
      <c r="AU251">
        <v>25.5</v>
      </c>
      <c r="AV251">
        <v>3.57</v>
      </c>
      <c r="AW251">
        <v>28</v>
      </c>
      <c r="AX251">
        <v>1320.4</v>
      </c>
      <c r="AY251">
        <v>0.2</v>
      </c>
      <c r="AZ251">
        <v>368.1</v>
      </c>
      <c r="BA251">
        <v>67.400000000000006</v>
      </c>
      <c r="BB251">
        <v>435.5</v>
      </c>
      <c r="BC251">
        <v>3269309.4</v>
      </c>
      <c r="BD251">
        <v>140.9</v>
      </c>
      <c r="BE251">
        <v>18.399999999999999</v>
      </c>
      <c r="BF251">
        <v>314957</v>
      </c>
      <c r="BG251">
        <v>14587.5</v>
      </c>
      <c r="BH251">
        <v>1.5</v>
      </c>
      <c r="BI251">
        <v>3278528.3</v>
      </c>
      <c r="BJ251">
        <v>750067.7</v>
      </c>
      <c r="BK251">
        <v>4028596</v>
      </c>
      <c r="BL251">
        <v>0</v>
      </c>
      <c r="BM251">
        <v>16.649999999999999</v>
      </c>
      <c r="BN251">
        <v>15.05</v>
      </c>
      <c r="BO251">
        <v>0</v>
      </c>
      <c r="BP251">
        <v>31.71</v>
      </c>
      <c r="BQ251">
        <v>19.690000000000001</v>
      </c>
      <c r="BR251">
        <v>19.96</v>
      </c>
      <c r="BS251">
        <v>0</v>
      </c>
      <c r="BT251">
        <v>39.65</v>
      </c>
      <c r="BU251">
        <v>53722356</v>
      </c>
      <c r="BV251">
        <v>30429370</v>
      </c>
      <c r="BW251">
        <v>9110534</v>
      </c>
      <c r="BX251">
        <v>28606</v>
      </c>
      <c r="BY251">
        <v>0</v>
      </c>
      <c r="BZ251">
        <v>0</v>
      </c>
      <c r="CA251">
        <v>769251.6</v>
      </c>
      <c r="CB251">
        <v>0</v>
      </c>
      <c r="CC251">
        <v>221845.2</v>
      </c>
      <c r="CD251">
        <v>2271810.7999999998</v>
      </c>
      <c r="CE251">
        <v>6230536.5</v>
      </c>
      <c r="CF251">
        <v>0</v>
      </c>
      <c r="CG251">
        <v>1176.8</v>
      </c>
      <c r="CH251">
        <v>5010982</v>
      </c>
      <c r="CI251">
        <v>2141884.7999999998</v>
      </c>
      <c r="CJ251">
        <v>0</v>
      </c>
      <c r="CK251">
        <v>15.5</v>
      </c>
      <c r="CL251">
        <v>0</v>
      </c>
      <c r="CM251">
        <v>0</v>
      </c>
      <c r="CN251">
        <v>27605850</v>
      </c>
      <c r="CO251">
        <v>329864.5</v>
      </c>
      <c r="CP251">
        <v>0</v>
      </c>
      <c r="CQ251">
        <v>5280.2</v>
      </c>
      <c r="CR251">
        <v>9.8000000000000007</v>
      </c>
      <c r="CS251">
        <v>0</v>
      </c>
      <c r="CT251">
        <v>218.4</v>
      </c>
      <c r="CU251">
        <v>0</v>
      </c>
      <c r="CV251">
        <v>110</v>
      </c>
      <c r="CW251">
        <v>1324.2</v>
      </c>
      <c r="CX251">
        <v>4603.8999999999996</v>
      </c>
      <c r="CY251">
        <v>0</v>
      </c>
      <c r="CZ251">
        <v>1122.5999999999999</v>
      </c>
      <c r="DA251">
        <v>672.9</v>
      </c>
      <c r="DB251">
        <v>1051.7</v>
      </c>
      <c r="DC251">
        <v>0</v>
      </c>
      <c r="DD251">
        <v>108</v>
      </c>
      <c r="DE251">
        <v>0</v>
      </c>
      <c r="DF251">
        <v>0</v>
      </c>
      <c r="DG251">
        <v>10096.9</v>
      </c>
      <c r="DH251">
        <v>0</v>
      </c>
      <c r="DI251">
        <v>150</v>
      </c>
      <c r="DJ251">
        <v>25597.1</v>
      </c>
      <c r="DK251">
        <v>0</v>
      </c>
      <c r="DL251">
        <v>0</v>
      </c>
      <c r="DM251">
        <v>0</v>
      </c>
      <c r="DN251">
        <v>0.44</v>
      </c>
      <c r="DO251">
        <v>0</v>
      </c>
      <c r="DP251">
        <v>0</v>
      </c>
      <c r="DQ251">
        <v>0</v>
      </c>
    </row>
    <row r="252" spans="1:121" hidden="1">
      <c r="A252" t="s">
        <v>91</v>
      </c>
      <c r="B252">
        <v>2040</v>
      </c>
      <c r="C252">
        <v>53991956</v>
      </c>
      <c r="D252">
        <v>19410706</v>
      </c>
      <c r="E252">
        <v>0</v>
      </c>
      <c r="F252">
        <v>773784.2</v>
      </c>
      <c r="G252">
        <v>74176446.5</v>
      </c>
      <c r="H252">
        <v>52051375.100000001</v>
      </c>
      <c r="I252">
        <v>30607505.899999999</v>
      </c>
      <c r="J252" s="53">
        <v>24090626</v>
      </c>
      <c r="K252" s="65">
        <v>21693290</v>
      </c>
      <c r="L252">
        <v>3.5900000000000001E-2</v>
      </c>
      <c r="M252">
        <v>5.3900000000000003E-2</v>
      </c>
      <c r="N252">
        <v>0.14349999999999999</v>
      </c>
      <c r="O252">
        <v>83879.89</v>
      </c>
      <c r="P252">
        <v>13725</v>
      </c>
      <c r="Q252">
        <v>0.93</v>
      </c>
      <c r="R252">
        <v>0.91</v>
      </c>
      <c r="S252">
        <v>35.700000000000003</v>
      </c>
      <c r="T252">
        <v>1.6</v>
      </c>
      <c r="U252">
        <v>0.21</v>
      </c>
      <c r="V252">
        <v>3.4</v>
      </c>
      <c r="W252">
        <v>158.19999999999999</v>
      </c>
      <c r="X252">
        <v>0.02</v>
      </c>
      <c r="Y252">
        <v>35.799999999999997</v>
      </c>
      <c r="Z252">
        <v>8.1</v>
      </c>
      <c r="AA252">
        <v>43.9</v>
      </c>
      <c r="AB252">
        <v>55.5</v>
      </c>
      <c r="AC252">
        <v>3.7</v>
      </c>
      <c r="AD252">
        <v>0.52</v>
      </c>
      <c r="AE252">
        <v>4.3</v>
      </c>
      <c r="AF252">
        <v>205.9</v>
      </c>
      <c r="AG252">
        <v>0.03</v>
      </c>
      <c r="AH252">
        <v>55.8</v>
      </c>
      <c r="AI252">
        <v>10.5</v>
      </c>
      <c r="AJ252">
        <v>66.2</v>
      </c>
      <c r="AK252">
        <v>132.6</v>
      </c>
      <c r="AL252">
        <v>4.7</v>
      </c>
      <c r="AM252">
        <v>0.59</v>
      </c>
      <c r="AN252">
        <v>13.7</v>
      </c>
      <c r="AO252">
        <v>623.29999999999995</v>
      </c>
      <c r="AP252">
        <v>0.06</v>
      </c>
      <c r="AQ252">
        <v>132.9</v>
      </c>
      <c r="AR252">
        <v>32.299999999999997</v>
      </c>
      <c r="AS252">
        <v>165.3</v>
      </c>
      <c r="AT252">
        <v>335.9</v>
      </c>
      <c r="AU252">
        <v>24</v>
      </c>
      <c r="AV252">
        <v>3.37</v>
      </c>
      <c r="AW252">
        <v>24.6</v>
      </c>
      <c r="AX252">
        <v>1191.4000000000001</v>
      </c>
      <c r="AY252">
        <v>0.18</v>
      </c>
      <c r="AZ252">
        <v>337.6</v>
      </c>
      <c r="BA252">
        <v>60.2</v>
      </c>
      <c r="BB252">
        <v>397.8</v>
      </c>
      <c r="BC252">
        <v>2492699.7000000002</v>
      </c>
      <c r="BD252">
        <v>110.7</v>
      </c>
      <c r="BE252">
        <v>14.5</v>
      </c>
      <c r="BF252">
        <v>237189.4</v>
      </c>
      <c r="BG252">
        <v>11017.6</v>
      </c>
      <c r="BH252">
        <v>1.1000000000000001</v>
      </c>
      <c r="BI252">
        <v>2499966.7999999998</v>
      </c>
      <c r="BJ252">
        <v>565822.30000000005</v>
      </c>
      <c r="BK252">
        <v>3065789.1</v>
      </c>
      <c r="BL252">
        <v>0</v>
      </c>
      <c r="BM252">
        <v>13.52</v>
      </c>
      <c r="BN252">
        <v>13.25</v>
      </c>
      <c r="BO252">
        <v>0</v>
      </c>
      <c r="BP252">
        <v>26.77</v>
      </c>
      <c r="BQ252">
        <v>16.68</v>
      </c>
      <c r="BR252">
        <v>19.57</v>
      </c>
      <c r="BS252">
        <v>0</v>
      </c>
      <c r="BT252">
        <v>36.25</v>
      </c>
      <c r="BU252">
        <v>71826840</v>
      </c>
      <c r="BV252">
        <v>43568940</v>
      </c>
      <c r="BW252">
        <v>16548259</v>
      </c>
      <c r="BX252">
        <v>24750.799999999999</v>
      </c>
      <c r="BY252">
        <v>0</v>
      </c>
      <c r="BZ252">
        <v>0</v>
      </c>
      <c r="CA252">
        <v>620318.80000000005</v>
      </c>
      <c r="CB252">
        <v>0</v>
      </c>
      <c r="CC252">
        <v>220253.9</v>
      </c>
      <c r="CD252">
        <v>2166084.7999999998</v>
      </c>
      <c r="CE252">
        <v>4704764</v>
      </c>
      <c r="CF252">
        <v>0</v>
      </c>
      <c r="CG252">
        <v>470.7</v>
      </c>
      <c r="CH252">
        <v>4232047.5</v>
      </c>
      <c r="CI252">
        <v>2127289.2000000002</v>
      </c>
      <c r="CJ252">
        <v>0</v>
      </c>
      <c r="CK252">
        <v>0</v>
      </c>
      <c r="CL252">
        <v>0</v>
      </c>
      <c r="CM252">
        <v>0</v>
      </c>
      <c r="CN252">
        <v>40857836</v>
      </c>
      <c r="CO252">
        <v>324767.7</v>
      </c>
      <c r="CP252">
        <v>0</v>
      </c>
      <c r="CQ252">
        <v>8645</v>
      </c>
      <c r="CR252">
        <v>9.8000000000000007</v>
      </c>
      <c r="CS252">
        <v>0</v>
      </c>
      <c r="CT252">
        <v>218.4</v>
      </c>
      <c r="CU252">
        <v>0</v>
      </c>
      <c r="CV252">
        <v>110</v>
      </c>
      <c r="CW252">
        <v>1383.6</v>
      </c>
      <c r="CX252">
        <v>4530.8999999999996</v>
      </c>
      <c r="CY252">
        <v>0</v>
      </c>
      <c r="CZ252">
        <v>1122.5999999999999</v>
      </c>
      <c r="DA252">
        <v>570</v>
      </c>
      <c r="DB252">
        <v>1051.7</v>
      </c>
      <c r="DC252">
        <v>0</v>
      </c>
      <c r="DD252">
        <v>108</v>
      </c>
      <c r="DE252">
        <v>0</v>
      </c>
      <c r="DF252">
        <v>0</v>
      </c>
      <c r="DG252">
        <v>14869.9</v>
      </c>
      <c r="DH252">
        <v>0</v>
      </c>
      <c r="DI252">
        <v>150</v>
      </c>
      <c r="DJ252">
        <v>47266.3</v>
      </c>
      <c r="DK252">
        <v>0</v>
      </c>
      <c r="DL252">
        <v>0</v>
      </c>
      <c r="DM252">
        <v>0</v>
      </c>
      <c r="DN252">
        <v>0.44</v>
      </c>
      <c r="DO252">
        <v>0</v>
      </c>
      <c r="DP252">
        <v>0</v>
      </c>
      <c r="DQ252">
        <v>0</v>
      </c>
    </row>
    <row r="253" spans="1:121" hidden="1">
      <c r="A253" t="s">
        <v>91</v>
      </c>
      <c r="B253">
        <v>2045</v>
      </c>
      <c r="C253">
        <v>58635710</v>
      </c>
      <c r="D253">
        <v>27163644</v>
      </c>
      <c r="E253">
        <v>0</v>
      </c>
      <c r="F253">
        <v>869947.3</v>
      </c>
      <c r="G253">
        <v>86669307.599999994</v>
      </c>
      <c r="H253">
        <v>56528201.5</v>
      </c>
      <c r="I253">
        <v>29706135.199999999</v>
      </c>
      <c r="J253" s="53">
        <v>23931180</v>
      </c>
      <c r="K253" s="65">
        <v>27569732</v>
      </c>
      <c r="L253">
        <v>3.5900000000000001E-2</v>
      </c>
      <c r="M253">
        <v>5.3900000000000003E-2</v>
      </c>
      <c r="N253">
        <v>0.14349999999999999</v>
      </c>
      <c r="O253">
        <v>86890.31</v>
      </c>
      <c r="P253">
        <v>14993.6</v>
      </c>
      <c r="Q253">
        <v>0.95</v>
      </c>
      <c r="R253">
        <v>0.94</v>
      </c>
      <c r="S253">
        <v>22.8</v>
      </c>
      <c r="T253">
        <v>1</v>
      </c>
      <c r="U253">
        <v>0.13</v>
      </c>
      <c r="V253">
        <v>2.2000000000000002</v>
      </c>
      <c r="W253">
        <v>101.1</v>
      </c>
      <c r="X253">
        <v>0.01</v>
      </c>
      <c r="Y253">
        <v>22.8</v>
      </c>
      <c r="Z253">
        <v>5.2</v>
      </c>
      <c r="AA253">
        <v>28</v>
      </c>
      <c r="AB253">
        <v>36.700000000000003</v>
      </c>
      <c r="AC253">
        <v>2.2999999999999998</v>
      </c>
      <c r="AD253">
        <v>0.32</v>
      </c>
      <c r="AE253">
        <v>3</v>
      </c>
      <c r="AF253">
        <v>141.9</v>
      </c>
      <c r="AG253">
        <v>0.02</v>
      </c>
      <c r="AH253">
        <v>36.9</v>
      </c>
      <c r="AI253">
        <v>7.2</v>
      </c>
      <c r="AJ253">
        <v>44.1</v>
      </c>
      <c r="AK253">
        <v>135.80000000000001</v>
      </c>
      <c r="AL253">
        <v>5.3</v>
      </c>
      <c r="AM253">
        <v>0.68</v>
      </c>
      <c r="AN253">
        <v>13.7</v>
      </c>
      <c r="AO253">
        <v>623</v>
      </c>
      <c r="AP253">
        <v>0.06</v>
      </c>
      <c r="AQ253">
        <v>136.1</v>
      </c>
      <c r="AR253">
        <v>32.200000000000003</v>
      </c>
      <c r="AS253">
        <v>168.4</v>
      </c>
      <c r="AT253">
        <v>251.2</v>
      </c>
      <c r="AU253">
        <v>16.600000000000001</v>
      </c>
      <c r="AV253">
        <v>2.31</v>
      </c>
      <c r="AW253">
        <v>20.2</v>
      </c>
      <c r="AX253">
        <v>933.3</v>
      </c>
      <c r="AY253">
        <v>0.14000000000000001</v>
      </c>
      <c r="AZ253">
        <v>252.3</v>
      </c>
      <c r="BA253">
        <v>48.1</v>
      </c>
      <c r="BB253">
        <v>300.39999999999998</v>
      </c>
      <c r="BC253">
        <v>1987473.4</v>
      </c>
      <c r="BD253">
        <v>88.1</v>
      </c>
      <c r="BE253">
        <v>11.6</v>
      </c>
      <c r="BF253">
        <v>189275.2</v>
      </c>
      <c r="BG253">
        <v>8789.2999999999993</v>
      </c>
      <c r="BH253">
        <v>0.9</v>
      </c>
      <c r="BI253">
        <v>1993256.9</v>
      </c>
      <c r="BJ253">
        <v>451441.3</v>
      </c>
      <c r="BK253">
        <v>2444698.2000000002</v>
      </c>
      <c r="BL253">
        <v>0</v>
      </c>
      <c r="BM253">
        <v>10.6</v>
      </c>
      <c r="BN253">
        <v>12.85</v>
      </c>
      <c r="BO253">
        <v>0</v>
      </c>
      <c r="BP253">
        <v>23.45</v>
      </c>
      <c r="BQ253">
        <v>14.08</v>
      </c>
      <c r="BR253">
        <v>20.27</v>
      </c>
      <c r="BS253">
        <v>0</v>
      </c>
      <c r="BT253">
        <v>34.35</v>
      </c>
      <c r="BU253">
        <v>90372510</v>
      </c>
      <c r="BV253">
        <v>56963176</v>
      </c>
      <c r="BW253">
        <v>23051074</v>
      </c>
      <c r="BX253">
        <v>21069.9</v>
      </c>
      <c r="BY253">
        <v>0</v>
      </c>
      <c r="BZ253">
        <v>0</v>
      </c>
      <c r="CA253">
        <v>494881.8</v>
      </c>
      <c r="CB253">
        <v>0</v>
      </c>
      <c r="CC253">
        <v>205508.9</v>
      </c>
      <c r="CD253">
        <v>2124238.5</v>
      </c>
      <c r="CE253">
        <v>3802032.5</v>
      </c>
      <c r="CF253">
        <v>0</v>
      </c>
      <c r="CG253">
        <v>470.7</v>
      </c>
      <c r="CH253">
        <v>3985052</v>
      </c>
      <c r="CI253">
        <v>2054759.6</v>
      </c>
      <c r="CJ253">
        <v>0</v>
      </c>
      <c r="CK253">
        <v>0</v>
      </c>
      <c r="CL253">
        <v>0</v>
      </c>
      <c r="CM253">
        <v>0</v>
      </c>
      <c r="CN253">
        <v>54633420</v>
      </c>
      <c r="CO253">
        <v>0</v>
      </c>
      <c r="CP253">
        <v>0</v>
      </c>
      <c r="CQ253">
        <v>11627.7</v>
      </c>
      <c r="CR253">
        <v>9.8000000000000007</v>
      </c>
      <c r="CS253">
        <v>0</v>
      </c>
      <c r="CT253">
        <v>218.4</v>
      </c>
      <c r="CU253">
        <v>0</v>
      </c>
      <c r="CV253">
        <v>110</v>
      </c>
      <c r="CW253">
        <v>1458.7</v>
      </c>
      <c r="CX253">
        <v>4530.8999999999996</v>
      </c>
      <c r="CY253">
        <v>0</v>
      </c>
      <c r="CZ253">
        <v>1122.5999999999999</v>
      </c>
      <c r="DA253">
        <v>545.1</v>
      </c>
      <c r="DB253">
        <v>1051.7</v>
      </c>
      <c r="DC253">
        <v>0</v>
      </c>
      <c r="DD253">
        <v>108</v>
      </c>
      <c r="DE253">
        <v>0</v>
      </c>
      <c r="DF253">
        <v>0</v>
      </c>
      <c r="DG253">
        <v>19770.5</v>
      </c>
      <c r="DH253">
        <v>0</v>
      </c>
      <c r="DI253">
        <v>0</v>
      </c>
      <c r="DJ253">
        <v>65838.5</v>
      </c>
      <c r="DK253">
        <v>0</v>
      </c>
      <c r="DL253">
        <v>0</v>
      </c>
      <c r="DM253">
        <v>0</v>
      </c>
      <c r="DN253">
        <v>0.44</v>
      </c>
      <c r="DO253">
        <v>0</v>
      </c>
      <c r="DP253">
        <v>0</v>
      </c>
      <c r="DQ253">
        <v>0</v>
      </c>
    </row>
    <row r="254" spans="1:121" hidden="1">
      <c r="A254" t="s">
        <v>91</v>
      </c>
      <c r="B254">
        <v>2050</v>
      </c>
      <c r="C254">
        <v>63261336</v>
      </c>
      <c r="D254">
        <v>28894540</v>
      </c>
      <c r="E254">
        <v>0</v>
      </c>
      <c r="F254">
        <v>893223.5</v>
      </c>
      <c r="G254">
        <v>93049102.099999994</v>
      </c>
      <c r="H254">
        <v>60987519</v>
      </c>
      <c r="I254">
        <v>28487933.600000001</v>
      </c>
      <c r="J254" s="53">
        <v>22713486</v>
      </c>
      <c r="K254" s="65">
        <v>28814346</v>
      </c>
      <c r="L254">
        <v>3.5900000000000001E-2</v>
      </c>
      <c r="M254">
        <v>5.3900000000000003E-2</v>
      </c>
      <c r="N254">
        <v>0.14349999999999999</v>
      </c>
      <c r="O254">
        <v>88970.55</v>
      </c>
      <c r="P254">
        <v>16134</v>
      </c>
      <c r="Q254">
        <v>0.95</v>
      </c>
      <c r="R254">
        <v>0.93</v>
      </c>
      <c r="S254">
        <v>23.7</v>
      </c>
      <c r="T254">
        <v>1</v>
      </c>
      <c r="U254">
        <v>0.13</v>
      </c>
      <c r="V254">
        <v>2.2999999999999998</v>
      </c>
      <c r="W254">
        <v>105.9</v>
      </c>
      <c r="X254">
        <v>0.01</v>
      </c>
      <c r="Y254">
        <v>23.7</v>
      </c>
      <c r="Z254">
        <v>5.4</v>
      </c>
      <c r="AA254">
        <v>29.2</v>
      </c>
      <c r="AB254">
        <v>37.4</v>
      </c>
      <c r="AC254">
        <v>2</v>
      </c>
      <c r="AD254">
        <v>0.27</v>
      </c>
      <c r="AE254">
        <v>3.3</v>
      </c>
      <c r="AF254">
        <v>154.80000000000001</v>
      </c>
      <c r="AG254">
        <v>0.02</v>
      </c>
      <c r="AH254">
        <v>37.5</v>
      </c>
      <c r="AI254">
        <v>8</v>
      </c>
      <c r="AJ254">
        <v>45.5</v>
      </c>
      <c r="AK254">
        <v>140.30000000000001</v>
      </c>
      <c r="AL254">
        <v>5.9</v>
      </c>
      <c r="AM254">
        <v>0.77</v>
      </c>
      <c r="AN254">
        <v>13.8</v>
      </c>
      <c r="AO254">
        <v>631.1</v>
      </c>
      <c r="AP254">
        <v>7.0000000000000007E-2</v>
      </c>
      <c r="AQ254">
        <v>140.69999999999999</v>
      </c>
      <c r="AR254">
        <v>32.6</v>
      </c>
      <c r="AS254">
        <v>173.3</v>
      </c>
      <c r="AT254">
        <v>239.5</v>
      </c>
      <c r="AU254">
        <v>13.2</v>
      </c>
      <c r="AV254">
        <v>1.8</v>
      </c>
      <c r="AW254">
        <v>21.4</v>
      </c>
      <c r="AX254">
        <v>975.8</v>
      </c>
      <c r="AY254">
        <v>0.13</v>
      </c>
      <c r="AZ254">
        <v>240.3</v>
      </c>
      <c r="BA254">
        <v>50.5</v>
      </c>
      <c r="BB254">
        <v>290.8</v>
      </c>
      <c r="BC254">
        <v>2283568.1</v>
      </c>
      <c r="BD254">
        <v>98.4</v>
      </c>
      <c r="BE254">
        <v>12.9</v>
      </c>
      <c r="BF254">
        <v>219984.4</v>
      </c>
      <c r="BG254">
        <v>10188.6</v>
      </c>
      <c r="BH254">
        <v>1</v>
      </c>
      <c r="BI254">
        <v>2290008.9</v>
      </c>
      <c r="BJ254">
        <v>523885.4</v>
      </c>
      <c r="BK254">
        <v>2813894.2</v>
      </c>
      <c r="BL254">
        <v>0</v>
      </c>
      <c r="BM254">
        <v>11.23</v>
      </c>
      <c r="BN254">
        <v>13.13</v>
      </c>
      <c r="BO254">
        <v>0</v>
      </c>
      <c r="BP254">
        <v>24.36</v>
      </c>
      <c r="BQ254">
        <v>14.97</v>
      </c>
      <c r="BR254">
        <v>20.61</v>
      </c>
      <c r="BS254">
        <v>0</v>
      </c>
      <c r="BT254">
        <v>35.58</v>
      </c>
      <c r="BU254">
        <v>99193630</v>
      </c>
      <c r="BV254">
        <v>64561164</v>
      </c>
      <c r="BW254">
        <v>24554166</v>
      </c>
      <c r="BX254">
        <v>21004.1</v>
      </c>
      <c r="BY254">
        <v>0</v>
      </c>
      <c r="BZ254">
        <v>0</v>
      </c>
      <c r="CA254">
        <v>540068.80000000005</v>
      </c>
      <c r="CB254">
        <v>0</v>
      </c>
      <c r="CC254">
        <v>0</v>
      </c>
      <c r="CD254">
        <v>2138450.7999999998</v>
      </c>
      <c r="CE254">
        <v>4403195</v>
      </c>
      <c r="CF254">
        <v>0</v>
      </c>
      <c r="CG254">
        <v>353</v>
      </c>
      <c r="CH254">
        <v>3016266</v>
      </c>
      <c r="CI254">
        <v>2097411.7999999998</v>
      </c>
      <c r="CJ254">
        <v>0</v>
      </c>
      <c r="CK254">
        <v>0</v>
      </c>
      <c r="CL254">
        <v>0</v>
      </c>
      <c r="CM254">
        <v>0</v>
      </c>
      <c r="CN254">
        <v>62422710</v>
      </c>
      <c r="CO254">
        <v>0</v>
      </c>
      <c r="CP254">
        <v>0</v>
      </c>
      <c r="CQ254">
        <v>13258.2</v>
      </c>
      <c r="CR254">
        <v>9.8000000000000007</v>
      </c>
      <c r="CS254">
        <v>0</v>
      </c>
      <c r="CT254">
        <v>218.4</v>
      </c>
      <c r="CU254">
        <v>0</v>
      </c>
      <c r="CV254">
        <v>0</v>
      </c>
      <c r="CW254">
        <v>1580.6</v>
      </c>
      <c r="CX254">
        <v>4145.8999999999996</v>
      </c>
      <c r="CY254">
        <v>0</v>
      </c>
      <c r="CZ254">
        <v>696</v>
      </c>
      <c r="DA254">
        <v>415</v>
      </c>
      <c r="DB254">
        <v>1051.7</v>
      </c>
      <c r="DC254">
        <v>0</v>
      </c>
      <c r="DD254">
        <v>0</v>
      </c>
      <c r="DE254">
        <v>0</v>
      </c>
      <c r="DF254">
        <v>0</v>
      </c>
      <c r="DG254">
        <v>22744.3</v>
      </c>
      <c r="DH254">
        <v>0</v>
      </c>
      <c r="DI254">
        <v>0</v>
      </c>
      <c r="DJ254">
        <v>69034.600000000006</v>
      </c>
      <c r="DK254">
        <v>0</v>
      </c>
      <c r="DL254">
        <v>0</v>
      </c>
      <c r="DM254">
        <v>0</v>
      </c>
      <c r="DN254">
        <v>0.45</v>
      </c>
      <c r="DO254">
        <v>0</v>
      </c>
      <c r="DP254">
        <v>0</v>
      </c>
      <c r="DQ254">
        <v>0</v>
      </c>
    </row>
    <row r="255" spans="1:121" hidden="1">
      <c r="A255" t="s">
        <v>102</v>
      </c>
      <c r="B255">
        <v>2024</v>
      </c>
      <c r="C255">
        <v>154072400</v>
      </c>
      <c r="D255">
        <v>1668020.6</v>
      </c>
      <c r="E255">
        <v>1393849.1</v>
      </c>
      <c r="F255">
        <v>434058.8</v>
      </c>
      <c r="G255">
        <v>157568330.09999999</v>
      </c>
      <c r="H255">
        <v>148533067.80000001</v>
      </c>
      <c r="I255">
        <v>130529638.40000001</v>
      </c>
      <c r="J255" s="53">
        <v>27486892</v>
      </c>
      <c r="K255" s="65">
        <v>13722966</v>
      </c>
      <c r="L255">
        <v>3.5900000000000001E-2</v>
      </c>
      <c r="M255">
        <v>5.3999999999999999E-2</v>
      </c>
      <c r="N255">
        <v>0.15</v>
      </c>
      <c r="O255">
        <v>10097.620000000001</v>
      </c>
      <c r="P255">
        <v>34902.199999999997</v>
      </c>
      <c r="Q255">
        <v>0.68</v>
      </c>
      <c r="R255">
        <v>0.65</v>
      </c>
      <c r="S255">
        <v>161.30000000000001</v>
      </c>
      <c r="T255">
        <v>5.2</v>
      </c>
      <c r="U255">
        <v>0.76</v>
      </c>
      <c r="V255">
        <v>20.7</v>
      </c>
      <c r="W255">
        <v>673.5</v>
      </c>
      <c r="X255">
        <v>0.19</v>
      </c>
      <c r="Y255">
        <v>161.69999999999999</v>
      </c>
      <c r="Z255">
        <v>40.799999999999997</v>
      </c>
      <c r="AA255">
        <v>202.5</v>
      </c>
      <c r="AB255">
        <v>182.5</v>
      </c>
      <c r="AC255">
        <v>6.2</v>
      </c>
      <c r="AD255">
        <v>0.88</v>
      </c>
      <c r="AE255">
        <v>22.8</v>
      </c>
      <c r="AF255">
        <v>771.1</v>
      </c>
      <c r="AG255">
        <v>0.2</v>
      </c>
      <c r="AH255">
        <v>182.9</v>
      </c>
      <c r="AI255">
        <v>45.9</v>
      </c>
      <c r="AJ255">
        <v>228.8</v>
      </c>
      <c r="AK255">
        <v>246.7</v>
      </c>
      <c r="AL255">
        <v>8.1</v>
      </c>
      <c r="AM255">
        <v>1.08</v>
      </c>
      <c r="AN255">
        <v>26.9</v>
      </c>
      <c r="AO255">
        <v>1113.2</v>
      </c>
      <c r="AP255">
        <v>0.16</v>
      </c>
      <c r="AQ255">
        <v>247.3</v>
      </c>
      <c r="AR255">
        <v>60.1</v>
      </c>
      <c r="AS255">
        <v>307.3</v>
      </c>
      <c r="AT255">
        <v>689.6</v>
      </c>
      <c r="AU255">
        <v>41.4</v>
      </c>
      <c r="AV255">
        <v>6.04</v>
      </c>
      <c r="AW255">
        <v>59.8</v>
      </c>
      <c r="AX255">
        <v>2396.4</v>
      </c>
      <c r="AY255">
        <v>0.54</v>
      </c>
      <c r="AZ255">
        <v>692.5</v>
      </c>
      <c r="BA255">
        <v>131.30000000000001</v>
      </c>
      <c r="BB255">
        <v>823.8</v>
      </c>
      <c r="BC255">
        <v>22940282</v>
      </c>
      <c r="BD255">
        <v>739.3</v>
      </c>
      <c r="BE255">
        <v>107.6</v>
      </c>
      <c r="BF255">
        <v>2939534.9</v>
      </c>
      <c r="BG255">
        <v>95889.1</v>
      </c>
      <c r="BH255">
        <v>26.3</v>
      </c>
      <c r="BI255">
        <v>22991689.399999999</v>
      </c>
      <c r="BJ255">
        <v>5804208.5999999996</v>
      </c>
      <c r="BK255">
        <v>28795898.100000001</v>
      </c>
      <c r="BL255">
        <v>0</v>
      </c>
      <c r="BM255">
        <v>33.31</v>
      </c>
      <c r="BN255">
        <v>2.0499999999999998</v>
      </c>
      <c r="BO255">
        <v>5.18</v>
      </c>
      <c r="BP255">
        <v>40.54</v>
      </c>
      <c r="BQ255">
        <v>35.42</v>
      </c>
      <c r="BR255">
        <v>2.2599999999999998</v>
      </c>
      <c r="BS255">
        <v>5.47</v>
      </c>
      <c r="BT255">
        <v>43.14</v>
      </c>
      <c r="BU255">
        <v>143947660</v>
      </c>
      <c r="BV255">
        <v>27038692</v>
      </c>
      <c r="BW255">
        <v>1426944</v>
      </c>
      <c r="BX255">
        <v>2012466.8</v>
      </c>
      <c r="BY255">
        <v>0</v>
      </c>
      <c r="BZ255">
        <v>13723090</v>
      </c>
      <c r="CA255">
        <v>1649607.2</v>
      </c>
      <c r="CB255">
        <v>0</v>
      </c>
      <c r="CC255">
        <v>0</v>
      </c>
      <c r="CD255">
        <v>2489203.7999999998</v>
      </c>
      <c r="CE255">
        <v>36841290</v>
      </c>
      <c r="CF255">
        <v>0</v>
      </c>
      <c r="CG255">
        <v>1360266.1</v>
      </c>
      <c r="CH255">
        <v>0</v>
      </c>
      <c r="CI255">
        <v>26825330</v>
      </c>
      <c r="CJ255">
        <v>25580812</v>
      </c>
      <c r="CK255">
        <v>6372602.5</v>
      </c>
      <c r="CL255">
        <v>1116574.1000000001</v>
      </c>
      <c r="CM255">
        <v>0</v>
      </c>
      <c r="CN255">
        <v>7190846.5</v>
      </c>
      <c r="CO255">
        <v>16875878</v>
      </c>
      <c r="CP255">
        <v>482764.3</v>
      </c>
      <c r="CQ255">
        <v>1857.5</v>
      </c>
      <c r="CR255">
        <v>394.6</v>
      </c>
      <c r="CS255">
        <v>0</v>
      </c>
      <c r="CT255">
        <v>445</v>
      </c>
      <c r="CU255">
        <v>0</v>
      </c>
      <c r="CV255">
        <v>0</v>
      </c>
      <c r="CW255">
        <v>1928.7</v>
      </c>
      <c r="CX255">
        <v>9759.5</v>
      </c>
      <c r="CY255">
        <v>0</v>
      </c>
      <c r="CZ255">
        <v>2825.1</v>
      </c>
      <c r="DA255">
        <v>0</v>
      </c>
      <c r="DB255">
        <v>4550.6000000000004</v>
      </c>
      <c r="DC255">
        <v>3203</v>
      </c>
      <c r="DD255">
        <v>10926.5</v>
      </c>
      <c r="DE255">
        <v>1427.1</v>
      </c>
      <c r="DF255">
        <v>0</v>
      </c>
      <c r="DG255">
        <v>3685</v>
      </c>
      <c r="DH255">
        <v>130</v>
      </c>
      <c r="DI255">
        <v>5099.1000000000004</v>
      </c>
      <c r="DJ255">
        <v>3840.4</v>
      </c>
      <c r="DK255">
        <v>14271</v>
      </c>
      <c r="DL255">
        <v>0</v>
      </c>
      <c r="DM255">
        <v>11.7</v>
      </c>
      <c r="DN255">
        <v>0.47</v>
      </c>
      <c r="DO255">
        <v>0</v>
      </c>
      <c r="DP255">
        <v>0</v>
      </c>
      <c r="DQ255">
        <v>0</v>
      </c>
    </row>
    <row r="256" spans="1:121" hidden="1">
      <c r="A256" t="s">
        <v>102</v>
      </c>
      <c r="B256">
        <v>2026</v>
      </c>
      <c r="C256">
        <v>155267710</v>
      </c>
      <c r="D256">
        <v>1883087.6</v>
      </c>
      <c r="E256">
        <v>1565547.2</v>
      </c>
      <c r="F256">
        <v>479601.6</v>
      </c>
      <c r="G256">
        <v>159195941</v>
      </c>
      <c r="H256">
        <v>149685311.19999999</v>
      </c>
      <c r="I256">
        <v>121356388.90000001</v>
      </c>
      <c r="J256" s="53">
        <v>24136174</v>
      </c>
      <c r="K256" s="65">
        <v>21957602</v>
      </c>
      <c r="L256">
        <v>3.5900000000000001E-2</v>
      </c>
      <c r="M256">
        <v>5.3999999999999999E-2</v>
      </c>
      <c r="N256">
        <v>0.15</v>
      </c>
      <c r="O256">
        <v>40331.35</v>
      </c>
      <c r="P256">
        <v>35231</v>
      </c>
      <c r="Q256">
        <v>0.75</v>
      </c>
      <c r="R256">
        <v>0.73</v>
      </c>
      <c r="S256">
        <v>112.3</v>
      </c>
      <c r="T256">
        <v>3.2</v>
      </c>
      <c r="U256">
        <v>0.43</v>
      </c>
      <c r="V256">
        <v>14.9</v>
      </c>
      <c r="W256">
        <v>509.6</v>
      </c>
      <c r="X256">
        <v>0.12</v>
      </c>
      <c r="Y256">
        <v>112.5</v>
      </c>
      <c r="Z256">
        <v>30.1</v>
      </c>
      <c r="AA256">
        <v>142.6</v>
      </c>
      <c r="AB256">
        <v>129.9</v>
      </c>
      <c r="AC256">
        <v>3.9</v>
      </c>
      <c r="AD256">
        <v>0.52</v>
      </c>
      <c r="AE256">
        <v>16.899999999999999</v>
      </c>
      <c r="AF256">
        <v>590.1</v>
      </c>
      <c r="AG256">
        <v>0.13</v>
      </c>
      <c r="AH256">
        <v>130.19999999999999</v>
      </c>
      <c r="AI256">
        <v>34.6</v>
      </c>
      <c r="AJ256">
        <v>164.7</v>
      </c>
      <c r="AK256">
        <v>213.2</v>
      </c>
      <c r="AL256">
        <v>6.5</v>
      </c>
      <c r="AM256">
        <v>0.86</v>
      </c>
      <c r="AN256">
        <v>23.9</v>
      </c>
      <c r="AO256">
        <v>965.2</v>
      </c>
      <c r="AP256">
        <v>0.15</v>
      </c>
      <c r="AQ256">
        <v>213.6</v>
      </c>
      <c r="AR256">
        <v>52.7</v>
      </c>
      <c r="AS256">
        <v>266.39999999999998</v>
      </c>
      <c r="AT256">
        <v>631.9</v>
      </c>
      <c r="AU256">
        <v>36.1</v>
      </c>
      <c r="AV256">
        <v>5.15</v>
      </c>
      <c r="AW256">
        <v>55.5</v>
      </c>
      <c r="AX256">
        <v>2332.6</v>
      </c>
      <c r="AY256">
        <v>0.44</v>
      </c>
      <c r="AZ256">
        <v>634.4</v>
      </c>
      <c r="BA256">
        <v>125.2</v>
      </c>
      <c r="BB256">
        <v>759.6</v>
      </c>
      <c r="BC256">
        <v>17465063.100000001</v>
      </c>
      <c r="BD256">
        <v>494.8</v>
      </c>
      <c r="BE256">
        <v>66.900000000000006</v>
      </c>
      <c r="BF256">
        <v>2321093.6</v>
      </c>
      <c r="BG256">
        <v>79301.899999999994</v>
      </c>
      <c r="BH256">
        <v>18.5</v>
      </c>
      <c r="BI256">
        <v>17498071</v>
      </c>
      <c r="BJ256">
        <v>4689331.5999999996</v>
      </c>
      <c r="BK256">
        <v>22187402.600000001</v>
      </c>
      <c r="BL256">
        <v>0</v>
      </c>
      <c r="BM256">
        <v>29.93</v>
      </c>
      <c r="BN256">
        <v>8.01</v>
      </c>
      <c r="BO256">
        <v>0</v>
      </c>
      <c r="BP256">
        <v>37.94</v>
      </c>
      <c r="BQ256">
        <v>31.86</v>
      </c>
      <c r="BR256">
        <v>8.83</v>
      </c>
      <c r="BS256">
        <v>0</v>
      </c>
      <c r="BT256">
        <v>40.69</v>
      </c>
      <c r="BU256">
        <v>157177250</v>
      </c>
      <c r="BV256">
        <v>37839550</v>
      </c>
      <c r="BW256">
        <v>1607114.6</v>
      </c>
      <c r="BX256">
        <v>2001249.8</v>
      </c>
      <c r="BY256">
        <v>0</v>
      </c>
      <c r="BZ256">
        <v>22661086</v>
      </c>
      <c r="CA256">
        <v>927272.9</v>
      </c>
      <c r="CB256">
        <v>0</v>
      </c>
      <c r="CC256">
        <v>0</v>
      </c>
      <c r="CD256">
        <v>2833035.2</v>
      </c>
      <c r="CE256">
        <v>33723550</v>
      </c>
      <c r="CF256">
        <v>0</v>
      </c>
      <c r="CG256">
        <v>809784.1</v>
      </c>
      <c r="CH256">
        <v>0</v>
      </c>
      <c r="CI256">
        <v>27635302</v>
      </c>
      <c r="CJ256">
        <v>25553040</v>
      </c>
      <c r="CK256">
        <v>3147550.8</v>
      </c>
      <c r="CL256">
        <v>1271744.8</v>
      </c>
      <c r="CM256">
        <v>0</v>
      </c>
      <c r="CN256">
        <v>7075147</v>
      </c>
      <c r="CO256">
        <v>16784872</v>
      </c>
      <c r="CP256">
        <v>11146498</v>
      </c>
      <c r="CQ256">
        <v>2006.7</v>
      </c>
      <c r="CR256">
        <v>394.6</v>
      </c>
      <c r="CS256">
        <v>0</v>
      </c>
      <c r="CT256">
        <v>445</v>
      </c>
      <c r="CU256">
        <v>0</v>
      </c>
      <c r="CV256">
        <v>0</v>
      </c>
      <c r="CW256">
        <v>2234.8000000000002</v>
      </c>
      <c r="CX256">
        <v>9759.5</v>
      </c>
      <c r="CY256">
        <v>0</v>
      </c>
      <c r="CZ256">
        <v>2253.6999999999998</v>
      </c>
      <c r="DA256">
        <v>0</v>
      </c>
      <c r="DB256">
        <v>4671.1000000000004</v>
      </c>
      <c r="DC256">
        <v>3203</v>
      </c>
      <c r="DD256">
        <v>10516</v>
      </c>
      <c r="DE256">
        <v>1427.1</v>
      </c>
      <c r="DF256">
        <v>0</v>
      </c>
      <c r="DG256">
        <v>3685</v>
      </c>
      <c r="DH256">
        <v>3088</v>
      </c>
      <c r="DI256">
        <v>5099.1000000000004</v>
      </c>
      <c r="DJ256">
        <v>4453</v>
      </c>
      <c r="DK256">
        <v>14271</v>
      </c>
      <c r="DL256">
        <v>0</v>
      </c>
      <c r="DM256">
        <v>0</v>
      </c>
      <c r="DN256">
        <v>0.54</v>
      </c>
      <c r="DO256">
        <v>0</v>
      </c>
      <c r="DP256">
        <v>0</v>
      </c>
      <c r="DQ256">
        <v>0</v>
      </c>
    </row>
    <row r="257" spans="1:121" hidden="1">
      <c r="A257" t="s">
        <v>102</v>
      </c>
      <c r="B257">
        <v>2028</v>
      </c>
      <c r="C257">
        <v>157365060</v>
      </c>
      <c r="D257">
        <v>2524089.2000000002</v>
      </c>
      <c r="E257">
        <v>1760815.4</v>
      </c>
      <c r="F257">
        <v>560969.80000000005</v>
      </c>
      <c r="G257">
        <v>162210928.5</v>
      </c>
      <c r="H257">
        <v>151707185.5</v>
      </c>
      <c r="I257">
        <v>119679953.40000001</v>
      </c>
      <c r="J257" s="53">
        <v>27089884</v>
      </c>
      <c r="K257" s="65">
        <v>26686768</v>
      </c>
      <c r="L257">
        <v>3.5900000000000001E-2</v>
      </c>
      <c r="M257">
        <v>5.3999999999999999E-2</v>
      </c>
      <c r="N257">
        <v>0.15</v>
      </c>
      <c r="O257">
        <v>47414.93</v>
      </c>
      <c r="P257">
        <v>35902.5</v>
      </c>
      <c r="Q257">
        <v>0.78</v>
      </c>
      <c r="R257">
        <v>0.76</v>
      </c>
      <c r="S257">
        <v>97.4</v>
      </c>
      <c r="T257">
        <v>2.5</v>
      </c>
      <c r="U257">
        <v>0.34</v>
      </c>
      <c r="V257">
        <v>13.3</v>
      </c>
      <c r="W257">
        <v>451.9</v>
      </c>
      <c r="X257">
        <v>0.1</v>
      </c>
      <c r="Y257">
        <v>97.6</v>
      </c>
      <c r="Z257">
        <v>26.8</v>
      </c>
      <c r="AA257">
        <v>124.4</v>
      </c>
      <c r="AB257">
        <v>112.9</v>
      </c>
      <c r="AC257">
        <v>3.1</v>
      </c>
      <c r="AD257">
        <v>0.4</v>
      </c>
      <c r="AE257">
        <v>15.2</v>
      </c>
      <c r="AF257">
        <v>525.20000000000005</v>
      </c>
      <c r="AG257">
        <v>0.12</v>
      </c>
      <c r="AH257">
        <v>113.1</v>
      </c>
      <c r="AI257">
        <v>30.8</v>
      </c>
      <c r="AJ257">
        <v>144</v>
      </c>
      <c r="AK257">
        <v>138.69999999999999</v>
      </c>
      <c r="AL257">
        <v>3.5</v>
      </c>
      <c r="AM257">
        <v>0.45</v>
      </c>
      <c r="AN257">
        <v>16.2</v>
      </c>
      <c r="AO257">
        <v>651.9</v>
      </c>
      <c r="AP257">
        <v>0.09</v>
      </c>
      <c r="AQ257">
        <v>139</v>
      </c>
      <c r="AR257">
        <v>35.6</v>
      </c>
      <c r="AS257">
        <v>174.6</v>
      </c>
      <c r="AT257">
        <v>571.1</v>
      </c>
      <c r="AU257">
        <v>28.9</v>
      </c>
      <c r="AV257">
        <v>4.08</v>
      </c>
      <c r="AW257">
        <v>53.7</v>
      </c>
      <c r="AX257">
        <v>2228.1</v>
      </c>
      <c r="AY257">
        <v>0.4</v>
      </c>
      <c r="AZ257">
        <v>573.1</v>
      </c>
      <c r="BA257">
        <v>120.2</v>
      </c>
      <c r="BB257">
        <v>693.3</v>
      </c>
      <c r="BC257">
        <v>15622916.699999999</v>
      </c>
      <c r="BD257">
        <v>409</v>
      </c>
      <c r="BE257">
        <v>54.2</v>
      </c>
      <c r="BF257">
        <v>2132177</v>
      </c>
      <c r="BG257">
        <v>72476.3</v>
      </c>
      <c r="BH257">
        <v>16.8</v>
      </c>
      <c r="BI257">
        <v>15649898.5</v>
      </c>
      <c r="BJ257">
        <v>4296547.4000000004</v>
      </c>
      <c r="BK257">
        <v>19946445.899999999</v>
      </c>
      <c r="BL257">
        <v>0</v>
      </c>
      <c r="BM257">
        <v>25.69</v>
      </c>
      <c r="BN257">
        <v>9.33</v>
      </c>
      <c r="BO257">
        <v>0</v>
      </c>
      <c r="BP257">
        <v>35.020000000000003</v>
      </c>
      <c r="BQ257">
        <v>27.43</v>
      </c>
      <c r="BR257">
        <v>10.33</v>
      </c>
      <c r="BS257">
        <v>0</v>
      </c>
      <c r="BT257">
        <v>37.76</v>
      </c>
      <c r="BU257">
        <v>161944130</v>
      </c>
      <c r="BV257">
        <v>42530976</v>
      </c>
      <c r="BW257">
        <v>2159781.2000000002</v>
      </c>
      <c r="BX257">
        <v>1980483.4</v>
      </c>
      <c r="BY257">
        <v>0</v>
      </c>
      <c r="BZ257">
        <v>25161198</v>
      </c>
      <c r="CA257">
        <v>551808.19999999995</v>
      </c>
      <c r="CB257">
        <v>0</v>
      </c>
      <c r="CC257">
        <v>0</v>
      </c>
      <c r="CD257">
        <v>3372916.8</v>
      </c>
      <c r="CE257">
        <v>31539120</v>
      </c>
      <c r="CF257">
        <v>0</v>
      </c>
      <c r="CG257">
        <v>709943</v>
      </c>
      <c r="CH257">
        <v>0</v>
      </c>
      <c r="CI257">
        <v>27822364</v>
      </c>
      <c r="CJ257">
        <v>25447464</v>
      </c>
      <c r="CK257">
        <v>2630115</v>
      </c>
      <c r="CL257">
        <v>1410871.2</v>
      </c>
      <c r="CM257">
        <v>0</v>
      </c>
      <c r="CN257">
        <v>6957111</v>
      </c>
      <c r="CO257">
        <v>16694354</v>
      </c>
      <c r="CP257">
        <v>15506594</v>
      </c>
      <c r="CQ257">
        <v>2500</v>
      </c>
      <c r="CR257">
        <v>394.6</v>
      </c>
      <c r="CS257">
        <v>0</v>
      </c>
      <c r="CT257">
        <v>445</v>
      </c>
      <c r="CU257">
        <v>0</v>
      </c>
      <c r="CV257">
        <v>0</v>
      </c>
      <c r="CW257">
        <v>2680.8</v>
      </c>
      <c r="CX257">
        <v>9759.5</v>
      </c>
      <c r="CY257">
        <v>0</v>
      </c>
      <c r="CZ257">
        <v>1901.1</v>
      </c>
      <c r="DA257">
        <v>0</v>
      </c>
      <c r="DB257">
        <v>4720.3</v>
      </c>
      <c r="DC257">
        <v>3203</v>
      </c>
      <c r="DD257">
        <v>10411.5</v>
      </c>
      <c r="DE257">
        <v>1427.1</v>
      </c>
      <c r="DF257">
        <v>0</v>
      </c>
      <c r="DG257">
        <v>3685</v>
      </c>
      <c r="DH257">
        <v>4318</v>
      </c>
      <c r="DI257">
        <v>5099.1000000000004</v>
      </c>
      <c r="DJ257">
        <v>6239</v>
      </c>
      <c r="DK257">
        <v>14271</v>
      </c>
      <c r="DL257">
        <v>0</v>
      </c>
      <c r="DM257">
        <v>0</v>
      </c>
      <c r="DN257">
        <v>0.62</v>
      </c>
      <c r="DO257">
        <v>0</v>
      </c>
      <c r="DP257">
        <v>0</v>
      </c>
      <c r="DQ257">
        <v>0</v>
      </c>
    </row>
    <row r="258" spans="1:121" hidden="1">
      <c r="A258" t="s">
        <v>102</v>
      </c>
      <c r="B258">
        <v>2030</v>
      </c>
      <c r="C258">
        <v>160291620</v>
      </c>
      <c r="D258">
        <v>4590202.5</v>
      </c>
      <c r="E258">
        <v>1973627</v>
      </c>
      <c r="F258">
        <v>595601.30000000005</v>
      </c>
      <c r="G258">
        <v>167451042.5</v>
      </c>
      <c r="H258">
        <v>154528472</v>
      </c>
      <c r="I258">
        <v>113108275.59999999</v>
      </c>
      <c r="J258" s="53">
        <v>27180134</v>
      </c>
      <c r="K258" s="65">
        <v>30158874</v>
      </c>
      <c r="L258">
        <v>3.5900000000000001E-2</v>
      </c>
      <c r="M258">
        <v>5.3999999999999999E-2</v>
      </c>
      <c r="N258">
        <v>0.15</v>
      </c>
      <c r="O258">
        <v>65079.8</v>
      </c>
      <c r="P258">
        <v>36877</v>
      </c>
      <c r="Q258">
        <v>0.82</v>
      </c>
      <c r="R258">
        <v>0.9</v>
      </c>
      <c r="S258">
        <v>80.900000000000006</v>
      </c>
      <c r="T258">
        <v>2.1</v>
      </c>
      <c r="U258">
        <v>0.27</v>
      </c>
      <c r="V258">
        <v>11.3</v>
      </c>
      <c r="W258">
        <v>376.6</v>
      </c>
      <c r="X258">
        <v>0.09</v>
      </c>
      <c r="Y258">
        <v>81</v>
      </c>
      <c r="Z258">
        <v>22.6</v>
      </c>
      <c r="AA258">
        <v>103.6</v>
      </c>
      <c r="AB258">
        <v>47.1</v>
      </c>
      <c r="AC258">
        <v>1.3</v>
      </c>
      <c r="AD258">
        <v>0.17</v>
      </c>
      <c r="AE258">
        <v>6.5</v>
      </c>
      <c r="AF258">
        <v>218.3</v>
      </c>
      <c r="AG258">
        <v>0.05</v>
      </c>
      <c r="AH258">
        <v>47.2</v>
      </c>
      <c r="AI258">
        <v>13</v>
      </c>
      <c r="AJ258">
        <v>60.1</v>
      </c>
      <c r="AK258">
        <v>81.2</v>
      </c>
      <c r="AL258">
        <v>2</v>
      </c>
      <c r="AM258">
        <v>0.27</v>
      </c>
      <c r="AN258">
        <v>9.6999999999999993</v>
      </c>
      <c r="AO258">
        <v>369.6</v>
      </c>
      <c r="AP258">
        <v>0.06</v>
      </c>
      <c r="AQ258">
        <v>81.3</v>
      </c>
      <c r="AR258">
        <v>20.7</v>
      </c>
      <c r="AS258">
        <v>102</v>
      </c>
      <c r="AT258">
        <v>529.9</v>
      </c>
      <c r="AU258">
        <v>25.3</v>
      </c>
      <c r="AV258">
        <v>3.54</v>
      </c>
      <c r="AW258">
        <v>51</v>
      </c>
      <c r="AX258">
        <v>2137</v>
      </c>
      <c r="AY258">
        <v>0.35</v>
      </c>
      <c r="AZ258">
        <v>531.6</v>
      </c>
      <c r="BA258">
        <v>114.8</v>
      </c>
      <c r="BB258">
        <v>646.4</v>
      </c>
      <c r="BC258">
        <v>13661629.5</v>
      </c>
      <c r="BD258">
        <v>347.4</v>
      </c>
      <c r="BE258">
        <v>46</v>
      </c>
      <c r="BF258">
        <v>1910779</v>
      </c>
      <c r="BG258">
        <v>63594.7</v>
      </c>
      <c r="BH258">
        <v>15.4</v>
      </c>
      <c r="BI258">
        <v>13684541.9</v>
      </c>
      <c r="BJ258">
        <v>3810106.4</v>
      </c>
      <c r="BK258">
        <v>17494648.300000001</v>
      </c>
      <c r="BL258">
        <v>0</v>
      </c>
      <c r="BM258">
        <v>24.59</v>
      </c>
      <c r="BN258">
        <v>12.15</v>
      </c>
      <c r="BO258">
        <v>3.77</v>
      </c>
      <c r="BP258">
        <v>40.51</v>
      </c>
      <c r="BQ258">
        <v>26.41</v>
      </c>
      <c r="BR258">
        <v>13.61</v>
      </c>
      <c r="BS258">
        <v>3.99</v>
      </c>
      <c r="BT258">
        <v>44.01</v>
      </c>
      <c r="BU258">
        <v>170528720</v>
      </c>
      <c r="BV258">
        <v>54342772</v>
      </c>
      <c r="BW258">
        <v>3904798</v>
      </c>
      <c r="BX258">
        <v>1948413.4</v>
      </c>
      <c r="BY258">
        <v>0</v>
      </c>
      <c r="BZ258">
        <v>24765420</v>
      </c>
      <c r="CA258">
        <v>371687</v>
      </c>
      <c r="CB258">
        <v>0</v>
      </c>
      <c r="CC258">
        <v>0</v>
      </c>
      <c r="CD258">
        <v>4248445</v>
      </c>
      <c r="CE258">
        <v>27744876</v>
      </c>
      <c r="CF258">
        <v>0</v>
      </c>
      <c r="CG258">
        <v>641974</v>
      </c>
      <c r="CH258">
        <v>0</v>
      </c>
      <c r="CI258">
        <v>27697132</v>
      </c>
      <c r="CJ258">
        <v>25165082</v>
      </c>
      <c r="CK258">
        <v>2372179.5</v>
      </c>
      <c r="CL258">
        <v>1574388.9</v>
      </c>
      <c r="CM258">
        <v>0</v>
      </c>
      <c r="CN258">
        <v>18064484</v>
      </c>
      <c r="CO258">
        <v>16604243</v>
      </c>
      <c r="CP258">
        <v>15425594</v>
      </c>
      <c r="CQ258">
        <v>3532.3</v>
      </c>
      <c r="CR258">
        <v>394.6</v>
      </c>
      <c r="CS258">
        <v>0</v>
      </c>
      <c r="CT258">
        <v>370</v>
      </c>
      <c r="CU258">
        <v>0</v>
      </c>
      <c r="CV258">
        <v>0</v>
      </c>
      <c r="CW258">
        <v>3362.3</v>
      </c>
      <c r="CX258">
        <v>9759.5</v>
      </c>
      <c r="CY258">
        <v>0</v>
      </c>
      <c r="CZ258">
        <v>1884</v>
      </c>
      <c r="DA258">
        <v>0</v>
      </c>
      <c r="DB258">
        <v>4738.3999999999996</v>
      </c>
      <c r="DC258">
        <v>3203</v>
      </c>
      <c r="DD258">
        <v>9781.2999999999993</v>
      </c>
      <c r="DE258">
        <v>1427.1</v>
      </c>
      <c r="DF258">
        <v>0</v>
      </c>
      <c r="DG258">
        <v>9253.4</v>
      </c>
      <c r="DH258">
        <v>4318</v>
      </c>
      <c r="DI258">
        <v>5099.1000000000004</v>
      </c>
      <c r="DJ258">
        <v>11631.1</v>
      </c>
      <c r="DK258">
        <v>14271</v>
      </c>
      <c r="DL258">
        <v>0</v>
      </c>
      <c r="DM258">
        <v>0</v>
      </c>
      <c r="DN258">
        <v>0.7</v>
      </c>
      <c r="DO258">
        <v>4.5</v>
      </c>
      <c r="DP258">
        <v>0.9</v>
      </c>
      <c r="DQ258">
        <v>0</v>
      </c>
    </row>
    <row r="259" spans="1:121" hidden="1">
      <c r="A259" t="s">
        <v>102</v>
      </c>
      <c r="B259">
        <v>2035</v>
      </c>
      <c r="C259">
        <v>168657580</v>
      </c>
      <c r="D259">
        <v>6569641</v>
      </c>
      <c r="E259">
        <v>1916898.4</v>
      </c>
      <c r="F259">
        <v>668716.1</v>
      </c>
      <c r="G259">
        <v>177812844.90000001</v>
      </c>
      <c r="H259">
        <v>162593607.5</v>
      </c>
      <c r="I259">
        <v>106849384.7</v>
      </c>
      <c r="J259" s="53">
        <v>29432234</v>
      </c>
      <c r="K259" s="65">
        <v>34448296</v>
      </c>
      <c r="L259">
        <v>3.5900000000000001E-2</v>
      </c>
      <c r="M259">
        <v>5.3999999999999999E-2</v>
      </c>
      <c r="N259">
        <v>0.15</v>
      </c>
      <c r="O259">
        <v>91589.94</v>
      </c>
      <c r="P259">
        <v>39749.1</v>
      </c>
      <c r="Q259">
        <v>0.85</v>
      </c>
      <c r="R259">
        <v>0.95</v>
      </c>
      <c r="S259">
        <v>63.8</v>
      </c>
      <c r="T259">
        <v>1.4</v>
      </c>
      <c r="U259">
        <v>0.17</v>
      </c>
      <c r="V259">
        <v>9.1999999999999993</v>
      </c>
      <c r="W259">
        <v>309</v>
      </c>
      <c r="X259">
        <v>7.0000000000000007E-2</v>
      </c>
      <c r="Y259">
        <v>63.9</v>
      </c>
      <c r="Z259">
        <v>18.399999999999999</v>
      </c>
      <c r="AA259">
        <v>82.3</v>
      </c>
      <c r="AB259">
        <v>23.2</v>
      </c>
      <c r="AC259">
        <v>0.6</v>
      </c>
      <c r="AD259">
        <v>7.0000000000000007E-2</v>
      </c>
      <c r="AE259">
        <v>3.2</v>
      </c>
      <c r="AF259">
        <v>111.3</v>
      </c>
      <c r="AG259">
        <v>0.02</v>
      </c>
      <c r="AH259">
        <v>23.3</v>
      </c>
      <c r="AI259">
        <v>6.5</v>
      </c>
      <c r="AJ259">
        <v>29.8</v>
      </c>
      <c r="AK259">
        <v>24.8</v>
      </c>
      <c r="AL259">
        <v>0.6</v>
      </c>
      <c r="AM259">
        <v>0.08</v>
      </c>
      <c r="AN259">
        <v>2.9</v>
      </c>
      <c r="AO259">
        <v>114.5</v>
      </c>
      <c r="AP259">
        <v>0.02</v>
      </c>
      <c r="AQ259">
        <v>24.9</v>
      </c>
      <c r="AR259">
        <v>6.3</v>
      </c>
      <c r="AS259">
        <v>31.2</v>
      </c>
      <c r="AT259">
        <v>472.7</v>
      </c>
      <c r="AU259">
        <v>19.7</v>
      </c>
      <c r="AV259">
        <v>2.69</v>
      </c>
      <c r="AW259">
        <v>48.2</v>
      </c>
      <c r="AX259">
        <v>2016.1</v>
      </c>
      <c r="AY259">
        <v>0.31</v>
      </c>
      <c r="AZ259">
        <v>474.1</v>
      </c>
      <c r="BA259">
        <v>108.4</v>
      </c>
      <c r="BB259">
        <v>582.4</v>
      </c>
      <c r="BC259">
        <v>11542568.699999999</v>
      </c>
      <c r="BD259">
        <v>250.9</v>
      </c>
      <c r="BE259">
        <v>31.4</v>
      </c>
      <c r="BF259">
        <v>1667980.1</v>
      </c>
      <c r="BG259">
        <v>55932.9</v>
      </c>
      <c r="BH259">
        <v>13.1</v>
      </c>
      <c r="BI259">
        <v>11558625.199999999</v>
      </c>
      <c r="BJ259">
        <v>3338367.3</v>
      </c>
      <c r="BK259">
        <v>14896992.5</v>
      </c>
      <c r="BL259">
        <v>0</v>
      </c>
      <c r="BM259">
        <v>22.74</v>
      </c>
      <c r="BN259">
        <v>17.260000000000002</v>
      </c>
      <c r="BO259">
        <v>0</v>
      </c>
      <c r="BP259">
        <v>40</v>
      </c>
      <c r="BQ259">
        <v>24.5</v>
      </c>
      <c r="BR259">
        <v>19.52</v>
      </c>
      <c r="BS259">
        <v>0</v>
      </c>
      <c r="BT259">
        <v>44.03</v>
      </c>
      <c r="BU259">
        <v>182936580</v>
      </c>
      <c r="BV259">
        <v>70963464</v>
      </c>
      <c r="BW259">
        <v>5602665</v>
      </c>
      <c r="BX259">
        <v>1507715.8</v>
      </c>
      <c r="BY259">
        <v>0</v>
      </c>
      <c r="BZ259">
        <v>24039834</v>
      </c>
      <c r="CA259">
        <v>0</v>
      </c>
      <c r="CB259">
        <v>0</v>
      </c>
      <c r="CC259">
        <v>0</v>
      </c>
      <c r="CD259">
        <v>5277882.5</v>
      </c>
      <c r="CE259">
        <v>23497018</v>
      </c>
      <c r="CF259">
        <v>0</v>
      </c>
      <c r="CG259">
        <v>1770253.2</v>
      </c>
      <c r="CH259">
        <v>0</v>
      </c>
      <c r="CI259">
        <v>27427226</v>
      </c>
      <c r="CJ259">
        <v>24922274</v>
      </c>
      <c r="CK259">
        <v>1691023.2</v>
      </c>
      <c r="CL259">
        <v>1515112.2</v>
      </c>
      <c r="CM259">
        <v>0</v>
      </c>
      <c r="CN259">
        <v>17448220</v>
      </c>
      <c r="CO259">
        <v>16585222</v>
      </c>
      <c r="CP259">
        <v>31652134</v>
      </c>
      <c r="CQ259">
        <v>4547.3</v>
      </c>
      <c r="CR259">
        <v>339.6</v>
      </c>
      <c r="CS259">
        <v>0</v>
      </c>
      <c r="CT259">
        <v>0</v>
      </c>
      <c r="CU259">
        <v>0</v>
      </c>
      <c r="CV259">
        <v>0</v>
      </c>
      <c r="CW259">
        <v>4221.7</v>
      </c>
      <c r="CX259">
        <v>9759.5</v>
      </c>
      <c r="CY259">
        <v>0</v>
      </c>
      <c r="CZ259">
        <v>2264.8000000000002</v>
      </c>
      <c r="DA259">
        <v>0</v>
      </c>
      <c r="DB259">
        <v>4750.3</v>
      </c>
      <c r="DC259">
        <v>3203</v>
      </c>
      <c r="DD259">
        <v>8832.6</v>
      </c>
      <c r="DE259">
        <v>1427.1</v>
      </c>
      <c r="DF259">
        <v>0</v>
      </c>
      <c r="DG259">
        <v>9253.4</v>
      </c>
      <c r="DH259">
        <v>9000</v>
      </c>
      <c r="DI259">
        <v>5135.7</v>
      </c>
      <c r="DJ259">
        <v>17860.8</v>
      </c>
      <c r="DK259">
        <v>14271</v>
      </c>
      <c r="DL259">
        <v>0</v>
      </c>
      <c r="DM259">
        <v>0</v>
      </c>
      <c r="DN259">
        <v>0.7</v>
      </c>
      <c r="DO259">
        <v>0</v>
      </c>
      <c r="DP259">
        <v>0.95</v>
      </c>
      <c r="DQ259">
        <v>0</v>
      </c>
    </row>
    <row r="260" spans="1:121" hidden="1">
      <c r="A260" t="s">
        <v>102</v>
      </c>
      <c r="B260">
        <v>2040</v>
      </c>
      <c r="C260">
        <v>179295620</v>
      </c>
      <c r="D260">
        <v>9252661</v>
      </c>
      <c r="E260">
        <v>2227942.2000000002</v>
      </c>
      <c r="F260">
        <v>691185.8</v>
      </c>
      <c r="G260">
        <v>191467404.5</v>
      </c>
      <c r="H260">
        <v>172849122.09999999</v>
      </c>
      <c r="I260">
        <v>102935016.2</v>
      </c>
      <c r="J260" s="53">
        <v>27074988</v>
      </c>
      <c r="K260" s="65">
        <v>39768456</v>
      </c>
      <c r="L260">
        <v>3.5900000000000001E-2</v>
      </c>
      <c r="M260">
        <v>5.3999999999999999E-2</v>
      </c>
      <c r="N260">
        <v>0.15</v>
      </c>
      <c r="O260">
        <v>96641.21</v>
      </c>
      <c r="P260">
        <v>43031.9</v>
      </c>
      <c r="Q260">
        <v>0.86</v>
      </c>
      <c r="R260">
        <v>1</v>
      </c>
      <c r="S260">
        <v>62.6</v>
      </c>
      <c r="T260">
        <v>1.3</v>
      </c>
      <c r="U260">
        <v>0.15</v>
      </c>
      <c r="V260">
        <v>8.9</v>
      </c>
      <c r="W260">
        <v>315.5</v>
      </c>
      <c r="X260">
        <v>0.06</v>
      </c>
      <c r="Y260">
        <v>62.7</v>
      </c>
      <c r="Z260">
        <v>18.3</v>
      </c>
      <c r="AA260">
        <v>81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7.1</v>
      </c>
      <c r="AL260">
        <v>0.2</v>
      </c>
      <c r="AM260">
        <v>0.02</v>
      </c>
      <c r="AN260">
        <v>0.8</v>
      </c>
      <c r="AO260">
        <v>34.700000000000003</v>
      </c>
      <c r="AP260">
        <v>0</v>
      </c>
      <c r="AQ260">
        <v>7.1</v>
      </c>
      <c r="AR260">
        <v>1.8</v>
      </c>
      <c r="AS260">
        <v>9</v>
      </c>
      <c r="AT260">
        <v>450</v>
      </c>
      <c r="AU260">
        <v>16.3</v>
      </c>
      <c r="AV260">
        <v>2.15</v>
      </c>
      <c r="AW260">
        <v>47.8</v>
      </c>
      <c r="AX260">
        <v>2025.3</v>
      </c>
      <c r="AY260">
        <v>0.27</v>
      </c>
      <c r="AZ260">
        <v>451.1</v>
      </c>
      <c r="BA260">
        <v>108.2</v>
      </c>
      <c r="BB260">
        <v>559.29999999999995</v>
      </c>
      <c r="BC260">
        <v>12629594</v>
      </c>
      <c r="BD260">
        <v>257.8</v>
      </c>
      <c r="BE260">
        <v>29.5</v>
      </c>
      <c r="BF260">
        <v>1786405</v>
      </c>
      <c r="BG260">
        <v>63678.9</v>
      </c>
      <c r="BH260">
        <v>12.4</v>
      </c>
      <c r="BI260">
        <v>12645332.800000001</v>
      </c>
      <c r="BJ260">
        <v>3687427.9</v>
      </c>
      <c r="BK260">
        <v>16332760.699999999</v>
      </c>
      <c r="BL260">
        <v>0</v>
      </c>
      <c r="BM260">
        <v>21.54</v>
      </c>
      <c r="BN260">
        <v>17.87</v>
      </c>
      <c r="BO260">
        <v>1.87</v>
      </c>
      <c r="BP260">
        <v>41.29</v>
      </c>
      <c r="BQ260">
        <v>23.37</v>
      </c>
      <c r="BR260">
        <v>20.47</v>
      </c>
      <c r="BS260">
        <v>1.99</v>
      </c>
      <c r="BT260">
        <v>45.82</v>
      </c>
      <c r="BU260">
        <v>204323940</v>
      </c>
      <c r="BV260">
        <v>88532390</v>
      </c>
      <c r="BW260">
        <v>7900216</v>
      </c>
      <c r="BX260">
        <v>1488370.2</v>
      </c>
      <c r="BY260">
        <v>0</v>
      </c>
      <c r="BZ260">
        <v>23039164</v>
      </c>
      <c r="CA260">
        <v>0</v>
      </c>
      <c r="CB260">
        <v>0</v>
      </c>
      <c r="CC260">
        <v>0</v>
      </c>
      <c r="CD260">
        <v>5474068</v>
      </c>
      <c r="CE260">
        <v>24565338</v>
      </c>
      <c r="CF260">
        <v>0</v>
      </c>
      <c r="CG260">
        <v>3946722</v>
      </c>
      <c r="CH260">
        <v>0</v>
      </c>
      <c r="CI260">
        <v>27253242</v>
      </c>
      <c r="CJ260">
        <v>24776306</v>
      </c>
      <c r="CK260">
        <v>1008618.7</v>
      </c>
      <c r="CL260">
        <v>1813566.2</v>
      </c>
      <c r="CM260">
        <v>0</v>
      </c>
      <c r="CN260">
        <v>31298970</v>
      </c>
      <c r="CO260">
        <v>20523480</v>
      </c>
      <c r="CP260">
        <v>31235876</v>
      </c>
      <c r="CQ260">
        <v>5459.8</v>
      </c>
      <c r="CR260">
        <v>339.6</v>
      </c>
      <c r="CS260">
        <v>0</v>
      </c>
      <c r="CT260">
        <v>0</v>
      </c>
      <c r="CU260">
        <v>0</v>
      </c>
      <c r="CV260">
        <v>0</v>
      </c>
      <c r="CW260">
        <v>4506.8999999999996</v>
      </c>
      <c r="CX260">
        <v>9759.5</v>
      </c>
      <c r="CY260">
        <v>0</v>
      </c>
      <c r="CZ260">
        <v>4306.6000000000004</v>
      </c>
      <c r="DA260">
        <v>0</v>
      </c>
      <c r="DB260">
        <v>4765.8</v>
      </c>
      <c r="DC260">
        <v>3203</v>
      </c>
      <c r="DD260">
        <v>6235</v>
      </c>
      <c r="DE260">
        <v>1427.1</v>
      </c>
      <c r="DF260">
        <v>0</v>
      </c>
      <c r="DG260">
        <v>16190.1</v>
      </c>
      <c r="DH260">
        <v>9000</v>
      </c>
      <c r="DI260">
        <v>5740.1</v>
      </c>
      <c r="DJ260">
        <v>25497.200000000001</v>
      </c>
      <c r="DK260">
        <v>14271</v>
      </c>
      <c r="DL260">
        <v>0</v>
      </c>
      <c r="DM260">
        <v>0</v>
      </c>
      <c r="DN260">
        <v>0.7</v>
      </c>
      <c r="DO260">
        <v>2.1</v>
      </c>
      <c r="DP260">
        <v>1</v>
      </c>
      <c r="DQ260">
        <v>0</v>
      </c>
    </row>
    <row r="261" spans="1:121" hidden="1">
      <c r="A261" t="s">
        <v>102</v>
      </c>
      <c r="B261">
        <v>2045</v>
      </c>
      <c r="C261">
        <v>189133010</v>
      </c>
      <c r="D261">
        <v>10857951</v>
      </c>
      <c r="E261">
        <v>2190068.2000000002</v>
      </c>
      <c r="F261">
        <v>691171.4</v>
      </c>
      <c r="G261">
        <v>202872206</v>
      </c>
      <c r="H261">
        <v>182332627.90000001</v>
      </c>
      <c r="I261">
        <v>107913073.5</v>
      </c>
      <c r="J261" s="53">
        <v>25609154</v>
      </c>
      <c r="K261" s="65">
        <v>41573270</v>
      </c>
      <c r="L261">
        <v>3.5900000000000001E-2</v>
      </c>
      <c r="M261">
        <v>5.3999999999999999E-2</v>
      </c>
      <c r="N261">
        <v>0.15</v>
      </c>
      <c r="O261">
        <v>94255.41</v>
      </c>
      <c r="P261">
        <v>45652.4</v>
      </c>
      <c r="Q261">
        <v>0.84</v>
      </c>
      <c r="R261">
        <v>1</v>
      </c>
      <c r="S261">
        <v>71.3</v>
      </c>
      <c r="T261">
        <v>1.4</v>
      </c>
      <c r="U261">
        <v>0.16</v>
      </c>
      <c r="V261">
        <v>9.8000000000000007</v>
      </c>
      <c r="W261">
        <v>359.9</v>
      </c>
      <c r="X261">
        <v>0.06</v>
      </c>
      <c r="Y261">
        <v>71.400000000000006</v>
      </c>
      <c r="Z261">
        <v>20.5</v>
      </c>
      <c r="AA261">
        <v>91.9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462.4</v>
      </c>
      <c r="AU261">
        <v>15.2</v>
      </c>
      <c r="AV261">
        <v>1.96</v>
      </c>
      <c r="AW261">
        <v>50.3</v>
      </c>
      <c r="AX261">
        <v>2139.6</v>
      </c>
      <c r="AY261">
        <v>0.27</v>
      </c>
      <c r="AZ261">
        <v>463.4</v>
      </c>
      <c r="BA261">
        <v>114.1</v>
      </c>
      <c r="BB261">
        <v>577.5</v>
      </c>
      <c r="BC261">
        <v>15411092.5</v>
      </c>
      <c r="BD261">
        <v>312.8</v>
      </c>
      <c r="BE261">
        <v>35.5</v>
      </c>
      <c r="BF261">
        <v>2118028.7999999998</v>
      </c>
      <c r="BG261">
        <v>77823.7</v>
      </c>
      <c r="BH261">
        <v>13.9</v>
      </c>
      <c r="BI261">
        <v>15430115.1</v>
      </c>
      <c r="BJ261">
        <v>4440966.5</v>
      </c>
      <c r="BK261">
        <v>19871081.600000001</v>
      </c>
      <c r="BL261">
        <v>0</v>
      </c>
      <c r="BM261">
        <v>21.26</v>
      </c>
      <c r="BN261">
        <v>17.43</v>
      </c>
      <c r="BO261">
        <v>0.73</v>
      </c>
      <c r="BP261">
        <v>39.42</v>
      </c>
      <c r="BQ261">
        <v>22.99</v>
      </c>
      <c r="BR261">
        <v>20.05</v>
      </c>
      <c r="BS261">
        <v>0.77</v>
      </c>
      <c r="BT261">
        <v>43.82</v>
      </c>
      <c r="BU261">
        <v>219006750</v>
      </c>
      <c r="BV261">
        <v>94959140</v>
      </c>
      <c r="BW261">
        <v>9273931</v>
      </c>
      <c r="BX261">
        <v>1515029.8</v>
      </c>
      <c r="BY261">
        <v>0</v>
      </c>
      <c r="BZ261">
        <v>23079352</v>
      </c>
      <c r="CA261">
        <v>0</v>
      </c>
      <c r="CB261">
        <v>0</v>
      </c>
      <c r="CC261">
        <v>0</v>
      </c>
      <c r="CD261">
        <v>6293379</v>
      </c>
      <c r="CE261">
        <v>29700516</v>
      </c>
      <c r="CF261">
        <v>0</v>
      </c>
      <c r="CG261">
        <v>5226634.5</v>
      </c>
      <c r="CH261">
        <v>0</v>
      </c>
      <c r="CI261">
        <v>27421824</v>
      </c>
      <c r="CJ261">
        <v>24925642</v>
      </c>
      <c r="CK261">
        <v>1122312.3999999999</v>
      </c>
      <c r="CL261">
        <v>1782368.8</v>
      </c>
      <c r="CM261">
        <v>0</v>
      </c>
      <c r="CN261">
        <v>35474988</v>
      </c>
      <c r="CO261">
        <v>22362578</v>
      </c>
      <c r="CP261">
        <v>30828186</v>
      </c>
      <c r="CQ261">
        <v>6741.9</v>
      </c>
      <c r="CR261">
        <v>339.6</v>
      </c>
      <c r="CS261">
        <v>0</v>
      </c>
      <c r="CT261">
        <v>0</v>
      </c>
      <c r="CU261">
        <v>0</v>
      </c>
      <c r="CV261">
        <v>0</v>
      </c>
      <c r="CW261">
        <v>5240.2</v>
      </c>
      <c r="CX261">
        <v>9866.2000000000007</v>
      </c>
      <c r="CY261">
        <v>0</v>
      </c>
      <c r="CZ261">
        <v>5883.3</v>
      </c>
      <c r="DA261">
        <v>0</v>
      </c>
      <c r="DB261">
        <v>4780</v>
      </c>
      <c r="DC261">
        <v>3203</v>
      </c>
      <c r="DD261">
        <v>4920.6000000000004</v>
      </c>
      <c r="DE261">
        <v>1427.1</v>
      </c>
      <c r="DF261">
        <v>0</v>
      </c>
      <c r="DG261">
        <v>18646.900000000001</v>
      </c>
      <c r="DH261">
        <v>9000</v>
      </c>
      <c r="DI261">
        <v>6186.4</v>
      </c>
      <c r="DJ261">
        <v>31434.7</v>
      </c>
      <c r="DK261">
        <v>14271</v>
      </c>
      <c r="DL261">
        <v>0</v>
      </c>
      <c r="DM261">
        <v>0</v>
      </c>
      <c r="DN261">
        <v>0.7</v>
      </c>
      <c r="DO261">
        <v>0.8</v>
      </c>
      <c r="DP261">
        <v>1</v>
      </c>
      <c r="DQ261">
        <v>0</v>
      </c>
    </row>
    <row r="262" spans="1:121" hidden="1">
      <c r="A262" t="s">
        <v>102</v>
      </c>
      <c r="B262">
        <v>2050</v>
      </c>
      <c r="C262">
        <v>199197520</v>
      </c>
      <c r="D262">
        <v>12934537</v>
      </c>
      <c r="E262">
        <v>2494479.7999999998</v>
      </c>
      <c r="F262">
        <v>692570.1</v>
      </c>
      <c r="G262">
        <v>215319106.19999999</v>
      </c>
      <c r="H262">
        <v>192034833.69999999</v>
      </c>
      <c r="I262">
        <v>99996329.799999997</v>
      </c>
      <c r="J262" s="53">
        <v>22363656</v>
      </c>
      <c r="K262" s="65">
        <v>45066864</v>
      </c>
      <c r="L262">
        <v>3.5900000000000001E-2</v>
      </c>
      <c r="M262">
        <v>5.3999999999999999E-2</v>
      </c>
      <c r="N262">
        <v>0.15</v>
      </c>
      <c r="O262">
        <v>93487.33</v>
      </c>
      <c r="P262">
        <v>47866.7</v>
      </c>
      <c r="Q262">
        <v>0.82</v>
      </c>
      <c r="R262">
        <v>1</v>
      </c>
      <c r="S262">
        <v>80.7</v>
      </c>
      <c r="T262">
        <v>1.5</v>
      </c>
      <c r="U262">
        <v>0.16</v>
      </c>
      <c r="V262">
        <v>10.4</v>
      </c>
      <c r="W262">
        <v>420.2</v>
      </c>
      <c r="X262">
        <v>0.05</v>
      </c>
      <c r="Y262">
        <v>80.8</v>
      </c>
      <c r="Z262">
        <v>22.9</v>
      </c>
      <c r="AA262">
        <v>103.8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448.3</v>
      </c>
      <c r="AU262">
        <v>12.8</v>
      </c>
      <c r="AV262">
        <v>1.55</v>
      </c>
      <c r="AW262">
        <v>50.1</v>
      </c>
      <c r="AX262">
        <v>2169.1999999999998</v>
      </c>
      <c r="AY262">
        <v>0.24</v>
      </c>
      <c r="AZ262">
        <v>449.1</v>
      </c>
      <c r="BA262">
        <v>114.8</v>
      </c>
      <c r="BB262">
        <v>563.9</v>
      </c>
      <c r="BC262">
        <v>18947904.300000001</v>
      </c>
      <c r="BD262">
        <v>362.9</v>
      </c>
      <c r="BE262">
        <v>37.4</v>
      </c>
      <c r="BF262">
        <v>2440529.1</v>
      </c>
      <c r="BG262">
        <v>98622.1</v>
      </c>
      <c r="BH262">
        <v>12.1</v>
      </c>
      <c r="BI262">
        <v>18968922.5</v>
      </c>
      <c r="BJ262">
        <v>5382774.5999999996</v>
      </c>
      <c r="BK262">
        <v>24351697.100000001</v>
      </c>
      <c r="BL262">
        <v>0</v>
      </c>
      <c r="BM262">
        <v>21.1</v>
      </c>
      <c r="BN262">
        <v>16.899999999999999</v>
      </c>
      <c r="BO262">
        <v>2.59</v>
      </c>
      <c r="BP262">
        <v>40.58</v>
      </c>
      <c r="BQ262">
        <v>22.97</v>
      </c>
      <c r="BR262">
        <v>19.57</v>
      </c>
      <c r="BS262">
        <v>2.75</v>
      </c>
      <c r="BT262">
        <v>45.28</v>
      </c>
      <c r="BU262">
        <v>238265950</v>
      </c>
      <c r="BV262">
        <v>115322776</v>
      </c>
      <c r="BW262">
        <v>11031965</v>
      </c>
      <c r="BX262">
        <v>1477852.2</v>
      </c>
      <c r="BY262">
        <v>0</v>
      </c>
      <c r="BZ262">
        <v>23078046</v>
      </c>
      <c r="CA262">
        <v>0</v>
      </c>
      <c r="CB262">
        <v>0</v>
      </c>
      <c r="CC262">
        <v>0</v>
      </c>
      <c r="CD262">
        <v>6878811</v>
      </c>
      <c r="CE262">
        <v>30087612</v>
      </c>
      <c r="CF262">
        <v>0</v>
      </c>
      <c r="CG262">
        <v>12594924</v>
      </c>
      <c r="CH262">
        <v>0</v>
      </c>
      <c r="CI262">
        <v>27093300</v>
      </c>
      <c r="CJ262">
        <v>15306237</v>
      </c>
      <c r="CK262">
        <v>289845.8</v>
      </c>
      <c r="CL262">
        <v>1983410.2</v>
      </c>
      <c r="CM262">
        <v>0</v>
      </c>
      <c r="CN262">
        <v>50628260</v>
      </c>
      <c r="CO262">
        <v>27449760</v>
      </c>
      <c r="CP262">
        <v>30365946</v>
      </c>
      <c r="CQ262">
        <v>7703.7</v>
      </c>
      <c r="CR262">
        <v>339.6</v>
      </c>
      <c r="CS262">
        <v>0</v>
      </c>
      <c r="CT262">
        <v>0</v>
      </c>
      <c r="CU262">
        <v>0</v>
      </c>
      <c r="CV262">
        <v>0</v>
      </c>
      <c r="CW262">
        <v>5880.6</v>
      </c>
      <c r="CX262">
        <v>7051.5</v>
      </c>
      <c r="CY262">
        <v>0</v>
      </c>
      <c r="CZ262">
        <v>13976.3</v>
      </c>
      <c r="DA262">
        <v>0</v>
      </c>
      <c r="DB262">
        <v>4784.8999999999996</v>
      </c>
      <c r="DC262">
        <v>1991.6</v>
      </c>
      <c r="DD262">
        <v>1427.1</v>
      </c>
      <c r="DE262">
        <v>1427.1</v>
      </c>
      <c r="DF262">
        <v>0</v>
      </c>
      <c r="DG262">
        <v>26128.400000000001</v>
      </c>
      <c r="DH262">
        <v>9000</v>
      </c>
      <c r="DI262">
        <v>7595.8</v>
      </c>
      <c r="DJ262">
        <v>35988.699999999997</v>
      </c>
      <c r="DK262">
        <v>14271</v>
      </c>
      <c r="DL262">
        <v>0</v>
      </c>
      <c r="DM262">
        <v>0</v>
      </c>
      <c r="DN262">
        <v>0.7</v>
      </c>
      <c r="DO262">
        <v>2.8</v>
      </c>
      <c r="DP262">
        <v>1</v>
      </c>
      <c r="DQ262">
        <v>0</v>
      </c>
    </row>
    <row r="263" spans="1:121" hidden="1">
      <c r="A263" t="s">
        <v>110</v>
      </c>
      <c r="B263">
        <v>2024</v>
      </c>
      <c r="C263">
        <v>161576720</v>
      </c>
      <c r="D263">
        <v>65746.399999999994</v>
      </c>
      <c r="E263">
        <v>0</v>
      </c>
      <c r="F263">
        <v>778767.9</v>
      </c>
      <c r="G263">
        <v>162421232.09999999</v>
      </c>
      <c r="H263">
        <v>155767487.19999999</v>
      </c>
      <c r="I263">
        <v>154244769.09999999</v>
      </c>
      <c r="J263" s="53">
        <v>59616756</v>
      </c>
      <c r="K263" s="65">
        <v>47608156</v>
      </c>
      <c r="L263">
        <v>3.5900000000000001E-2</v>
      </c>
      <c r="M263">
        <v>5.3999999999999999E-2</v>
      </c>
      <c r="N263">
        <v>0.14599999999999999</v>
      </c>
      <c r="O263">
        <v>19333.54</v>
      </c>
      <c r="P263">
        <v>34615.199999999997</v>
      </c>
      <c r="Q263">
        <v>0.17</v>
      </c>
      <c r="R263">
        <v>0.24</v>
      </c>
      <c r="S263">
        <v>503.5</v>
      </c>
      <c r="T263">
        <v>39.1</v>
      </c>
      <c r="U263">
        <v>5.51</v>
      </c>
      <c r="V263">
        <v>33.799999999999997</v>
      </c>
      <c r="W263">
        <v>1698.9</v>
      </c>
      <c r="X263">
        <v>0.26</v>
      </c>
      <c r="Y263">
        <v>506.1</v>
      </c>
      <c r="Z263">
        <v>84.5</v>
      </c>
      <c r="AA263">
        <v>590.6</v>
      </c>
      <c r="AB263">
        <v>489.5</v>
      </c>
      <c r="AC263">
        <v>38.4</v>
      </c>
      <c r="AD263">
        <v>5.42</v>
      </c>
      <c r="AE263">
        <v>32.9</v>
      </c>
      <c r="AF263">
        <v>1639.3</v>
      </c>
      <c r="AG263">
        <v>0.26</v>
      </c>
      <c r="AH263">
        <v>492.1</v>
      </c>
      <c r="AI263">
        <v>81.8</v>
      </c>
      <c r="AJ263">
        <v>573.9</v>
      </c>
      <c r="AK263">
        <v>379.7</v>
      </c>
      <c r="AL263">
        <v>25.3</v>
      </c>
      <c r="AM263">
        <v>3.53</v>
      </c>
      <c r="AN263">
        <v>28.6</v>
      </c>
      <c r="AO263">
        <v>1395.8</v>
      </c>
      <c r="AP263">
        <v>0.19</v>
      </c>
      <c r="AQ263">
        <v>381.4</v>
      </c>
      <c r="AR263">
        <v>70.3</v>
      </c>
      <c r="AS263">
        <v>451.6</v>
      </c>
      <c r="AT263">
        <v>776.9</v>
      </c>
      <c r="AU263">
        <v>60.8</v>
      </c>
      <c r="AV263">
        <v>8.76</v>
      </c>
      <c r="AW263">
        <v>51.9</v>
      </c>
      <c r="AX263">
        <v>2451.6</v>
      </c>
      <c r="AY263">
        <v>0.47</v>
      </c>
      <c r="AZ263">
        <v>781.1</v>
      </c>
      <c r="BA263">
        <v>125.1</v>
      </c>
      <c r="BB263">
        <v>906.2</v>
      </c>
      <c r="BC263">
        <v>75191194</v>
      </c>
      <c r="BD263">
        <v>5828.7</v>
      </c>
      <c r="BE263">
        <v>822.7</v>
      </c>
      <c r="BF263">
        <v>5049948</v>
      </c>
      <c r="BG263">
        <v>253849</v>
      </c>
      <c r="BH263">
        <v>39.1</v>
      </c>
      <c r="BI263">
        <v>75589493.700000003</v>
      </c>
      <c r="BJ263">
        <v>12625320.699999999</v>
      </c>
      <c r="BK263">
        <v>88214814.400000006</v>
      </c>
      <c r="BL263">
        <v>0</v>
      </c>
      <c r="BM263">
        <v>31.8</v>
      </c>
      <c r="BN263">
        <v>3.97</v>
      </c>
      <c r="BO263">
        <v>0</v>
      </c>
      <c r="BP263">
        <v>35.770000000000003</v>
      </c>
      <c r="BQ263">
        <v>33.67</v>
      </c>
      <c r="BR263">
        <v>4.28</v>
      </c>
      <c r="BS263">
        <v>0</v>
      </c>
      <c r="BT263">
        <v>37.96</v>
      </c>
      <c r="BU263">
        <v>150335600</v>
      </c>
      <c r="BV263">
        <v>8176463</v>
      </c>
      <c r="BW263">
        <v>55421.9</v>
      </c>
      <c r="BX263">
        <v>470291.1</v>
      </c>
      <c r="BY263">
        <v>0</v>
      </c>
      <c r="BZ263">
        <v>0</v>
      </c>
      <c r="CA263">
        <v>44749028</v>
      </c>
      <c r="CB263">
        <v>0</v>
      </c>
      <c r="CC263">
        <v>0</v>
      </c>
      <c r="CD263">
        <v>362581.2</v>
      </c>
      <c r="CE263">
        <v>78697100</v>
      </c>
      <c r="CF263">
        <v>0</v>
      </c>
      <c r="CG263">
        <v>785458.8</v>
      </c>
      <c r="CH263">
        <v>0</v>
      </c>
      <c r="CI263">
        <v>328149.90000000002</v>
      </c>
      <c r="CJ263">
        <v>17043568</v>
      </c>
      <c r="CK263">
        <v>30112.400000000001</v>
      </c>
      <c r="CL263">
        <v>0</v>
      </c>
      <c r="CM263">
        <v>0</v>
      </c>
      <c r="CN263">
        <v>4642491.5</v>
      </c>
      <c r="CO263">
        <v>3102600.8</v>
      </c>
      <c r="CP263">
        <v>68789.7</v>
      </c>
      <c r="CQ263">
        <v>67.400000000000006</v>
      </c>
      <c r="CR263">
        <v>96.9</v>
      </c>
      <c r="CS263">
        <v>0</v>
      </c>
      <c r="CT263">
        <v>10088.5</v>
      </c>
      <c r="CU263">
        <v>0</v>
      </c>
      <c r="CV263">
        <v>0</v>
      </c>
      <c r="CW263">
        <v>269.2</v>
      </c>
      <c r="CX263">
        <v>11076.2</v>
      </c>
      <c r="CY263">
        <v>0</v>
      </c>
      <c r="CZ263">
        <v>5480.5</v>
      </c>
      <c r="DA263">
        <v>0</v>
      </c>
      <c r="DB263">
        <v>101.9</v>
      </c>
      <c r="DC263">
        <v>2134</v>
      </c>
      <c r="DD263">
        <v>426.9</v>
      </c>
      <c r="DE263">
        <v>0</v>
      </c>
      <c r="DF263">
        <v>0</v>
      </c>
      <c r="DG263">
        <v>2217.5</v>
      </c>
      <c r="DH263">
        <v>21</v>
      </c>
      <c r="DI263">
        <v>1063.8</v>
      </c>
      <c r="DJ263">
        <v>167.4</v>
      </c>
      <c r="DK263">
        <v>0</v>
      </c>
      <c r="DL263">
        <v>0</v>
      </c>
      <c r="DM263">
        <v>0</v>
      </c>
      <c r="DN263">
        <v>0.06</v>
      </c>
      <c r="DO263">
        <v>0</v>
      </c>
      <c r="DP263">
        <v>0</v>
      </c>
      <c r="DQ263">
        <v>0</v>
      </c>
    </row>
    <row r="264" spans="1:121" hidden="1">
      <c r="A264" t="s">
        <v>110</v>
      </c>
      <c r="B264">
        <v>2026</v>
      </c>
      <c r="C264">
        <v>164245460</v>
      </c>
      <c r="D264">
        <v>362617.8</v>
      </c>
      <c r="E264">
        <v>0</v>
      </c>
      <c r="F264">
        <v>837611.4</v>
      </c>
      <c r="G264">
        <v>165445687.30000001</v>
      </c>
      <c r="H264">
        <v>158340270.19999999</v>
      </c>
      <c r="I264">
        <v>156181207.5</v>
      </c>
      <c r="J264" s="53">
        <v>68633540</v>
      </c>
      <c r="K264" s="65">
        <v>45080180</v>
      </c>
      <c r="L264">
        <v>3.5900000000000001E-2</v>
      </c>
      <c r="M264">
        <v>5.3999999999999999E-2</v>
      </c>
      <c r="N264">
        <v>0.14599999999999999</v>
      </c>
      <c r="O264">
        <v>49036.94</v>
      </c>
      <c r="P264">
        <v>35384.9</v>
      </c>
      <c r="Q264">
        <v>0.19</v>
      </c>
      <c r="R264">
        <v>0.27</v>
      </c>
      <c r="S264">
        <v>475.5</v>
      </c>
      <c r="T264">
        <v>35.700000000000003</v>
      </c>
      <c r="U264">
        <v>5.0199999999999996</v>
      </c>
      <c r="V264">
        <v>33.200000000000003</v>
      </c>
      <c r="W264">
        <v>1643.8</v>
      </c>
      <c r="X264">
        <v>0.25</v>
      </c>
      <c r="Y264">
        <v>477.9</v>
      </c>
      <c r="Z264">
        <v>82.2</v>
      </c>
      <c r="AA264">
        <v>560.1</v>
      </c>
      <c r="AB264">
        <v>449.2</v>
      </c>
      <c r="AC264">
        <v>33.6</v>
      </c>
      <c r="AD264">
        <v>4.7300000000000004</v>
      </c>
      <c r="AE264">
        <v>31.9</v>
      </c>
      <c r="AF264">
        <v>1554.5</v>
      </c>
      <c r="AG264">
        <v>0.25</v>
      </c>
      <c r="AH264">
        <v>451.5</v>
      </c>
      <c r="AI264">
        <v>78.3</v>
      </c>
      <c r="AJ264">
        <v>529.79999999999995</v>
      </c>
      <c r="AK264">
        <v>352.7</v>
      </c>
      <c r="AL264">
        <v>17.399999999999999</v>
      </c>
      <c r="AM264">
        <v>2.34</v>
      </c>
      <c r="AN264">
        <v>32</v>
      </c>
      <c r="AO264">
        <v>1494</v>
      </c>
      <c r="AP264">
        <v>0.17</v>
      </c>
      <c r="AQ264">
        <v>353.9</v>
      </c>
      <c r="AR264">
        <v>76.599999999999994</v>
      </c>
      <c r="AS264">
        <v>430.5</v>
      </c>
      <c r="AT264">
        <v>733.7</v>
      </c>
      <c r="AU264">
        <v>56.5</v>
      </c>
      <c r="AV264">
        <v>8.09</v>
      </c>
      <c r="AW264">
        <v>49.4</v>
      </c>
      <c r="AX264">
        <v>2382.1</v>
      </c>
      <c r="AY264">
        <v>0.42</v>
      </c>
      <c r="AZ264">
        <v>737.6</v>
      </c>
      <c r="BA264">
        <v>120.5</v>
      </c>
      <c r="BB264">
        <v>858.1</v>
      </c>
      <c r="BC264">
        <v>66942084.700000003</v>
      </c>
      <c r="BD264">
        <v>5015.8</v>
      </c>
      <c r="BE264">
        <v>705.7</v>
      </c>
      <c r="BF264">
        <v>4671284.5999999996</v>
      </c>
      <c r="BG264">
        <v>231552.5</v>
      </c>
      <c r="BH264">
        <v>35.1</v>
      </c>
      <c r="BI264">
        <v>67284204.799999997</v>
      </c>
      <c r="BJ264">
        <v>11581125.1</v>
      </c>
      <c r="BK264">
        <v>78865330</v>
      </c>
      <c r="BL264">
        <v>0</v>
      </c>
      <c r="BM264">
        <v>30.05</v>
      </c>
      <c r="BN264">
        <v>10.07</v>
      </c>
      <c r="BO264">
        <v>0</v>
      </c>
      <c r="BP264">
        <v>40.119999999999997</v>
      </c>
      <c r="BQ264">
        <v>31.83</v>
      </c>
      <c r="BR264">
        <v>10.89</v>
      </c>
      <c r="BS264">
        <v>0</v>
      </c>
      <c r="BT264">
        <v>42.72</v>
      </c>
      <c r="BU264">
        <v>141765440</v>
      </c>
      <c r="BV264">
        <v>9264480</v>
      </c>
      <c r="BW264">
        <v>312152.90000000002</v>
      </c>
      <c r="BX264">
        <v>470118.5</v>
      </c>
      <c r="BY264">
        <v>0</v>
      </c>
      <c r="BZ264">
        <v>0</v>
      </c>
      <c r="CA264">
        <v>38242940</v>
      </c>
      <c r="CB264">
        <v>0</v>
      </c>
      <c r="CC264">
        <v>0</v>
      </c>
      <c r="CD264">
        <v>551112.80000000005</v>
      </c>
      <c r="CE264">
        <v>75663470</v>
      </c>
      <c r="CF264">
        <v>0</v>
      </c>
      <c r="CG264">
        <v>429645.6</v>
      </c>
      <c r="CH264">
        <v>0</v>
      </c>
      <c r="CI264">
        <v>328057.8</v>
      </c>
      <c r="CJ264">
        <v>17035558</v>
      </c>
      <c r="CK264">
        <v>19016</v>
      </c>
      <c r="CL264">
        <v>0</v>
      </c>
      <c r="CM264">
        <v>0</v>
      </c>
      <c r="CN264">
        <v>5559078.5</v>
      </c>
      <c r="CO264">
        <v>3085869.5</v>
      </c>
      <c r="CP264">
        <v>68418.8</v>
      </c>
      <c r="CQ264">
        <v>401.7</v>
      </c>
      <c r="CR264">
        <v>96.9</v>
      </c>
      <c r="CS264">
        <v>0</v>
      </c>
      <c r="CT264">
        <v>10068.5</v>
      </c>
      <c r="CU264">
        <v>0</v>
      </c>
      <c r="CV264">
        <v>0</v>
      </c>
      <c r="CW264">
        <v>408.2</v>
      </c>
      <c r="CX264">
        <v>11076.2</v>
      </c>
      <c r="CY264">
        <v>0</v>
      </c>
      <c r="CZ264">
        <v>5352.8</v>
      </c>
      <c r="DA264">
        <v>0</v>
      </c>
      <c r="DB264">
        <v>101.9</v>
      </c>
      <c r="DC264">
        <v>2134</v>
      </c>
      <c r="DD264">
        <v>426.9</v>
      </c>
      <c r="DE264">
        <v>0</v>
      </c>
      <c r="DF264">
        <v>0</v>
      </c>
      <c r="DG264">
        <v>2666.9</v>
      </c>
      <c r="DH264">
        <v>21</v>
      </c>
      <c r="DI264">
        <v>1063.8</v>
      </c>
      <c r="DJ264">
        <v>836</v>
      </c>
      <c r="DK264">
        <v>0</v>
      </c>
      <c r="DL264">
        <v>0</v>
      </c>
      <c r="DM264">
        <v>0</v>
      </c>
      <c r="DN264">
        <v>0.06</v>
      </c>
      <c r="DO264">
        <v>0</v>
      </c>
      <c r="DP264">
        <v>0</v>
      </c>
      <c r="DQ264">
        <v>0</v>
      </c>
    </row>
    <row r="265" spans="1:121" hidden="1">
      <c r="A265" t="s">
        <v>110</v>
      </c>
      <c r="B265">
        <v>2028</v>
      </c>
      <c r="C265">
        <v>167756850</v>
      </c>
      <c r="D265">
        <v>3282447.2</v>
      </c>
      <c r="E265">
        <v>0</v>
      </c>
      <c r="F265">
        <v>1086859.8</v>
      </c>
      <c r="G265">
        <v>172126151.69999999</v>
      </c>
      <c r="H265">
        <v>161725421.59999999</v>
      </c>
      <c r="I265">
        <v>153455190.40000001</v>
      </c>
      <c r="J265" s="53">
        <v>90632320</v>
      </c>
      <c r="K265" s="65">
        <v>50762080</v>
      </c>
      <c r="L265">
        <v>3.5900000000000001E-2</v>
      </c>
      <c r="M265">
        <v>5.3999999999999999E-2</v>
      </c>
      <c r="N265">
        <v>0.14599999999999999</v>
      </c>
      <c r="O265">
        <v>59784.46</v>
      </c>
      <c r="P265">
        <v>36497.199999999997</v>
      </c>
      <c r="Q265">
        <v>0.3</v>
      </c>
      <c r="R265">
        <v>0.4</v>
      </c>
      <c r="S265">
        <v>351.3</v>
      </c>
      <c r="T265">
        <v>20.5</v>
      </c>
      <c r="U265">
        <v>2.8</v>
      </c>
      <c r="V265">
        <v>30.2</v>
      </c>
      <c r="W265">
        <v>1400.7</v>
      </c>
      <c r="X265">
        <v>0.19</v>
      </c>
      <c r="Y265">
        <v>352.6</v>
      </c>
      <c r="Z265">
        <v>72</v>
      </c>
      <c r="AA265">
        <v>424.6</v>
      </c>
      <c r="AB265">
        <v>319.89999999999998</v>
      </c>
      <c r="AC265">
        <v>19.3</v>
      </c>
      <c r="AD265">
        <v>2.65</v>
      </c>
      <c r="AE265">
        <v>27.5</v>
      </c>
      <c r="AF265">
        <v>1255.9000000000001</v>
      </c>
      <c r="AG265">
        <v>0.18</v>
      </c>
      <c r="AH265">
        <v>321.2</v>
      </c>
      <c r="AI265">
        <v>64.900000000000006</v>
      </c>
      <c r="AJ265">
        <v>386.2</v>
      </c>
      <c r="AK265">
        <v>304.3</v>
      </c>
      <c r="AL265">
        <v>6</v>
      </c>
      <c r="AM265">
        <v>0.62</v>
      </c>
      <c r="AN265">
        <v>35.700000000000003</v>
      </c>
      <c r="AO265">
        <v>1581.8</v>
      </c>
      <c r="AP265">
        <v>0.13</v>
      </c>
      <c r="AQ265">
        <v>304.7</v>
      </c>
      <c r="AR265">
        <v>82.9</v>
      </c>
      <c r="AS265">
        <v>387.6</v>
      </c>
      <c r="AT265">
        <v>660</v>
      </c>
      <c r="AU265">
        <v>47.1</v>
      </c>
      <c r="AV265">
        <v>6.7</v>
      </c>
      <c r="AW265">
        <v>48</v>
      </c>
      <c r="AX265">
        <v>2261.5</v>
      </c>
      <c r="AY265">
        <v>0.38</v>
      </c>
      <c r="AZ265">
        <v>663.2</v>
      </c>
      <c r="BA265">
        <v>115.5</v>
      </c>
      <c r="BB265">
        <v>778.7</v>
      </c>
      <c r="BC265">
        <v>46030809.299999997</v>
      </c>
      <c r="BD265">
        <v>2679.2</v>
      </c>
      <c r="BE265">
        <v>366.4</v>
      </c>
      <c r="BF265">
        <v>3961272.9</v>
      </c>
      <c r="BG265">
        <v>183691.4</v>
      </c>
      <c r="BH265">
        <v>24.7</v>
      </c>
      <c r="BI265">
        <v>46210690.5</v>
      </c>
      <c r="BJ265">
        <v>9442027.5</v>
      </c>
      <c r="BK265">
        <v>55652717.899999999</v>
      </c>
      <c r="BL265">
        <v>0</v>
      </c>
      <c r="BM265">
        <v>26.58</v>
      </c>
      <c r="BN265">
        <v>11.91</v>
      </c>
      <c r="BO265">
        <v>0</v>
      </c>
      <c r="BP265">
        <v>38.49</v>
      </c>
      <c r="BQ265">
        <v>28.28</v>
      </c>
      <c r="BR265">
        <v>13.11</v>
      </c>
      <c r="BS265">
        <v>0</v>
      </c>
      <c r="BT265">
        <v>41.4</v>
      </c>
      <c r="BU265">
        <v>132009520</v>
      </c>
      <c r="BV265">
        <v>18670962</v>
      </c>
      <c r="BW265">
        <v>2796499.5</v>
      </c>
      <c r="BX265">
        <v>465156.6</v>
      </c>
      <c r="BY265">
        <v>0</v>
      </c>
      <c r="BZ265">
        <v>0</v>
      </c>
      <c r="CA265">
        <v>18376788</v>
      </c>
      <c r="CB265">
        <v>0</v>
      </c>
      <c r="CC265">
        <v>0</v>
      </c>
      <c r="CD265">
        <v>849965.4</v>
      </c>
      <c r="CE265">
        <v>74015416</v>
      </c>
      <c r="CF265">
        <v>0</v>
      </c>
      <c r="CG265">
        <v>377487.9</v>
      </c>
      <c r="CH265">
        <v>0</v>
      </c>
      <c r="CI265">
        <v>326055.5</v>
      </c>
      <c r="CJ265">
        <v>16961220</v>
      </c>
      <c r="CK265">
        <v>19936.7</v>
      </c>
      <c r="CL265">
        <v>0</v>
      </c>
      <c r="CM265">
        <v>0</v>
      </c>
      <c r="CN265">
        <v>14683718</v>
      </c>
      <c r="CO265">
        <v>3069227.8</v>
      </c>
      <c r="CP265">
        <v>68049.8</v>
      </c>
      <c r="CQ265">
        <v>2248.9</v>
      </c>
      <c r="CR265">
        <v>96.9</v>
      </c>
      <c r="CS265">
        <v>0</v>
      </c>
      <c r="CT265">
        <v>7743.5</v>
      </c>
      <c r="CU265">
        <v>0</v>
      </c>
      <c r="CV265">
        <v>0</v>
      </c>
      <c r="CW265">
        <v>628.20000000000005</v>
      </c>
      <c r="CX265">
        <v>11178.7</v>
      </c>
      <c r="CY265">
        <v>0</v>
      </c>
      <c r="CZ265">
        <v>5352.8</v>
      </c>
      <c r="DA265">
        <v>0</v>
      </c>
      <c r="DB265">
        <v>101.9</v>
      </c>
      <c r="DC265">
        <v>2134</v>
      </c>
      <c r="DD265">
        <v>426.9</v>
      </c>
      <c r="DE265">
        <v>0</v>
      </c>
      <c r="DF265">
        <v>0</v>
      </c>
      <c r="DG265">
        <v>6800</v>
      </c>
      <c r="DH265">
        <v>21</v>
      </c>
      <c r="DI265">
        <v>1063.8</v>
      </c>
      <c r="DJ265">
        <v>7791.1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</row>
    <row r="266" spans="1:121" hidden="1">
      <c r="A266" t="s">
        <v>110</v>
      </c>
      <c r="B266">
        <v>2030</v>
      </c>
      <c r="C266">
        <v>171834510</v>
      </c>
      <c r="D266">
        <v>8849832</v>
      </c>
      <c r="E266">
        <v>0</v>
      </c>
      <c r="F266">
        <v>1209928.6000000001</v>
      </c>
      <c r="G266">
        <v>181894278.90000001</v>
      </c>
      <c r="H266">
        <v>165656516.09999999</v>
      </c>
      <c r="I266">
        <v>146780831.5</v>
      </c>
      <c r="J266" s="53">
        <v>94841890</v>
      </c>
      <c r="K266" s="65">
        <v>58149844</v>
      </c>
      <c r="L266">
        <v>3.5900000000000001E-2</v>
      </c>
      <c r="M266">
        <v>5.3999999999999999E-2</v>
      </c>
      <c r="N266">
        <v>0.14599999999999999</v>
      </c>
      <c r="O266">
        <v>70932.320000000007</v>
      </c>
      <c r="P266">
        <v>37872.5</v>
      </c>
      <c r="Q266">
        <v>0.42</v>
      </c>
      <c r="R266">
        <v>0.5</v>
      </c>
      <c r="S266">
        <v>278.7</v>
      </c>
      <c r="T266">
        <v>14.8</v>
      </c>
      <c r="U266">
        <v>2</v>
      </c>
      <c r="V266">
        <v>25.4</v>
      </c>
      <c r="W266">
        <v>1158</v>
      </c>
      <c r="X266">
        <v>0.15</v>
      </c>
      <c r="Y266">
        <v>279.7</v>
      </c>
      <c r="Z266">
        <v>60</v>
      </c>
      <c r="AA266">
        <v>339.7</v>
      </c>
      <c r="AB266">
        <v>256.89999999999998</v>
      </c>
      <c r="AC266">
        <v>14.4</v>
      </c>
      <c r="AD266">
        <v>1.96</v>
      </c>
      <c r="AE266">
        <v>23.2</v>
      </c>
      <c r="AF266">
        <v>1043.5999999999999</v>
      </c>
      <c r="AG266">
        <v>0.15</v>
      </c>
      <c r="AH266">
        <v>257.8</v>
      </c>
      <c r="AI266">
        <v>54.3</v>
      </c>
      <c r="AJ266">
        <v>312.2</v>
      </c>
      <c r="AK266">
        <v>307.89999999999998</v>
      </c>
      <c r="AL266">
        <v>9.9</v>
      </c>
      <c r="AM266">
        <v>1.22</v>
      </c>
      <c r="AN266">
        <v>32.700000000000003</v>
      </c>
      <c r="AO266">
        <v>1477.8</v>
      </c>
      <c r="AP266">
        <v>0.14000000000000001</v>
      </c>
      <c r="AQ266">
        <v>308.5</v>
      </c>
      <c r="AR266">
        <v>76.8</v>
      </c>
      <c r="AS266">
        <v>385.2</v>
      </c>
      <c r="AT266">
        <v>615.9</v>
      </c>
      <c r="AU266">
        <v>43.6</v>
      </c>
      <c r="AV266">
        <v>6.15</v>
      </c>
      <c r="AW266">
        <v>44.8</v>
      </c>
      <c r="AX266">
        <v>2161.1999999999998</v>
      </c>
      <c r="AY266">
        <v>0.33</v>
      </c>
      <c r="AZ266">
        <v>618.9</v>
      </c>
      <c r="BA266">
        <v>109.3</v>
      </c>
      <c r="BB266">
        <v>728.2</v>
      </c>
      <c r="BC266">
        <v>40083499.899999999</v>
      </c>
      <c r="BD266">
        <v>2122.4</v>
      </c>
      <c r="BE266">
        <v>286.60000000000002</v>
      </c>
      <c r="BF266">
        <v>3659612</v>
      </c>
      <c r="BG266">
        <v>166686.70000000001</v>
      </c>
      <c r="BH266">
        <v>21.8</v>
      </c>
      <c r="BI266">
        <v>40224980.5</v>
      </c>
      <c r="BJ266">
        <v>8632829.6999999993</v>
      </c>
      <c r="BK266">
        <v>48857810.100000001</v>
      </c>
      <c r="BL266">
        <v>0</v>
      </c>
      <c r="BM266">
        <v>25.1</v>
      </c>
      <c r="BN266">
        <v>13.39</v>
      </c>
      <c r="BO266">
        <v>0</v>
      </c>
      <c r="BP266">
        <v>38.49</v>
      </c>
      <c r="BQ266">
        <v>26.97</v>
      </c>
      <c r="BR266">
        <v>15.18</v>
      </c>
      <c r="BS266">
        <v>0</v>
      </c>
      <c r="BT266">
        <v>42.15</v>
      </c>
      <c r="BU266">
        <v>144944800</v>
      </c>
      <c r="BV266">
        <v>35113450</v>
      </c>
      <c r="BW266">
        <v>7543177</v>
      </c>
      <c r="BX266">
        <v>454562</v>
      </c>
      <c r="BY266">
        <v>0</v>
      </c>
      <c r="BZ266">
        <v>0</v>
      </c>
      <c r="CA266">
        <v>14099008</v>
      </c>
      <c r="CB266">
        <v>0</v>
      </c>
      <c r="CC266">
        <v>0</v>
      </c>
      <c r="CD266">
        <v>1327968.2</v>
      </c>
      <c r="CE266">
        <v>70409560</v>
      </c>
      <c r="CF266">
        <v>0</v>
      </c>
      <c r="CG266">
        <v>222535.5</v>
      </c>
      <c r="CH266">
        <v>0</v>
      </c>
      <c r="CI266">
        <v>321473.09999999998</v>
      </c>
      <c r="CJ266">
        <v>16769277</v>
      </c>
      <c r="CK266">
        <v>11767</v>
      </c>
      <c r="CL266">
        <v>0</v>
      </c>
      <c r="CM266">
        <v>0</v>
      </c>
      <c r="CN266">
        <v>30665120</v>
      </c>
      <c r="CO266">
        <v>3052677</v>
      </c>
      <c r="CP266">
        <v>67682.8</v>
      </c>
      <c r="CQ266">
        <v>5608.4</v>
      </c>
      <c r="CR266">
        <v>96.9</v>
      </c>
      <c r="CS266">
        <v>0</v>
      </c>
      <c r="CT266">
        <v>6175.2</v>
      </c>
      <c r="CU266">
        <v>0</v>
      </c>
      <c r="CV266">
        <v>0</v>
      </c>
      <c r="CW266">
        <v>979.8</v>
      </c>
      <c r="CX266">
        <v>11178.7</v>
      </c>
      <c r="CY266">
        <v>0</v>
      </c>
      <c r="CZ266">
        <v>5226.6000000000004</v>
      </c>
      <c r="DA266">
        <v>0</v>
      </c>
      <c r="DB266">
        <v>101.9</v>
      </c>
      <c r="DC266">
        <v>2134</v>
      </c>
      <c r="DD266">
        <v>253.7</v>
      </c>
      <c r="DE266">
        <v>0</v>
      </c>
      <c r="DF266">
        <v>0</v>
      </c>
      <c r="DG266">
        <v>13925.9</v>
      </c>
      <c r="DH266">
        <v>21</v>
      </c>
      <c r="DI266">
        <v>1063.8</v>
      </c>
      <c r="DJ266">
        <v>21276.9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</row>
    <row r="267" spans="1:121" hidden="1">
      <c r="A267" t="s">
        <v>110</v>
      </c>
      <c r="B267">
        <v>2035</v>
      </c>
      <c r="C267">
        <v>182574750</v>
      </c>
      <c r="D267">
        <v>15118909</v>
      </c>
      <c r="E267">
        <v>0</v>
      </c>
      <c r="F267">
        <v>1656483.3</v>
      </c>
      <c r="G267">
        <v>199350139.59999999</v>
      </c>
      <c r="H267">
        <v>176010702.30000001</v>
      </c>
      <c r="I267">
        <v>141489114.40000001</v>
      </c>
      <c r="J267" s="53">
        <v>104032240</v>
      </c>
      <c r="K267" s="65">
        <v>93962920</v>
      </c>
      <c r="L267">
        <v>3.5900000000000001E-2</v>
      </c>
      <c r="M267">
        <v>5.3999999999999999E-2</v>
      </c>
      <c r="N267">
        <v>0.14599999999999999</v>
      </c>
      <c r="O267">
        <v>86929.61</v>
      </c>
      <c r="P267">
        <v>41649.9</v>
      </c>
      <c r="Q267">
        <v>0.47</v>
      </c>
      <c r="R267">
        <v>0.5</v>
      </c>
      <c r="S267">
        <v>227.3</v>
      </c>
      <c r="T267">
        <v>9.1999999999999993</v>
      </c>
      <c r="U267">
        <v>1.18</v>
      </c>
      <c r="V267">
        <v>23.3</v>
      </c>
      <c r="W267">
        <v>1036.2</v>
      </c>
      <c r="X267">
        <v>0.12</v>
      </c>
      <c r="Y267">
        <v>227.9</v>
      </c>
      <c r="Z267">
        <v>54.2</v>
      </c>
      <c r="AA267">
        <v>282.10000000000002</v>
      </c>
      <c r="AB267">
        <v>222.9</v>
      </c>
      <c r="AC267">
        <v>8.9</v>
      </c>
      <c r="AD267">
        <v>1.1399999999999999</v>
      </c>
      <c r="AE267">
        <v>23.3</v>
      </c>
      <c r="AF267">
        <v>1020.2</v>
      </c>
      <c r="AG267">
        <v>0.13</v>
      </c>
      <c r="AH267">
        <v>223.5</v>
      </c>
      <c r="AI267">
        <v>53.8</v>
      </c>
      <c r="AJ267">
        <v>277.2</v>
      </c>
      <c r="AK267">
        <v>323.60000000000002</v>
      </c>
      <c r="AL267">
        <v>15.7</v>
      </c>
      <c r="AM267">
        <v>2.1</v>
      </c>
      <c r="AN267">
        <v>29.6</v>
      </c>
      <c r="AO267">
        <v>1385.3</v>
      </c>
      <c r="AP267">
        <v>0.15</v>
      </c>
      <c r="AQ267">
        <v>324.60000000000002</v>
      </c>
      <c r="AR267">
        <v>70.900000000000006</v>
      </c>
      <c r="AS267">
        <v>395.5</v>
      </c>
      <c r="AT267">
        <v>560.70000000000005</v>
      </c>
      <c r="AU267">
        <v>37.4</v>
      </c>
      <c r="AV267">
        <v>5.25</v>
      </c>
      <c r="AW267">
        <v>43</v>
      </c>
      <c r="AX267">
        <v>2033.5</v>
      </c>
      <c r="AY267">
        <v>0.31</v>
      </c>
      <c r="AZ267">
        <v>563.29999999999995</v>
      </c>
      <c r="BA267">
        <v>103.7</v>
      </c>
      <c r="BB267">
        <v>667</v>
      </c>
      <c r="BC267">
        <v>42637277.200000003</v>
      </c>
      <c r="BD267">
        <v>1710.9</v>
      </c>
      <c r="BE267">
        <v>220.4</v>
      </c>
      <c r="BF267">
        <v>4376060.8</v>
      </c>
      <c r="BG267">
        <v>194598.39999999999</v>
      </c>
      <c r="BH267">
        <v>22.6</v>
      </c>
      <c r="BI267">
        <v>42748439.899999999</v>
      </c>
      <c r="BJ267">
        <v>10181259.4</v>
      </c>
      <c r="BK267">
        <v>52929699.299999997</v>
      </c>
      <c r="BL267">
        <v>0</v>
      </c>
      <c r="BM267">
        <v>22.59</v>
      </c>
      <c r="BN267">
        <v>15.74</v>
      </c>
      <c r="BO267">
        <v>0</v>
      </c>
      <c r="BP267">
        <v>38.340000000000003</v>
      </c>
      <c r="BQ267">
        <v>24.56</v>
      </c>
      <c r="BR267">
        <v>18.399999999999999</v>
      </c>
      <c r="BS267">
        <v>0</v>
      </c>
      <c r="BT267">
        <v>42.96</v>
      </c>
      <c r="BU267">
        <v>189163360</v>
      </c>
      <c r="BV267">
        <v>57861024</v>
      </c>
      <c r="BW267">
        <v>12874327</v>
      </c>
      <c r="BX267">
        <v>441604.8</v>
      </c>
      <c r="BY267">
        <v>0</v>
      </c>
      <c r="BZ267">
        <v>0</v>
      </c>
      <c r="CA267">
        <v>9393372</v>
      </c>
      <c r="CB267">
        <v>0</v>
      </c>
      <c r="CC267">
        <v>0</v>
      </c>
      <c r="CD267">
        <v>3419987.2</v>
      </c>
      <c r="CE267">
        <v>91242536</v>
      </c>
      <c r="CF267">
        <v>0</v>
      </c>
      <c r="CG267">
        <v>435880.9</v>
      </c>
      <c r="CH267">
        <v>0</v>
      </c>
      <c r="CI267">
        <v>311715.8</v>
      </c>
      <c r="CJ267">
        <v>16596789</v>
      </c>
      <c r="CK267">
        <v>6108</v>
      </c>
      <c r="CL267">
        <v>0</v>
      </c>
      <c r="CM267">
        <v>0</v>
      </c>
      <c r="CN267">
        <v>51352068</v>
      </c>
      <c r="CO267">
        <v>3022197.5</v>
      </c>
      <c r="CP267">
        <v>66774.100000000006</v>
      </c>
      <c r="CQ267">
        <v>8523.5</v>
      </c>
      <c r="CR267">
        <v>96.9</v>
      </c>
      <c r="CS267">
        <v>0</v>
      </c>
      <c r="CT267">
        <v>6169.5</v>
      </c>
      <c r="CU267">
        <v>0</v>
      </c>
      <c r="CV267">
        <v>0</v>
      </c>
      <c r="CW267">
        <v>2512.6999999999998</v>
      </c>
      <c r="CX267">
        <v>15373</v>
      </c>
      <c r="CY267">
        <v>0</v>
      </c>
      <c r="CZ267">
        <v>6578.1</v>
      </c>
      <c r="DA267">
        <v>0</v>
      </c>
      <c r="DB267">
        <v>101.9</v>
      </c>
      <c r="DC267">
        <v>2134</v>
      </c>
      <c r="DD267">
        <v>251.3</v>
      </c>
      <c r="DE267">
        <v>0</v>
      </c>
      <c r="DF267">
        <v>0</v>
      </c>
      <c r="DG267">
        <v>23325.8</v>
      </c>
      <c r="DH267">
        <v>21</v>
      </c>
      <c r="DI267">
        <v>1063.8</v>
      </c>
      <c r="DJ267">
        <v>38873.9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</row>
    <row r="268" spans="1:121" hidden="1">
      <c r="A268" t="s">
        <v>110</v>
      </c>
      <c r="B268">
        <v>2040</v>
      </c>
      <c r="C268">
        <v>194894910</v>
      </c>
      <c r="D268">
        <v>42868524</v>
      </c>
      <c r="E268">
        <v>0</v>
      </c>
      <c r="F268">
        <v>2587070.7999999998</v>
      </c>
      <c r="G268">
        <v>240350512.09999999</v>
      </c>
      <c r="H268">
        <v>187888000.59999999</v>
      </c>
      <c r="I268">
        <v>89397521.200000003</v>
      </c>
      <c r="J268" s="53">
        <v>139502460</v>
      </c>
      <c r="K268" s="65">
        <v>200542400</v>
      </c>
      <c r="L268">
        <v>3.5900000000000001E-2</v>
      </c>
      <c r="M268">
        <v>5.3999999999999999E-2</v>
      </c>
      <c r="N268">
        <v>0.14599999999999999</v>
      </c>
      <c r="O268">
        <v>79099.210000000006</v>
      </c>
      <c r="P268">
        <v>45638</v>
      </c>
      <c r="Q268">
        <v>0.68</v>
      </c>
      <c r="R268">
        <v>0.62</v>
      </c>
      <c r="S268">
        <v>132.30000000000001</v>
      </c>
      <c r="T268">
        <v>4.7</v>
      </c>
      <c r="U268">
        <v>0.6</v>
      </c>
      <c r="V268">
        <v>14.1</v>
      </c>
      <c r="W268">
        <v>621.70000000000005</v>
      </c>
      <c r="X268">
        <v>7.0000000000000007E-2</v>
      </c>
      <c r="Y268">
        <v>132.6</v>
      </c>
      <c r="Z268">
        <v>32.6</v>
      </c>
      <c r="AA268">
        <v>165.2</v>
      </c>
      <c r="AB268">
        <v>160.6</v>
      </c>
      <c r="AC268">
        <v>5.6</v>
      </c>
      <c r="AD268">
        <v>0.7</v>
      </c>
      <c r="AE268">
        <v>17.600000000000001</v>
      </c>
      <c r="AF268">
        <v>760.5</v>
      </c>
      <c r="AG268">
        <v>0.09</v>
      </c>
      <c r="AH268">
        <v>160.9</v>
      </c>
      <c r="AI268">
        <v>40.299999999999997</v>
      </c>
      <c r="AJ268">
        <v>201.2</v>
      </c>
      <c r="AK268">
        <v>339.2</v>
      </c>
      <c r="AL268">
        <v>18.600000000000001</v>
      </c>
      <c r="AM268">
        <v>2.52</v>
      </c>
      <c r="AN268">
        <v>29.2</v>
      </c>
      <c r="AO268">
        <v>1386.3</v>
      </c>
      <c r="AP268">
        <v>0.16</v>
      </c>
      <c r="AQ268">
        <v>340.5</v>
      </c>
      <c r="AR268">
        <v>70.5</v>
      </c>
      <c r="AS268">
        <v>411</v>
      </c>
      <c r="AT268">
        <v>496.9</v>
      </c>
      <c r="AU268">
        <v>30.2</v>
      </c>
      <c r="AV268">
        <v>4.2</v>
      </c>
      <c r="AW268">
        <v>40.700000000000003</v>
      </c>
      <c r="AX268">
        <v>1902.1</v>
      </c>
      <c r="AY268">
        <v>0.26</v>
      </c>
      <c r="AZ268">
        <v>498.9</v>
      </c>
      <c r="BA268">
        <v>97.4</v>
      </c>
      <c r="BB268">
        <v>596.4</v>
      </c>
      <c r="BC268">
        <v>39504619</v>
      </c>
      <c r="BD268">
        <v>1407.6</v>
      </c>
      <c r="BE268">
        <v>176.8</v>
      </c>
      <c r="BF268">
        <v>4219410.4000000004</v>
      </c>
      <c r="BG268">
        <v>185932.2</v>
      </c>
      <c r="BH268">
        <v>21</v>
      </c>
      <c r="BI268">
        <v>39594843.100000001</v>
      </c>
      <c r="BJ268">
        <v>9765917.5</v>
      </c>
      <c r="BK268">
        <v>49360760.600000001</v>
      </c>
      <c r="BL268">
        <v>0</v>
      </c>
      <c r="BM268">
        <v>18.84</v>
      </c>
      <c r="BN268">
        <v>12.3</v>
      </c>
      <c r="BO268">
        <v>0</v>
      </c>
      <c r="BP268">
        <v>31.14</v>
      </c>
      <c r="BQ268">
        <v>21.87</v>
      </c>
      <c r="BR268">
        <v>16.18</v>
      </c>
      <c r="BS268">
        <v>0</v>
      </c>
      <c r="BT268">
        <v>38.049999999999997</v>
      </c>
      <c r="BU268">
        <v>301452320</v>
      </c>
      <c r="BV268">
        <v>150953000</v>
      </c>
      <c r="BW268">
        <v>36686884</v>
      </c>
      <c r="BX268">
        <v>361902</v>
      </c>
      <c r="BY268">
        <v>0</v>
      </c>
      <c r="BZ268">
        <v>0</v>
      </c>
      <c r="CA268">
        <v>6931828</v>
      </c>
      <c r="CB268">
        <v>0</v>
      </c>
      <c r="CC268">
        <v>0</v>
      </c>
      <c r="CD268">
        <v>5092179.5</v>
      </c>
      <c r="CE268">
        <v>89421980</v>
      </c>
      <c r="CF268">
        <v>0</v>
      </c>
      <c r="CG268">
        <v>501731</v>
      </c>
      <c r="CH268">
        <v>0</v>
      </c>
      <c r="CI268">
        <v>290504.59999999998</v>
      </c>
      <c r="CJ268">
        <v>16297299</v>
      </c>
      <c r="CK268">
        <v>7197.9</v>
      </c>
      <c r="CL268">
        <v>0</v>
      </c>
      <c r="CM268">
        <v>0</v>
      </c>
      <c r="CN268">
        <v>142813840</v>
      </c>
      <c r="CO268">
        <v>2981174</v>
      </c>
      <c r="CP268">
        <v>65792.800000000003</v>
      </c>
      <c r="CQ268">
        <v>18340.599999999999</v>
      </c>
      <c r="CR268">
        <v>89.7</v>
      </c>
      <c r="CS268">
        <v>0</v>
      </c>
      <c r="CT268">
        <v>6169.5</v>
      </c>
      <c r="CU268">
        <v>0</v>
      </c>
      <c r="CV268">
        <v>0</v>
      </c>
      <c r="CW268">
        <v>3923.6</v>
      </c>
      <c r="CX268">
        <v>15373</v>
      </c>
      <c r="CY268">
        <v>0</v>
      </c>
      <c r="CZ268">
        <v>6578.1</v>
      </c>
      <c r="DA268">
        <v>0</v>
      </c>
      <c r="DB268">
        <v>101.9</v>
      </c>
      <c r="DC268">
        <v>2134</v>
      </c>
      <c r="DD268">
        <v>234.8</v>
      </c>
      <c r="DE268">
        <v>0</v>
      </c>
      <c r="DF268">
        <v>0</v>
      </c>
      <c r="DG268">
        <v>64962.9</v>
      </c>
      <c r="DH268">
        <v>21</v>
      </c>
      <c r="DI268">
        <v>1063.8</v>
      </c>
      <c r="DJ268">
        <v>117069.1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</row>
    <row r="269" spans="1:121" hidden="1">
      <c r="A269" t="s">
        <v>110</v>
      </c>
      <c r="B269">
        <v>2045</v>
      </c>
      <c r="C269">
        <v>205703920</v>
      </c>
      <c r="D269">
        <v>38935500</v>
      </c>
      <c r="E269">
        <v>0</v>
      </c>
      <c r="F269">
        <v>2829164.4</v>
      </c>
      <c r="G269">
        <v>247468586</v>
      </c>
      <c r="H269">
        <v>198308344.19999999</v>
      </c>
      <c r="I269">
        <v>90579532.5</v>
      </c>
      <c r="J269" s="53">
        <v>150661040</v>
      </c>
      <c r="K269" s="65">
        <v>212550320</v>
      </c>
      <c r="L269">
        <v>3.5900000000000001E-2</v>
      </c>
      <c r="M269">
        <v>5.3999999999999999E-2</v>
      </c>
      <c r="N269">
        <v>0.14599999999999999</v>
      </c>
      <c r="O269">
        <v>81970.149999999994</v>
      </c>
      <c r="P269">
        <v>48786.7</v>
      </c>
      <c r="Q269">
        <v>0.67</v>
      </c>
      <c r="R269">
        <v>0.62</v>
      </c>
      <c r="S269">
        <v>137.6</v>
      </c>
      <c r="T269">
        <v>5</v>
      </c>
      <c r="U269">
        <v>0.63</v>
      </c>
      <c r="V269">
        <v>14.6</v>
      </c>
      <c r="W269">
        <v>644.20000000000005</v>
      </c>
      <c r="X269">
        <v>7.0000000000000007E-2</v>
      </c>
      <c r="Y269">
        <v>137.9</v>
      </c>
      <c r="Z269">
        <v>33.799999999999997</v>
      </c>
      <c r="AA269">
        <v>171.7</v>
      </c>
      <c r="AB269">
        <v>164.6</v>
      </c>
      <c r="AC269">
        <v>6</v>
      </c>
      <c r="AD269">
        <v>0.75</v>
      </c>
      <c r="AE269">
        <v>17.7</v>
      </c>
      <c r="AF269">
        <v>771.1</v>
      </c>
      <c r="AG269">
        <v>0.09</v>
      </c>
      <c r="AH269">
        <v>164.9</v>
      </c>
      <c r="AI269">
        <v>40.700000000000003</v>
      </c>
      <c r="AJ269">
        <v>205.6</v>
      </c>
      <c r="AK269">
        <v>332.6</v>
      </c>
      <c r="AL269">
        <v>15.6</v>
      </c>
      <c r="AM269">
        <v>2.0699999999999998</v>
      </c>
      <c r="AN269">
        <v>31.5</v>
      </c>
      <c r="AO269">
        <v>1443.9</v>
      </c>
      <c r="AP269">
        <v>0.17</v>
      </c>
      <c r="AQ269">
        <v>333.7</v>
      </c>
      <c r="AR269">
        <v>74.5</v>
      </c>
      <c r="AS269">
        <v>408.2</v>
      </c>
      <c r="AT269">
        <v>497.7</v>
      </c>
      <c r="AU269">
        <v>30.2</v>
      </c>
      <c r="AV269">
        <v>4.1900000000000004</v>
      </c>
      <c r="AW269">
        <v>41.1</v>
      </c>
      <c r="AX269">
        <v>1912.7</v>
      </c>
      <c r="AY269">
        <v>0.26</v>
      </c>
      <c r="AZ269">
        <v>499.8</v>
      </c>
      <c r="BA269">
        <v>98.1</v>
      </c>
      <c r="BB269">
        <v>597.9</v>
      </c>
      <c r="BC269">
        <v>42206915.700000003</v>
      </c>
      <c r="BD269">
        <v>1530.6</v>
      </c>
      <c r="BE269">
        <v>193</v>
      </c>
      <c r="BF269">
        <v>4473234.3</v>
      </c>
      <c r="BG269">
        <v>197783.9</v>
      </c>
      <c r="BH269">
        <v>22.2</v>
      </c>
      <c r="BI269">
        <v>42305228.899999999</v>
      </c>
      <c r="BJ269">
        <v>10373256.1</v>
      </c>
      <c r="BK269">
        <v>52678485</v>
      </c>
      <c r="BL269">
        <v>0</v>
      </c>
      <c r="BM269">
        <v>18.68</v>
      </c>
      <c r="BN269">
        <v>13.13</v>
      </c>
      <c r="BO269">
        <v>0</v>
      </c>
      <c r="BP269">
        <v>31.81</v>
      </c>
      <c r="BQ269">
        <v>21.39</v>
      </c>
      <c r="BR269">
        <v>16.87</v>
      </c>
      <c r="BS269">
        <v>0</v>
      </c>
      <c r="BT269">
        <v>38.26</v>
      </c>
      <c r="BU269">
        <v>309387520</v>
      </c>
      <c r="BV269">
        <v>156889060</v>
      </c>
      <c r="BW269">
        <v>33273116</v>
      </c>
      <c r="BX269">
        <v>360859</v>
      </c>
      <c r="BY269">
        <v>0</v>
      </c>
      <c r="BZ269">
        <v>0</v>
      </c>
      <c r="CA269">
        <v>7683505.5</v>
      </c>
      <c r="CB269">
        <v>0</v>
      </c>
      <c r="CC269">
        <v>0</v>
      </c>
      <c r="CD269">
        <v>5925692.5</v>
      </c>
      <c r="CE269">
        <v>93220504</v>
      </c>
      <c r="CF269">
        <v>0</v>
      </c>
      <c r="CG269">
        <v>1386523.4</v>
      </c>
      <c r="CH269">
        <v>0</v>
      </c>
      <c r="CI269">
        <v>283336.59999999998</v>
      </c>
      <c r="CJ269">
        <v>16283944</v>
      </c>
      <c r="CK269">
        <v>6669.8</v>
      </c>
      <c r="CL269">
        <v>0</v>
      </c>
      <c r="CM269">
        <v>0</v>
      </c>
      <c r="CN269">
        <v>145140420</v>
      </c>
      <c r="CO269">
        <v>5757969</v>
      </c>
      <c r="CP269">
        <v>64975.5</v>
      </c>
      <c r="CQ269">
        <v>14480</v>
      </c>
      <c r="CR269">
        <v>89.7</v>
      </c>
      <c r="CS269">
        <v>0</v>
      </c>
      <c r="CT269">
        <v>4694.5</v>
      </c>
      <c r="CU269">
        <v>0</v>
      </c>
      <c r="CV269">
        <v>0</v>
      </c>
      <c r="CW269">
        <v>4648.6000000000004</v>
      </c>
      <c r="CX269">
        <v>15373</v>
      </c>
      <c r="CY269">
        <v>0</v>
      </c>
      <c r="CZ269">
        <v>9262.9</v>
      </c>
      <c r="DA269">
        <v>0</v>
      </c>
      <c r="DB269">
        <v>101.9</v>
      </c>
      <c r="DC269">
        <v>2134</v>
      </c>
      <c r="DD269">
        <v>222.8</v>
      </c>
      <c r="DE269">
        <v>0</v>
      </c>
      <c r="DF269">
        <v>0</v>
      </c>
      <c r="DG269">
        <v>68228.800000000003</v>
      </c>
      <c r="DH269">
        <v>21</v>
      </c>
      <c r="DI269">
        <v>1715.4</v>
      </c>
      <c r="DJ269">
        <v>106299.5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</row>
    <row r="270" spans="1:121" hidden="1">
      <c r="A270" t="s">
        <v>110</v>
      </c>
      <c r="B270">
        <v>2050</v>
      </c>
      <c r="C270">
        <v>215605300</v>
      </c>
      <c r="D270">
        <v>35586120</v>
      </c>
      <c r="E270">
        <v>0</v>
      </c>
      <c r="F270">
        <v>2986813.1</v>
      </c>
      <c r="G270">
        <v>254178227.30000001</v>
      </c>
      <c r="H270">
        <v>207853550.09999999</v>
      </c>
      <c r="I270">
        <v>96314875.700000003</v>
      </c>
      <c r="J270" s="53">
        <v>159497630</v>
      </c>
      <c r="K270" s="65">
        <v>218923940</v>
      </c>
      <c r="L270">
        <v>3.5900000000000001E-2</v>
      </c>
      <c r="M270">
        <v>5.3999999999999999E-2</v>
      </c>
      <c r="N270">
        <v>0.14599999999999999</v>
      </c>
      <c r="O270">
        <v>83799.53</v>
      </c>
      <c r="P270">
        <v>51281.4</v>
      </c>
      <c r="Q270">
        <v>0.6</v>
      </c>
      <c r="R270">
        <v>0.56000000000000005</v>
      </c>
      <c r="S270">
        <v>153.19999999999999</v>
      </c>
      <c r="T270">
        <v>3.6</v>
      </c>
      <c r="U270">
        <v>0.4</v>
      </c>
      <c r="V270">
        <v>17.5</v>
      </c>
      <c r="W270">
        <v>777.9</v>
      </c>
      <c r="X270">
        <v>7.0000000000000007E-2</v>
      </c>
      <c r="Y270">
        <v>153.5</v>
      </c>
      <c r="Z270">
        <v>40.700000000000003</v>
      </c>
      <c r="AA270">
        <v>194.1</v>
      </c>
      <c r="AB270">
        <v>181.3</v>
      </c>
      <c r="AC270">
        <v>4.5999999999999996</v>
      </c>
      <c r="AD270">
        <v>0.53</v>
      </c>
      <c r="AE270">
        <v>20.6</v>
      </c>
      <c r="AF270">
        <v>908.9</v>
      </c>
      <c r="AG270">
        <v>0.09</v>
      </c>
      <c r="AH270">
        <v>181.6</v>
      </c>
      <c r="AI270">
        <v>47.7</v>
      </c>
      <c r="AJ270">
        <v>229.3</v>
      </c>
      <c r="AK270">
        <v>323.3</v>
      </c>
      <c r="AL270">
        <v>11.8</v>
      </c>
      <c r="AM270">
        <v>1.5</v>
      </c>
      <c r="AN270">
        <v>33.9</v>
      </c>
      <c r="AO270">
        <v>1509.5</v>
      </c>
      <c r="AP270">
        <v>0.16</v>
      </c>
      <c r="AQ270">
        <v>324.10000000000002</v>
      </c>
      <c r="AR270">
        <v>78.900000000000006</v>
      </c>
      <c r="AS270">
        <v>403</v>
      </c>
      <c r="AT270">
        <v>489.9</v>
      </c>
      <c r="AU270">
        <v>25.9</v>
      </c>
      <c r="AV270">
        <v>3.52</v>
      </c>
      <c r="AW270">
        <v>43.6</v>
      </c>
      <c r="AX270">
        <v>2010.9</v>
      </c>
      <c r="AY270">
        <v>0.25</v>
      </c>
      <c r="AZ270">
        <v>491.6</v>
      </c>
      <c r="BA270">
        <v>103.5</v>
      </c>
      <c r="BB270">
        <v>595.20000000000005</v>
      </c>
      <c r="BC270">
        <v>47724961.5</v>
      </c>
      <c r="BD270">
        <v>1127.5999999999999</v>
      </c>
      <c r="BE270">
        <v>125.2</v>
      </c>
      <c r="BF270">
        <v>5440429.4000000004</v>
      </c>
      <c r="BG270">
        <v>242330.7</v>
      </c>
      <c r="BH270">
        <v>21</v>
      </c>
      <c r="BI270">
        <v>47792741.799999997</v>
      </c>
      <c r="BJ270">
        <v>12667612.199999999</v>
      </c>
      <c r="BK270">
        <v>60460354.100000001</v>
      </c>
      <c r="BL270">
        <v>0</v>
      </c>
      <c r="BM270">
        <v>19.25</v>
      </c>
      <c r="BN270">
        <v>13.75</v>
      </c>
      <c r="BO270">
        <v>0</v>
      </c>
      <c r="BP270">
        <v>33</v>
      </c>
      <c r="BQ270">
        <v>21.97</v>
      </c>
      <c r="BR270">
        <v>17.3</v>
      </c>
      <c r="BS270">
        <v>0</v>
      </c>
      <c r="BT270">
        <v>39.28</v>
      </c>
      <c r="BU270">
        <v>313498600</v>
      </c>
      <c r="BV270">
        <v>157863340</v>
      </c>
      <c r="BW270">
        <v>30335236</v>
      </c>
      <c r="BX270">
        <v>354289.8</v>
      </c>
      <c r="BY270">
        <v>0</v>
      </c>
      <c r="BZ270">
        <v>0</v>
      </c>
      <c r="CA270">
        <v>2351881.7999999998</v>
      </c>
      <c r="CB270">
        <v>0</v>
      </c>
      <c r="CC270">
        <v>0</v>
      </c>
      <c r="CD270">
        <v>6567663</v>
      </c>
      <c r="CE270">
        <v>117008744</v>
      </c>
      <c r="CF270">
        <v>0</v>
      </c>
      <c r="CG270">
        <v>5301760</v>
      </c>
      <c r="CH270">
        <v>0</v>
      </c>
      <c r="CI270">
        <v>278795.40000000002</v>
      </c>
      <c r="CJ270">
        <v>0</v>
      </c>
      <c r="CK270">
        <v>4542.7</v>
      </c>
      <c r="CL270">
        <v>0</v>
      </c>
      <c r="CM270">
        <v>0</v>
      </c>
      <c r="CN270">
        <v>145491900</v>
      </c>
      <c r="CO270">
        <v>5739700</v>
      </c>
      <c r="CP270">
        <v>64085.5</v>
      </c>
      <c r="CQ270">
        <v>12910.9</v>
      </c>
      <c r="CR270">
        <v>89.7</v>
      </c>
      <c r="CS270">
        <v>0</v>
      </c>
      <c r="CT270">
        <v>1414.5</v>
      </c>
      <c r="CU270">
        <v>0</v>
      </c>
      <c r="CV270">
        <v>0</v>
      </c>
      <c r="CW270">
        <v>5291.6</v>
      </c>
      <c r="CX270">
        <v>18573.099999999999</v>
      </c>
      <c r="CY270">
        <v>0</v>
      </c>
      <c r="CZ270">
        <v>12766.7</v>
      </c>
      <c r="DA270">
        <v>0</v>
      </c>
      <c r="DB270">
        <v>101.9</v>
      </c>
      <c r="DC270">
        <v>0</v>
      </c>
      <c r="DD270">
        <v>148.80000000000001</v>
      </c>
      <c r="DE270">
        <v>0</v>
      </c>
      <c r="DF270">
        <v>0</v>
      </c>
      <c r="DG270">
        <v>71129.2</v>
      </c>
      <c r="DH270">
        <v>21</v>
      </c>
      <c r="DI270">
        <v>1617</v>
      </c>
      <c r="DJ270">
        <v>94811.7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</row>
    <row r="271" spans="1:121" hidden="1">
      <c r="A271" t="s">
        <v>112</v>
      </c>
      <c r="B271">
        <v>2024</v>
      </c>
      <c r="C271">
        <v>60163456</v>
      </c>
      <c r="D271">
        <v>11086.8</v>
      </c>
      <c r="E271">
        <v>443341.2</v>
      </c>
      <c r="F271">
        <v>946026.5</v>
      </c>
      <c r="G271">
        <v>61563910.600000001</v>
      </c>
      <c r="H271">
        <v>58000262.100000001</v>
      </c>
      <c r="I271">
        <v>-23395703</v>
      </c>
      <c r="J271" s="53">
        <v>29385446</v>
      </c>
      <c r="K271" s="65">
        <v>72480580</v>
      </c>
      <c r="L271">
        <v>3.5900000000000001E-2</v>
      </c>
      <c r="M271">
        <v>5.3999999999999999E-2</v>
      </c>
      <c r="N271">
        <v>0.16</v>
      </c>
      <c r="O271">
        <v>5995.99</v>
      </c>
      <c r="P271">
        <v>14104.9</v>
      </c>
      <c r="Q271">
        <v>0.83</v>
      </c>
      <c r="R271">
        <v>0.81</v>
      </c>
      <c r="S271">
        <v>85.7</v>
      </c>
      <c r="T271">
        <v>4.4000000000000004</v>
      </c>
      <c r="U271">
        <v>0.6</v>
      </c>
      <c r="V271">
        <v>7.6</v>
      </c>
      <c r="W271">
        <v>358.7</v>
      </c>
      <c r="X271">
        <v>0.04</v>
      </c>
      <c r="Y271">
        <v>86</v>
      </c>
      <c r="Z271">
        <v>18.3</v>
      </c>
      <c r="AA271">
        <v>104.3</v>
      </c>
      <c r="AB271">
        <v>107.9</v>
      </c>
      <c r="AC271">
        <v>6.4</v>
      </c>
      <c r="AD271">
        <v>0.87</v>
      </c>
      <c r="AE271">
        <v>8.9</v>
      </c>
      <c r="AF271">
        <v>426.9</v>
      </c>
      <c r="AG271">
        <v>0.05</v>
      </c>
      <c r="AH271">
        <v>108.4</v>
      </c>
      <c r="AI271">
        <v>21.6</v>
      </c>
      <c r="AJ271">
        <v>130</v>
      </c>
      <c r="AK271">
        <v>337.8</v>
      </c>
      <c r="AL271">
        <v>21.7</v>
      </c>
      <c r="AM271">
        <v>3.08</v>
      </c>
      <c r="AN271">
        <v>27</v>
      </c>
      <c r="AO271">
        <v>1210.5</v>
      </c>
      <c r="AP271">
        <v>0.21</v>
      </c>
      <c r="AQ271">
        <v>339.3</v>
      </c>
      <c r="AR271">
        <v>63.1</v>
      </c>
      <c r="AS271">
        <v>402.4</v>
      </c>
      <c r="AT271">
        <v>595.1</v>
      </c>
      <c r="AU271">
        <v>47.7</v>
      </c>
      <c r="AV271">
        <v>6.9</v>
      </c>
      <c r="AW271">
        <v>39.1</v>
      </c>
      <c r="AX271">
        <v>1827</v>
      </c>
      <c r="AY271">
        <v>0.38</v>
      </c>
      <c r="AZ271">
        <v>598.4</v>
      </c>
      <c r="BA271">
        <v>93.7</v>
      </c>
      <c r="BB271">
        <v>692.1</v>
      </c>
      <c r="BC271">
        <v>8878850.3000000007</v>
      </c>
      <c r="BD271">
        <v>458.5</v>
      </c>
      <c r="BE271">
        <v>61.7</v>
      </c>
      <c r="BF271">
        <v>785899.8</v>
      </c>
      <c r="BG271">
        <v>37157.599999999999</v>
      </c>
      <c r="BH271">
        <v>4.0999999999999996</v>
      </c>
      <c r="BI271">
        <v>8909370.6999999993</v>
      </c>
      <c r="BJ271">
        <v>1894311</v>
      </c>
      <c r="BK271">
        <v>10803681.699999999</v>
      </c>
      <c r="BL271">
        <v>0</v>
      </c>
      <c r="BM271">
        <v>21.21</v>
      </c>
      <c r="BN271">
        <v>1.31</v>
      </c>
      <c r="BO271">
        <v>0</v>
      </c>
      <c r="BP271">
        <v>22.52</v>
      </c>
      <c r="BQ271">
        <v>22.67</v>
      </c>
      <c r="BR271">
        <v>1.43</v>
      </c>
      <c r="BS271">
        <v>0</v>
      </c>
      <c r="BT271">
        <v>24.1</v>
      </c>
      <c r="BU271">
        <v>104940060</v>
      </c>
      <c r="BV271">
        <v>84959620</v>
      </c>
      <c r="BW271">
        <v>9346.2999999999993</v>
      </c>
      <c r="BX271">
        <v>19338.7</v>
      </c>
      <c r="BY271">
        <v>0</v>
      </c>
      <c r="BZ271">
        <v>0</v>
      </c>
      <c r="CA271">
        <v>2772219.5</v>
      </c>
      <c r="CB271">
        <v>0</v>
      </c>
      <c r="CC271">
        <v>0</v>
      </c>
      <c r="CD271">
        <v>162678.39999999999</v>
      </c>
      <c r="CE271">
        <v>14840718</v>
      </c>
      <c r="CF271">
        <v>0</v>
      </c>
      <c r="CG271">
        <v>80046.5</v>
      </c>
      <c r="CH271">
        <v>0</v>
      </c>
      <c r="CI271">
        <v>1883843.2</v>
      </c>
      <c r="CJ271">
        <v>0</v>
      </c>
      <c r="CK271">
        <v>20426.599999999999</v>
      </c>
      <c r="CL271">
        <v>354511.3</v>
      </c>
      <c r="CM271">
        <v>0</v>
      </c>
      <c r="CN271">
        <v>16623126</v>
      </c>
      <c r="CO271">
        <v>68173810</v>
      </c>
      <c r="CP271">
        <v>0</v>
      </c>
      <c r="CQ271">
        <v>10</v>
      </c>
      <c r="CR271">
        <v>5.6</v>
      </c>
      <c r="CS271">
        <v>0</v>
      </c>
      <c r="CT271">
        <v>3255</v>
      </c>
      <c r="CU271">
        <v>0</v>
      </c>
      <c r="CV271">
        <v>0</v>
      </c>
      <c r="CW271">
        <v>110.5</v>
      </c>
      <c r="CX271">
        <v>7334.8</v>
      </c>
      <c r="CY271">
        <v>0</v>
      </c>
      <c r="CZ271">
        <v>1093.7</v>
      </c>
      <c r="DA271">
        <v>0</v>
      </c>
      <c r="DB271">
        <v>849.8</v>
      </c>
      <c r="DC271">
        <v>0</v>
      </c>
      <c r="DD271">
        <v>434</v>
      </c>
      <c r="DE271">
        <v>258</v>
      </c>
      <c r="DF271">
        <v>0</v>
      </c>
      <c r="DG271">
        <v>6787.7</v>
      </c>
      <c r="DH271">
        <v>0</v>
      </c>
      <c r="DI271">
        <v>18336</v>
      </c>
      <c r="DJ271">
        <v>20</v>
      </c>
      <c r="DK271">
        <v>2580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</row>
    <row r="272" spans="1:121" hidden="1">
      <c r="A272" t="s">
        <v>112</v>
      </c>
      <c r="B272">
        <v>2026</v>
      </c>
      <c r="C272">
        <v>61456000</v>
      </c>
      <c r="D272">
        <v>262877</v>
      </c>
      <c r="E272">
        <v>442576.1</v>
      </c>
      <c r="F272">
        <v>1023317.3</v>
      </c>
      <c r="G272">
        <v>63184770.700000003</v>
      </c>
      <c r="H272">
        <v>59246336.600000001</v>
      </c>
      <c r="I272">
        <v>-31638754.5</v>
      </c>
      <c r="J272" s="53">
        <v>28412122</v>
      </c>
      <c r="K272" s="65">
        <v>75865040</v>
      </c>
      <c r="L272">
        <v>3.5900000000000001E-2</v>
      </c>
      <c r="M272">
        <v>5.3999999999999999E-2</v>
      </c>
      <c r="N272">
        <v>0.16</v>
      </c>
      <c r="O272">
        <v>41277.379999999997</v>
      </c>
      <c r="P272">
        <v>14417.6</v>
      </c>
      <c r="Q272">
        <v>0.88</v>
      </c>
      <c r="R272">
        <v>0.85</v>
      </c>
      <c r="S272">
        <v>60.1</v>
      </c>
      <c r="T272">
        <v>2.8</v>
      </c>
      <c r="U272">
        <v>0.38</v>
      </c>
      <c r="V272">
        <v>5.6</v>
      </c>
      <c r="W272">
        <v>260.2</v>
      </c>
      <c r="X272">
        <v>0.03</v>
      </c>
      <c r="Y272">
        <v>60.3</v>
      </c>
      <c r="Z272">
        <v>13.3</v>
      </c>
      <c r="AA272">
        <v>73.7</v>
      </c>
      <c r="AB272">
        <v>79.3</v>
      </c>
      <c r="AC272">
        <v>4.4000000000000004</v>
      </c>
      <c r="AD272">
        <v>0.6</v>
      </c>
      <c r="AE272">
        <v>6.8</v>
      </c>
      <c r="AF272">
        <v>322.10000000000002</v>
      </c>
      <c r="AG272">
        <v>0.04</v>
      </c>
      <c r="AH272">
        <v>79.599999999999994</v>
      </c>
      <c r="AI272">
        <v>16.399999999999999</v>
      </c>
      <c r="AJ272">
        <v>96</v>
      </c>
      <c r="AK272">
        <v>233.5</v>
      </c>
      <c r="AL272">
        <v>12.3</v>
      </c>
      <c r="AM272">
        <v>1.7</v>
      </c>
      <c r="AN272">
        <v>21</v>
      </c>
      <c r="AO272">
        <v>932.2</v>
      </c>
      <c r="AP272">
        <v>0.14000000000000001</v>
      </c>
      <c r="AQ272">
        <v>234.3</v>
      </c>
      <c r="AR272">
        <v>48.8</v>
      </c>
      <c r="AS272">
        <v>283.2</v>
      </c>
      <c r="AT272">
        <v>502.8</v>
      </c>
      <c r="AU272">
        <v>40</v>
      </c>
      <c r="AV272">
        <v>5.75</v>
      </c>
      <c r="AW272">
        <v>32.9</v>
      </c>
      <c r="AX272">
        <v>1588.4</v>
      </c>
      <c r="AY272">
        <v>0.3</v>
      </c>
      <c r="AZ272">
        <v>505.6</v>
      </c>
      <c r="BA272">
        <v>80.3</v>
      </c>
      <c r="BB272">
        <v>585.79999999999995</v>
      </c>
      <c r="BC272">
        <v>6595857.9000000004</v>
      </c>
      <c r="BD272">
        <v>311.7</v>
      </c>
      <c r="BE272">
        <v>41.4</v>
      </c>
      <c r="BF272">
        <v>609980.30000000005</v>
      </c>
      <c r="BG272">
        <v>28530.9</v>
      </c>
      <c r="BH272">
        <v>3</v>
      </c>
      <c r="BI272">
        <v>6616444.2999999998</v>
      </c>
      <c r="BJ272">
        <v>1461024.2</v>
      </c>
      <c r="BK272">
        <v>8077468.5</v>
      </c>
      <c r="BL272">
        <v>0</v>
      </c>
      <c r="BM272">
        <v>17.7</v>
      </c>
      <c r="BN272">
        <v>8.49</v>
      </c>
      <c r="BO272">
        <v>0</v>
      </c>
      <c r="BP272">
        <v>26.19</v>
      </c>
      <c r="BQ272">
        <v>18.98</v>
      </c>
      <c r="BR272">
        <v>9.33</v>
      </c>
      <c r="BS272">
        <v>0</v>
      </c>
      <c r="BT272">
        <v>28.31</v>
      </c>
      <c r="BU272">
        <v>110943060</v>
      </c>
      <c r="BV272">
        <v>94823530</v>
      </c>
      <c r="BW272">
        <v>221992.7</v>
      </c>
      <c r="BX272">
        <v>16695</v>
      </c>
      <c r="BY272">
        <v>0</v>
      </c>
      <c r="BZ272">
        <v>0</v>
      </c>
      <c r="CA272">
        <v>1778427.2</v>
      </c>
      <c r="CB272">
        <v>0</v>
      </c>
      <c r="CC272">
        <v>0</v>
      </c>
      <c r="CD272">
        <v>360964.9</v>
      </c>
      <c r="CE272">
        <v>11882096</v>
      </c>
      <c r="CF272">
        <v>0</v>
      </c>
      <c r="CG272">
        <v>61867</v>
      </c>
      <c r="CH272">
        <v>0</v>
      </c>
      <c r="CI272">
        <v>1787030.8</v>
      </c>
      <c r="CJ272">
        <v>0</v>
      </c>
      <c r="CK272">
        <v>10879.6</v>
      </c>
      <c r="CL272">
        <v>360530.4</v>
      </c>
      <c r="CM272">
        <v>0</v>
      </c>
      <c r="CN272">
        <v>16412614</v>
      </c>
      <c r="CO272">
        <v>78049944</v>
      </c>
      <c r="CP272">
        <v>0</v>
      </c>
      <c r="CQ272">
        <v>176.2</v>
      </c>
      <c r="CR272">
        <v>5.6</v>
      </c>
      <c r="CS272">
        <v>0</v>
      </c>
      <c r="CT272">
        <v>2786</v>
      </c>
      <c r="CU272">
        <v>0</v>
      </c>
      <c r="CV272">
        <v>0</v>
      </c>
      <c r="CW272">
        <v>244.5</v>
      </c>
      <c r="CX272">
        <v>7334.8</v>
      </c>
      <c r="CY272">
        <v>0</v>
      </c>
      <c r="CZ272">
        <v>1093.7</v>
      </c>
      <c r="DA272">
        <v>0</v>
      </c>
      <c r="DB272">
        <v>849.8</v>
      </c>
      <c r="DC272">
        <v>0</v>
      </c>
      <c r="DD272">
        <v>434</v>
      </c>
      <c r="DE272">
        <v>258</v>
      </c>
      <c r="DF272">
        <v>0</v>
      </c>
      <c r="DG272">
        <v>6939.4</v>
      </c>
      <c r="DH272">
        <v>0</v>
      </c>
      <c r="DI272">
        <v>22597.8</v>
      </c>
      <c r="DJ272">
        <v>509.5</v>
      </c>
      <c r="DK272">
        <v>2580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</row>
    <row r="273" spans="1:121" hidden="1">
      <c r="A273" t="s">
        <v>112</v>
      </c>
      <c r="B273">
        <v>2028</v>
      </c>
      <c r="C273">
        <v>62990856</v>
      </c>
      <c r="D273">
        <v>557508.4</v>
      </c>
      <c r="E273">
        <v>404667.2</v>
      </c>
      <c r="F273">
        <v>1459408.5</v>
      </c>
      <c r="G273">
        <v>65412438.399999999</v>
      </c>
      <c r="H273">
        <v>60726021</v>
      </c>
      <c r="I273">
        <v>-53553144.100000001</v>
      </c>
      <c r="J273" s="53">
        <v>33649904</v>
      </c>
      <c r="K273" s="65">
        <v>99022310</v>
      </c>
      <c r="L273">
        <v>3.5900000000000001E-2</v>
      </c>
      <c r="M273">
        <v>5.3999999999999999E-2</v>
      </c>
      <c r="N273">
        <v>0.16</v>
      </c>
      <c r="O273">
        <v>54739.87</v>
      </c>
      <c r="P273">
        <v>15521.4</v>
      </c>
      <c r="Q273">
        <v>0.93</v>
      </c>
      <c r="R273">
        <v>0.9</v>
      </c>
      <c r="S273">
        <v>34.700000000000003</v>
      </c>
      <c r="T273">
        <v>1.5</v>
      </c>
      <c r="U273">
        <v>0.19</v>
      </c>
      <c r="V273">
        <v>3.4</v>
      </c>
      <c r="W273">
        <v>155.19999999999999</v>
      </c>
      <c r="X273">
        <v>0.02</v>
      </c>
      <c r="Y273">
        <v>34.799999999999997</v>
      </c>
      <c r="Z273">
        <v>8</v>
      </c>
      <c r="AA273">
        <v>42.8</v>
      </c>
      <c r="AB273">
        <v>50.6</v>
      </c>
      <c r="AC273">
        <v>2.6</v>
      </c>
      <c r="AD273">
        <v>0.35</v>
      </c>
      <c r="AE273">
        <v>4.5999999999999996</v>
      </c>
      <c r="AF273">
        <v>212.9</v>
      </c>
      <c r="AG273">
        <v>0.02</v>
      </c>
      <c r="AH273">
        <v>50.8</v>
      </c>
      <c r="AI273">
        <v>10.9</v>
      </c>
      <c r="AJ273">
        <v>61.7</v>
      </c>
      <c r="AK273">
        <v>143.9</v>
      </c>
      <c r="AL273">
        <v>5</v>
      </c>
      <c r="AM273">
        <v>0.63</v>
      </c>
      <c r="AN273">
        <v>15.1</v>
      </c>
      <c r="AO273">
        <v>671.6</v>
      </c>
      <c r="AP273">
        <v>7.0000000000000007E-2</v>
      </c>
      <c r="AQ273">
        <v>144.19999999999999</v>
      </c>
      <c r="AR273">
        <v>35.1</v>
      </c>
      <c r="AS273">
        <v>179.4</v>
      </c>
      <c r="AT273">
        <v>406.5</v>
      </c>
      <c r="AU273">
        <v>30.2</v>
      </c>
      <c r="AV273">
        <v>4.3</v>
      </c>
      <c r="AW273">
        <v>28.8</v>
      </c>
      <c r="AX273">
        <v>1355.4</v>
      </c>
      <c r="AY273">
        <v>0.24</v>
      </c>
      <c r="AZ273">
        <v>408.5</v>
      </c>
      <c r="BA273">
        <v>69.2</v>
      </c>
      <c r="BB273">
        <v>477.8</v>
      </c>
      <c r="BC273">
        <v>4481619.9000000004</v>
      </c>
      <c r="BD273">
        <v>191.2</v>
      </c>
      <c r="BE273">
        <v>24.9</v>
      </c>
      <c r="BF273">
        <v>433202.8</v>
      </c>
      <c r="BG273">
        <v>20041.3</v>
      </c>
      <c r="BH273">
        <v>2</v>
      </c>
      <c r="BI273">
        <v>4494122.9000000004</v>
      </c>
      <c r="BJ273">
        <v>1030986.7</v>
      </c>
      <c r="BK273">
        <v>5525109.7000000002</v>
      </c>
      <c r="BL273">
        <v>0</v>
      </c>
      <c r="BM273">
        <v>14.35</v>
      </c>
      <c r="BN273">
        <v>9.09</v>
      </c>
      <c r="BO273">
        <v>0</v>
      </c>
      <c r="BP273">
        <v>23.45</v>
      </c>
      <c r="BQ273">
        <v>15.45</v>
      </c>
      <c r="BR273">
        <v>9.99</v>
      </c>
      <c r="BS273">
        <v>0</v>
      </c>
      <c r="BT273">
        <v>25.44</v>
      </c>
      <c r="BU273">
        <v>131254060</v>
      </c>
      <c r="BV273">
        <v>118965580</v>
      </c>
      <c r="BW273">
        <v>468187.4</v>
      </c>
      <c r="BX273">
        <v>15133.3</v>
      </c>
      <c r="BY273">
        <v>0</v>
      </c>
      <c r="BZ273">
        <v>0</v>
      </c>
      <c r="CA273">
        <v>1023314.9</v>
      </c>
      <c r="CB273">
        <v>0</v>
      </c>
      <c r="CC273">
        <v>0</v>
      </c>
      <c r="CD273">
        <v>699318.9</v>
      </c>
      <c r="CE273">
        <v>8677978</v>
      </c>
      <c r="CF273">
        <v>0</v>
      </c>
      <c r="CG273">
        <v>32223</v>
      </c>
      <c r="CH273">
        <v>0</v>
      </c>
      <c r="CI273">
        <v>1746450.2</v>
      </c>
      <c r="CJ273">
        <v>0</v>
      </c>
      <c r="CK273">
        <v>6379.7</v>
      </c>
      <c r="CL273">
        <v>318812.40000000002</v>
      </c>
      <c r="CM273">
        <v>0</v>
      </c>
      <c r="CN273">
        <v>16112938</v>
      </c>
      <c r="CO273">
        <v>102153330</v>
      </c>
      <c r="CP273">
        <v>0</v>
      </c>
      <c r="CQ273">
        <v>346.7</v>
      </c>
      <c r="CR273">
        <v>5.6</v>
      </c>
      <c r="CS273">
        <v>0</v>
      </c>
      <c r="CT273">
        <v>2786</v>
      </c>
      <c r="CU273">
        <v>0</v>
      </c>
      <c r="CV273">
        <v>0</v>
      </c>
      <c r="CW273">
        <v>475.4</v>
      </c>
      <c r="CX273">
        <v>7178.8</v>
      </c>
      <c r="CY273">
        <v>0</v>
      </c>
      <c r="CZ273">
        <v>1093.7</v>
      </c>
      <c r="DA273">
        <v>0</v>
      </c>
      <c r="DB273">
        <v>861.8</v>
      </c>
      <c r="DC273">
        <v>0</v>
      </c>
      <c r="DD273">
        <v>434</v>
      </c>
      <c r="DE273">
        <v>258</v>
      </c>
      <c r="DF273">
        <v>0</v>
      </c>
      <c r="DG273">
        <v>7060.6</v>
      </c>
      <c r="DH273">
        <v>0</v>
      </c>
      <c r="DI273">
        <v>30532.1</v>
      </c>
      <c r="DJ273">
        <v>1197.4000000000001</v>
      </c>
      <c r="DK273">
        <v>2580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</row>
    <row r="274" spans="1:121" hidden="1">
      <c r="A274" t="s">
        <v>112</v>
      </c>
      <c r="B274">
        <v>2030</v>
      </c>
      <c r="C274">
        <v>64747924</v>
      </c>
      <c r="D274">
        <v>804863.1</v>
      </c>
      <c r="E274">
        <v>395763.8</v>
      </c>
      <c r="F274">
        <v>1648665</v>
      </c>
      <c r="G274">
        <v>67597217.200000003</v>
      </c>
      <c r="H274">
        <v>62419943.899999999</v>
      </c>
      <c r="I274">
        <v>-57653236.700000003</v>
      </c>
      <c r="J274" s="53">
        <v>39476388</v>
      </c>
      <c r="K274" s="65">
        <v>105922490</v>
      </c>
      <c r="L274">
        <v>3.5900000000000001E-2</v>
      </c>
      <c r="M274">
        <v>5.3999999999999999E-2</v>
      </c>
      <c r="N274">
        <v>0.16</v>
      </c>
      <c r="O274">
        <v>60277.02</v>
      </c>
      <c r="P274">
        <v>16047.1</v>
      </c>
      <c r="Q274">
        <v>0.95</v>
      </c>
      <c r="R274">
        <v>0.93</v>
      </c>
      <c r="S274">
        <v>23.6</v>
      </c>
      <c r="T274">
        <v>1.1000000000000001</v>
      </c>
      <c r="U274">
        <v>0.15</v>
      </c>
      <c r="V274">
        <v>2.2000000000000002</v>
      </c>
      <c r="W274">
        <v>101.3</v>
      </c>
      <c r="X274">
        <v>0.01</v>
      </c>
      <c r="Y274">
        <v>23.6</v>
      </c>
      <c r="Z274">
        <v>5.2</v>
      </c>
      <c r="AA274">
        <v>28.8</v>
      </c>
      <c r="AB274">
        <v>37.200000000000003</v>
      </c>
      <c r="AC274">
        <v>2.2999999999999998</v>
      </c>
      <c r="AD274">
        <v>0.31</v>
      </c>
      <c r="AE274">
        <v>3.1</v>
      </c>
      <c r="AF274">
        <v>145.6</v>
      </c>
      <c r="AG274">
        <v>0.02</v>
      </c>
      <c r="AH274">
        <v>37.4</v>
      </c>
      <c r="AI274">
        <v>7.4</v>
      </c>
      <c r="AJ274">
        <v>44.8</v>
      </c>
      <c r="AK274">
        <v>99.1</v>
      </c>
      <c r="AL274">
        <v>3.4</v>
      </c>
      <c r="AM274">
        <v>0.43</v>
      </c>
      <c r="AN274">
        <v>10.5</v>
      </c>
      <c r="AO274">
        <v>462.2</v>
      </c>
      <c r="AP274">
        <v>0.05</v>
      </c>
      <c r="AQ274">
        <v>99.3</v>
      </c>
      <c r="AR274">
        <v>24.2</v>
      </c>
      <c r="AS274">
        <v>123.5</v>
      </c>
      <c r="AT274">
        <v>370</v>
      </c>
      <c r="AU274">
        <v>28.2</v>
      </c>
      <c r="AV274">
        <v>4.0199999999999996</v>
      </c>
      <c r="AW274">
        <v>25.4</v>
      </c>
      <c r="AX274">
        <v>1225.4000000000001</v>
      </c>
      <c r="AY274">
        <v>0.21</v>
      </c>
      <c r="AZ274">
        <v>372</v>
      </c>
      <c r="BA274">
        <v>61.9</v>
      </c>
      <c r="BB274">
        <v>433.9</v>
      </c>
      <c r="BC274">
        <v>3115853.5</v>
      </c>
      <c r="BD274">
        <v>150.69999999999999</v>
      </c>
      <c r="BE274">
        <v>20.100000000000001</v>
      </c>
      <c r="BF274">
        <v>285102.59999999998</v>
      </c>
      <c r="BG274">
        <v>13376.7</v>
      </c>
      <c r="BH274">
        <v>1.4</v>
      </c>
      <c r="BI274">
        <v>3125821.8</v>
      </c>
      <c r="BJ274">
        <v>684116</v>
      </c>
      <c r="BK274">
        <v>3809937.8</v>
      </c>
      <c r="BL274">
        <v>0</v>
      </c>
      <c r="BM274">
        <v>13.27</v>
      </c>
      <c r="BN274">
        <v>9.91</v>
      </c>
      <c r="BO274">
        <v>0</v>
      </c>
      <c r="BP274">
        <v>23.18</v>
      </c>
      <c r="BQ274">
        <v>14.3</v>
      </c>
      <c r="BR274">
        <v>10.92</v>
      </c>
      <c r="BS274">
        <v>0</v>
      </c>
      <c r="BT274">
        <v>25.21</v>
      </c>
      <c r="BU274">
        <v>134509920</v>
      </c>
      <c r="BV274">
        <v>125250456</v>
      </c>
      <c r="BW274">
        <v>683598.8</v>
      </c>
      <c r="BX274">
        <v>14077</v>
      </c>
      <c r="BY274">
        <v>0</v>
      </c>
      <c r="BZ274">
        <v>0</v>
      </c>
      <c r="CA274">
        <v>880622.6</v>
      </c>
      <c r="CB274">
        <v>0</v>
      </c>
      <c r="CC274">
        <v>0</v>
      </c>
      <c r="CD274">
        <v>1199154.8999999999</v>
      </c>
      <c r="CE274">
        <v>5634872.5</v>
      </c>
      <c r="CF274">
        <v>0</v>
      </c>
      <c r="CG274">
        <v>17255.2</v>
      </c>
      <c r="CH274">
        <v>0</v>
      </c>
      <c r="CI274">
        <v>1709366.4</v>
      </c>
      <c r="CJ274">
        <v>0</v>
      </c>
      <c r="CK274">
        <v>2543.1</v>
      </c>
      <c r="CL274">
        <v>317124.7</v>
      </c>
      <c r="CM274">
        <v>0</v>
      </c>
      <c r="CN274">
        <v>15422058</v>
      </c>
      <c r="CO274">
        <v>108629230</v>
      </c>
      <c r="CP274">
        <v>0</v>
      </c>
      <c r="CQ274">
        <v>476.9</v>
      </c>
      <c r="CR274">
        <v>5.6</v>
      </c>
      <c r="CS274">
        <v>0</v>
      </c>
      <c r="CT274">
        <v>2786</v>
      </c>
      <c r="CU274">
        <v>0</v>
      </c>
      <c r="CV274">
        <v>0</v>
      </c>
      <c r="CW274">
        <v>819.8</v>
      </c>
      <c r="CX274">
        <v>6910</v>
      </c>
      <c r="CY274">
        <v>0</v>
      </c>
      <c r="CZ274">
        <v>1093.7</v>
      </c>
      <c r="DA274">
        <v>0</v>
      </c>
      <c r="DB274">
        <v>861.8</v>
      </c>
      <c r="DC274">
        <v>0</v>
      </c>
      <c r="DD274">
        <v>434</v>
      </c>
      <c r="DE274">
        <v>258</v>
      </c>
      <c r="DF274">
        <v>0</v>
      </c>
      <c r="DG274">
        <v>7060.6</v>
      </c>
      <c r="DH274">
        <v>0</v>
      </c>
      <c r="DI274">
        <v>32704.5</v>
      </c>
      <c r="DJ274">
        <v>1806.7</v>
      </c>
      <c r="DK274">
        <v>2580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</row>
    <row r="275" spans="1:121" hidden="1">
      <c r="A275" t="s">
        <v>112</v>
      </c>
      <c r="B275">
        <v>2035</v>
      </c>
      <c r="C275">
        <v>69232770</v>
      </c>
      <c r="D275">
        <v>1345552.5</v>
      </c>
      <c r="E275">
        <v>392547.3</v>
      </c>
      <c r="F275">
        <v>1833076.5</v>
      </c>
      <c r="G275">
        <v>72803946.799999997</v>
      </c>
      <c r="H275">
        <v>66743632.200000003</v>
      </c>
      <c r="I275">
        <v>-63800049.600000001</v>
      </c>
      <c r="J275" s="53">
        <v>44557576</v>
      </c>
      <c r="K275" s="65">
        <v>115666700</v>
      </c>
      <c r="L275">
        <v>3.5900000000000001E-2</v>
      </c>
      <c r="M275">
        <v>5.3900000000000003E-2</v>
      </c>
      <c r="N275">
        <v>0.16</v>
      </c>
      <c r="O275">
        <v>84940.87</v>
      </c>
      <c r="P275">
        <v>17445.400000000001</v>
      </c>
      <c r="Q275">
        <v>0.97</v>
      </c>
      <c r="R275">
        <v>0.95</v>
      </c>
      <c r="S275">
        <v>16.2</v>
      </c>
      <c r="T275">
        <v>0.9</v>
      </c>
      <c r="U275">
        <v>0.12</v>
      </c>
      <c r="V275">
        <v>1.4</v>
      </c>
      <c r="W275">
        <v>67</v>
      </c>
      <c r="X275">
        <v>0.01</v>
      </c>
      <c r="Y275">
        <v>16.3</v>
      </c>
      <c r="Z275">
        <v>3.4</v>
      </c>
      <c r="AA275">
        <v>19.7</v>
      </c>
      <c r="AB275">
        <v>27.2</v>
      </c>
      <c r="AC275">
        <v>1.9</v>
      </c>
      <c r="AD275">
        <v>0.26</v>
      </c>
      <c r="AE275">
        <v>2.1</v>
      </c>
      <c r="AF275">
        <v>100</v>
      </c>
      <c r="AG275">
        <v>0.01</v>
      </c>
      <c r="AH275">
        <v>27.3</v>
      </c>
      <c r="AI275">
        <v>5.0999999999999996</v>
      </c>
      <c r="AJ275">
        <v>32.4</v>
      </c>
      <c r="AK275">
        <v>124.5</v>
      </c>
      <c r="AL275">
        <v>5.7</v>
      </c>
      <c r="AM275">
        <v>0.76</v>
      </c>
      <c r="AN275">
        <v>11.8</v>
      </c>
      <c r="AO275">
        <v>537.70000000000005</v>
      </c>
      <c r="AP275">
        <v>0.06</v>
      </c>
      <c r="AQ275">
        <v>124.9</v>
      </c>
      <c r="AR275">
        <v>27.8</v>
      </c>
      <c r="AS275">
        <v>152.69999999999999</v>
      </c>
      <c r="AT275">
        <v>337.8</v>
      </c>
      <c r="AU275">
        <v>25.4</v>
      </c>
      <c r="AV275">
        <v>3.62</v>
      </c>
      <c r="AW275">
        <v>23.5</v>
      </c>
      <c r="AX275">
        <v>1129.7</v>
      </c>
      <c r="AY275">
        <v>0.19</v>
      </c>
      <c r="AZ275">
        <v>339.6</v>
      </c>
      <c r="BA275">
        <v>57.2</v>
      </c>
      <c r="BB275">
        <v>396.8</v>
      </c>
      <c r="BC275">
        <v>2285440.4</v>
      </c>
      <c r="BD275">
        <v>122.3</v>
      </c>
      <c r="BE275">
        <v>16.5</v>
      </c>
      <c r="BF275">
        <v>198409.2</v>
      </c>
      <c r="BG275">
        <v>9439.2999999999993</v>
      </c>
      <c r="BH275">
        <v>1</v>
      </c>
      <c r="BI275">
        <v>2293603</v>
      </c>
      <c r="BJ275">
        <v>479987.20000000001</v>
      </c>
      <c r="BK275">
        <v>2773590.2</v>
      </c>
      <c r="BL275">
        <v>0</v>
      </c>
      <c r="BM275">
        <v>12.12</v>
      </c>
      <c r="BN275">
        <v>13.99</v>
      </c>
      <c r="BO275">
        <v>0</v>
      </c>
      <c r="BP275">
        <v>26.11</v>
      </c>
      <c r="BQ275">
        <v>13.08</v>
      </c>
      <c r="BR275">
        <v>15.51</v>
      </c>
      <c r="BS275">
        <v>0</v>
      </c>
      <c r="BT275">
        <v>28.59</v>
      </c>
      <c r="BU275">
        <v>144413820</v>
      </c>
      <c r="BV275">
        <v>136604000</v>
      </c>
      <c r="BW275">
        <v>1142992.3999999999</v>
      </c>
      <c r="BX275">
        <v>13172.1</v>
      </c>
      <c r="BY275">
        <v>0</v>
      </c>
      <c r="BZ275">
        <v>0</v>
      </c>
      <c r="CA275">
        <v>772309.5</v>
      </c>
      <c r="CB275">
        <v>0</v>
      </c>
      <c r="CC275">
        <v>0</v>
      </c>
      <c r="CD275">
        <v>2434344.2000000002</v>
      </c>
      <c r="CE275">
        <v>3901671.2</v>
      </c>
      <c r="CF275">
        <v>0</v>
      </c>
      <c r="CG275">
        <v>5202.3999999999996</v>
      </c>
      <c r="CH275">
        <v>0</v>
      </c>
      <c r="CI275">
        <v>1661986</v>
      </c>
      <c r="CJ275">
        <v>0</v>
      </c>
      <c r="CK275">
        <v>938.7</v>
      </c>
      <c r="CL275">
        <v>311558.40000000002</v>
      </c>
      <c r="CM275">
        <v>0</v>
      </c>
      <c r="CN275">
        <v>15369133</v>
      </c>
      <c r="CO275">
        <v>118800530</v>
      </c>
      <c r="CP275">
        <v>0</v>
      </c>
      <c r="CQ275">
        <v>707.6</v>
      </c>
      <c r="CR275">
        <v>5.6</v>
      </c>
      <c r="CS275">
        <v>0</v>
      </c>
      <c r="CT275">
        <v>2786</v>
      </c>
      <c r="CU275">
        <v>0</v>
      </c>
      <c r="CV275">
        <v>0</v>
      </c>
      <c r="CW275">
        <v>1756.8</v>
      </c>
      <c r="CX275">
        <v>6628</v>
      </c>
      <c r="CY275">
        <v>0</v>
      </c>
      <c r="CZ275">
        <v>1093.7</v>
      </c>
      <c r="DA275">
        <v>0</v>
      </c>
      <c r="DB275">
        <v>861.8</v>
      </c>
      <c r="DC275">
        <v>0</v>
      </c>
      <c r="DD275">
        <v>434</v>
      </c>
      <c r="DE275">
        <v>258</v>
      </c>
      <c r="DF275">
        <v>0</v>
      </c>
      <c r="DG275">
        <v>7406.9</v>
      </c>
      <c r="DH275">
        <v>0</v>
      </c>
      <c r="DI275">
        <v>36005.300000000003</v>
      </c>
      <c r="DJ275">
        <v>3280.4</v>
      </c>
      <c r="DK275">
        <v>2580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</row>
    <row r="276" spans="1:121" hidden="1">
      <c r="A276" t="s">
        <v>112</v>
      </c>
      <c r="B276">
        <v>2040</v>
      </c>
      <c r="C276">
        <v>74400830</v>
      </c>
      <c r="D276">
        <v>1882953.6</v>
      </c>
      <c r="E276">
        <v>401024.4</v>
      </c>
      <c r="F276">
        <v>2127773.7999999998</v>
      </c>
      <c r="G276">
        <v>78812583.5</v>
      </c>
      <c r="H276">
        <v>71725976</v>
      </c>
      <c r="I276">
        <v>-76022061.900000006</v>
      </c>
      <c r="J276" s="53">
        <v>49713044</v>
      </c>
      <c r="K276" s="65">
        <v>132300140</v>
      </c>
      <c r="L276">
        <v>3.5900000000000001E-2</v>
      </c>
      <c r="M276">
        <v>5.3900000000000003E-2</v>
      </c>
      <c r="N276">
        <v>0.16</v>
      </c>
      <c r="O276">
        <v>85811.26</v>
      </c>
      <c r="P276">
        <v>19030.8</v>
      </c>
      <c r="Q276">
        <v>0.98</v>
      </c>
      <c r="R276">
        <v>0.97</v>
      </c>
      <c r="S276">
        <v>10.7</v>
      </c>
      <c r="T276">
        <v>0.5</v>
      </c>
      <c r="U276">
        <v>7.0000000000000007E-2</v>
      </c>
      <c r="V276">
        <v>1</v>
      </c>
      <c r="W276">
        <v>45.5</v>
      </c>
      <c r="X276">
        <v>0</v>
      </c>
      <c r="Y276">
        <v>10.8</v>
      </c>
      <c r="Z276">
        <v>2.2999999999999998</v>
      </c>
      <c r="AA276">
        <v>13.1</v>
      </c>
      <c r="AB276">
        <v>18.3</v>
      </c>
      <c r="AC276">
        <v>1.2</v>
      </c>
      <c r="AD276">
        <v>0.17</v>
      </c>
      <c r="AE276">
        <v>1.4</v>
      </c>
      <c r="AF276">
        <v>68.400000000000006</v>
      </c>
      <c r="AG276">
        <v>0.01</v>
      </c>
      <c r="AH276">
        <v>18.399999999999999</v>
      </c>
      <c r="AI276">
        <v>3.5</v>
      </c>
      <c r="AJ276">
        <v>21.9</v>
      </c>
      <c r="AK276">
        <v>156.69999999999999</v>
      </c>
      <c r="AL276">
        <v>8.1</v>
      </c>
      <c r="AM276">
        <v>1.1000000000000001</v>
      </c>
      <c r="AN276">
        <v>14</v>
      </c>
      <c r="AO276">
        <v>652.70000000000005</v>
      </c>
      <c r="AP276">
        <v>0.08</v>
      </c>
      <c r="AQ276">
        <v>157.30000000000001</v>
      </c>
      <c r="AR276">
        <v>33.5</v>
      </c>
      <c r="AS276">
        <v>190.8</v>
      </c>
      <c r="AT276">
        <v>293.5</v>
      </c>
      <c r="AU276">
        <v>21.1</v>
      </c>
      <c r="AV276">
        <v>2.98</v>
      </c>
      <c r="AW276">
        <v>21.4</v>
      </c>
      <c r="AX276">
        <v>1020.3</v>
      </c>
      <c r="AY276">
        <v>0.17</v>
      </c>
      <c r="AZ276">
        <v>294.89999999999998</v>
      </c>
      <c r="BA276">
        <v>51.9</v>
      </c>
      <c r="BB276">
        <v>346.8</v>
      </c>
      <c r="BC276">
        <v>1694618.4</v>
      </c>
      <c r="BD276">
        <v>85.5</v>
      </c>
      <c r="BE276">
        <v>11.5</v>
      </c>
      <c r="BF276">
        <v>151904.20000000001</v>
      </c>
      <c r="BG276">
        <v>7162.8</v>
      </c>
      <c r="BH276">
        <v>0.8</v>
      </c>
      <c r="BI276">
        <v>1700296.7</v>
      </c>
      <c r="BJ276">
        <v>365567.5</v>
      </c>
      <c r="BK276">
        <v>2065864.2</v>
      </c>
      <c r="BL276">
        <v>0</v>
      </c>
      <c r="BM276">
        <v>10.72</v>
      </c>
      <c r="BN276">
        <v>13.78</v>
      </c>
      <c r="BO276">
        <v>0</v>
      </c>
      <c r="BP276">
        <v>24.5</v>
      </c>
      <c r="BQ276">
        <v>11.61</v>
      </c>
      <c r="BR276">
        <v>15.35</v>
      </c>
      <c r="BS276">
        <v>0</v>
      </c>
      <c r="BT276">
        <v>26.96</v>
      </c>
      <c r="BU276">
        <v>161960620</v>
      </c>
      <c r="BV276">
        <v>154834640</v>
      </c>
      <c r="BW276">
        <v>1604541.6</v>
      </c>
      <c r="BX276">
        <v>12138.5</v>
      </c>
      <c r="BY276">
        <v>0</v>
      </c>
      <c r="BZ276">
        <v>0</v>
      </c>
      <c r="CA276">
        <v>521957.6</v>
      </c>
      <c r="CB276">
        <v>0</v>
      </c>
      <c r="CC276">
        <v>0</v>
      </c>
      <c r="CD276">
        <v>3274211</v>
      </c>
      <c r="CE276">
        <v>3062420.5</v>
      </c>
      <c r="CF276">
        <v>0</v>
      </c>
      <c r="CG276">
        <v>2814.8</v>
      </c>
      <c r="CH276">
        <v>0</v>
      </c>
      <c r="CI276">
        <v>1597351.2</v>
      </c>
      <c r="CJ276">
        <v>0</v>
      </c>
      <c r="CK276">
        <v>1141.2</v>
      </c>
      <c r="CL276">
        <v>323617.59999999998</v>
      </c>
      <c r="CM276">
        <v>0</v>
      </c>
      <c r="CN276">
        <v>20467440</v>
      </c>
      <c r="CO276">
        <v>131092990</v>
      </c>
      <c r="CP276">
        <v>0</v>
      </c>
      <c r="CQ276">
        <v>943</v>
      </c>
      <c r="CR276">
        <v>5.6</v>
      </c>
      <c r="CS276">
        <v>0</v>
      </c>
      <c r="CT276">
        <v>2786</v>
      </c>
      <c r="CU276">
        <v>0</v>
      </c>
      <c r="CV276">
        <v>0</v>
      </c>
      <c r="CW276">
        <v>2393</v>
      </c>
      <c r="CX276">
        <v>6628</v>
      </c>
      <c r="CY276">
        <v>0</v>
      </c>
      <c r="CZ276">
        <v>1093.7</v>
      </c>
      <c r="DA276">
        <v>0</v>
      </c>
      <c r="DB276">
        <v>861.8</v>
      </c>
      <c r="DC276">
        <v>0</v>
      </c>
      <c r="DD276">
        <v>434</v>
      </c>
      <c r="DE276">
        <v>258</v>
      </c>
      <c r="DF276">
        <v>0</v>
      </c>
      <c r="DG276">
        <v>9969.2999999999993</v>
      </c>
      <c r="DH276">
        <v>0</v>
      </c>
      <c r="DI276">
        <v>40485</v>
      </c>
      <c r="DJ276">
        <v>4406.8999999999996</v>
      </c>
      <c r="DK276">
        <v>2580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</row>
    <row r="277" spans="1:121" hidden="1">
      <c r="A277" t="s">
        <v>112</v>
      </c>
      <c r="B277">
        <v>2045</v>
      </c>
      <c r="C277">
        <v>78887544</v>
      </c>
      <c r="D277">
        <v>3750156.8</v>
      </c>
      <c r="E277">
        <v>415913.5</v>
      </c>
      <c r="F277">
        <v>2083540.6</v>
      </c>
      <c r="G277">
        <v>85137155.599999994</v>
      </c>
      <c r="H277">
        <v>76051426.700000003</v>
      </c>
      <c r="I277">
        <v>-70138729</v>
      </c>
      <c r="J277" s="53">
        <v>50450092</v>
      </c>
      <c r="K277" s="65">
        <v>128955970</v>
      </c>
      <c r="L277">
        <v>3.5900000000000001E-2</v>
      </c>
      <c r="M277">
        <v>5.3900000000000003E-2</v>
      </c>
      <c r="N277">
        <v>0.16</v>
      </c>
      <c r="O277">
        <v>86341.61</v>
      </c>
      <c r="P277">
        <v>20300.5</v>
      </c>
      <c r="Q277">
        <v>0.98</v>
      </c>
      <c r="R277">
        <v>0.97</v>
      </c>
      <c r="S277">
        <v>10.6</v>
      </c>
      <c r="T277">
        <v>0.4</v>
      </c>
      <c r="U277">
        <v>0.06</v>
      </c>
      <c r="V277">
        <v>1</v>
      </c>
      <c r="W277">
        <v>47.8</v>
      </c>
      <c r="X277">
        <v>0</v>
      </c>
      <c r="Y277">
        <v>10.7</v>
      </c>
      <c r="Z277">
        <v>2.5</v>
      </c>
      <c r="AA277">
        <v>13.1</v>
      </c>
      <c r="AB277">
        <v>15.2</v>
      </c>
      <c r="AC277">
        <v>0.8</v>
      </c>
      <c r="AD277">
        <v>0.11</v>
      </c>
      <c r="AE277">
        <v>1.3</v>
      </c>
      <c r="AF277">
        <v>62.4</v>
      </c>
      <c r="AG277">
        <v>0.01</v>
      </c>
      <c r="AH277">
        <v>15.3</v>
      </c>
      <c r="AI277">
        <v>3.2</v>
      </c>
      <c r="AJ277">
        <v>18.5</v>
      </c>
      <c r="AK277">
        <v>169.8</v>
      </c>
      <c r="AL277">
        <v>8.3000000000000007</v>
      </c>
      <c r="AM277">
        <v>1.1100000000000001</v>
      </c>
      <c r="AN277">
        <v>16</v>
      </c>
      <c r="AO277">
        <v>725.3</v>
      </c>
      <c r="AP277">
        <v>0.09</v>
      </c>
      <c r="AQ277">
        <v>170.4</v>
      </c>
      <c r="AR277">
        <v>37.6</v>
      </c>
      <c r="AS277">
        <v>208</v>
      </c>
      <c r="AT277">
        <v>240.2</v>
      </c>
      <c r="AU277">
        <v>15.6</v>
      </c>
      <c r="AV277">
        <v>2.17</v>
      </c>
      <c r="AW277">
        <v>19</v>
      </c>
      <c r="AX277">
        <v>893.4</v>
      </c>
      <c r="AY277">
        <v>0.13</v>
      </c>
      <c r="AZ277">
        <v>241.3</v>
      </c>
      <c r="BA277">
        <v>45.6</v>
      </c>
      <c r="BB277">
        <v>286.89999999999998</v>
      </c>
      <c r="BC277">
        <v>1698430.4</v>
      </c>
      <c r="BD277">
        <v>71.8</v>
      </c>
      <c r="BE277">
        <v>9.3000000000000007</v>
      </c>
      <c r="BF277">
        <v>164782.5</v>
      </c>
      <c r="BG277">
        <v>7621.9</v>
      </c>
      <c r="BH277">
        <v>0.8</v>
      </c>
      <c r="BI277">
        <v>1703120.3</v>
      </c>
      <c r="BJ277">
        <v>392124.5</v>
      </c>
      <c r="BK277">
        <v>2095244.9</v>
      </c>
      <c r="BL277">
        <v>0</v>
      </c>
      <c r="BM277">
        <v>9.14</v>
      </c>
      <c r="BN277">
        <v>13.48</v>
      </c>
      <c r="BO277">
        <v>0</v>
      </c>
      <c r="BP277">
        <v>22.62</v>
      </c>
      <c r="BQ277">
        <v>10.029999999999999</v>
      </c>
      <c r="BR277">
        <v>15.28</v>
      </c>
      <c r="BS277">
        <v>0</v>
      </c>
      <c r="BT277">
        <v>25.31</v>
      </c>
      <c r="BU277">
        <v>164200060</v>
      </c>
      <c r="BV277">
        <v>155275890</v>
      </c>
      <c r="BW277">
        <v>3168938.8</v>
      </c>
      <c r="BX277">
        <v>10843.8</v>
      </c>
      <c r="BY277">
        <v>0</v>
      </c>
      <c r="BZ277">
        <v>0</v>
      </c>
      <c r="CA277">
        <v>394523.7</v>
      </c>
      <c r="CB277">
        <v>0</v>
      </c>
      <c r="CC277">
        <v>0</v>
      </c>
      <c r="CD277">
        <v>3643615.2</v>
      </c>
      <c r="CE277">
        <v>3505054</v>
      </c>
      <c r="CF277">
        <v>0</v>
      </c>
      <c r="CG277">
        <v>1431.8</v>
      </c>
      <c r="CH277">
        <v>0</v>
      </c>
      <c r="CI277">
        <v>1510129.4</v>
      </c>
      <c r="CJ277">
        <v>0</v>
      </c>
      <c r="CK277">
        <v>0</v>
      </c>
      <c r="CL277">
        <v>333266.40000000002</v>
      </c>
      <c r="CM277">
        <v>0</v>
      </c>
      <c r="CN277">
        <v>19658004</v>
      </c>
      <c r="CO277">
        <v>131974260</v>
      </c>
      <c r="CP277">
        <v>0</v>
      </c>
      <c r="CQ277">
        <v>1587.1</v>
      </c>
      <c r="CR277">
        <v>5.6</v>
      </c>
      <c r="CS277">
        <v>0</v>
      </c>
      <c r="CT277">
        <v>2786</v>
      </c>
      <c r="CU277">
        <v>0</v>
      </c>
      <c r="CV277">
        <v>0</v>
      </c>
      <c r="CW277">
        <v>2820.9</v>
      </c>
      <c r="CX277">
        <v>6508</v>
      </c>
      <c r="CY277">
        <v>0</v>
      </c>
      <c r="CZ277">
        <v>1093.7</v>
      </c>
      <c r="DA277">
        <v>0</v>
      </c>
      <c r="DB277">
        <v>861.8</v>
      </c>
      <c r="DC277">
        <v>0</v>
      </c>
      <c r="DD277">
        <v>0</v>
      </c>
      <c r="DE277">
        <v>258</v>
      </c>
      <c r="DF277">
        <v>0</v>
      </c>
      <c r="DG277">
        <v>10465.1</v>
      </c>
      <c r="DH277">
        <v>0</v>
      </c>
      <c r="DI277">
        <v>40868.1</v>
      </c>
      <c r="DJ277">
        <v>9064</v>
      </c>
      <c r="DK277">
        <v>2580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</row>
    <row r="278" spans="1:121" hidden="1">
      <c r="A278" t="s">
        <v>112</v>
      </c>
      <c r="B278">
        <v>2050</v>
      </c>
      <c r="C278">
        <v>82772100</v>
      </c>
      <c r="D278">
        <v>4445940.5</v>
      </c>
      <c r="E278">
        <v>440551.6</v>
      </c>
      <c r="F278">
        <v>2269200.2000000002</v>
      </c>
      <c r="G278">
        <v>89927790.599999994</v>
      </c>
      <c r="H278">
        <v>79796310.200000003</v>
      </c>
      <c r="I278">
        <v>-70786392.700000003</v>
      </c>
      <c r="J278" s="53">
        <v>56001110</v>
      </c>
      <c r="K278" s="65">
        <v>137446160</v>
      </c>
      <c r="L278">
        <v>3.5900000000000001E-2</v>
      </c>
      <c r="M278">
        <v>5.3900000000000003E-2</v>
      </c>
      <c r="N278">
        <v>0.16</v>
      </c>
      <c r="O278">
        <v>85351.25</v>
      </c>
      <c r="P278">
        <v>21299.7</v>
      </c>
      <c r="Q278">
        <v>0.97</v>
      </c>
      <c r="R278">
        <v>0.96</v>
      </c>
      <c r="S278">
        <v>17.8</v>
      </c>
      <c r="T278">
        <v>1.1000000000000001</v>
      </c>
      <c r="U278">
        <v>0.15</v>
      </c>
      <c r="V278">
        <v>1.4</v>
      </c>
      <c r="W278">
        <v>68.7</v>
      </c>
      <c r="X278">
        <v>0.01</v>
      </c>
      <c r="Y278">
        <v>17.899999999999999</v>
      </c>
      <c r="Z278">
        <v>3.5</v>
      </c>
      <c r="AA278">
        <v>21.4</v>
      </c>
      <c r="AB278">
        <v>21.2</v>
      </c>
      <c r="AC278">
        <v>1.4</v>
      </c>
      <c r="AD278">
        <v>0.2</v>
      </c>
      <c r="AE278">
        <v>1.6</v>
      </c>
      <c r="AF278">
        <v>79</v>
      </c>
      <c r="AG278">
        <v>0.01</v>
      </c>
      <c r="AH278">
        <v>21.3</v>
      </c>
      <c r="AI278">
        <v>4</v>
      </c>
      <c r="AJ278">
        <v>25.3</v>
      </c>
      <c r="AK278">
        <v>168.5</v>
      </c>
      <c r="AL278">
        <v>7.8</v>
      </c>
      <c r="AM278">
        <v>1.04</v>
      </c>
      <c r="AN278">
        <v>16.399999999999999</v>
      </c>
      <c r="AO278">
        <v>734</v>
      </c>
      <c r="AP278">
        <v>0.09</v>
      </c>
      <c r="AQ278">
        <v>169</v>
      </c>
      <c r="AR278">
        <v>38.299999999999997</v>
      </c>
      <c r="AS278">
        <v>207.4</v>
      </c>
      <c r="AT278">
        <v>227.6</v>
      </c>
      <c r="AU278">
        <v>12.9</v>
      </c>
      <c r="AV278">
        <v>1.77</v>
      </c>
      <c r="AW278">
        <v>19.5</v>
      </c>
      <c r="AX278">
        <v>909.1</v>
      </c>
      <c r="AY278">
        <v>0.12</v>
      </c>
      <c r="AZ278">
        <v>228.5</v>
      </c>
      <c r="BA278">
        <v>46.6</v>
      </c>
      <c r="BB278">
        <v>275.10000000000002</v>
      </c>
      <c r="BC278">
        <v>2989170.9</v>
      </c>
      <c r="BD278">
        <v>187.3</v>
      </c>
      <c r="BE278">
        <v>25.8</v>
      </c>
      <c r="BF278">
        <v>234581.3</v>
      </c>
      <c r="BG278">
        <v>11485</v>
      </c>
      <c r="BH278">
        <v>1.4</v>
      </c>
      <c r="BI278">
        <v>3001809</v>
      </c>
      <c r="BJ278">
        <v>577211.5</v>
      </c>
      <c r="BK278">
        <v>3579020.5</v>
      </c>
      <c r="BL278">
        <v>0</v>
      </c>
      <c r="BM278">
        <v>9.1</v>
      </c>
      <c r="BN278">
        <v>13.01</v>
      </c>
      <c r="BO278">
        <v>0</v>
      </c>
      <c r="BP278">
        <v>22.11</v>
      </c>
      <c r="BQ278">
        <v>10.02</v>
      </c>
      <c r="BR278">
        <v>14.82</v>
      </c>
      <c r="BS278">
        <v>0</v>
      </c>
      <c r="BT278">
        <v>24.84</v>
      </c>
      <c r="BU278">
        <v>171983470</v>
      </c>
      <c r="BV278">
        <v>160714180</v>
      </c>
      <c r="BW278">
        <v>3782642.8</v>
      </c>
      <c r="BX278">
        <v>10437</v>
      </c>
      <c r="BY278">
        <v>0</v>
      </c>
      <c r="BZ278">
        <v>0</v>
      </c>
      <c r="CA278">
        <v>1269793</v>
      </c>
      <c r="CB278">
        <v>0</v>
      </c>
      <c r="CC278">
        <v>0</v>
      </c>
      <c r="CD278">
        <v>4313792</v>
      </c>
      <c r="CE278">
        <v>4362591</v>
      </c>
      <c r="CF278">
        <v>0</v>
      </c>
      <c r="CG278">
        <v>1290.8</v>
      </c>
      <c r="CH278">
        <v>0</v>
      </c>
      <c r="CI278">
        <v>1489984.9</v>
      </c>
      <c r="CJ278">
        <v>0</v>
      </c>
      <c r="CK278">
        <v>0</v>
      </c>
      <c r="CL278">
        <v>352550.1</v>
      </c>
      <c r="CM278">
        <v>0</v>
      </c>
      <c r="CN278">
        <v>19717996</v>
      </c>
      <c r="CO278">
        <v>136682400</v>
      </c>
      <c r="CP278">
        <v>0</v>
      </c>
      <c r="CQ278">
        <v>1888.9</v>
      </c>
      <c r="CR278">
        <v>5.6</v>
      </c>
      <c r="CS278">
        <v>0</v>
      </c>
      <c r="CT278">
        <v>2786</v>
      </c>
      <c r="CU278">
        <v>0</v>
      </c>
      <c r="CV278">
        <v>0</v>
      </c>
      <c r="CW278">
        <v>3382.6</v>
      </c>
      <c r="CX278">
        <v>6463.9</v>
      </c>
      <c r="CY278">
        <v>0</v>
      </c>
      <c r="CZ278">
        <v>1093.7</v>
      </c>
      <c r="DA278">
        <v>0</v>
      </c>
      <c r="DB278">
        <v>861.8</v>
      </c>
      <c r="DC278">
        <v>0</v>
      </c>
      <c r="DD278">
        <v>0</v>
      </c>
      <c r="DE278">
        <v>258</v>
      </c>
      <c r="DF278">
        <v>0</v>
      </c>
      <c r="DG278">
        <v>10833.2</v>
      </c>
      <c r="DH278">
        <v>0</v>
      </c>
      <c r="DI278">
        <v>41454.400000000001</v>
      </c>
      <c r="DJ278">
        <v>10369.5</v>
      </c>
      <c r="DK278">
        <v>2580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</row>
    <row r="279" spans="1:121" hidden="1">
      <c r="A279" t="s">
        <v>115</v>
      </c>
      <c r="B279">
        <v>2024</v>
      </c>
      <c r="C279">
        <v>56558348</v>
      </c>
      <c r="D279">
        <v>3340.6</v>
      </c>
      <c r="E279">
        <v>0</v>
      </c>
      <c r="F279">
        <v>1927379.8</v>
      </c>
      <c r="G279">
        <v>58489067.700000003</v>
      </c>
      <c r="H279">
        <v>54524491.299999997</v>
      </c>
      <c r="I279">
        <v>45268232.399999999</v>
      </c>
      <c r="J279" s="53">
        <v>59785850</v>
      </c>
      <c r="K279" s="65">
        <v>61248250</v>
      </c>
      <c r="L279">
        <v>3.5999999999999997E-2</v>
      </c>
      <c r="M279">
        <v>5.3999999999999999E-2</v>
      </c>
      <c r="N279">
        <v>0.14349999999999999</v>
      </c>
      <c r="O279">
        <v>56759.94</v>
      </c>
      <c r="P279">
        <v>10817.7</v>
      </c>
      <c r="Q279">
        <v>0.82</v>
      </c>
      <c r="R279">
        <v>0.83</v>
      </c>
      <c r="S279">
        <v>73</v>
      </c>
      <c r="T279">
        <v>1.4</v>
      </c>
      <c r="U279">
        <v>0.14000000000000001</v>
      </c>
      <c r="V279">
        <v>9.1</v>
      </c>
      <c r="W279">
        <v>382.5</v>
      </c>
      <c r="X279">
        <v>0.03</v>
      </c>
      <c r="Y279">
        <v>73.099999999999994</v>
      </c>
      <c r="Z279">
        <v>20.5</v>
      </c>
      <c r="AA279">
        <v>93.6</v>
      </c>
      <c r="AB279">
        <v>84</v>
      </c>
      <c r="AC279">
        <v>3.5</v>
      </c>
      <c r="AD279">
        <v>0.46</v>
      </c>
      <c r="AE279">
        <v>8.9</v>
      </c>
      <c r="AF279">
        <v>378.8</v>
      </c>
      <c r="AG279">
        <v>0.05</v>
      </c>
      <c r="AH279">
        <v>84.2</v>
      </c>
      <c r="AI279">
        <v>20.2</v>
      </c>
      <c r="AJ279">
        <v>104.4</v>
      </c>
      <c r="AK279">
        <v>293.5</v>
      </c>
      <c r="AL279">
        <v>8.6</v>
      </c>
      <c r="AM279">
        <v>1.02</v>
      </c>
      <c r="AN279">
        <v>31.9</v>
      </c>
      <c r="AO279">
        <v>1437.4</v>
      </c>
      <c r="AP279">
        <v>0.13</v>
      </c>
      <c r="AQ279">
        <v>294</v>
      </c>
      <c r="AR279">
        <v>74.8</v>
      </c>
      <c r="AS279">
        <v>368.8</v>
      </c>
      <c r="AT279">
        <v>635.79999999999995</v>
      </c>
      <c r="AU279">
        <v>44.8</v>
      </c>
      <c r="AV279">
        <v>6.29</v>
      </c>
      <c r="AW279">
        <v>45.9</v>
      </c>
      <c r="AX279">
        <v>2262.6999999999998</v>
      </c>
      <c r="AY279">
        <v>0.32</v>
      </c>
      <c r="AZ279">
        <v>638.9</v>
      </c>
      <c r="BA279">
        <v>113.4</v>
      </c>
      <c r="BB279">
        <v>752.3</v>
      </c>
      <c r="BC279">
        <v>4333347.0999999996</v>
      </c>
      <c r="BD279">
        <v>81.7</v>
      </c>
      <c r="BE279">
        <v>8.1999999999999993</v>
      </c>
      <c r="BF279">
        <v>538392.30000000005</v>
      </c>
      <c r="BG279">
        <v>22690.7</v>
      </c>
      <c r="BH279">
        <v>2</v>
      </c>
      <c r="BI279">
        <v>4338010.9000000004</v>
      </c>
      <c r="BJ279">
        <v>1215123.6000000001</v>
      </c>
      <c r="BK279">
        <v>5553134.4000000004</v>
      </c>
      <c r="BL279">
        <v>0</v>
      </c>
      <c r="BM279">
        <v>28.63</v>
      </c>
      <c r="BN279">
        <v>9.82</v>
      </c>
      <c r="BO279">
        <v>0</v>
      </c>
      <c r="BP279">
        <v>38.450000000000003</v>
      </c>
      <c r="BQ279">
        <v>30.29</v>
      </c>
      <c r="BR279">
        <v>10.58</v>
      </c>
      <c r="BS279">
        <v>0</v>
      </c>
      <c r="BT279">
        <v>40.869999999999997</v>
      </c>
      <c r="BU279">
        <v>59997030</v>
      </c>
      <c r="BV279">
        <v>13220835</v>
      </c>
      <c r="BW279">
        <v>2877</v>
      </c>
      <c r="BX279">
        <v>627057.80000000005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354761.6</v>
      </c>
      <c r="CE279">
        <v>11052002</v>
      </c>
      <c r="CF279">
        <v>0</v>
      </c>
      <c r="CG279">
        <v>31530.9</v>
      </c>
      <c r="CH279">
        <v>145213.6</v>
      </c>
      <c r="CI279">
        <v>34917516</v>
      </c>
      <c r="CJ279">
        <v>0</v>
      </c>
      <c r="CK279">
        <v>0</v>
      </c>
      <c r="CL279">
        <v>0</v>
      </c>
      <c r="CM279">
        <v>0</v>
      </c>
      <c r="CN279">
        <v>2511450.7999999998</v>
      </c>
      <c r="CO279">
        <v>10354623</v>
      </c>
      <c r="CP279">
        <v>0</v>
      </c>
      <c r="CQ279">
        <v>6.2</v>
      </c>
      <c r="CR279">
        <v>103.5</v>
      </c>
      <c r="CS279">
        <v>0</v>
      </c>
      <c r="CT279">
        <v>0</v>
      </c>
      <c r="CU279">
        <v>0</v>
      </c>
      <c r="CV279">
        <v>0</v>
      </c>
      <c r="CW279">
        <v>286.8</v>
      </c>
      <c r="CX279">
        <v>3380.5</v>
      </c>
      <c r="CY279">
        <v>0</v>
      </c>
      <c r="CZ279">
        <v>753</v>
      </c>
      <c r="DA279">
        <v>19.5</v>
      </c>
      <c r="DB279">
        <v>8366</v>
      </c>
      <c r="DC279">
        <v>0</v>
      </c>
      <c r="DD279">
        <v>0</v>
      </c>
      <c r="DE279">
        <v>0</v>
      </c>
      <c r="DF279">
        <v>0</v>
      </c>
      <c r="DG279">
        <v>1137.4000000000001</v>
      </c>
      <c r="DH279">
        <v>0</v>
      </c>
      <c r="DI279">
        <v>3951.8</v>
      </c>
      <c r="DJ279">
        <v>12.5</v>
      </c>
      <c r="DK279">
        <v>0</v>
      </c>
      <c r="DL279">
        <v>0</v>
      </c>
      <c r="DM279">
        <v>0</v>
      </c>
      <c r="DN279">
        <v>0.13</v>
      </c>
      <c r="DO279">
        <v>0</v>
      </c>
      <c r="DP279">
        <v>0.23</v>
      </c>
      <c r="DQ279">
        <v>0</v>
      </c>
    </row>
    <row r="280" spans="1:121" hidden="1">
      <c r="A280" t="s">
        <v>115</v>
      </c>
      <c r="B280">
        <v>2026</v>
      </c>
      <c r="C280">
        <v>58008884</v>
      </c>
      <c r="D280">
        <v>3947.8</v>
      </c>
      <c r="E280">
        <v>0</v>
      </c>
      <c r="F280">
        <v>2077030.3</v>
      </c>
      <c r="G280">
        <v>60089862.899999999</v>
      </c>
      <c r="H280">
        <v>55922869.799999997</v>
      </c>
      <c r="I280">
        <v>46827604</v>
      </c>
      <c r="J280" s="53">
        <v>66377930</v>
      </c>
      <c r="K280" s="65">
        <v>65376492</v>
      </c>
      <c r="L280">
        <v>3.5999999999999997E-2</v>
      </c>
      <c r="M280">
        <v>5.3999999999999999E-2</v>
      </c>
      <c r="N280">
        <v>0.14349999999999999</v>
      </c>
      <c r="O280">
        <v>66224.11</v>
      </c>
      <c r="P280">
        <v>11168.5</v>
      </c>
      <c r="Q280">
        <v>0.84</v>
      </c>
      <c r="R280">
        <v>0.85</v>
      </c>
      <c r="S280">
        <v>64.3</v>
      </c>
      <c r="T280">
        <v>1.2</v>
      </c>
      <c r="U280">
        <v>0.12</v>
      </c>
      <c r="V280">
        <v>8</v>
      </c>
      <c r="W280">
        <v>336.8</v>
      </c>
      <c r="X280">
        <v>0.03</v>
      </c>
      <c r="Y280">
        <v>64.400000000000006</v>
      </c>
      <c r="Z280">
        <v>18.100000000000001</v>
      </c>
      <c r="AA280">
        <v>82.5</v>
      </c>
      <c r="AB280">
        <v>69.900000000000006</v>
      </c>
      <c r="AC280">
        <v>2.8</v>
      </c>
      <c r="AD280">
        <v>0.36</v>
      </c>
      <c r="AE280">
        <v>7.6</v>
      </c>
      <c r="AF280">
        <v>320</v>
      </c>
      <c r="AG280">
        <v>0.04</v>
      </c>
      <c r="AH280">
        <v>70</v>
      </c>
      <c r="AI280">
        <v>17.2</v>
      </c>
      <c r="AJ280">
        <v>87.2</v>
      </c>
      <c r="AK280">
        <v>215.5</v>
      </c>
      <c r="AL280">
        <v>7.7</v>
      </c>
      <c r="AM280">
        <v>0.97</v>
      </c>
      <c r="AN280">
        <v>22.1</v>
      </c>
      <c r="AO280">
        <v>1010.7</v>
      </c>
      <c r="AP280">
        <v>0.1</v>
      </c>
      <c r="AQ280">
        <v>216</v>
      </c>
      <c r="AR280">
        <v>52.3</v>
      </c>
      <c r="AS280">
        <v>268.3</v>
      </c>
      <c r="AT280">
        <v>580.6</v>
      </c>
      <c r="AU280">
        <v>39.200000000000003</v>
      </c>
      <c r="AV280">
        <v>5.47</v>
      </c>
      <c r="AW280">
        <v>43.5</v>
      </c>
      <c r="AX280">
        <v>2125.5</v>
      </c>
      <c r="AY280">
        <v>0.28999999999999998</v>
      </c>
      <c r="AZ280">
        <v>583.20000000000005</v>
      </c>
      <c r="BA280">
        <v>106.9</v>
      </c>
      <c r="BB280">
        <v>690.1</v>
      </c>
      <c r="BC280">
        <v>3753638.8</v>
      </c>
      <c r="BD280">
        <v>70.7</v>
      </c>
      <c r="BE280">
        <v>7.1</v>
      </c>
      <c r="BF280">
        <v>469542.40000000002</v>
      </c>
      <c r="BG280">
        <v>19659</v>
      </c>
      <c r="BH280">
        <v>1.8</v>
      </c>
      <c r="BI280">
        <v>3757678.6</v>
      </c>
      <c r="BJ280">
        <v>1055859</v>
      </c>
      <c r="BK280">
        <v>4813537.5999999996</v>
      </c>
      <c r="BL280">
        <v>0</v>
      </c>
      <c r="BM280">
        <v>27.05</v>
      </c>
      <c r="BN280">
        <v>11.53</v>
      </c>
      <c r="BO280">
        <v>0</v>
      </c>
      <c r="BP280">
        <v>38.58</v>
      </c>
      <c r="BQ280">
        <v>28.64</v>
      </c>
      <c r="BR280">
        <v>12.41</v>
      </c>
      <c r="BS280">
        <v>0</v>
      </c>
      <c r="BT280">
        <v>41.04</v>
      </c>
      <c r="BU280">
        <v>59128076</v>
      </c>
      <c r="BV280">
        <v>13262259</v>
      </c>
      <c r="BW280">
        <v>3334.9</v>
      </c>
      <c r="BX280">
        <v>616557.6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487064.3</v>
      </c>
      <c r="CE280">
        <v>9561773</v>
      </c>
      <c r="CF280">
        <v>0</v>
      </c>
      <c r="CG280">
        <v>29392.6</v>
      </c>
      <c r="CH280">
        <v>145213.6</v>
      </c>
      <c r="CI280">
        <v>35509548</v>
      </c>
      <c r="CJ280">
        <v>0</v>
      </c>
      <c r="CK280">
        <v>0</v>
      </c>
      <c r="CL280">
        <v>0</v>
      </c>
      <c r="CM280">
        <v>0</v>
      </c>
      <c r="CN280">
        <v>2476413.7999999998</v>
      </c>
      <c r="CO280">
        <v>10298781</v>
      </c>
      <c r="CP280">
        <v>0</v>
      </c>
      <c r="CQ280">
        <v>6.5</v>
      </c>
      <c r="CR280">
        <v>103.5</v>
      </c>
      <c r="CS280">
        <v>0</v>
      </c>
      <c r="CT280">
        <v>0</v>
      </c>
      <c r="CU280">
        <v>0</v>
      </c>
      <c r="CV280">
        <v>0</v>
      </c>
      <c r="CW280">
        <v>394.2</v>
      </c>
      <c r="CX280">
        <v>3380.5</v>
      </c>
      <c r="CY280">
        <v>0</v>
      </c>
      <c r="CZ280">
        <v>753</v>
      </c>
      <c r="DA280">
        <v>19.5</v>
      </c>
      <c r="DB280">
        <v>8603.1</v>
      </c>
      <c r="DC280">
        <v>0</v>
      </c>
      <c r="DD280">
        <v>0</v>
      </c>
      <c r="DE280">
        <v>0</v>
      </c>
      <c r="DF280">
        <v>0</v>
      </c>
      <c r="DG280">
        <v>1137.4000000000001</v>
      </c>
      <c r="DH280">
        <v>0</v>
      </c>
      <c r="DI280">
        <v>3951.8</v>
      </c>
      <c r="DJ280">
        <v>13.4</v>
      </c>
      <c r="DK280">
        <v>0</v>
      </c>
      <c r="DL280">
        <v>0</v>
      </c>
      <c r="DM280">
        <v>0</v>
      </c>
      <c r="DN280">
        <v>0.18</v>
      </c>
      <c r="DO280">
        <v>0</v>
      </c>
      <c r="DP280">
        <v>0.42</v>
      </c>
      <c r="DQ280">
        <v>0</v>
      </c>
    </row>
    <row r="281" spans="1:121" hidden="1">
      <c r="A281" t="s">
        <v>115</v>
      </c>
      <c r="B281">
        <v>2028</v>
      </c>
      <c r="C281">
        <v>59723016</v>
      </c>
      <c r="D281">
        <v>4612.5</v>
      </c>
      <c r="E281">
        <v>0</v>
      </c>
      <c r="F281">
        <v>2385205.2999999998</v>
      </c>
      <c r="G281">
        <v>62112830.799999997</v>
      </c>
      <c r="H281">
        <v>57575365.200000003</v>
      </c>
      <c r="I281">
        <v>48756639.299999997</v>
      </c>
      <c r="J281" s="53">
        <v>79024170</v>
      </c>
      <c r="K281" s="65">
        <v>73541450</v>
      </c>
      <c r="L281">
        <v>3.5999999999999997E-2</v>
      </c>
      <c r="M281">
        <v>5.3999999999999999E-2</v>
      </c>
      <c r="N281">
        <v>0.14349999999999999</v>
      </c>
      <c r="O281">
        <v>62531.35</v>
      </c>
      <c r="P281">
        <v>11619.6</v>
      </c>
      <c r="Q281">
        <v>0.87</v>
      </c>
      <c r="R281">
        <v>0.89</v>
      </c>
      <c r="S281">
        <v>50.3</v>
      </c>
      <c r="T281">
        <v>0.9</v>
      </c>
      <c r="U281">
        <v>0.09</v>
      </c>
      <c r="V281">
        <v>6.4</v>
      </c>
      <c r="W281">
        <v>263.8</v>
      </c>
      <c r="X281">
        <v>0.02</v>
      </c>
      <c r="Y281">
        <v>50.4</v>
      </c>
      <c r="Z281">
        <v>14.3</v>
      </c>
      <c r="AA281">
        <v>64.7</v>
      </c>
      <c r="AB281">
        <v>54.9</v>
      </c>
      <c r="AC281">
        <v>2.7</v>
      </c>
      <c r="AD281">
        <v>0.35</v>
      </c>
      <c r="AE281">
        <v>5.7</v>
      </c>
      <c r="AF281">
        <v>236.8</v>
      </c>
      <c r="AG281">
        <v>0.03</v>
      </c>
      <c r="AH281">
        <v>55</v>
      </c>
      <c r="AI281">
        <v>12.8</v>
      </c>
      <c r="AJ281">
        <v>67.8</v>
      </c>
      <c r="AK281">
        <v>144.4</v>
      </c>
      <c r="AL281">
        <v>6.4</v>
      </c>
      <c r="AM281">
        <v>0.83</v>
      </c>
      <c r="AN281">
        <v>13.8</v>
      </c>
      <c r="AO281">
        <v>639.5</v>
      </c>
      <c r="AP281">
        <v>7.0000000000000007E-2</v>
      </c>
      <c r="AQ281">
        <v>144.80000000000001</v>
      </c>
      <c r="AR281">
        <v>32.9</v>
      </c>
      <c r="AS281">
        <v>177.6</v>
      </c>
      <c r="AT281">
        <v>505.6</v>
      </c>
      <c r="AU281">
        <v>33.4</v>
      </c>
      <c r="AV281">
        <v>4.66</v>
      </c>
      <c r="AW281">
        <v>38.799999999999997</v>
      </c>
      <c r="AX281">
        <v>1870.2</v>
      </c>
      <c r="AY281">
        <v>0.26</v>
      </c>
      <c r="AZ281">
        <v>507.9</v>
      </c>
      <c r="BA281">
        <v>94.6</v>
      </c>
      <c r="BB281">
        <v>602.5</v>
      </c>
      <c r="BC281">
        <v>2805269.1</v>
      </c>
      <c r="BD281">
        <v>52.9</v>
      </c>
      <c r="BE281">
        <v>5.3</v>
      </c>
      <c r="BF281">
        <v>356863.5</v>
      </c>
      <c r="BG281">
        <v>14699.2</v>
      </c>
      <c r="BH281">
        <v>1.3</v>
      </c>
      <c r="BI281">
        <v>2808288.2</v>
      </c>
      <c r="BJ281">
        <v>795265</v>
      </c>
      <c r="BK281">
        <v>3603553.2</v>
      </c>
      <c r="BL281">
        <v>0</v>
      </c>
      <c r="BM281">
        <v>23.31</v>
      </c>
      <c r="BN281">
        <v>11.02</v>
      </c>
      <c r="BO281">
        <v>0</v>
      </c>
      <c r="BP281">
        <v>34.33</v>
      </c>
      <c r="BQ281">
        <v>24.68</v>
      </c>
      <c r="BR281">
        <v>11.88</v>
      </c>
      <c r="BS281">
        <v>0</v>
      </c>
      <c r="BT281">
        <v>36.56</v>
      </c>
      <c r="BU281">
        <v>56662040</v>
      </c>
      <c r="BV281">
        <v>13356192</v>
      </c>
      <c r="BW281">
        <v>3893.9</v>
      </c>
      <c r="BX281">
        <v>596325.30000000005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671086</v>
      </c>
      <c r="CE281">
        <v>7214319</v>
      </c>
      <c r="CF281">
        <v>0</v>
      </c>
      <c r="CG281">
        <v>815.5</v>
      </c>
      <c r="CH281">
        <v>1202616.6000000001</v>
      </c>
      <c r="CI281">
        <v>34287884</v>
      </c>
      <c r="CJ281">
        <v>0</v>
      </c>
      <c r="CK281">
        <v>0</v>
      </c>
      <c r="CL281">
        <v>0</v>
      </c>
      <c r="CM281">
        <v>0</v>
      </c>
      <c r="CN281">
        <v>2441865</v>
      </c>
      <c r="CO281">
        <v>10243240</v>
      </c>
      <c r="CP281">
        <v>0</v>
      </c>
      <c r="CQ281">
        <v>6.7</v>
      </c>
      <c r="CR281">
        <v>103.5</v>
      </c>
      <c r="CS281">
        <v>0</v>
      </c>
      <c r="CT281">
        <v>0</v>
      </c>
      <c r="CU281">
        <v>0</v>
      </c>
      <c r="CV281">
        <v>0</v>
      </c>
      <c r="CW281">
        <v>543.5</v>
      </c>
      <c r="CX281">
        <v>3380.5</v>
      </c>
      <c r="CY281">
        <v>0</v>
      </c>
      <c r="CZ281">
        <v>753</v>
      </c>
      <c r="DA281">
        <v>161.5</v>
      </c>
      <c r="DB281">
        <v>8652.5</v>
      </c>
      <c r="DC281">
        <v>0</v>
      </c>
      <c r="DD281">
        <v>0</v>
      </c>
      <c r="DE281">
        <v>0</v>
      </c>
      <c r="DF281">
        <v>0</v>
      </c>
      <c r="DG281">
        <v>1137.4000000000001</v>
      </c>
      <c r="DH281">
        <v>0</v>
      </c>
      <c r="DI281">
        <v>3951.8</v>
      </c>
      <c r="DJ281">
        <v>14.2</v>
      </c>
      <c r="DK281">
        <v>0</v>
      </c>
      <c r="DL281">
        <v>0</v>
      </c>
      <c r="DM281">
        <v>0</v>
      </c>
      <c r="DN281">
        <v>0.18</v>
      </c>
      <c r="DO281">
        <v>0</v>
      </c>
      <c r="DP281">
        <v>0.61</v>
      </c>
      <c r="DQ281">
        <v>0</v>
      </c>
    </row>
    <row r="282" spans="1:121" hidden="1">
      <c r="A282" t="s">
        <v>115</v>
      </c>
      <c r="B282">
        <v>2030</v>
      </c>
      <c r="C282">
        <v>61703416</v>
      </c>
      <c r="D282">
        <v>94502.399999999994</v>
      </c>
      <c r="E282">
        <v>0</v>
      </c>
      <c r="F282">
        <v>2661409</v>
      </c>
      <c r="G282">
        <v>64459329.299999997</v>
      </c>
      <c r="H282">
        <v>59484567.399999999</v>
      </c>
      <c r="I282">
        <v>50625265.299999997</v>
      </c>
      <c r="J282" s="53">
        <v>93039150</v>
      </c>
      <c r="K282" s="65">
        <v>82060550</v>
      </c>
      <c r="L282">
        <v>3.5999999999999997E-2</v>
      </c>
      <c r="M282">
        <v>5.3999999999999999E-2</v>
      </c>
      <c r="N282">
        <v>0.14349999999999999</v>
      </c>
      <c r="O282">
        <v>63591.71</v>
      </c>
      <c r="P282">
        <v>12165.6</v>
      </c>
      <c r="Q282">
        <v>0.9</v>
      </c>
      <c r="R282">
        <v>0.92</v>
      </c>
      <c r="S282">
        <v>40.799999999999997</v>
      </c>
      <c r="T282">
        <v>0.8</v>
      </c>
      <c r="U282">
        <v>0.08</v>
      </c>
      <c r="V282">
        <v>5.0999999999999996</v>
      </c>
      <c r="W282">
        <v>213.6</v>
      </c>
      <c r="X282">
        <v>0.02</v>
      </c>
      <c r="Y282">
        <v>40.799999999999997</v>
      </c>
      <c r="Z282">
        <v>11.5</v>
      </c>
      <c r="AA282">
        <v>52.3</v>
      </c>
      <c r="AB282">
        <v>42.8</v>
      </c>
      <c r="AC282">
        <v>2.2999999999999998</v>
      </c>
      <c r="AD282">
        <v>0.3</v>
      </c>
      <c r="AE282">
        <v>4.2</v>
      </c>
      <c r="AF282">
        <v>179.1</v>
      </c>
      <c r="AG282">
        <v>0.03</v>
      </c>
      <c r="AH282">
        <v>43</v>
      </c>
      <c r="AI282">
        <v>9.6</v>
      </c>
      <c r="AJ282">
        <v>52.6</v>
      </c>
      <c r="AK282">
        <v>65.099999999999994</v>
      </c>
      <c r="AL282">
        <v>2.6</v>
      </c>
      <c r="AM282">
        <v>0.33</v>
      </c>
      <c r="AN282">
        <v>6.5</v>
      </c>
      <c r="AO282">
        <v>297.10000000000002</v>
      </c>
      <c r="AP282">
        <v>0.03</v>
      </c>
      <c r="AQ282">
        <v>65.2</v>
      </c>
      <c r="AR282">
        <v>15.3</v>
      </c>
      <c r="AS282">
        <v>80.599999999999994</v>
      </c>
      <c r="AT282">
        <v>435.1</v>
      </c>
      <c r="AU282">
        <v>29.9</v>
      </c>
      <c r="AV282">
        <v>4.18</v>
      </c>
      <c r="AW282">
        <v>32.799999999999997</v>
      </c>
      <c r="AX282">
        <v>1583.5</v>
      </c>
      <c r="AY282">
        <v>0.23</v>
      </c>
      <c r="AZ282">
        <v>437.2</v>
      </c>
      <c r="BA282">
        <v>80.099999999999994</v>
      </c>
      <c r="BB282">
        <v>517.20000000000005</v>
      </c>
      <c r="BC282">
        <v>2138668.2000000002</v>
      </c>
      <c r="BD282">
        <v>40.299999999999997</v>
      </c>
      <c r="BE282">
        <v>4</v>
      </c>
      <c r="BF282">
        <v>269842.09999999998</v>
      </c>
      <c r="BG282">
        <v>11203.7</v>
      </c>
      <c r="BH282">
        <v>1</v>
      </c>
      <c r="BI282">
        <v>2140969.9</v>
      </c>
      <c r="BJ282">
        <v>603986.5</v>
      </c>
      <c r="BK282">
        <v>2744956.4</v>
      </c>
      <c r="BL282">
        <v>0</v>
      </c>
      <c r="BM282">
        <v>21.95</v>
      </c>
      <c r="BN282">
        <v>11.32</v>
      </c>
      <c r="BO282">
        <v>0</v>
      </c>
      <c r="BP282">
        <v>33.270000000000003</v>
      </c>
      <c r="BQ282">
        <v>23.31</v>
      </c>
      <c r="BR282">
        <v>12.26</v>
      </c>
      <c r="BS282">
        <v>0</v>
      </c>
      <c r="BT282">
        <v>35.57</v>
      </c>
      <c r="BU282">
        <v>53484428</v>
      </c>
      <c r="BV282">
        <v>13834064</v>
      </c>
      <c r="BW282">
        <v>80852.2</v>
      </c>
      <c r="BX282">
        <v>407555.2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935407.1</v>
      </c>
      <c r="CE282">
        <v>5444003.5</v>
      </c>
      <c r="CF282">
        <v>0</v>
      </c>
      <c r="CG282">
        <v>19998.3</v>
      </c>
      <c r="CH282">
        <v>1202616.6000000001</v>
      </c>
      <c r="CI282">
        <v>32495338</v>
      </c>
      <c r="CJ282">
        <v>0</v>
      </c>
      <c r="CK282">
        <v>0</v>
      </c>
      <c r="CL282">
        <v>0</v>
      </c>
      <c r="CM282">
        <v>0</v>
      </c>
      <c r="CN282">
        <v>2733462</v>
      </c>
      <c r="CO282">
        <v>10165195</v>
      </c>
      <c r="CP282">
        <v>0</v>
      </c>
      <c r="CQ282">
        <v>71</v>
      </c>
      <c r="CR282">
        <v>81</v>
      </c>
      <c r="CS282">
        <v>0</v>
      </c>
      <c r="CT282">
        <v>0</v>
      </c>
      <c r="CU282">
        <v>0</v>
      </c>
      <c r="CV282">
        <v>0</v>
      </c>
      <c r="CW282">
        <v>757.7</v>
      </c>
      <c r="CX282">
        <v>3048.7</v>
      </c>
      <c r="CY282">
        <v>0</v>
      </c>
      <c r="CZ282">
        <v>753</v>
      </c>
      <c r="DA282">
        <v>161.5</v>
      </c>
      <c r="DB282">
        <v>8661.2999999999993</v>
      </c>
      <c r="DC282">
        <v>0</v>
      </c>
      <c r="DD282">
        <v>0</v>
      </c>
      <c r="DE282">
        <v>0</v>
      </c>
      <c r="DF282">
        <v>0</v>
      </c>
      <c r="DG282">
        <v>1268.9000000000001</v>
      </c>
      <c r="DH282">
        <v>0</v>
      </c>
      <c r="DI282">
        <v>3926.8</v>
      </c>
      <c r="DJ282">
        <v>281.60000000000002</v>
      </c>
      <c r="DK282">
        <v>0</v>
      </c>
      <c r="DL282">
        <v>0</v>
      </c>
      <c r="DM282">
        <v>0</v>
      </c>
      <c r="DN282">
        <v>0.24</v>
      </c>
      <c r="DO282">
        <v>0</v>
      </c>
      <c r="DP282">
        <v>0.8</v>
      </c>
      <c r="DQ282">
        <v>0</v>
      </c>
    </row>
    <row r="283" spans="1:121" hidden="1">
      <c r="A283" t="s">
        <v>115</v>
      </c>
      <c r="B283">
        <v>2035</v>
      </c>
      <c r="C283">
        <v>67367736</v>
      </c>
      <c r="D283">
        <v>1416318</v>
      </c>
      <c r="E283">
        <v>0</v>
      </c>
      <c r="F283">
        <v>2532716.1</v>
      </c>
      <c r="G283">
        <v>71316770.599999994</v>
      </c>
      <c r="H283">
        <v>64945242.700000003</v>
      </c>
      <c r="I283">
        <v>52638454.600000001</v>
      </c>
      <c r="J283" s="53">
        <v>90427896</v>
      </c>
      <c r="K283" s="65">
        <v>77104150</v>
      </c>
      <c r="L283">
        <v>3.5900000000000001E-2</v>
      </c>
      <c r="M283">
        <v>5.3999999999999999E-2</v>
      </c>
      <c r="N283">
        <v>0.14349999999999999</v>
      </c>
      <c r="O283">
        <v>93726.54</v>
      </c>
      <c r="P283">
        <v>13742.7</v>
      </c>
      <c r="Q283">
        <v>0.91</v>
      </c>
      <c r="R283">
        <v>0.93</v>
      </c>
      <c r="S283">
        <v>35.1</v>
      </c>
      <c r="T283">
        <v>0.7</v>
      </c>
      <c r="U283">
        <v>7.0000000000000007E-2</v>
      </c>
      <c r="V283">
        <v>4.3</v>
      </c>
      <c r="W283">
        <v>183.5</v>
      </c>
      <c r="X283">
        <v>0.02</v>
      </c>
      <c r="Y283">
        <v>35.1</v>
      </c>
      <c r="Z283">
        <v>9.8000000000000007</v>
      </c>
      <c r="AA283">
        <v>44.9</v>
      </c>
      <c r="AB283">
        <v>37.799999999999997</v>
      </c>
      <c r="AC283">
        <v>1.9</v>
      </c>
      <c r="AD283">
        <v>0.26</v>
      </c>
      <c r="AE283">
        <v>3.6</v>
      </c>
      <c r="AF283">
        <v>159.30000000000001</v>
      </c>
      <c r="AG283">
        <v>0.02</v>
      </c>
      <c r="AH283">
        <v>38</v>
      </c>
      <c r="AI283">
        <v>8.4</v>
      </c>
      <c r="AJ283">
        <v>46.4</v>
      </c>
      <c r="AK283">
        <v>40</v>
      </c>
      <c r="AL283">
        <v>1.3</v>
      </c>
      <c r="AM283">
        <v>0.16</v>
      </c>
      <c r="AN283">
        <v>4.3</v>
      </c>
      <c r="AO283">
        <v>192.3</v>
      </c>
      <c r="AP283">
        <v>0.02</v>
      </c>
      <c r="AQ283">
        <v>40.1</v>
      </c>
      <c r="AR283">
        <v>10</v>
      </c>
      <c r="AS283">
        <v>50.1</v>
      </c>
      <c r="AT283">
        <v>361.5</v>
      </c>
      <c r="AU283">
        <v>22.1</v>
      </c>
      <c r="AV283">
        <v>3.05</v>
      </c>
      <c r="AW283">
        <v>30.2</v>
      </c>
      <c r="AX283">
        <v>1403.6</v>
      </c>
      <c r="AY283">
        <v>0.2</v>
      </c>
      <c r="AZ283">
        <v>363</v>
      </c>
      <c r="BA283">
        <v>72.099999999999994</v>
      </c>
      <c r="BB283">
        <v>435.1</v>
      </c>
      <c r="BC283">
        <v>1991472</v>
      </c>
      <c r="BD283">
        <v>37.5</v>
      </c>
      <c r="BE283">
        <v>3.8</v>
      </c>
      <c r="BF283">
        <v>246263.2</v>
      </c>
      <c r="BG283">
        <v>10426.6</v>
      </c>
      <c r="BH283">
        <v>0.9</v>
      </c>
      <c r="BI283">
        <v>1993615.3</v>
      </c>
      <c r="BJ283">
        <v>557224.9</v>
      </c>
      <c r="BK283">
        <v>2550840.2000000002</v>
      </c>
      <c r="BL283">
        <v>0</v>
      </c>
      <c r="BM283">
        <v>19.55</v>
      </c>
      <c r="BN283">
        <v>16.86</v>
      </c>
      <c r="BO283">
        <v>0</v>
      </c>
      <c r="BP283">
        <v>36.409999999999997</v>
      </c>
      <c r="BQ283">
        <v>21.04</v>
      </c>
      <c r="BR283">
        <v>18.8</v>
      </c>
      <c r="BS283">
        <v>0</v>
      </c>
      <c r="BT283">
        <v>39.840000000000003</v>
      </c>
      <c r="BU283">
        <v>57969036</v>
      </c>
      <c r="BV283">
        <v>18678316</v>
      </c>
      <c r="BW283">
        <v>1199158.5</v>
      </c>
      <c r="BX283">
        <v>273893.59999999998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1402393.4</v>
      </c>
      <c r="CE283">
        <v>4995438</v>
      </c>
      <c r="CF283">
        <v>0</v>
      </c>
      <c r="CG283">
        <v>49734.400000000001</v>
      </c>
      <c r="CH283">
        <v>1202616.6000000001</v>
      </c>
      <c r="CI283">
        <v>31569882</v>
      </c>
      <c r="CJ283">
        <v>0</v>
      </c>
      <c r="CK283">
        <v>0</v>
      </c>
      <c r="CL283">
        <v>0</v>
      </c>
      <c r="CM283">
        <v>0</v>
      </c>
      <c r="CN283">
        <v>5797418.5</v>
      </c>
      <c r="CO283">
        <v>11478504</v>
      </c>
      <c r="CP283">
        <v>0</v>
      </c>
      <c r="CQ283">
        <v>1159.0999999999999</v>
      </c>
      <c r="CR283">
        <v>65.7</v>
      </c>
      <c r="CS283">
        <v>0</v>
      </c>
      <c r="CT283">
        <v>0</v>
      </c>
      <c r="CU283">
        <v>0</v>
      </c>
      <c r="CV283">
        <v>0</v>
      </c>
      <c r="CW283">
        <v>1146.4000000000001</v>
      </c>
      <c r="CX283">
        <v>2911.7</v>
      </c>
      <c r="CY283">
        <v>0</v>
      </c>
      <c r="CZ283">
        <v>753</v>
      </c>
      <c r="DA283">
        <v>161.5</v>
      </c>
      <c r="DB283">
        <v>8670</v>
      </c>
      <c r="DC283">
        <v>0</v>
      </c>
      <c r="DD283">
        <v>0</v>
      </c>
      <c r="DE283">
        <v>0</v>
      </c>
      <c r="DF283">
        <v>0</v>
      </c>
      <c r="DG283">
        <v>2522</v>
      </c>
      <c r="DH283">
        <v>0</v>
      </c>
      <c r="DI283">
        <v>4224.1000000000004</v>
      </c>
      <c r="DJ283">
        <v>4955.3999999999996</v>
      </c>
      <c r="DK283">
        <v>0</v>
      </c>
      <c r="DL283">
        <v>0</v>
      </c>
      <c r="DM283">
        <v>0</v>
      </c>
      <c r="DN283">
        <v>0.31</v>
      </c>
      <c r="DO283">
        <v>0</v>
      </c>
      <c r="DP283">
        <v>0.9</v>
      </c>
      <c r="DQ283">
        <v>0</v>
      </c>
    </row>
    <row r="284" spans="1:121" hidden="1">
      <c r="A284" t="s">
        <v>115</v>
      </c>
      <c r="B284">
        <v>2040</v>
      </c>
      <c r="C284">
        <v>74456456</v>
      </c>
      <c r="D284">
        <v>3840776.5</v>
      </c>
      <c r="E284">
        <v>0</v>
      </c>
      <c r="F284">
        <v>2138465.2999999998</v>
      </c>
      <c r="G284">
        <v>80435696.400000006</v>
      </c>
      <c r="H284">
        <v>71779102</v>
      </c>
      <c r="I284">
        <v>50090148.899999999</v>
      </c>
      <c r="J284" s="53">
        <v>78675610</v>
      </c>
      <c r="K284" s="65">
        <v>65938710</v>
      </c>
      <c r="L284">
        <v>3.5900000000000001E-2</v>
      </c>
      <c r="M284">
        <v>5.3999999999999999E-2</v>
      </c>
      <c r="N284">
        <v>0.14349999999999999</v>
      </c>
      <c r="O284">
        <v>90233.43</v>
      </c>
      <c r="P284">
        <v>14908.2</v>
      </c>
      <c r="Q284">
        <v>0.95</v>
      </c>
      <c r="R284">
        <v>1</v>
      </c>
      <c r="S284">
        <v>20.100000000000001</v>
      </c>
      <c r="T284">
        <v>0.4</v>
      </c>
      <c r="U284">
        <v>0.04</v>
      </c>
      <c r="V284">
        <v>2.5</v>
      </c>
      <c r="W284">
        <v>105.2</v>
      </c>
      <c r="X284">
        <v>0.01</v>
      </c>
      <c r="Y284">
        <v>20.100000000000001</v>
      </c>
      <c r="Z284">
        <v>5.7</v>
      </c>
      <c r="AA284">
        <v>25.8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14.5</v>
      </c>
      <c r="AL284">
        <v>0.4</v>
      </c>
      <c r="AM284">
        <v>0.05</v>
      </c>
      <c r="AN284">
        <v>1.6</v>
      </c>
      <c r="AO284">
        <v>70.900000000000006</v>
      </c>
      <c r="AP284">
        <v>0.01</v>
      </c>
      <c r="AQ284">
        <v>14.5</v>
      </c>
      <c r="AR284">
        <v>3.7</v>
      </c>
      <c r="AS284">
        <v>18.2</v>
      </c>
      <c r="AT284">
        <v>352.9</v>
      </c>
      <c r="AU284">
        <v>21.8</v>
      </c>
      <c r="AV284">
        <v>3</v>
      </c>
      <c r="AW284">
        <v>28.8</v>
      </c>
      <c r="AX284">
        <v>1363.4</v>
      </c>
      <c r="AY284">
        <v>0.18</v>
      </c>
      <c r="AZ284">
        <v>354.3</v>
      </c>
      <c r="BA284">
        <v>69.5</v>
      </c>
      <c r="BB284">
        <v>423.8</v>
      </c>
      <c r="BC284">
        <v>1324114.6000000001</v>
      </c>
      <c r="BD284">
        <v>25</v>
      </c>
      <c r="BE284">
        <v>2.5</v>
      </c>
      <c r="BF284">
        <v>166799.70000000001</v>
      </c>
      <c r="BG284">
        <v>6936.2</v>
      </c>
      <c r="BH284">
        <v>0.6</v>
      </c>
      <c r="BI284">
        <v>1325539.6000000001</v>
      </c>
      <c r="BJ284">
        <v>373668.8</v>
      </c>
      <c r="BK284">
        <v>1699208.5</v>
      </c>
      <c r="BL284">
        <v>0</v>
      </c>
      <c r="BM284">
        <v>17.510000000000002</v>
      </c>
      <c r="BN284">
        <v>16.14</v>
      </c>
      <c r="BO284">
        <v>0</v>
      </c>
      <c r="BP284">
        <v>33.659999999999997</v>
      </c>
      <c r="BQ284">
        <v>19.02</v>
      </c>
      <c r="BR284">
        <v>18.53</v>
      </c>
      <c r="BS284">
        <v>0</v>
      </c>
      <c r="BT284">
        <v>37.56</v>
      </c>
      <c r="BU284">
        <v>67640130</v>
      </c>
      <c r="BV284">
        <v>30345548</v>
      </c>
      <c r="BW284">
        <v>3264876</v>
      </c>
      <c r="BX284">
        <v>257805.9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1479224.4</v>
      </c>
      <c r="CE284">
        <v>3280548.2</v>
      </c>
      <c r="CF284">
        <v>0</v>
      </c>
      <c r="CG284">
        <v>79066.2</v>
      </c>
      <c r="CH284">
        <v>1202616.6000000001</v>
      </c>
      <c r="CI284">
        <v>29209668</v>
      </c>
      <c r="CJ284">
        <v>0</v>
      </c>
      <c r="CK284">
        <v>0</v>
      </c>
      <c r="CL284">
        <v>0</v>
      </c>
      <c r="CM284">
        <v>0</v>
      </c>
      <c r="CN284">
        <v>14395787</v>
      </c>
      <c r="CO284">
        <v>14470536</v>
      </c>
      <c r="CP284">
        <v>0</v>
      </c>
      <c r="CQ284">
        <v>3457.1</v>
      </c>
      <c r="CR284">
        <v>65.7</v>
      </c>
      <c r="CS284">
        <v>0</v>
      </c>
      <c r="CT284">
        <v>0</v>
      </c>
      <c r="CU284">
        <v>0</v>
      </c>
      <c r="CV284">
        <v>0</v>
      </c>
      <c r="CW284">
        <v>1242.2</v>
      </c>
      <c r="CX284">
        <v>2043.3</v>
      </c>
      <c r="CY284">
        <v>0</v>
      </c>
      <c r="CZ284">
        <v>729</v>
      </c>
      <c r="DA284">
        <v>161.5</v>
      </c>
      <c r="DB284">
        <v>8678.7999999999993</v>
      </c>
      <c r="DC284">
        <v>0</v>
      </c>
      <c r="DD284">
        <v>0</v>
      </c>
      <c r="DE284">
        <v>0</v>
      </c>
      <c r="DF284">
        <v>0</v>
      </c>
      <c r="DG284">
        <v>5968.1</v>
      </c>
      <c r="DH284">
        <v>0</v>
      </c>
      <c r="DI284">
        <v>4291.8</v>
      </c>
      <c r="DJ284">
        <v>16055</v>
      </c>
      <c r="DK284">
        <v>0</v>
      </c>
      <c r="DL284">
        <v>0</v>
      </c>
      <c r="DM284">
        <v>0</v>
      </c>
      <c r="DN284">
        <v>0.34</v>
      </c>
      <c r="DO284">
        <v>0</v>
      </c>
      <c r="DP284">
        <v>1</v>
      </c>
      <c r="DQ284">
        <v>0</v>
      </c>
    </row>
    <row r="285" spans="1:121" hidden="1">
      <c r="A285" t="s">
        <v>115</v>
      </c>
      <c r="B285">
        <v>2045</v>
      </c>
      <c r="C285">
        <v>81596460</v>
      </c>
      <c r="D285">
        <v>6792961.5</v>
      </c>
      <c r="E285">
        <v>0</v>
      </c>
      <c r="F285">
        <v>2535444.2000000002</v>
      </c>
      <c r="G285">
        <v>90924872.700000003</v>
      </c>
      <c r="H285">
        <v>78662391.900000006</v>
      </c>
      <c r="I285">
        <v>51464674.5</v>
      </c>
      <c r="J285" s="53">
        <v>93954890</v>
      </c>
      <c r="K285" s="65">
        <v>79410540</v>
      </c>
      <c r="L285">
        <v>3.5900000000000001E-2</v>
      </c>
      <c r="M285">
        <v>5.3999999999999999E-2</v>
      </c>
      <c r="N285">
        <v>0.14349999999999999</v>
      </c>
      <c r="O285">
        <v>92338.92</v>
      </c>
      <c r="P285">
        <v>16610.099999999999</v>
      </c>
      <c r="Q285">
        <v>0.96</v>
      </c>
      <c r="R285">
        <v>1</v>
      </c>
      <c r="S285">
        <v>18.100000000000001</v>
      </c>
      <c r="T285">
        <v>0.3</v>
      </c>
      <c r="U285">
        <v>0.03</v>
      </c>
      <c r="V285">
        <v>2.2999999999999998</v>
      </c>
      <c r="W285">
        <v>94.8</v>
      </c>
      <c r="X285">
        <v>0.01</v>
      </c>
      <c r="Y285">
        <v>18.100000000000001</v>
      </c>
      <c r="Z285">
        <v>5.0999999999999996</v>
      </c>
      <c r="AA285">
        <v>23.2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296.8</v>
      </c>
      <c r="AU285">
        <v>17.399999999999999</v>
      </c>
      <c r="AV285">
        <v>2.39</v>
      </c>
      <c r="AW285">
        <v>25.6</v>
      </c>
      <c r="AX285">
        <v>1175.3</v>
      </c>
      <c r="AY285">
        <v>0.16</v>
      </c>
      <c r="AZ285">
        <v>298</v>
      </c>
      <c r="BA285">
        <v>60.7</v>
      </c>
      <c r="BB285">
        <v>358.7</v>
      </c>
      <c r="BC285">
        <v>1341936.7</v>
      </c>
      <c r="BD285">
        <v>25.3</v>
      </c>
      <c r="BE285">
        <v>2.5</v>
      </c>
      <c r="BF285">
        <v>168360.6</v>
      </c>
      <c r="BG285">
        <v>7028.7</v>
      </c>
      <c r="BH285">
        <v>0.6</v>
      </c>
      <c r="BI285">
        <v>1343380.9</v>
      </c>
      <c r="BJ285">
        <v>377988.8</v>
      </c>
      <c r="BK285">
        <v>1721369.8</v>
      </c>
      <c r="BL285">
        <v>0</v>
      </c>
      <c r="BM285">
        <v>15.51</v>
      </c>
      <c r="BN285">
        <v>16.260000000000002</v>
      </c>
      <c r="BO285">
        <v>0.46</v>
      </c>
      <c r="BP285">
        <v>32.24</v>
      </c>
      <c r="BQ285">
        <v>17.059999999999999</v>
      </c>
      <c r="BR285">
        <v>19.27</v>
      </c>
      <c r="BS285">
        <v>0.5</v>
      </c>
      <c r="BT285">
        <v>36.83</v>
      </c>
      <c r="BU285">
        <v>76315220</v>
      </c>
      <c r="BV285">
        <v>39460200</v>
      </c>
      <c r="BW285">
        <v>5787616.5</v>
      </c>
      <c r="BX285">
        <v>241720.4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1546546.5</v>
      </c>
      <c r="CE285">
        <v>3316913.2</v>
      </c>
      <c r="CF285">
        <v>0</v>
      </c>
      <c r="CG285">
        <v>72273.8</v>
      </c>
      <c r="CH285">
        <v>1070807.5</v>
      </c>
      <c r="CI285">
        <v>26365688</v>
      </c>
      <c r="CJ285">
        <v>0</v>
      </c>
      <c r="CK285">
        <v>0</v>
      </c>
      <c r="CL285">
        <v>0</v>
      </c>
      <c r="CM285">
        <v>0</v>
      </c>
      <c r="CN285">
        <v>21198660</v>
      </c>
      <c r="CO285">
        <v>16714990</v>
      </c>
      <c r="CP285">
        <v>0</v>
      </c>
      <c r="CQ285">
        <v>5797.7</v>
      </c>
      <c r="CR285">
        <v>65.7</v>
      </c>
      <c r="CS285">
        <v>0</v>
      </c>
      <c r="CT285">
        <v>0</v>
      </c>
      <c r="CU285">
        <v>0</v>
      </c>
      <c r="CV285">
        <v>0</v>
      </c>
      <c r="CW285">
        <v>1333</v>
      </c>
      <c r="CX285">
        <v>2043.3</v>
      </c>
      <c r="CY285">
        <v>0</v>
      </c>
      <c r="CZ285">
        <v>729</v>
      </c>
      <c r="DA285">
        <v>143.80000000000001</v>
      </c>
      <c r="DB285">
        <v>8681.2000000000007</v>
      </c>
      <c r="DC285">
        <v>0</v>
      </c>
      <c r="DD285">
        <v>0</v>
      </c>
      <c r="DE285">
        <v>0</v>
      </c>
      <c r="DF285">
        <v>0</v>
      </c>
      <c r="DG285">
        <v>8776.2000000000007</v>
      </c>
      <c r="DH285">
        <v>0</v>
      </c>
      <c r="DI285">
        <v>4626.6000000000004</v>
      </c>
      <c r="DJ285">
        <v>28777.3</v>
      </c>
      <c r="DK285">
        <v>0</v>
      </c>
      <c r="DL285">
        <v>0</v>
      </c>
      <c r="DM285">
        <v>0</v>
      </c>
      <c r="DN285">
        <v>0.34</v>
      </c>
      <c r="DO285">
        <v>1</v>
      </c>
      <c r="DP285">
        <v>1</v>
      </c>
      <c r="DQ285">
        <v>0</v>
      </c>
    </row>
    <row r="286" spans="1:121" hidden="1">
      <c r="A286" t="s">
        <v>115</v>
      </c>
      <c r="B286">
        <v>2050</v>
      </c>
      <c r="C286">
        <v>88774850</v>
      </c>
      <c r="D286">
        <v>8602949</v>
      </c>
      <c r="E286">
        <v>0</v>
      </c>
      <c r="F286">
        <v>2603438.7000000002</v>
      </c>
      <c r="G286">
        <v>99981238.400000006</v>
      </c>
      <c r="H286">
        <v>85582645.700000003</v>
      </c>
      <c r="I286">
        <v>42606346.399999999</v>
      </c>
      <c r="J286" s="53">
        <v>92184270</v>
      </c>
      <c r="K286" s="65">
        <v>87838710</v>
      </c>
      <c r="L286">
        <v>3.5900000000000001E-2</v>
      </c>
      <c r="M286">
        <v>5.3999999999999999E-2</v>
      </c>
      <c r="N286">
        <v>0.14349999999999999</v>
      </c>
      <c r="O286">
        <v>92872.01</v>
      </c>
      <c r="P286">
        <v>18224.5</v>
      </c>
      <c r="Q286">
        <v>0.96</v>
      </c>
      <c r="R286">
        <v>1</v>
      </c>
      <c r="S286">
        <v>16.899999999999999</v>
      </c>
      <c r="T286">
        <v>0.3</v>
      </c>
      <c r="U286">
        <v>0.03</v>
      </c>
      <c r="V286">
        <v>2.1</v>
      </c>
      <c r="W286">
        <v>88.6</v>
      </c>
      <c r="X286">
        <v>0.01</v>
      </c>
      <c r="Y286">
        <v>16.899999999999999</v>
      </c>
      <c r="Z286">
        <v>4.7</v>
      </c>
      <c r="AA286">
        <v>21.7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303.8</v>
      </c>
      <c r="AU286">
        <v>15.8</v>
      </c>
      <c r="AV286">
        <v>2.13</v>
      </c>
      <c r="AW286">
        <v>27.6</v>
      </c>
      <c r="AX286">
        <v>1270.3</v>
      </c>
      <c r="AY286">
        <v>0.16</v>
      </c>
      <c r="AZ286">
        <v>304.8</v>
      </c>
      <c r="BA286">
        <v>65.5</v>
      </c>
      <c r="BB286">
        <v>370.3</v>
      </c>
      <c r="BC286">
        <v>1564950.6</v>
      </c>
      <c r="BD286">
        <v>29.5</v>
      </c>
      <c r="BE286">
        <v>2.9</v>
      </c>
      <c r="BF286">
        <v>194838</v>
      </c>
      <c r="BG286">
        <v>8195</v>
      </c>
      <c r="BH286">
        <v>0.7</v>
      </c>
      <c r="BI286">
        <v>1566634.9</v>
      </c>
      <c r="BJ286">
        <v>439248.5</v>
      </c>
      <c r="BK286">
        <v>2005883.4</v>
      </c>
      <c r="BL286">
        <v>0</v>
      </c>
      <c r="BM286">
        <v>16.39</v>
      </c>
      <c r="BN286">
        <v>16.02</v>
      </c>
      <c r="BO286">
        <v>0</v>
      </c>
      <c r="BP286">
        <v>32.409999999999997</v>
      </c>
      <c r="BQ286">
        <v>18.149999999999999</v>
      </c>
      <c r="BR286">
        <v>19.149999999999999</v>
      </c>
      <c r="BS286">
        <v>0</v>
      </c>
      <c r="BT286">
        <v>37.299999999999997</v>
      </c>
      <c r="BU286">
        <v>95626830</v>
      </c>
      <c r="BV286">
        <v>57374892</v>
      </c>
      <c r="BW286">
        <v>7323864</v>
      </c>
      <c r="BX286">
        <v>244054.8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1647455.8</v>
      </c>
      <c r="CE286">
        <v>3696352.8</v>
      </c>
      <c r="CF286">
        <v>0</v>
      </c>
      <c r="CG286">
        <v>192843.6</v>
      </c>
      <c r="CH286">
        <v>1057403</v>
      </c>
      <c r="CI286">
        <v>25737420</v>
      </c>
      <c r="CJ286">
        <v>0</v>
      </c>
      <c r="CK286">
        <v>0</v>
      </c>
      <c r="CL286">
        <v>0</v>
      </c>
      <c r="CM286">
        <v>0</v>
      </c>
      <c r="CN286">
        <v>20965030</v>
      </c>
      <c r="CO286">
        <v>34762404</v>
      </c>
      <c r="CP286">
        <v>0</v>
      </c>
      <c r="CQ286">
        <v>6497.5</v>
      </c>
      <c r="CR286">
        <v>65.7</v>
      </c>
      <c r="CS286">
        <v>0</v>
      </c>
      <c r="CT286">
        <v>0</v>
      </c>
      <c r="CU286">
        <v>0</v>
      </c>
      <c r="CV286">
        <v>0</v>
      </c>
      <c r="CW286">
        <v>1451.8</v>
      </c>
      <c r="CX286">
        <v>2043.3</v>
      </c>
      <c r="CY286">
        <v>0</v>
      </c>
      <c r="CZ286">
        <v>729</v>
      </c>
      <c r="DA286">
        <v>142</v>
      </c>
      <c r="DB286">
        <v>8681.2000000000007</v>
      </c>
      <c r="DC286">
        <v>0</v>
      </c>
      <c r="DD286">
        <v>0</v>
      </c>
      <c r="DE286">
        <v>0</v>
      </c>
      <c r="DF286">
        <v>0</v>
      </c>
      <c r="DG286">
        <v>8810.2999999999993</v>
      </c>
      <c r="DH286">
        <v>0</v>
      </c>
      <c r="DI286">
        <v>10005.9</v>
      </c>
      <c r="DJ286">
        <v>34712.699999999997</v>
      </c>
      <c r="DK286">
        <v>0</v>
      </c>
      <c r="DL286">
        <v>0</v>
      </c>
      <c r="DM286">
        <v>0</v>
      </c>
      <c r="DN286">
        <v>0.34</v>
      </c>
      <c r="DO286">
        <v>0</v>
      </c>
      <c r="DP286">
        <v>1</v>
      </c>
      <c r="DQ286">
        <v>0</v>
      </c>
    </row>
    <row r="287" spans="1:121" hidden="1">
      <c r="A287" t="s">
        <v>118</v>
      </c>
      <c r="B287">
        <v>2024</v>
      </c>
      <c r="C287">
        <v>157152300</v>
      </c>
      <c r="D287">
        <v>43331.4</v>
      </c>
      <c r="E287">
        <v>1442621.6</v>
      </c>
      <c r="F287">
        <v>1196896.6000000001</v>
      </c>
      <c r="G287">
        <v>159835146.69999999</v>
      </c>
      <c r="H287">
        <v>151501077.19999999</v>
      </c>
      <c r="I287">
        <v>147285266.5</v>
      </c>
      <c r="J287" s="53">
        <v>24911482</v>
      </c>
      <c r="K287" s="65">
        <v>96271670</v>
      </c>
      <c r="L287">
        <v>3.5900000000000001E-2</v>
      </c>
      <c r="M287">
        <v>5.3999999999999999E-2</v>
      </c>
      <c r="N287">
        <v>0.14599999999999999</v>
      </c>
      <c r="O287">
        <v>11233.3</v>
      </c>
      <c r="P287">
        <v>33488.800000000003</v>
      </c>
      <c r="Q287">
        <v>0.39</v>
      </c>
      <c r="R287">
        <v>0.4</v>
      </c>
      <c r="S287">
        <v>301.10000000000002</v>
      </c>
      <c r="T287">
        <v>16.2</v>
      </c>
      <c r="U287">
        <v>2.2000000000000002</v>
      </c>
      <c r="V287">
        <v>29.1</v>
      </c>
      <c r="W287">
        <v>1242.8</v>
      </c>
      <c r="X287">
        <v>0.21</v>
      </c>
      <c r="Y287">
        <v>302.2</v>
      </c>
      <c r="Z287">
        <v>66.2</v>
      </c>
      <c r="AA287">
        <v>368.4</v>
      </c>
      <c r="AB287">
        <v>312.10000000000002</v>
      </c>
      <c r="AC287">
        <v>16.899999999999999</v>
      </c>
      <c r="AD287">
        <v>2.2999999999999998</v>
      </c>
      <c r="AE287">
        <v>30.1</v>
      </c>
      <c r="AF287">
        <v>1284.9000000000001</v>
      </c>
      <c r="AG287">
        <v>0.21</v>
      </c>
      <c r="AH287">
        <v>313.2</v>
      </c>
      <c r="AI287">
        <v>68.400000000000006</v>
      </c>
      <c r="AJ287">
        <v>381.6</v>
      </c>
      <c r="AK287">
        <v>360.7</v>
      </c>
      <c r="AL287">
        <v>22.2</v>
      </c>
      <c r="AM287">
        <v>3.1</v>
      </c>
      <c r="AN287">
        <v>29.2</v>
      </c>
      <c r="AO287">
        <v>1358.2</v>
      </c>
      <c r="AP287">
        <v>0.19</v>
      </c>
      <c r="AQ287">
        <v>362.2</v>
      </c>
      <c r="AR287">
        <v>69.7</v>
      </c>
      <c r="AS287">
        <v>431.9</v>
      </c>
      <c r="AT287">
        <v>731.5</v>
      </c>
      <c r="AU287">
        <v>53.3</v>
      </c>
      <c r="AV287">
        <v>7.65</v>
      </c>
      <c r="AW287">
        <v>52.5</v>
      </c>
      <c r="AX287">
        <v>2425.5</v>
      </c>
      <c r="AY287">
        <v>0.45</v>
      </c>
      <c r="AZ287">
        <v>735.2</v>
      </c>
      <c r="BA287">
        <v>124.9</v>
      </c>
      <c r="BB287">
        <v>860.1</v>
      </c>
      <c r="BC287">
        <v>69320233.599999994</v>
      </c>
      <c r="BD287">
        <v>3735.4</v>
      </c>
      <c r="BE287">
        <v>506.9</v>
      </c>
      <c r="BF287">
        <v>6696835.2999999998</v>
      </c>
      <c r="BG287">
        <v>286047.09999999998</v>
      </c>
      <c r="BH287">
        <v>47.4</v>
      </c>
      <c r="BI287">
        <v>69569940.200000003</v>
      </c>
      <c r="BJ287">
        <v>15233981.1</v>
      </c>
      <c r="BK287">
        <v>84803921.400000006</v>
      </c>
      <c r="BL287">
        <v>0</v>
      </c>
      <c r="BM287">
        <v>31.27</v>
      </c>
      <c r="BN287">
        <v>2.16</v>
      </c>
      <c r="BO287">
        <v>0.05</v>
      </c>
      <c r="BP287">
        <v>33.479999999999997</v>
      </c>
      <c r="BQ287">
        <v>33.159999999999997</v>
      </c>
      <c r="BR287">
        <v>2.35</v>
      </c>
      <c r="BS287">
        <v>0.06</v>
      </c>
      <c r="BT287">
        <v>35.56</v>
      </c>
      <c r="BU287">
        <v>231600980</v>
      </c>
      <c r="BV287">
        <v>12549880</v>
      </c>
      <c r="BW287">
        <v>36879.599999999999</v>
      </c>
      <c r="BX287">
        <v>1418822.4</v>
      </c>
      <c r="BY287">
        <v>0</v>
      </c>
      <c r="BZ287">
        <v>0</v>
      </c>
      <c r="CA287">
        <v>23989596</v>
      </c>
      <c r="CB287">
        <v>0</v>
      </c>
      <c r="CC287">
        <v>0</v>
      </c>
      <c r="CD287">
        <v>2138188.5</v>
      </c>
      <c r="CE287">
        <v>116125230</v>
      </c>
      <c r="CF287">
        <v>0</v>
      </c>
      <c r="CG287">
        <v>171101.1</v>
      </c>
      <c r="CH287">
        <v>0</v>
      </c>
      <c r="CI287">
        <v>3045445</v>
      </c>
      <c r="CJ287">
        <v>72616490</v>
      </c>
      <c r="CK287">
        <v>474300.6</v>
      </c>
      <c r="CL287">
        <v>1173234.2</v>
      </c>
      <c r="CM287">
        <v>0</v>
      </c>
      <c r="CN287">
        <v>858477.2</v>
      </c>
      <c r="CO287">
        <v>9553214</v>
      </c>
      <c r="CP287">
        <v>0</v>
      </c>
      <c r="CQ287">
        <v>51.6</v>
      </c>
      <c r="CR287">
        <v>319.10000000000002</v>
      </c>
      <c r="CS287">
        <v>0</v>
      </c>
      <c r="CT287">
        <v>9051.9</v>
      </c>
      <c r="CU287">
        <v>0</v>
      </c>
      <c r="CV287">
        <v>0</v>
      </c>
      <c r="CW287">
        <v>1580.2</v>
      </c>
      <c r="CX287">
        <v>18531.900000000001</v>
      </c>
      <c r="CY287">
        <v>0</v>
      </c>
      <c r="CZ287">
        <v>1974.2</v>
      </c>
      <c r="DA287">
        <v>0</v>
      </c>
      <c r="DB287">
        <v>942.7</v>
      </c>
      <c r="DC287">
        <v>9093.2999999999993</v>
      </c>
      <c r="DD287">
        <v>5064.7</v>
      </c>
      <c r="DE287">
        <v>1572</v>
      </c>
      <c r="DF287">
        <v>0</v>
      </c>
      <c r="DG287">
        <v>439.6</v>
      </c>
      <c r="DH287">
        <v>0</v>
      </c>
      <c r="DI287">
        <v>2771.1</v>
      </c>
      <c r="DJ287">
        <v>103.1</v>
      </c>
      <c r="DK287">
        <v>15720</v>
      </c>
      <c r="DL287">
        <v>0</v>
      </c>
      <c r="DM287">
        <v>0.7</v>
      </c>
      <c r="DN287">
        <v>0.08</v>
      </c>
      <c r="DO287">
        <v>0</v>
      </c>
      <c r="DP287">
        <v>0</v>
      </c>
      <c r="DQ287">
        <v>0</v>
      </c>
    </row>
    <row r="288" spans="1:121" hidden="1">
      <c r="A288" t="s">
        <v>118</v>
      </c>
      <c r="B288">
        <v>2026</v>
      </c>
      <c r="C288">
        <v>158663060</v>
      </c>
      <c r="D288">
        <v>55125.5</v>
      </c>
      <c r="E288">
        <v>1520303.8</v>
      </c>
      <c r="F288">
        <v>1459116.6</v>
      </c>
      <c r="G288">
        <v>161697603.5</v>
      </c>
      <c r="H288">
        <v>152957459.90000001</v>
      </c>
      <c r="I288">
        <v>148011597.90000001</v>
      </c>
      <c r="J288" s="53">
        <v>37440540</v>
      </c>
      <c r="K288" s="65">
        <v>98515250</v>
      </c>
      <c r="L288">
        <v>3.5900000000000001E-2</v>
      </c>
      <c r="M288">
        <v>5.3999999999999999E-2</v>
      </c>
      <c r="N288">
        <v>0.14599999999999999</v>
      </c>
      <c r="O288">
        <v>41912.910000000003</v>
      </c>
      <c r="P288">
        <v>33938.5</v>
      </c>
      <c r="Q288">
        <v>0.41</v>
      </c>
      <c r="R288">
        <v>0.42</v>
      </c>
      <c r="S288">
        <v>277.5</v>
      </c>
      <c r="T288">
        <v>13.4</v>
      </c>
      <c r="U288">
        <v>1.79</v>
      </c>
      <c r="V288">
        <v>28.5</v>
      </c>
      <c r="W288">
        <v>1194.3</v>
      </c>
      <c r="X288">
        <v>0.2</v>
      </c>
      <c r="Y288">
        <v>278.39999999999998</v>
      </c>
      <c r="Z288">
        <v>64.2</v>
      </c>
      <c r="AA288">
        <v>342.5</v>
      </c>
      <c r="AB288">
        <v>282.3</v>
      </c>
      <c r="AC288">
        <v>13.7</v>
      </c>
      <c r="AD288">
        <v>1.83</v>
      </c>
      <c r="AE288">
        <v>29.1</v>
      </c>
      <c r="AF288">
        <v>1214.5</v>
      </c>
      <c r="AG288">
        <v>0.2</v>
      </c>
      <c r="AH288">
        <v>283.2</v>
      </c>
      <c r="AI288">
        <v>65.3</v>
      </c>
      <c r="AJ288">
        <v>348.5</v>
      </c>
      <c r="AK288">
        <v>324.39999999999998</v>
      </c>
      <c r="AL288">
        <v>15.2</v>
      </c>
      <c r="AM288">
        <v>2.04</v>
      </c>
      <c r="AN288">
        <v>30.4</v>
      </c>
      <c r="AO288">
        <v>1385.3</v>
      </c>
      <c r="AP288">
        <v>0.16</v>
      </c>
      <c r="AQ288">
        <v>325.39999999999998</v>
      </c>
      <c r="AR288">
        <v>71.7</v>
      </c>
      <c r="AS288">
        <v>397.1</v>
      </c>
      <c r="AT288">
        <v>680.2</v>
      </c>
      <c r="AU288">
        <v>47.4</v>
      </c>
      <c r="AV288">
        <v>6.73</v>
      </c>
      <c r="AW288">
        <v>50.4</v>
      </c>
      <c r="AX288">
        <v>2361.4</v>
      </c>
      <c r="AY288">
        <v>0.39</v>
      </c>
      <c r="AZ288">
        <v>683.5</v>
      </c>
      <c r="BA288">
        <v>120.9</v>
      </c>
      <c r="BB288">
        <v>804.3</v>
      </c>
      <c r="BC288">
        <v>61519152.100000001</v>
      </c>
      <c r="BD288">
        <v>2979.7</v>
      </c>
      <c r="BE288">
        <v>398</v>
      </c>
      <c r="BF288">
        <v>6323269.7000000002</v>
      </c>
      <c r="BG288">
        <v>264770.40000000002</v>
      </c>
      <c r="BH288">
        <v>43.4</v>
      </c>
      <c r="BI288">
        <v>61716599.5</v>
      </c>
      <c r="BJ288">
        <v>14225284.9</v>
      </c>
      <c r="BK288">
        <v>75941884.400000006</v>
      </c>
      <c r="BL288">
        <v>0</v>
      </c>
      <c r="BM288">
        <v>29.33</v>
      </c>
      <c r="BN288">
        <v>8.02</v>
      </c>
      <c r="BO288">
        <v>0.09</v>
      </c>
      <c r="BP288">
        <v>37.450000000000003</v>
      </c>
      <c r="BQ288">
        <v>31.12</v>
      </c>
      <c r="BR288">
        <v>8.75</v>
      </c>
      <c r="BS288">
        <v>0.1</v>
      </c>
      <c r="BT288">
        <v>39.979999999999997</v>
      </c>
      <c r="BU288">
        <v>223146580</v>
      </c>
      <c r="BV288">
        <v>13686006</v>
      </c>
      <c r="BW288">
        <v>46518.5</v>
      </c>
      <c r="BX288">
        <v>1419855.6</v>
      </c>
      <c r="BY288">
        <v>0</v>
      </c>
      <c r="BZ288">
        <v>0</v>
      </c>
      <c r="CA288">
        <v>18047932</v>
      </c>
      <c r="CB288">
        <v>0</v>
      </c>
      <c r="CC288">
        <v>0</v>
      </c>
      <c r="CD288">
        <v>3337806</v>
      </c>
      <c r="CE288">
        <v>112598824</v>
      </c>
      <c r="CF288">
        <v>0</v>
      </c>
      <c r="CG288">
        <v>132214.20000000001</v>
      </c>
      <c r="CH288">
        <v>0</v>
      </c>
      <c r="CI288">
        <v>3044679</v>
      </c>
      <c r="CJ288">
        <v>72556616</v>
      </c>
      <c r="CK288">
        <v>376647.9</v>
      </c>
      <c r="CL288">
        <v>1237287.8</v>
      </c>
      <c r="CM288">
        <v>0</v>
      </c>
      <c r="CN288">
        <v>846500.4</v>
      </c>
      <c r="CO288">
        <v>9501699</v>
      </c>
      <c r="CP288">
        <v>0</v>
      </c>
      <c r="CQ288">
        <v>67.099999999999994</v>
      </c>
      <c r="CR288">
        <v>319.10000000000002</v>
      </c>
      <c r="CS288">
        <v>0</v>
      </c>
      <c r="CT288">
        <v>9051.9</v>
      </c>
      <c r="CU288">
        <v>0</v>
      </c>
      <c r="CV288">
        <v>0</v>
      </c>
      <c r="CW288">
        <v>2468.4</v>
      </c>
      <c r="CX288">
        <v>18531.900000000001</v>
      </c>
      <c r="CY288">
        <v>0</v>
      </c>
      <c r="CZ288">
        <v>1804.6</v>
      </c>
      <c r="DA288">
        <v>0</v>
      </c>
      <c r="DB288">
        <v>942.7</v>
      </c>
      <c r="DC288">
        <v>9093.2999999999993</v>
      </c>
      <c r="DD288">
        <v>5064.7</v>
      </c>
      <c r="DE288">
        <v>1572</v>
      </c>
      <c r="DF288">
        <v>0</v>
      </c>
      <c r="DG288">
        <v>439.6</v>
      </c>
      <c r="DH288">
        <v>0</v>
      </c>
      <c r="DI288">
        <v>2771.1</v>
      </c>
      <c r="DJ288">
        <v>134.1</v>
      </c>
      <c r="DK288">
        <v>15720</v>
      </c>
      <c r="DL288">
        <v>0</v>
      </c>
      <c r="DM288">
        <v>1.3</v>
      </c>
      <c r="DN288">
        <v>0.08</v>
      </c>
      <c r="DO288">
        <v>0</v>
      </c>
      <c r="DP288">
        <v>0</v>
      </c>
      <c r="DQ288">
        <v>0</v>
      </c>
    </row>
    <row r="289" spans="1:121" hidden="1">
      <c r="A289" t="s">
        <v>118</v>
      </c>
      <c r="B289">
        <v>2028</v>
      </c>
      <c r="C289">
        <v>161157650</v>
      </c>
      <c r="D289">
        <v>76335.899999999994</v>
      </c>
      <c r="E289">
        <v>2101511</v>
      </c>
      <c r="F289">
        <v>1741971.7</v>
      </c>
      <c r="G289">
        <v>165077458.90000001</v>
      </c>
      <c r="H289">
        <v>155362299</v>
      </c>
      <c r="I289">
        <v>149726796.40000001</v>
      </c>
      <c r="J289" s="53">
        <v>54584536</v>
      </c>
      <c r="K289" s="65">
        <v>104682710</v>
      </c>
      <c r="L289">
        <v>3.5900000000000001E-2</v>
      </c>
      <c r="M289">
        <v>5.3999999999999999E-2</v>
      </c>
      <c r="N289">
        <v>0.14599999999999999</v>
      </c>
      <c r="O289">
        <v>50724.46</v>
      </c>
      <c r="P289">
        <v>34740.6</v>
      </c>
      <c r="Q289">
        <v>0.44</v>
      </c>
      <c r="R289">
        <v>0.46</v>
      </c>
      <c r="S289">
        <v>252.5</v>
      </c>
      <c r="T289">
        <v>10.5</v>
      </c>
      <c r="U289">
        <v>1.36</v>
      </c>
      <c r="V289">
        <v>27.9</v>
      </c>
      <c r="W289">
        <v>1142.9000000000001</v>
      </c>
      <c r="X289">
        <v>0.19</v>
      </c>
      <c r="Y289">
        <v>253.2</v>
      </c>
      <c r="Z289">
        <v>62</v>
      </c>
      <c r="AA289">
        <v>315.2</v>
      </c>
      <c r="AB289">
        <v>251.1</v>
      </c>
      <c r="AC289">
        <v>10.4</v>
      </c>
      <c r="AD289">
        <v>1.36</v>
      </c>
      <c r="AE289">
        <v>27.8</v>
      </c>
      <c r="AF289">
        <v>1135.5</v>
      </c>
      <c r="AG289">
        <v>0.19</v>
      </c>
      <c r="AH289">
        <v>251.8</v>
      </c>
      <c r="AI289">
        <v>61.7</v>
      </c>
      <c r="AJ289">
        <v>313.5</v>
      </c>
      <c r="AK289">
        <v>275.8</v>
      </c>
      <c r="AL289">
        <v>6.2</v>
      </c>
      <c r="AM289">
        <v>0.69</v>
      </c>
      <c r="AN289">
        <v>31.8</v>
      </c>
      <c r="AO289">
        <v>1402.3</v>
      </c>
      <c r="AP289">
        <v>0.13</v>
      </c>
      <c r="AQ289">
        <v>276.2</v>
      </c>
      <c r="AR289">
        <v>73.599999999999994</v>
      </c>
      <c r="AS289">
        <v>349.8</v>
      </c>
      <c r="AT289">
        <v>611.79999999999995</v>
      </c>
      <c r="AU289">
        <v>38.6</v>
      </c>
      <c r="AV289">
        <v>5.43</v>
      </c>
      <c r="AW289">
        <v>49.3</v>
      </c>
      <c r="AX289">
        <v>2250.1</v>
      </c>
      <c r="AY289">
        <v>0.36</v>
      </c>
      <c r="AZ289">
        <v>614.5</v>
      </c>
      <c r="BA289">
        <v>116.4</v>
      </c>
      <c r="BB289">
        <v>730.9</v>
      </c>
      <c r="BC289">
        <v>54041609.100000001</v>
      </c>
      <c r="BD289">
        <v>2240.1999999999998</v>
      </c>
      <c r="BE289">
        <v>291.5</v>
      </c>
      <c r="BF289">
        <v>5978895.9000000004</v>
      </c>
      <c r="BG289">
        <v>244644.1</v>
      </c>
      <c r="BH289">
        <v>39.700000000000003</v>
      </c>
      <c r="BI289">
        <v>54187940.399999999</v>
      </c>
      <c r="BJ289">
        <v>13280132.300000001</v>
      </c>
      <c r="BK289">
        <v>67468072.700000003</v>
      </c>
      <c r="BL289">
        <v>0</v>
      </c>
      <c r="BM289">
        <v>25.88</v>
      </c>
      <c r="BN289">
        <v>9.66</v>
      </c>
      <c r="BO289">
        <v>0.05</v>
      </c>
      <c r="BP289">
        <v>35.590000000000003</v>
      </c>
      <c r="BQ289">
        <v>27.51</v>
      </c>
      <c r="BR289">
        <v>10.59</v>
      </c>
      <c r="BS289">
        <v>0.06</v>
      </c>
      <c r="BT289">
        <v>38.159999999999997</v>
      </c>
      <c r="BU289">
        <v>215521950</v>
      </c>
      <c r="BV289">
        <v>15350662</v>
      </c>
      <c r="BW289">
        <v>64739.5</v>
      </c>
      <c r="BX289">
        <v>1408126.8</v>
      </c>
      <c r="BY289">
        <v>0</v>
      </c>
      <c r="BZ289">
        <v>0</v>
      </c>
      <c r="CA289">
        <v>12133850</v>
      </c>
      <c r="CB289">
        <v>0</v>
      </c>
      <c r="CC289">
        <v>0</v>
      </c>
      <c r="CD289">
        <v>5065516.5</v>
      </c>
      <c r="CE289">
        <v>109119500</v>
      </c>
      <c r="CF289">
        <v>0</v>
      </c>
      <c r="CG289">
        <v>117358.3</v>
      </c>
      <c r="CH289">
        <v>0</v>
      </c>
      <c r="CI289">
        <v>3021393.8</v>
      </c>
      <c r="CJ289">
        <v>72231180</v>
      </c>
      <c r="CK289">
        <v>366024</v>
      </c>
      <c r="CL289">
        <v>1709105.6</v>
      </c>
      <c r="CM289">
        <v>0</v>
      </c>
      <c r="CN289">
        <v>834690.9</v>
      </c>
      <c r="CO289">
        <v>9450455</v>
      </c>
      <c r="CP289">
        <v>0</v>
      </c>
      <c r="CQ289">
        <v>87</v>
      </c>
      <c r="CR289">
        <v>319.10000000000002</v>
      </c>
      <c r="CS289">
        <v>0</v>
      </c>
      <c r="CT289">
        <v>9051.9</v>
      </c>
      <c r="CU289">
        <v>0</v>
      </c>
      <c r="CV289">
        <v>0</v>
      </c>
      <c r="CW289">
        <v>3750.3</v>
      </c>
      <c r="CX289">
        <v>18388.900000000001</v>
      </c>
      <c r="CY289">
        <v>0</v>
      </c>
      <c r="CZ289">
        <v>1754.5</v>
      </c>
      <c r="DA289">
        <v>0</v>
      </c>
      <c r="DB289">
        <v>942.7</v>
      </c>
      <c r="DC289">
        <v>9093.2999999999993</v>
      </c>
      <c r="DD289">
        <v>5064.7</v>
      </c>
      <c r="DE289">
        <v>1572</v>
      </c>
      <c r="DF289">
        <v>0</v>
      </c>
      <c r="DG289">
        <v>439.6</v>
      </c>
      <c r="DH289">
        <v>0</v>
      </c>
      <c r="DI289">
        <v>2771.1</v>
      </c>
      <c r="DJ289">
        <v>174</v>
      </c>
      <c r="DK289">
        <v>15720</v>
      </c>
      <c r="DL289">
        <v>0</v>
      </c>
      <c r="DM289">
        <v>0.8</v>
      </c>
      <c r="DN289">
        <v>0.08</v>
      </c>
      <c r="DO289">
        <v>0</v>
      </c>
      <c r="DP289">
        <v>0</v>
      </c>
      <c r="DQ289">
        <v>0</v>
      </c>
    </row>
    <row r="290" spans="1:121" hidden="1">
      <c r="A290" t="s">
        <v>118</v>
      </c>
      <c r="B290">
        <v>2030</v>
      </c>
      <c r="C290">
        <v>164492820</v>
      </c>
      <c r="D290">
        <v>107586.9</v>
      </c>
      <c r="E290">
        <v>2280689.7999999998</v>
      </c>
      <c r="F290">
        <v>1559559.5</v>
      </c>
      <c r="G290">
        <v>168440659.09999999</v>
      </c>
      <c r="H290">
        <v>158577523</v>
      </c>
      <c r="I290">
        <v>150753557.09999999</v>
      </c>
      <c r="J290" s="53">
        <v>53172300</v>
      </c>
      <c r="K290" s="65">
        <v>92865270</v>
      </c>
      <c r="L290">
        <v>3.5900000000000001E-2</v>
      </c>
      <c r="M290">
        <v>5.3999999999999999E-2</v>
      </c>
      <c r="N290">
        <v>0.14599999999999999</v>
      </c>
      <c r="O290">
        <v>67349.820000000007</v>
      </c>
      <c r="P290">
        <v>35845.4</v>
      </c>
      <c r="Q290">
        <v>0.46</v>
      </c>
      <c r="R290">
        <v>0.49</v>
      </c>
      <c r="S290">
        <v>237.9</v>
      </c>
      <c r="T290">
        <v>9.6</v>
      </c>
      <c r="U290">
        <v>1.24</v>
      </c>
      <c r="V290">
        <v>26.8</v>
      </c>
      <c r="W290">
        <v>1086.5999999999999</v>
      </c>
      <c r="X290">
        <v>0.18</v>
      </c>
      <c r="Y290">
        <v>238.5</v>
      </c>
      <c r="Z290">
        <v>59.2</v>
      </c>
      <c r="AA290">
        <v>297.7</v>
      </c>
      <c r="AB290">
        <v>233.5</v>
      </c>
      <c r="AC290">
        <v>9.5</v>
      </c>
      <c r="AD290">
        <v>1.24</v>
      </c>
      <c r="AE290">
        <v>26.3</v>
      </c>
      <c r="AF290">
        <v>1063</v>
      </c>
      <c r="AG290">
        <v>0.18</v>
      </c>
      <c r="AH290">
        <v>234.1</v>
      </c>
      <c r="AI290">
        <v>58</v>
      </c>
      <c r="AJ290">
        <v>292.10000000000002</v>
      </c>
      <c r="AK290">
        <v>293.7</v>
      </c>
      <c r="AL290">
        <v>9.6999999999999993</v>
      </c>
      <c r="AM290">
        <v>1.2</v>
      </c>
      <c r="AN290">
        <v>31.1</v>
      </c>
      <c r="AO290">
        <v>1398.4</v>
      </c>
      <c r="AP290">
        <v>0.14000000000000001</v>
      </c>
      <c r="AQ290">
        <v>294.3</v>
      </c>
      <c r="AR290">
        <v>72.8</v>
      </c>
      <c r="AS290">
        <v>367.1</v>
      </c>
      <c r="AT290">
        <v>569.9</v>
      </c>
      <c r="AU290">
        <v>35.299999999999997</v>
      </c>
      <c r="AV290">
        <v>4.92</v>
      </c>
      <c r="AW290">
        <v>46.2</v>
      </c>
      <c r="AX290">
        <v>2150.3000000000002</v>
      </c>
      <c r="AY290">
        <v>0.31</v>
      </c>
      <c r="AZ290">
        <v>572.29999999999995</v>
      </c>
      <c r="BA290">
        <v>110.3</v>
      </c>
      <c r="BB290">
        <v>682.6</v>
      </c>
      <c r="BC290">
        <v>49211279.899999999</v>
      </c>
      <c r="BD290">
        <v>1984.5</v>
      </c>
      <c r="BE290">
        <v>256.7</v>
      </c>
      <c r="BF290">
        <v>5547196.9000000004</v>
      </c>
      <c r="BG290">
        <v>224835.4</v>
      </c>
      <c r="BH290">
        <v>37.200000000000003</v>
      </c>
      <c r="BI290">
        <v>49340485.899999999</v>
      </c>
      <c r="BJ290">
        <v>12257444.4</v>
      </c>
      <c r="BK290">
        <v>61597930.200000003</v>
      </c>
      <c r="BL290">
        <v>0</v>
      </c>
      <c r="BM290">
        <v>24.91</v>
      </c>
      <c r="BN290">
        <v>12.88</v>
      </c>
      <c r="BO290">
        <v>7.0000000000000007E-2</v>
      </c>
      <c r="BP290">
        <v>37.86</v>
      </c>
      <c r="BQ290">
        <v>26.53</v>
      </c>
      <c r="BR290">
        <v>14.12</v>
      </c>
      <c r="BS290">
        <v>7.0000000000000007E-2</v>
      </c>
      <c r="BT290">
        <v>40.71</v>
      </c>
      <c r="BU290">
        <v>208467120</v>
      </c>
      <c r="BV290">
        <v>17687102</v>
      </c>
      <c r="BW290">
        <v>91261.9</v>
      </c>
      <c r="BX290">
        <v>1382334.9</v>
      </c>
      <c r="BY290">
        <v>0</v>
      </c>
      <c r="BZ290">
        <v>0</v>
      </c>
      <c r="CA290">
        <v>10547527</v>
      </c>
      <c r="CB290">
        <v>0</v>
      </c>
      <c r="CC290">
        <v>0</v>
      </c>
      <c r="CD290">
        <v>7464562.5</v>
      </c>
      <c r="CE290">
        <v>102008030</v>
      </c>
      <c r="CF290">
        <v>0</v>
      </c>
      <c r="CG290">
        <v>88912.1</v>
      </c>
      <c r="CH290">
        <v>0</v>
      </c>
      <c r="CI290">
        <v>2970075</v>
      </c>
      <c r="CJ290">
        <v>71583790</v>
      </c>
      <c r="CK290">
        <v>265334.59999999998</v>
      </c>
      <c r="CL290">
        <v>1842743</v>
      </c>
      <c r="CM290">
        <v>0</v>
      </c>
      <c r="CN290">
        <v>823046.4</v>
      </c>
      <c r="CO290">
        <v>9399493</v>
      </c>
      <c r="CP290">
        <v>0</v>
      </c>
      <c r="CQ290">
        <v>102.7</v>
      </c>
      <c r="CR290">
        <v>319.10000000000002</v>
      </c>
      <c r="CS290">
        <v>0</v>
      </c>
      <c r="CT290">
        <v>9051.9</v>
      </c>
      <c r="CU290">
        <v>0</v>
      </c>
      <c r="CV290">
        <v>0</v>
      </c>
      <c r="CW290">
        <v>5534.6</v>
      </c>
      <c r="CX290">
        <v>18287.900000000001</v>
      </c>
      <c r="CY290">
        <v>0</v>
      </c>
      <c r="CZ290">
        <v>1797.9</v>
      </c>
      <c r="DA290">
        <v>0</v>
      </c>
      <c r="DB290">
        <v>942.7</v>
      </c>
      <c r="DC290">
        <v>9093.2999999999993</v>
      </c>
      <c r="DD290">
        <v>4191.6000000000004</v>
      </c>
      <c r="DE290">
        <v>1572</v>
      </c>
      <c r="DF290">
        <v>0</v>
      </c>
      <c r="DG290">
        <v>439.6</v>
      </c>
      <c r="DH290">
        <v>0</v>
      </c>
      <c r="DI290">
        <v>2771.1</v>
      </c>
      <c r="DJ290">
        <v>240.8</v>
      </c>
      <c r="DK290">
        <v>15720</v>
      </c>
      <c r="DL290">
        <v>0</v>
      </c>
      <c r="DM290">
        <v>1.2</v>
      </c>
      <c r="DN290">
        <v>0.08</v>
      </c>
      <c r="DO290">
        <v>0</v>
      </c>
      <c r="DP290">
        <v>0</v>
      </c>
      <c r="DQ290">
        <v>0</v>
      </c>
    </row>
    <row r="291" spans="1:121" hidden="1">
      <c r="A291" t="s">
        <v>118</v>
      </c>
      <c r="B291">
        <v>2035</v>
      </c>
      <c r="C291">
        <v>173966540</v>
      </c>
      <c r="D291">
        <v>282382.09999999998</v>
      </c>
      <c r="E291">
        <v>2515378.2000000002</v>
      </c>
      <c r="F291">
        <v>1728908.6</v>
      </c>
      <c r="G291">
        <v>178493212.19999999</v>
      </c>
      <c r="H291">
        <v>167710545.90000001</v>
      </c>
      <c r="I291">
        <v>160212118.59999999</v>
      </c>
      <c r="J291" s="53">
        <v>74522650</v>
      </c>
      <c r="K291" s="65">
        <v>92218380</v>
      </c>
      <c r="L291">
        <v>3.5900000000000001E-2</v>
      </c>
      <c r="M291">
        <v>5.3999999999999999E-2</v>
      </c>
      <c r="N291">
        <v>0.14599999999999999</v>
      </c>
      <c r="O291">
        <v>87465.17</v>
      </c>
      <c r="P291">
        <v>39040.699999999997</v>
      </c>
      <c r="Q291">
        <v>0.49</v>
      </c>
      <c r="R291">
        <v>0.54</v>
      </c>
      <c r="S291">
        <v>226.3</v>
      </c>
      <c r="T291">
        <v>9.3000000000000007</v>
      </c>
      <c r="U291">
        <v>1.21</v>
      </c>
      <c r="V291">
        <v>25.7</v>
      </c>
      <c r="W291">
        <v>1029.5</v>
      </c>
      <c r="X291">
        <v>0.18</v>
      </c>
      <c r="Y291">
        <v>226.9</v>
      </c>
      <c r="Z291">
        <v>56.4</v>
      </c>
      <c r="AA291">
        <v>283.3</v>
      </c>
      <c r="AB291">
        <v>209.5</v>
      </c>
      <c r="AC291">
        <v>8.6</v>
      </c>
      <c r="AD291">
        <v>1.1200000000000001</v>
      </c>
      <c r="AE291">
        <v>23.8</v>
      </c>
      <c r="AF291">
        <v>952.3</v>
      </c>
      <c r="AG291">
        <v>0.17</v>
      </c>
      <c r="AH291">
        <v>210.1</v>
      </c>
      <c r="AI291">
        <v>52.2</v>
      </c>
      <c r="AJ291">
        <v>262.3</v>
      </c>
      <c r="AK291">
        <v>323.7</v>
      </c>
      <c r="AL291">
        <v>14.5</v>
      </c>
      <c r="AM291">
        <v>1.91</v>
      </c>
      <c r="AN291">
        <v>30.8</v>
      </c>
      <c r="AO291">
        <v>1420.5</v>
      </c>
      <c r="AP291">
        <v>0.15</v>
      </c>
      <c r="AQ291">
        <v>324.60000000000002</v>
      </c>
      <c r="AR291">
        <v>73.2</v>
      </c>
      <c r="AS291">
        <v>397.8</v>
      </c>
      <c r="AT291">
        <v>528.9</v>
      </c>
      <c r="AU291">
        <v>31.2</v>
      </c>
      <c r="AV291">
        <v>4.34</v>
      </c>
      <c r="AW291">
        <v>44.4</v>
      </c>
      <c r="AX291">
        <v>2035</v>
      </c>
      <c r="AY291">
        <v>0.28999999999999998</v>
      </c>
      <c r="AZ291">
        <v>531</v>
      </c>
      <c r="BA291">
        <v>105.1</v>
      </c>
      <c r="BB291">
        <v>636.20000000000005</v>
      </c>
      <c r="BC291">
        <v>44084873.399999999</v>
      </c>
      <c r="BD291">
        <v>1812.7</v>
      </c>
      <c r="BE291">
        <v>235.2</v>
      </c>
      <c r="BF291">
        <v>5000669.2</v>
      </c>
      <c r="BG291">
        <v>200583.2</v>
      </c>
      <c r="BH291">
        <v>34.6</v>
      </c>
      <c r="BI291">
        <v>44203093.799999997</v>
      </c>
      <c r="BJ291">
        <v>10987507.199999999</v>
      </c>
      <c r="BK291">
        <v>55190601</v>
      </c>
      <c r="BL291">
        <v>0</v>
      </c>
      <c r="BM291">
        <v>22.95</v>
      </c>
      <c r="BN291">
        <v>17.02</v>
      </c>
      <c r="BO291">
        <v>0</v>
      </c>
      <c r="BP291">
        <v>39.979999999999997</v>
      </c>
      <c r="BQ291">
        <v>24.48</v>
      </c>
      <c r="BR291">
        <v>18.649999999999999</v>
      </c>
      <c r="BS291">
        <v>0</v>
      </c>
      <c r="BT291">
        <v>43.13</v>
      </c>
      <c r="BU291">
        <v>196455440</v>
      </c>
      <c r="BV291">
        <v>18281094</v>
      </c>
      <c r="BW291">
        <v>241610.4</v>
      </c>
      <c r="BX291">
        <v>1343365.5</v>
      </c>
      <c r="BY291">
        <v>0</v>
      </c>
      <c r="BZ291">
        <v>0</v>
      </c>
      <c r="CA291">
        <v>9832302</v>
      </c>
      <c r="CB291">
        <v>0</v>
      </c>
      <c r="CC291">
        <v>0</v>
      </c>
      <c r="CD291">
        <v>8059325</v>
      </c>
      <c r="CE291">
        <v>90519380</v>
      </c>
      <c r="CF291">
        <v>0</v>
      </c>
      <c r="CG291">
        <v>162651.29999999999</v>
      </c>
      <c r="CH291">
        <v>0</v>
      </c>
      <c r="CI291">
        <v>2874887.2</v>
      </c>
      <c r="CJ291">
        <v>70945800</v>
      </c>
      <c r="CK291">
        <v>189476.6</v>
      </c>
      <c r="CL291">
        <v>2064872.2</v>
      </c>
      <c r="CM291">
        <v>0</v>
      </c>
      <c r="CN291">
        <v>794640.1</v>
      </c>
      <c r="CO291">
        <v>9427129</v>
      </c>
      <c r="CP291">
        <v>0</v>
      </c>
      <c r="CQ291">
        <v>188.2</v>
      </c>
      <c r="CR291">
        <v>319.10000000000002</v>
      </c>
      <c r="CS291">
        <v>0</v>
      </c>
      <c r="CT291">
        <v>8932.6</v>
      </c>
      <c r="CU291">
        <v>0</v>
      </c>
      <c r="CV291">
        <v>0</v>
      </c>
      <c r="CW291">
        <v>6150.3</v>
      </c>
      <c r="CX291">
        <v>18287.900000000001</v>
      </c>
      <c r="CY291">
        <v>0</v>
      </c>
      <c r="CZ291">
        <v>2264.8000000000002</v>
      </c>
      <c r="DA291">
        <v>0</v>
      </c>
      <c r="DB291">
        <v>942.7</v>
      </c>
      <c r="DC291">
        <v>9093.2999999999993</v>
      </c>
      <c r="DD291">
        <v>4191.6000000000004</v>
      </c>
      <c r="DE291">
        <v>1572</v>
      </c>
      <c r="DF291">
        <v>0</v>
      </c>
      <c r="DG291">
        <v>439.6</v>
      </c>
      <c r="DH291">
        <v>0</v>
      </c>
      <c r="DI291">
        <v>2771.1</v>
      </c>
      <c r="DJ291">
        <v>682.4</v>
      </c>
      <c r="DK291">
        <v>15720</v>
      </c>
      <c r="DL291">
        <v>0</v>
      </c>
      <c r="DM291">
        <v>0</v>
      </c>
      <c r="DN291">
        <v>0.08</v>
      </c>
      <c r="DO291">
        <v>0</v>
      </c>
      <c r="DP291">
        <v>0</v>
      </c>
      <c r="DQ291">
        <v>0</v>
      </c>
    </row>
    <row r="292" spans="1:121" hidden="1">
      <c r="A292" t="s">
        <v>118</v>
      </c>
      <c r="B292">
        <v>2040</v>
      </c>
      <c r="C292">
        <v>185632080</v>
      </c>
      <c r="D292">
        <v>2080633.6</v>
      </c>
      <c r="E292">
        <v>2652899.5</v>
      </c>
      <c r="F292">
        <v>1988143</v>
      </c>
      <c r="G292">
        <v>192353762.59999999</v>
      </c>
      <c r="H292">
        <v>178956554</v>
      </c>
      <c r="I292">
        <v>170941971.40000001</v>
      </c>
      <c r="J292" s="53">
        <v>93543430</v>
      </c>
      <c r="K292" s="65">
        <v>95460664</v>
      </c>
      <c r="L292">
        <v>3.5900000000000001E-2</v>
      </c>
      <c r="M292">
        <v>5.3999999999999999E-2</v>
      </c>
      <c r="N292">
        <v>0.14599999999999999</v>
      </c>
      <c r="O292">
        <v>92528.19</v>
      </c>
      <c r="P292">
        <v>42583.8</v>
      </c>
      <c r="Q292">
        <v>0.51</v>
      </c>
      <c r="R292">
        <v>0.57999999999999996</v>
      </c>
      <c r="S292">
        <v>205.4</v>
      </c>
      <c r="T292">
        <v>7.1</v>
      </c>
      <c r="U292">
        <v>0.89</v>
      </c>
      <c r="V292">
        <v>24.8</v>
      </c>
      <c r="W292">
        <v>976.4</v>
      </c>
      <c r="X292">
        <v>0.17</v>
      </c>
      <c r="Y292">
        <v>205.8</v>
      </c>
      <c r="Z292">
        <v>54</v>
      </c>
      <c r="AA292">
        <v>259.8</v>
      </c>
      <c r="AB292">
        <v>183.1</v>
      </c>
      <c r="AC292">
        <v>6.3</v>
      </c>
      <c r="AD292">
        <v>0.79</v>
      </c>
      <c r="AE292">
        <v>22.1</v>
      </c>
      <c r="AF292">
        <v>870.6</v>
      </c>
      <c r="AG292">
        <v>0.15</v>
      </c>
      <c r="AH292">
        <v>183.5</v>
      </c>
      <c r="AI292">
        <v>48.1</v>
      </c>
      <c r="AJ292">
        <v>231.6</v>
      </c>
      <c r="AK292">
        <v>348.5</v>
      </c>
      <c r="AL292">
        <v>16.8</v>
      </c>
      <c r="AM292">
        <v>2.2400000000000002</v>
      </c>
      <c r="AN292">
        <v>32.1</v>
      </c>
      <c r="AO292">
        <v>1494.1</v>
      </c>
      <c r="AP292">
        <v>0.16</v>
      </c>
      <c r="AQ292">
        <v>349.6</v>
      </c>
      <c r="AR292">
        <v>76.7</v>
      </c>
      <c r="AS292">
        <v>426.3</v>
      </c>
      <c r="AT292">
        <v>483.3</v>
      </c>
      <c r="AU292">
        <v>25.2</v>
      </c>
      <c r="AV292">
        <v>3.44</v>
      </c>
      <c r="AW292">
        <v>43.7</v>
      </c>
      <c r="AX292">
        <v>1976.7</v>
      </c>
      <c r="AY292">
        <v>0.26</v>
      </c>
      <c r="AZ292">
        <v>485</v>
      </c>
      <c r="BA292">
        <v>102.7</v>
      </c>
      <c r="BB292">
        <v>587.70000000000005</v>
      </c>
      <c r="BC292">
        <v>39573768.399999999</v>
      </c>
      <c r="BD292">
        <v>1368.3</v>
      </c>
      <c r="BE292">
        <v>171.4</v>
      </c>
      <c r="BF292">
        <v>4787744.5</v>
      </c>
      <c r="BG292">
        <v>188229.9</v>
      </c>
      <c r="BH292">
        <v>32.4</v>
      </c>
      <c r="BI292">
        <v>39661325.100000001</v>
      </c>
      <c r="BJ292">
        <v>10405839.300000001</v>
      </c>
      <c r="BK292">
        <v>50067164.399999999</v>
      </c>
      <c r="BL292">
        <v>0</v>
      </c>
      <c r="BM292">
        <v>21.43</v>
      </c>
      <c r="BN292">
        <v>18.38</v>
      </c>
      <c r="BO292">
        <v>0</v>
      </c>
      <c r="BP292">
        <v>39.82</v>
      </c>
      <c r="BQ292">
        <v>22.99</v>
      </c>
      <c r="BR292">
        <v>20.309999999999999</v>
      </c>
      <c r="BS292">
        <v>0</v>
      </c>
      <c r="BT292">
        <v>43.3</v>
      </c>
      <c r="BU292">
        <v>194489250</v>
      </c>
      <c r="BV292">
        <v>21411792</v>
      </c>
      <c r="BW292">
        <v>1778452.2</v>
      </c>
      <c r="BX292">
        <v>1318923.1000000001</v>
      </c>
      <c r="BY292">
        <v>0</v>
      </c>
      <c r="BZ292">
        <v>0</v>
      </c>
      <c r="CA292">
        <v>6275294</v>
      </c>
      <c r="CB292">
        <v>0</v>
      </c>
      <c r="CC292">
        <v>0</v>
      </c>
      <c r="CD292">
        <v>7877333</v>
      </c>
      <c r="CE292">
        <v>87862984</v>
      </c>
      <c r="CF292">
        <v>0</v>
      </c>
      <c r="CG292">
        <v>401602.6</v>
      </c>
      <c r="CH292">
        <v>0</v>
      </c>
      <c r="CI292">
        <v>2802729</v>
      </c>
      <c r="CJ292">
        <v>70242750</v>
      </c>
      <c r="CK292">
        <v>236899.8</v>
      </c>
      <c r="CL292">
        <v>2157828.5</v>
      </c>
      <c r="CM292">
        <v>0</v>
      </c>
      <c r="CN292">
        <v>760845</v>
      </c>
      <c r="CO292">
        <v>12773613</v>
      </c>
      <c r="CP292">
        <v>0</v>
      </c>
      <c r="CQ292">
        <v>1309.4000000000001</v>
      </c>
      <c r="CR292">
        <v>319.10000000000002</v>
      </c>
      <c r="CS292">
        <v>0</v>
      </c>
      <c r="CT292">
        <v>8850.2000000000007</v>
      </c>
      <c r="CU292">
        <v>0</v>
      </c>
      <c r="CV292">
        <v>0</v>
      </c>
      <c r="CW292">
        <v>6219.8</v>
      </c>
      <c r="CX292">
        <v>18287.900000000001</v>
      </c>
      <c r="CY292">
        <v>0</v>
      </c>
      <c r="CZ292">
        <v>2877.8</v>
      </c>
      <c r="DA292">
        <v>0</v>
      </c>
      <c r="DB292">
        <v>942.7</v>
      </c>
      <c r="DC292">
        <v>9093.2999999999993</v>
      </c>
      <c r="DD292">
        <v>3392.6</v>
      </c>
      <c r="DE292">
        <v>1572</v>
      </c>
      <c r="DF292">
        <v>0</v>
      </c>
      <c r="DG292">
        <v>435.7</v>
      </c>
      <c r="DH292">
        <v>0</v>
      </c>
      <c r="DI292">
        <v>3437.3</v>
      </c>
      <c r="DJ292">
        <v>5209.8</v>
      </c>
      <c r="DK292">
        <v>15720</v>
      </c>
      <c r="DL292">
        <v>0</v>
      </c>
      <c r="DM292">
        <v>0</v>
      </c>
      <c r="DN292">
        <v>0.08</v>
      </c>
      <c r="DO292">
        <v>0</v>
      </c>
      <c r="DP292">
        <v>0</v>
      </c>
      <c r="DQ292">
        <v>0</v>
      </c>
    </row>
    <row r="293" spans="1:121" hidden="1">
      <c r="A293" t="s">
        <v>118</v>
      </c>
      <c r="B293">
        <v>2045</v>
      </c>
      <c r="C293">
        <v>196201230</v>
      </c>
      <c r="D293">
        <v>4482533.5</v>
      </c>
      <c r="E293">
        <v>2417769.7999999998</v>
      </c>
      <c r="F293">
        <v>2153961</v>
      </c>
      <c r="G293">
        <v>205255491</v>
      </c>
      <c r="H293">
        <v>189145403.59999999</v>
      </c>
      <c r="I293">
        <v>178409859.5</v>
      </c>
      <c r="J293" s="53">
        <v>98666910</v>
      </c>
      <c r="K293" s="65">
        <v>104207540</v>
      </c>
      <c r="L293">
        <v>3.5900000000000001E-2</v>
      </c>
      <c r="M293">
        <v>5.3999999999999999E-2</v>
      </c>
      <c r="N293">
        <v>0.14599999999999999</v>
      </c>
      <c r="O293">
        <v>92565.5</v>
      </c>
      <c r="P293">
        <v>45382.8</v>
      </c>
      <c r="Q293">
        <v>0.51</v>
      </c>
      <c r="R293">
        <v>0.56999999999999995</v>
      </c>
      <c r="S293">
        <v>205.4</v>
      </c>
      <c r="T293">
        <v>6.3</v>
      </c>
      <c r="U293">
        <v>0.77</v>
      </c>
      <c r="V293">
        <v>25.3</v>
      </c>
      <c r="W293">
        <v>1002.9</v>
      </c>
      <c r="X293">
        <v>0.16</v>
      </c>
      <c r="Y293">
        <v>205.8</v>
      </c>
      <c r="Z293">
        <v>55.2</v>
      </c>
      <c r="AA293">
        <v>261</v>
      </c>
      <c r="AB293">
        <v>184.7</v>
      </c>
      <c r="AC293">
        <v>5.6</v>
      </c>
      <c r="AD293">
        <v>0.68</v>
      </c>
      <c r="AE293">
        <v>22.8</v>
      </c>
      <c r="AF293">
        <v>902.8</v>
      </c>
      <c r="AG293">
        <v>0.14000000000000001</v>
      </c>
      <c r="AH293">
        <v>185.1</v>
      </c>
      <c r="AI293">
        <v>49.7</v>
      </c>
      <c r="AJ293">
        <v>234.8</v>
      </c>
      <c r="AK293">
        <v>343.5</v>
      </c>
      <c r="AL293">
        <v>13.7</v>
      </c>
      <c r="AM293">
        <v>1.76</v>
      </c>
      <c r="AN293">
        <v>34.4</v>
      </c>
      <c r="AO293">
        <v>1564.3</v>
      </c>
      <c r="AP293">
        <v>0.16</v>
      </c>
      <c r="AQ293">
        <v>344.4</v>
      </c>
      <c r="AR293">
        <v>81</v>
      </c>
      <c r="AS293">
        <v>425.4</v>
      </c>
      <c r="AT293">
        <v>494.3</v>
      </c>
      <c r="AU293">
        <v>24.8</v>
      </c>
      <c r="AV293">
        <v>3.36</v>
      </c>
      <c r="AW293">
        <v>45.8</v>
      </c>
      <c r="AX293">
        <v>2061.6999999999998</v>
      </c>
      <c r="AY293">
        <v>0.26</v>
      </c>
      <c r="AZ293">
        <v>495.9</v>
      </c>
      <c r="BA293">
        <v>107.3</v>
      </c>
      <c r="BB293">
        <v>603.20000000000005</v>
      </c>
      <c r="BC293">
        <v>42940866.600000001</v>
      </c>
      <c r="BD293">
        <v>1320.4</v>
      </c>
      <c r="BE293">
        <v>160.19999999999999</v>
      </c>
      <c r="BF293">
        <v>5286716.5999999996</v>
      </c>
      <c r="BG293">
        <v>209660.1</v>
      </c>
      <c r="BH293">
        <v>33.700000000000003</v>
      </c>
      <c r="BI293">
        <v>43023942.399999999</v>
      </c>
      <c r="BJ293">
        <v>11543778.699999999</v>
      </c>
      <c r="BK293">
        <v>54567721.100000001</v>
      </c>
      <c r="BL293">
        <v>0</v>
      </c>
      <c r="BM293">
        <v>21.23</v>
      </c>
      <c r="BN293">
        <v>18.170000000000002</v>
      </c>
      <c r="BO293">
        <v>0</v>
      </c>
      <c r="BP293">
        <v>39.409999999999997</v>
      </c>
      <c r="BQ293">
        <v>22.8</v>
      </c>
      <c r="BR293">
        <v>20.3</v>
      </c>
      <c r="BS293">
        <v>0</v>
      </c>
      <c r="BT293">
        <v>43.1</v>
      </c>
      <c r="BU293">
        <v>211099630</v>
      </c>
      <c r="BV293">
        <v>26845632</v>
      </c>
      <c r="BW293">
        <v>3842108</v>
      </c>
      <c r="BX293">
        <v>1336060.6000000001</v>
      </c>
      <c r="BY293">
        <v>0</v>
      </c>
      <c r="BZ293">
        <v>0</v>
      </c>
      <c r="CA293">
        <v>4996677</v>
      </c>
      <c r="CB293">
        <v>0</v>
      </c>
      <c r="CC293">
        <v>0</v>
      </c>
      <c r="CD293">
        <v>7766920</v>
      </c>
      <c r="CE293">
        <v>94816550</v>
      </c>
      <c r="CF293">
        <v>0</v>
      </c>
      <c r="CG293">
        <v>3785431.5</v>
      </c>
      <c r="CH293">
        <v>0</v>
      </c>
      <c r="CI293">
        <v>2833357</v>
      </c>
      <c r="CJ293">
        <v>70606180</v>
      </c>
      <c r="CK293">
        <v>122698.7</v>
      </c>
      <c r="CL293">
        <v>1914940.4</v>
      </c>
      <c r="CM293">
        <v>0</v>
      </c>
      <c r="CN293">
        <v>722910.6</v>
      </c>
      <c r="CO293">
        <v>18355800</v>
      </c>
      <c r="CP293">
        <v>0</v>
      </c>
      <c r="CQ293">
        <v>2547.6999999999998</v>
      </c>
      <c r="CR293">
        <v>319.10000000000002</v>
      </c>
      <c r="CS293">
        <v>0</v>
      </c>
      <c r="CT293">
        <v>5167.1000000000004</v>
      </c>
      <c r="CU293">
        <v>0</v>
      </c>
      <c r="CV293">
        <v>0</v>
      </c>
      <c r="CW293">
        <v>6336.5</v>
      </c>
      <c r="CX293">
        <v>18287.900000000001</v>
      </c>
      <c r="CY293">
        <v>0</v>
      </c>
      <c r="CZ293">
        <v>10718.5</v>
      </c>
      <c r="DA293">
        <v>0</v>
      </c>
      <c r="DB293">
        <v>942.7</v>
      </c>
      <c r="DC293">
        <v>9093.2999999999993</v>
      </c>
      <c r="DD293">
        <v>2650.6</v>
      </c>
      <c r="DE293">
        <v>1572</v>
      </c>
      <c r="DF293">
        <v>0</v>
      </c>
      <c r="DG293">
        <v>421</v>
      </c>
      <c r="DH293">
        <v>0</v>
      </c>
      <c r="DI293">
        <v>4773.5</v>
      </c>
      <c r="DJ293">
        <v>10835.2</v>
      </c>
      <c r="DK293">
        <v>15720</v>
      </c>
      <c r="DL293">
        <v>0</v>
      </c>
      <c r="DM293">
        <v>0</v>
      </c>
      <c r="DN293">
        <v>0.08</v>
      </c>
      <c r="DO293">
        <v>0</v>
      </c>
      <c r="DP293">
        <v>0</v>
      </c>
      <c r="DQ293">
        <v>0</v>
      </c>
    </row>
    <row r="294" spans="1:121" hidden="1">
      <c r="A294" t="s">
        <v>118</v>
      </c>
      <c r="B294">
        <v>2050</v>
      </c>
      <c r="C294">
        <v>206580260</v>
      </c>
      <c r="D294">
        <v>4606557.5</v>
      </c>
      <c r="E294">
        <v>2802305.2</v>
      </c>
      <c r="F294">
        <v>2128253.2999999998</v>
      </c>
      <c r="G294">
        <v>216117377.30000001</v>
      </c>
      <c r="H294">
        <v>199150739.09999999</v>
      </c>
      <c r="I294">
        <v>188863499.80000001</v>
      </c>
      <c r="J294" s="53">
        <v>96133570</v>
      </c>
      <c r="K294" s="65">
        <v>105636940</v>
      </c>
      <c r="L294">
        <v>3.5900000000000001E-2</v>
      </c>
      <c r="M294">
        <v>5.3999999999999999E-2</v>
      </c>
      <c r="N294">
        <v>0.14599999999999999</v>
      </c>
      <c r="O294">
        <v>91392.51</v>
      </c>
      <c r="P294">
        <v>47690.7</v>
      </c>
      <c r="Q294">
        <v>0.48</v>
      </c>
      <c r="R294">
        <v>0.54</v>
      </c>
      <c r="S294">
        <v>219.1</v>
      </c>
      <c r="T294">
        <v>5.3</v>
      </c>
      <c r="U294">
        <v>0.6</v>
      </c>
      <c r="V294">
        <v>27.8</v>
      </c>
      <c r="W294">
        <v>1114.5999999999999</v>
      </c>
      <c r="X294">
        <v>0.16</v>
      </c>
      <c r="Y294">
        <v>219.4</v>
      </c>
      <c r="Z294">
        <v>61.1</v>
      </c>
      <c r="AA294">
        <v>280.5</v>
      </c>
      <c r="AB294">
        <v>200.5</v>
      </c>
      <c r="AC294">
        <v>4.8</v>
      </c>
      <c r="AD294">
        <v>0.54</v>
      </c>
      <c r="AE294">
        <v>25.4</v>
      </c>
      <c r="AF294">
        <v>1021.8</v>
      </c>
      <c r="AG294">
        <v>0.14000000000000001</v>
      </c>
      <c r="AH294">
        <v>200.8</v>
      </c>
      <c r="AI294">
        <v>55.9</v>
      </c>
      <c r="AJ294">
        <v>256.7</v>
      </c>
      <c r="AK294">
        <v>333.4</v>
      </c>
      <c r="AL294">
        <v>10.6</v>
      </c>
      <c r="AM294">
        <v>1.29</v>
      </c>
      <c r="AN294">
        <v>35.9</v>
      </c>
      <c r="AO294">
        <v>1604.5</v>
      </c>
      <c r="AP294">
        <v>0.16</v>
      </c>
      <c r="AQ294">
        <v>334</v>
      </c>
      <c r="AR294">
        <v>83.8</v>
      </c>
      <c r="AS294">
        <v>417.8</v>
      </c>
      <c r="AT294">
        <v>487.8</v>
      </c>
      <c r="AU294">
        <v>20.3</v>
      </c>
      <c r="AV294">
        <v>2.65</v>
      </c>
      <c r="AW294">
        <v>48.5</v>
      </c>
      <c r="AX294">
        <v>2179.1999999999998</v>
      </c>
      <c r="AY294">
        <v>0.25</v>
      </c>
      <c r="AZ294">
        <v>489.1</v>
      </c>
      <c r="BA294">
        <v>113.5</v>
      </c>
      <c r="BB294">
        <v>602.6</v>
      </c>
      <c r="BC294">
        <v>49003656.799999997</v>
      </c>
      <c r="BD294">
        <v>1187.2</v>
      </c>
      <c r="BE294">
        <v>133.30000000000001</v>
      </c>
      <c r="BF294">
        <v>6221024.7999999998</v>
      </c>
      <c r="BG294">
        <v>249321.1</v>
      </c>
      <c r="BH294">
        <v>36</v>
      </c>
      <c r="BI294">
        <v>49075418.399999999</v>
      </c>
      <c r="BJ294">
        <v>13660615.199999999</v>
      </c>
      <c r="BK294">
        <v>62736033.600000001</v>
      </c>
      <c r="BL294">
        <v>0</v>
      </c>
      <c r="BM294">
        <v>21.96</v>
      </c>
      <c r="BN294">
        <v>17.95</v>
      </c>
      <c r="BO294">
        <v>0</v>
      </c>
      <c r="BP294">
        <v>39.909999999999997</v>
      </c>
      <c r="BQ294">
        <v>23.61</v>
      </c>
      <c r="BR294">
        <v>20.09</v>
      </c>
      <c r="BS294">
        <v>0</v>
      </c>
      <c r="BT294">
        <v>43.69</v>
      </c>
      <c r="BU294">
        <v>226012370</v>
      </c>
      <c r="BV294">
        <v>27253878</v>
      </c>
      <c r="BW294">
        <v>3938237.5</v>
      </c>
      <c r="BX294">
        <v>1313316.2</v>
      </c>
      <c r="BY294">
        <v>0</v>
      </c>
      <c r="BZ294">
        <v>0</v>
      </c>
      <c r="CA294">
        <v>2638769.5</v>
      </c>
      <c r="CB294">
        <v>0</v>
      </c>
      <c r="CC294">
        <v>0</v>
      </c>
      <c r="CD294">
        <v>7773123</v>
      </c>
      <c r="CE294">
        <v>101417820</v>
      </c>
      <c r="CF294">
        <v>0</v>
      </c>
      <c r="CG294">
        <v>14126229</v>
      </c>
      <c r="CH294">
        <v>0</v>
      </c>
      <c r="CI294">
        <v>2803913.2</v>
      </c>
      <c r="CJ294">
        <v>70236840</v>
      </c>
      <c r="CK294">
        <v>68303.7</v>
      </c>
      <c r="CL294">
        <v>2215050.2000000002</v>
      </c>
      <c r="CM294">
        <v>0</v>
      </c>
      <c r="CN294">
        <v>544737.80000000005</v>
      </c>
      <c r="CO294">
        <v>18936016</v>
      </c>
      <c r="CP294">
        <v>0</v>
      </c>
      <c r="CQ294">
        <v>2600.9</v>
      </c>
      <c r="CR294">
        <v>319.10000000000002</v>
      </c>
      <c r="CS294">
        <v>0</v>
      </c>
      <c r="CT294">
        <v>2895.5</v>
      </c>
      <c r="CU294">
        <v>0</v>
      </c>
      <c r="CV294">
        <v>0</v>
      </c>
      <c r="CW294">
        <v>6534.7</v>
      </c>
      <c r="CX294">
        <v>18287.900000000001</v>
      </c>
      <c r="CY294">
        <v>0</v>
      </c>
      <c r="CZ294">
        <v>16449.3</v>
      </c>
      <c r="DA294">
        <v>0</v>
      </c>
      <c r="DB294">
        <v>942.7</v>
      </c>
      <c r="DC294">
        <v>9093.2999999999993</v>
      </c>
      <c r="DD294">
        <v>1364</v>
      </c>
      <c r="DE294">
        <v>1572</v>
      </c>
      <c r="DF294">
        <v>0</v>
      </c>
      <c r="DG294">
        <v>323.39999999999998</v>
      </c>
      <c r="DH294">
        <v>0</v>
      </c>
      <c r="DI294">
        <v>4995.5</v>
      </c>
      <c r="DJ294">
        <v>11005.2</v>
      </c>
      <c r="DK294">
        <v>15720</v>
      </c>
      <c r="DL294">
        <v>0</v>
      </c>
      <c r="DM294">
        <v>0</v>
      </c>
      <c r="DN294">
        <v>0.08</v>
      </c>
      <c r="DO294">
        <v>0</v>
      </c>
      <c r="DP294">
        <v>0</v>
      </c>
      <c r="DQ294">
        <v>0</v>
      </c>
    </row>
    <row r="295" spans="1:121" hidden="1">
      <c r="A295" t="s">
        <v>120</v>
      </c>
      <c r="B295">
        <v>2024</v>
      </c>
      <c r="C295">
        <v>7591439</v>
      </c>
      <c r="D295">
        <v>2513.8000000000002</v>
      </c>
      <c r="E295">
        <v>0</v>
      </c>
      <c r="F295">
        <v>48061.599999999999</v>
      </c>
      <c r="G295">
        <v>7642014.7999999998</v>
      </c>
      <c r="H295">
        <v>7318533.0999999996</v>
      </c>
      <c r="I295">
        <v>3946981.3</v>
      </c>
      <c r="J295" s="53">
        <v>6158901.5</v>
      </c>
      <c r="K295" s="65">
        <v>4930804</v>
      </c>
      <c r="L295">
        <v>3.5900000000000001E-2</v>
      </c>
      <c r="M295">
        <v>5.3900000000000003E-2</v>
      </c>
      <c r="N295">
        <v>0.13500000000000001</v>
      </c>
      <c r="O295">
        <v>10184.65</v>
      </c>
      <c r="P295">
        <v>1917.1</v>
      </c>
      <c r="Q295">
        <v>0.61</v>
      </c>
      <c r="R295">
        <v>0.56999999999999995</v>
      </c>
      <c r="S295">
        <v>168.3</v>
      </c>
      <c r="T295">
        <v>3.2</v>
      </c>
      <c r="U295">
        <v>0.32</v>
      </c>
      <c r="V295">
        <v>20.6</v>
      </c>
      <c r="W295">
        <v>881.1</v>
      </c>
      <c r="X295">
        <v>0.08</v>
      </c>
      <c r="Y295">
        <v>168.5</v>
      </c>
      <c r="Z295">
        <v>46.9</v>
      </c>
      <c r="AA295">
        <v>215.4</v>
      </c>
      <c r="AB295">
        <v>179.8</v>
      </c>
      <c r="AC295">
        <v>3.4</v>
      </c>
      <c r="AD295">
        <v>0.34</v>
      </c>
      <c r="AE295">
        <v>23.9</v>
      </c>
      <c r="AF295">
        <v>944.8</v>
      </c>
      <c r="AG295">
        <v>0.12</v>
      </c>
      <c r="AH295">
        <v>180</v>
      </c>
      <c r="AI295">
        <v>52.1</v>
      </c>
      <c r="AJ295">
        <v>232.1</v>
      </c>
      <c r="AK295">
        <v>301.60000000000002</v>
      </c>
      <c r="AL295">
        <v>7.5</v>
      </c>
      <c r="AM295">
        <v>0.88</v>
      </c>
      <c r="AN295">
        <v>34.5</v>
      </c>
      <c r="AO295">
        <v>1486.9</v>
      </c>
      <c r="AP295">
        <v>0.16</v>
      </c>
      <c r="AQ295">
        <v>302</v>
      </c>
      <c r="AR295">
        <v>78.8</v>
      </c>
      <c r="AS295">
        <v>380.9</v>
      </c>
      <c r="AT295">
        <v>634.6</v>
      </c>
      <c r="AU295">
        <v>37.1</v>
      </c>
      <c r="AV295">
        <v>5.23</v>
      </c>
      <c r="AW295">
        <v>54</v>
      </c>
      <c r="AX295">
        <v>2387.3000000000002</v>
      </c>
      <c r="AY295">
        <v>0.39</v>
      </c>
      <c r="AZ295">
        <v>637.20000000000005</v>
      </c>
      <c r="BA295">
        <v>125.3</v>
      </c>
      <c r="BB295">
        <v>762.4</v>
      </c>
      <c r="BC295">
        <v>1075495.3999999999</v>
      </c>
      <c r="BD295">
        <v>20.3</v>
      </c>
      <c r="BE295">
        <v>2</v>
      </c>
      <c r="BF295">
        <v>131646.39999999999</v>
      </c>
      <c r="BG295">
        <v>5629.2</v>
      </c>
      <c r="BH295">
        <v>0.5</v>
      </c>
      <c r="BI295">
        <v>1076652.8999999999</v>
      </c>
      <c r="BJ295">
        <v>299531.59999999998</v>
      </c>
      <c r="BK295">
        <v>1376184.5</v>
      </c>
      <c r="BL295">
        <v>0</v>
      </c>
      <c r="BM295">
        <v>31.91</v>
      </c>
      <c r="BN295">
        <v>2.31</v>
      </c>
      <c r="BO295">
        <v>0</v>
      </c>
      <c r="BP295">
        <v>34.22</v>
      </c>
      <c r="BQ295">
        <v>33.82</v>
      </c>
      <c r="BR295">
        <v>2.5099999999999998</v>
      </c>
      <c r="BS295">
        <v>0</v>
      </c>
      <c r="BT295">
        <v>36.33</v>
      </c>
      <c r="BU295">
        <v>6406692.5</v>
      </c>
      <c r="BV295">
        <v>3695033.5</v>
      </c>
      <c r="BW295">
        <v>2129.1999999999998</v>
      </c>
      <c r="BX295">
        <v>192465.1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291144</v>
      </c>
      <c r="CE295">
        <v>2510456.5</v>
      </c>
      <c r="CF295">
        <v>0</v>
      </c>
      <c r="CG295">
        <v>0</v>
      </c>
      <c r="CH295">
        <v>0</v>
      </c>
      <c r="CI295">
        <v>6608.3</v>
      </c>
      <c r="CJ295">
        <v>0</v>
      </c>
      <c r="CK295">
        <v>0</v>
      </c>
      <c r="CL295">
        <v>0</v>
      </c>
      <c r="CM295">
        <v>0</v>
      </c>
      <c r="CN295">
        <v>529509</v>
      </c>
      <c r="CO295">
        <v>70745.399999999994</v>
      </c>
      <c r="CP295">
        <v>2803635</v>
      </c>
      <c r="CQ295">
        <v>3</v>
      </c>
      <c r="CR295">
        <v>40.1</v>
      </c>
      <c r="CS295">
        <v>0</v>
      </c>
      <c r="CT295">
        <v>0</v>
      </c>
      <c r="CU295">
        <v>0</v>
      </c>
      <c r="CV295">
        <v>0</v>
      </c>
      <c r="CW295">
        <v>211.7</v>
      </c>
      <c r="CX295">
        <v>1730.2</v>
      </c>
      <c r="CY295">
        <v>0</v>
      </c>
      <c r="CZ295">
        <v>0</v>
      </c>
      <c r="DA295">
        <v>0</v>
      </c>
      <c r="DB295">
        <v>2.7</v>
      </c>
      <c r="DC295">
        <v>0</v>
      </c>
      <c r="DD295">
        <v>0</v>
      </c>
      <c r="DE295">
        <v>0</v>
      </c>
      <c r="DF295">
        <v>0</v>
      </c>
      <c r="DG295">
        <v>273</v>
      </c>
      <c r="DH295">
        <v>734</v>
      </c>
      <c r="DI295">
        <v>21</v>
      </c>
      <c r="DJ295">
        <v>6</v>
      </c>
      <c r="DK295">
        <v>0</v>
      </c>
      <c r="DL295">
        <v>0</v>
      </c>
      <c r="DM295">
        <v>0</v>
      </c>
      <c r="DN295">
        <v>0.28000000000000003</v>
      </c>
      <c r="DO295">
        <v>0</v>
      </c>
      <c r="DP295">
        <v>0</v>
      </c>
      <c r="DQ295">
        <v>0</v>
      </c>
    </row>
    <row r="296" spans="1:121" hidden="1">
      <c r="A296" t="s">
        <v>120</v>
      </c>
      <c r="B296">
        <v>2026</v>
      </c>
      <c r="C296">
        <v>7665141</v>
      </c>
      <c r="D296">
        <v>2437.9</v>
      </c>
      <c r="E296">
        <v>0</v>
      </c>
      <c r="F296">
        <v>42434.7</v>
      </c>
      <c r="G296">
        <v>7710013.7999999998</v>
      </c>
      <c r="H296">
        <v>7389585.7999999998</v>
      </c>
      <c r="I296">
        <v>923288.3</v>
      </c>
      <c r="J296" s="53">
        <v>4599609</v>
      </c>
      <c r="K296" s="65">
        <v>6471678.5</v>
      </c>
      <c r="L296">
        <v>3.5900000000000001E-2</v>
      </c>
      <c r="M296">
        <v>5.3900000000000003E-2</v>
      </c>
      <c r="N296">
        <v>0.13500000000000001</v>
      </c>
      <c r="O296">
        <v>40678.949999999997</v>
      </c>
      <c r="P296">
        <v>1949.3</v>
      </c>
      <c r="Q296">
        <v>0.73</v>
      </c>
      <c r="R296">
        <v>0.65</v>
      </c>
      <c r="S296">
        <v>117.2</v>
      </c>
      <c r="T296">
        <v>2.2000000000000002</v>
      </c>
      <c r="U296">
        <v>0.22</v>
      </c>
      <c r="V296">
        <v>14.3</v>
      </c>
      <c r="W296">
        <v>613.20000000000005</v>
      </c>
      <c r="X296">
        <v>0.05</v>
      </c>
      <c r="Y296">
        <v>117.3</v>
      </c>
      <c r="Z296">
        <v>32.6</v>
      </c>
      <c r="AA296">
        <v>149.9</v>
      </c>
      <c r="AB296">
        <v>148.69999999999999</v>
      </c>
      <c r="AC296">
        <v>2.8</v>
      </c>
      <c r="AD296">
        <v>0.28000000000000003</v>
      </c>
      <c r="AE296">
        <v>19.5</v>
      </c>
      <c r="AF296">
        <v>781.1</v>
      </c>
      <c r="AG296">
        <v>0.09</v>
      </c>
      <c r="AH296">
        <v>148.9</v>
      </c>
      <c r="AI296">
        <v>42.8</v>
      </c>
      <c r="AJ296">
        <v>191.7</v>
      </c>
      <c r="AK296">
        <v>247.3</v>
      </c>
      <c r="AL296">
        <v>5.5</v>
      </c>
      <c r="AM296">
        <v>0.63</v>
      </c>
      <c r="AN296">
        <v>28.7</v>
      </c>
      <c r="AO296">
        <v>1241.0999999999999</v>
      </c>
      <c r="AP296">
        <v>0.13</v>
      </c>
      <c r="AQ296">
        <v>247.7</v>
      </c>
      <c r="AR296">
        <v>65.8</v>
      </c>
      <c r="AS296">
        <v>313.39999999999998</v>
      </c>
      <c r="AT296">
        <v>588.70000000000005</v>
      </c>
      <c r="AU296">
        <v>32.200000000000003</v>
      </c>
      <c r="AV296">
        <v>4.47</v>
      </c>
      <c r="AW296">
        <v>51.7</v>
      </c>
      <c r="AX296">
        <v>2320.6999999999998</v>
      </c>
      <c r="AY296">
        <v>0.34</v>
      </c>
      <c r="AZ296">
        <v>590.9</v>
      </c>
      <c r="BA296">
        <v>120.9</v>
      </c>
      <c r="BB296">
        <v>711.8</v>
      </c>
      <c r="BC296">
        <v>1119887.8999999999</v>
      </c>
      <c r="BD296">
        <v>21.1</v>
      </c>
      <c r="BE296">
        <v>2.1</v>
      </c>
      <c r="BF296">
        <v>136865.70000000001</v>
      </c>
      <c r="BG296">
        <v>5861.3</v>
      </c>
      <c r="BH296">
        <v>0.5</v>
      </c>
      <c r="BI296">
        <v>1121093.2</v>
      </c>
      <c r="BJ296">
        <v>311672.7</v>
      </c>
      <c r="BK296">
        <v>1432765.9</v>
      </c>
      <c r="BL296">
        <v>0</v>
      </c>
      <c r="BM296">
        <v>28.92</v>
      </c>
      <c r="BN296">
        <v>9.0500000000000007</v>
      </c>
      <c r="BO296">
        <v>0</v>
      </c>
      <c r="BP296">
        <v>37.96</v>
      </c>
      <c r="BQ296">
        <v>30.64</v>
      </c>
      <c r="BR296">
        <v>9.83</v>
      </c>
      <c r="BS296">
        <v>0</v>
      </c>
      <c r="BT296">
        <v>40.46</v>
      </c>
      <c r="BU296">
        <v>9603503</v>
      </c>
      <c r="BV296">
        <v>6786725.5</v>
      </c>
      <c r="BW296">
        <v>2073.1999999999998</v>
      </c>
      <c r="BX296">
        <v>192443.2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350401.2</v>
      </c>
      <c r="CE296">
        <v>2615661.7999999998</v>
      </c>
      <c r="CF296">
        <v>0</v>
      </c>
      <c r="CG296">
        <v>0</v>
      </c>
      <c r="CH296">
        <v>0</v>
      </c>
      <c r="CI296">
        <v>6599.5</v>
      </c>
      <c r="CJ296">
        <v>0</v>
      </c>
      <c r="CK296">
        <v>0</v>
      </c>
      <c r="CL296">
        <v>0</v>
      </c>
      <c r="CM296">
        <v>0</v>
      </c>
      <c r="CN296">
        <v>522121.8</v>
      </c>
      <c r="CO296">
        <v>70350.600000000006</v>
      </c>
      <c r="CP296">
        <v>5843852</v>
      </c>
      <c r="CQ296">
        <v>3</v>
      </c>
      <c r="CR296">
        <v>40.1</v>
      </c>
      <c r="CS296">
        <v>0</v>
      </c>
      <c r="CT296">
        <v>0</v>
      </c>
      <c r="CU296">
        <v>0</v>
      </c>
      <c r="CV296">
        <v>0</v>
      </c>
      <c r="CW296">
        <v>256.7</v>
      </c>
      <c r="CX296">
        <v>1730.2</v>
      </c>
      <c r="CY296">
        <v>0</v>
      </c>
      <c r="CZ296">
        <v>0</v>
      </c>
      <c r="DA296">
        <v>0</v>
      </c>
      <c r="DB296">
        <v>2.7</v>
      </c>
      <c r="DC296">
        <v>0</v>
      </c>
      <c r="DD296">
        <v>0</v>
      </c>
      <c r="DE296">
        <v>0</v>
      </c>
      <c r="DF296">
        <v>0</v>
      </c>
      <c r="DG296">
        <v>273</v>
      </c>
      <c r="DH296">
        <v>1538</v>
      </c>
      <c r="DI296">
        <v>21</v>
      </c>
      <c r="DJ296">
        <v>6</v>
      </c>
      <c r="DK296">
        <v>0</v>
      </c>
      <c r="DL296">
        <v>0</v>
      </c>
      <c r="DM296">
        <v>0</v>
      </c>
      <c r="DN296">
        <v>0.41</v>
      </c>
      <c r="DO296">
        <v>0</v>
      </c>
      <c r="DP296">
        <v>0</v>
      </c>
      <c r="DQ296">
        <v>0</v>
      </c>
    </row>
    <row r="297" spans="1:121" hidden="1">
      <c r="A297" t="s">
        <v>120</v>
      </c>
      <c r="B297">
        <v>2028</v>
      </c>
      <c r="C297">
        <v>7791601.5</v>
      </c>
      <c r="D297">
        <v>2335.6</v>
      </c>
      <c r="E297">
        <v>0</v>
      </c>
      <c r="F297">
        <v>35584.300000000003</v>
      </c>
      <c r="G297">
        <v>7829521.2999999998</v>
      </c>
      <c r="H297">
        <v>7511501.2000000002</v>
      </c>
      <c r="I297">
        <v>1035531.9</v>
      </c>
      <c r="J297" s="53">
        <v>3711683.2</v>
      </c>
      <c r="K297" s="65">
        <v>5509919.5</v>
      </c>
      <c r="L297">
        <v>3.5900000000000001E-2</v>
      </c>
      <c r="M297">
        <v>5.3900000000000003E-2</v>
      </c>
      <c r="N297">
        <v>0.13500000000000001</v>
      </c>
      <c r="O297">
        <v>47983.75</v>
      </c>
      <c r="P297">
        <v>2005.2</v>
      </c>
      <c r="Q297">
        <v>0.73</v>
      </c>
      <c r="R297">
        <v>0.67</v>
      </c>
      <c r="S297">
        <v>118.8</v>
      </c>
      <c r="T297">
        <v>2.2000000000000002</v>
      </c>
      <c r="U297">
        <v>0.22</v>
      </c>
      <c r="V297">
        <v>14.5</v>
      </c>
      <c r="W297">
        <v>621.5</v>
      </c>
      <c r="X297">
        <v>0.05</v>
      </c>
      <c r="Y297">
        <v>118.9</v>
      </c>
      <c r="Z297">
        <v>33</v>
      </c>
      <c r="AA297">
        <v>151.9</v>
      </c>
      <c r="AB297">
        <v>142.19999999999999</v>
      </c>
      <c r="AC297">
        <v>2.7</v>
      </c>
      <c r="AD297">
        <v>0.27</v>
      </c>
      <c r="AE297">
        <v>18.399999999999999</v>
      </c>
      <c r="AF297">
        <v>746.4</v>
      </c>
      <c r="AG297">
        <v>0.09</v>
      </c>
      <c r="AH297">
        <v>142.4</v>
      </c>
      <c r="AI297">
        <v>40.700000000000003</v>
      </c>
      <c r="AJ297">
        <v>183.1</v>
      </c>
      <c r="AK297">
        <v>183.1</v>
      </c>
      <c r="AL297">
        <v>3.6</v>
      </c>
      <c r="AM297">
        <v>0.37</v>
      </c>
      <c r="AN297">
        <v>21.6</v>
      </c>
      <c r="AO297">
        <v>947.4</v>
      </c>
      <c r="AP297">
        <v>0.08</v>
      </c>
      <c r="AQ297">
        <v>183.3</v>
      </c>
      <c r="AR297">
        <v>49.9</v>
      </c>
      <c r="AS297">
        <v>233.2</v>
      </c>
      <c r="AT297">
        <v>532.4</v>
      </c>
      <c r="AU297">
        <v>25.9</v>
      </c>
      <c r="AV297">
        <v>3.54</v>
      </c>
      <c r="AW297">
        <v>50</v>
      </c>
      <c r="AX297">
        <v>2198.5</v>
      </c>
      <c r="AY297">
        <v>0.31</v>
      </c>
      <c r="AZ297">
        <v>534.20000000000005</v>
      </c>
      <c r="BA297">
        <v>115.6</v>
      </c>
      <c r="BB297">
        <v>649.70000000000005</v>
      </c>
      <c r="BC297">
        <v>1142088.8999999999</v>
      </c>
      <c r="BD297">
        <v>21.5</v>
      </c>
      <c r="BE297">
        <v>2.2000000000000002</v>
      </c>
      <c r="BF297">
        <v>139453.29999999999</v>
      </c>
      <c r="BG297">
        <v>5977.4</v>
      </c>
      <c r="BH297">
        <v>0.5</v>
      </c>
      <c r="BI297">
        <v>1143318.1000000001</v>
      </c>
      <c r="BJ297">
        <v>317721</v>
      </c>
      <c r="BK297">
        <v>1461039.1</v>
      </c>
      <c r="BL297">
        <v>0</v>
      </c>
      <c r="BM297">
        <v>24.69</v>
      </c>
      <c r="BN297">
        <v>10.48</v>
      </c>
      <c r="BO297">
        <v>0</v>
      </c>
      <c r="BP297">
        <v>35.17</v>
      </c>
      <c r="BQ297">
        <v>26.16</v>
      </c>
      <c r="BR297">
        <v>11.37</v>
      </c>
      <c r="BS297">
        <v>0</v>
      </c>
      <c r="BT297">
        <v>37.520000000000003</v>
      </c>
      <c r="BU297">
        <v>9643754</v>
      </c>
      <c r="BV297">
        <v>6793989.5</v>
      </c>
      <c r="BW297">
        <v>1979.2</v>
      </c>
      <c r="BX297">
        <v>190487.8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396948</v>
      </c>
      <c r="CE297">
        <v>2650740</v>
      </c>
      <c r="CF297">
        <v>0</v>
      </c>
      <c r="CG297">
        <v>0</v>
      </c>
      <c r="CH297">
        <v>0</v>
      </c>
      <c r="CI297">
        <v>6557.3</v>
      </c>
      <c r="CJ297">
        <v>0</v>
      </c>
      <c r="CK297">
        <v>0</v>
      </c>
      <c r="CL297">
        <v>0</v>
      </c>
      <c r="CM297">
        <v>0</v>
      </c>
      <c r="CN297">
        <v>514740.4</v>
      </c>
      <c r="CO297">
        <v>69984.5</v>
      </c>
      <c r="CP297">
        <v>5812316.5</v>
      </c>
      <c r="CQ297">
        <v>3</v>
      </c>
      <c r="CR297">
        <v>40.1</v>
      </c>
      <c r="CS297">
        <v>0</v>
      </c>
      <c r="CT297">
        <v>0</v>
      </c>
      <c r="CU297">
        <v>0</v>
      </c>
      <c r="CV297">
        <v>0</v>
      </c>
      <c r="CW297">
        <v>293.2</v>
      </c>
      <c r="CX297">
        <v>1730.2</v>
      </c>
      <c r="CY297">
        <v>0</v>
      </c>
      <c r="CZ297">
        <v>0</v>
      </c>
      <c r="DA297">
        <v>0</v>
      </c>
      <c r="DB297">
        <v>2.7</v>
      </c>
      <c r="DC297">
        <v>0</v>
      </c>
      <c r="DD297">
        <v>0</v>
      </c>
      <c r="DE297">
        <v>0</v>
      </c>
      <c r="DF297">
        <v>0</v>
      </c>
      <c r="DG297">
        <v>273</v>
      </c>
      <c r="DH297">
        <v>1538</v>
      </c>
      <c r="DI297">
        <v>21</v>
      </c>
      <c r="DJ297">
        <v>6</v>
      </c>
      <c r="DK297">
        <v>0</v>
      </c>
      <c r="DL297">
        <v>0</v>
      </c>
      <c r="DM297">
        <v>0</v>
      </c>
      <c r="DN297">
        <v>0.55000000000000004</v>
      </c>
      <c r="DO297">
        <v>0</v>
      </c>
      <c r="DP297">
        <v>0</v>
      </c>
      <c r="DQ297">
        <v>0</v>
      </c>
    </row>
    <row r="298" spans="1:121" hidden="1">
      <c r="A298" t="s">
        <v>120</v>
      </c>
      <c r="B298">
        <v>2030</v>
      </c>
      <c r="C298">
        <v>7956577</v>
      </c>
      <c r="D298">
        <v>4055.3</v>
      </c>
      <c r="E298">
        <v>0</v>
      </c>
      <c r="F298">
        <v>37546</v>
      </c>
      <c r="G298">
        <v>7998178</v>
      </c>
      <c r="H298">
        <v>7670547.5999999996</v>
      </c>
      <c r="I298">
        <v>1125122.7</v>
      </c>
      <c r="J298" s="53">
        <v>4051543.2</v>
      </c>
      <c r="K298" s="65">
        <v>5405754</v>
      </c>
      <c r="L298">
        <v>3.5900000000000001E-2</v>
      </c>
      <c r="M298">
        <v>5.3900000000000003E-2</v>
      </c>
      <c r="N298">
        <v>0.13500000000000001</v>
      </c>
      <c r="O298">
        <v>68591.45</v>
      </c>
      <c r="P298">
        <v>2079.8000000000002</v>
      </c>
      <c r="Q298">
        <v>0.75</v>
      </c>
      <c r="R298">
        <v>0.71</v>
      </c>
      <c r="S298">
        <v>105.4</v>
      </c>
      <c r="T298">
        <v>2</v>
      </c>
      <c r="U298">
        <v>0.2</v>
      </c>
      <c r="V298">
        <v>12.9</v>
      </c>
      <c r="W298">
        <v>551.9</v>
      </c>
      <c r="X298">
        <v>0.05</v>
      </c>
      <c r="Y298">
        <v>105.5</v>
      </c>
      <c r="Z298">
        <v>29.4</v>
      </c>
      <c r="AA298">
        <v>134.9</v>
      </c>
      <c r="AB298">
        <v>121.6</v>
      </c>
      <c r="AC298">
        <v>2.2999999999999998</v>
      </c>
      <c r="AD298">
        <v>0.23</v>
      </c>
      <c r="AE298">
        <v>16</v>
      </c>
      <c r="AF298">
        <v>638.79999999999995</v>
      </c>
      <c r="AG298">
        <v>0.08</v>
      </c>
      <c r="AH298">
        <v>121.8</v>
      </c>
      <c r="AI298">
        <v>35</v>
      </c>
      <c r="AJ298">
        <v>156.80000000000001</v>
      </c>
      <c r="AK298">
        <v>104.2</v>
      </c>
      <c r="AL298">
        <v>2</v>
      </c>
      <c r="AM298">
        <v>0.21</v>
      </c>
      <c r="AN298">
        <v>12.3</v>
      </c>
      <c r="AO298">
        <v>536.79999999999995</v>
      </c>
      <c r="AP298">
        <v>0.05</v>
      </c>
      <c r="AQ298">
        <v>104.3</v>
      </c>
      <c r="AR298">
        <v>28.3</v>
      </c>
      <c r="AS298">
        <v>132.6</v>
      </c>
      <c r="AT298">
        <v>500.3</v>
      </c>
      <c r="AU298">
        <v>23.3</v>
      </c>
      <c r="AV298">
        <v>3.14</v>
      </c>
      <c r="AW298">
        <v>47.6</v>
      </c>
      <c r="AX298">
        <v>2126.1</v>
      </c>
      <c r="AY298">
        <v>0.27</v>
      </c>
      <c r="AZ298">
        <v>501.8</v>
      </c>
      <c r="BA298">
        <v>111</v>
      </c>
      <c r="BB298">
        <v>612.9</v>
      </c>
      <c r="BC298">
        <v>984593.1</v>
      </c>
      <c r="BD298">
        <v>18.600000000000001</v>
      </c>
      <c r="BE298">
        <v>1.9</v>
      </c>
      <c r="BF298">
        <v>120769.3</v>
      </c>
      <c r="BG298">
        <v>5153.8</v>
      </c>
      <c r="BH298">
        <v>0.4</v>
      </c>
      <c r="BI298">
        <v>985652.8</v>
      </c>
      <c r="BJ298">
        <v>274473.90000000002</v>
      </c>
      <c r="BK298">
        <v>1260126.7</v>
      </c>
      <c r="BL298">
        <v>0</v>
      </c>
      <c r="BM298">
        <v>24.03</v>
      </c>
      <c r="BN298">
        <v>14.94</v>
      </c>
      <c r="BO298">
        <v>0</v>
      </c>
      <c r="BP298">
        <v>38.97</v>
      </c>
      <c r="BQ298">
        <v>25.47</v>
      </c>
      <c r="BR298">
        <v>16.190000000000001</v>
      </c>
      <c r="BS298">
        <v>0</v>
      </c>
      <c r="BT298">
        <v>41.66</v>
      </c>
      <c r="BU298">
        <v>9367356</v>
      </c>
      <c r="BV298">
        <v>6873055</v>
      </c>
      <c r="BW298">
        <v>3467.9</v>
      </c>
      <c r="BX298">
        <v>186400.2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514718.9</v>
      </c>
      <c r="CE298">
        <v>2297948.2000000002</v>
      </c>
      <c r="CF298">
        <v>0</v>
      </c>
      <c r="CG298">
        <v>0</v>
      </c>
      <c r="CH298">
        <v>0</v>
      </c>
      <c r="CI298">
        <v>6484.2</v>
      </c>
      <c r="CJ298">
        <v>0</v>
      </c>
      <c r="CK298">
        <v>0</v>
      </c>
      <c r="CL298">
        <v>0</v>
      </c>
      <c r="CM298">
        <v>0</v>
      </c>
      <c r="CN298">
        <v>507655.2</v>
      </c>
      <c r="CO298">
        <v>69607.100000000006</v>
      </c>
      <c r="CP298">
        <v>5781074</v>
      </c>
      <c r="CQ298">
        <v>4</v>
      </c>
      <c r="CR298">
        <v>40.1</v>
      </c>
      <c r="CS298">
        <v>0</v>
      </c>
      <c r="CT298">
        <v>0</v>
      </c>
      <c r="CU298">
        <v>0</v>
      </c>
      <c r="CV298">
        <v>0</v>
      </c>
      <c r="CW298">
        <v>380.7</v>
      </c>
      <c r="CX298">
        <v>1730.2</v>
      </c>
      <c r="CY298">
        <v>0</v>
      </c>
      <c r="CZ298">
        <v>0</v>
      </c>
      <c r="DA298">
        <v>0</v>
      </c>
      <c r="DB298">
        <v>2.7</v>
      </c>
      <c r="DC298">
        <v>0</v>
      </c>
      <c r="DD298">
        <v>0</v>
      </c>
      <c r="DE298">
        <v>0</v>
      </c>
      <c r="DF298">
        <v>0</v>
      </c>
      <c r="DG298">
        <v>273</v>
      </c>
      <c r="DH298">
        <v>1538</v>
      </c>
      <c r="DI298">
        <v>21</v>
      </c>
      <c r="DJ298">
        <v>10</v>
      </c>
      <c r="DK298">
        <v>0</v>
      </c>
      <c r="DL298">
        <v>0</v>
      </c>
      <c r="DM298">
        <v>0</v>
      </c>
      <c r="DN298">
        <v>0.71</v>
      </c>
      <c r="DO298">
        <v>0</v>
      </c>
      <c r="DP298">
        <v>0</v>
      </c>
      <c r="DQ298">
        <v>0</v>
      </c>
    </row>
    <row r="299" spans="1:121" hidden="1">
      <c r="A299" t="s">
        <v>120</v>
      </c>
      <c r="B299">
        <v>2035</v>
      </c>
      <c r="C299">
        <v>8428825</v>
      </c>
      <c r="D299">
        <v>4079.4</v>
      </c>
      <c r="E299">
        <v>0</v>
      </c>
      <c r="F299">
        <v>36692</v>
      </c>
      <c r="G299">
        <v>8469596.6999999993</v>
      </c>
      <c r="H299">
        <v>8125825.2999999998</v>
      </c>
      <c r="I299">
        <v>1659621.7</v>
      </c>
      <c r="J299" s="53">
        <v>4061383.5</v>
      </c>
      <c r="K299" s="65">
        <v>4682028</v>
      </c>
      <c r="L299">
        <v>3.5900000000000001E-2</v>
      </c>
      <c r="M299">
        <v>5.3900000000000003E-2</v>
      </c>
      <c r="N299">
        <v>0.13500000000000001</v>
      </c>
      <c r="O299">
        <v>100466.91</v>
      </c>
      <c r="P299">
        <v>2294.6999999999998</v>
      </c>
      <c r="Q299">
        <v>0.77</v>
      </c>
      <c r="R299">
        <v>0.99</v>
      </c>
      <c r="S299">
        <v>101.8</v>
      </c>
      <c r="T299">
        <v>1.9</v>
      </c>
      <c r="U299">
        <v>0.19</v>
      </c>
      <c r="V299">
        <v>12.5</v>
      </c>
      <c r="W299">
        <v>532.9</v>
      </c>
      <c r="X299">
        <v>0.05</v>
      </c>
      <c r="Y299">
        <v>101.9</v>
      </c>
      <c r="Z299">
        <v>28.4</v>
      </c>
      <c r="AA299">
        <v>130.30000000000001</v>
      </c>
      <c r="AB299">
        <v>4.3</v>
      </c>
      <c r="AC299">
        <v>0.1</v>
      </c>
      <c r="AD299">
        <v>0.01</v>
      </c>
      <c r="AE299">
        <v>0.6</v>
      </c>
      <c r="AF299">
        <v>22.6</v>
      </c>
      <c r="AG299">
        <v>0</v>
      </c>
      <c r="AH299">
        <v>4.3</v>
      </c>
      <c r="AI299">
        <v>1.2</v>
      </c>
      <c r="AJ299">
        <v>5.6</v>
      </c>
      <c r="AK299">
        <v>44.4</v>
      </c>
      <c r="AL299">
        <v>0.9</v>
      </c>
      <c r="AM299">
        <v>0.09</v>
      </c>
      <c r="AN299">
        <v>5.3</v>
      </c>
      <c r="AO299">
        <v>227.9</v>
      </c>
      <c r="AP299">
        <v>0.02</v>
      </c>
      <c r="AQ299">
        <v>44.5</v>
      </c>
      <c r="AR299">
        <v>12.1</v>
      </c>
      <c r="AS299">
        <v>56.5</v>
      </c>
      <c r="AT299">
        <v>456.1</v>
      </c>
      <c r="AU299">
        <v>19.2</v>
      </c>
      <c r="AV299">
        <v>2.56</v>
      </c>
      <c r="AW299">
        <v>45.6</v>
      </c>
      <c r="AX299">
        <v>1997.2</v>
      </c>
      <c r="AY299">
        <v>0.26</v>
      </c>
      <c r="AZ299">
        <v>457.4</v>
      </c>
      <c r="BA299">
        <v>105.2</v>
      </c>
      <c r="BB299">
        <v>562.6</v>
      </c>
      <c r="BC299">
        <v>923657</v>
      </c>
      <c r="BD299">
        <v>17.399999999999999</v>
      </c>
      <c r="BE299">
        <v>1.7</v>
      </c>
      <c r="BF299">
        <v>113413.6</v>
      </c>
      <c r="BG299">
        <v>4834.8999999999996</v>
      </c>
      <c r="BH299">
        <v>0.4</v>
      </c>
      <c r="BI299">
        <v>924651</v>
      </c>
      <c r="BJ299">
        <v>257609.8</v>
      </c>
      <c r="BK299">
        <v>1182260.8</v>
      </c>
      <c r="BL299">
        <v>0</v>
      </c>
      <c r="BM299">
        <v>22.58</v>
      </c>
      <c r="BN299">
        <v>22.44</v>
      </c>
      <c r="BO299">
        <v>0</v>
      </c>
      <c r="BP299">
        <v>45.02</v>
      </c>
      <c r="BQ299">
        <v>23.93</v>
      </c>
      <c r="BR299">
        <v>24.34</v>
      </c>
      <c r="BS299">
        <v>0</v>
      </c>
      <c r="BT299">
        <v>48.27</v>
      </c>
      <c r="BU299">
        <v>9102309</v>
      </c>
      <c r="BV299">
        <v>6809975</v>
      </c>
      <c r="BW299">
        <v>3517.6</v>
      </c>
      <c r="BX299">
        <v>181533.6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550402.6</v>
      </c>
      <c r="CE299">
        <v>1960565.4</v>
      </c>
      <c r="CF299">
        <v>0</v>
      </c>
      <c r="CG299">
        <v>140376.5</v>
      </c>
      <c r="CH299">
        <v>0</v>
      </c>
      <c r="CI299">
        <v>6341.3</v>
      </c>
      <c r="CJ299">
        <v>0</v>
      </c>
      <c r="CK299">
        <v>0</v>
      </c>
      <c r="CL299">
        <v>0</v>
      </c>
      <c r="CM299">
        <v>0</v>
      </c>
      <c r="CN299">
        <v>490100.4</v>
      </c>
      <c r="CO299">
        <v>68572.7</v>
      </c>
      <c r="CP299">
        <v>5700899.5</v>
      </c>
      <c r="CQ299">
        <v>4</v>
      </c>
      <c r="CR299">
        <v>40.1</v>
      </c>
      <c r="CS299">
        <v>0</v>
      </c>
      <c r="CT299">
        <v>0</v>
      </c>
      <c r="CU299">
        <v>0</v>
      </c>
      <c r="CV299">
        <v>0</v>
      </c>
      <c r="CW299">
        <v>418.8</v>
      </c>
      <c r="CX299">
        <v>1730.2</v>
      </c>
      <c r="CY299">
        <v>0</v>
      </c>
      <c r="CZ299">
        <v>740.6</v>
      </c>
      <c r="DA299">
        <v>0</v>
      </c>
      <c r="DB299">
        <v>2.7</v>
      </c>
      <c r="DC299">
        <v>0</v>
      </c>
      <c r="DD299">
        <v>0</v>
      </c>
      <c r="DE299">
        <v>0</v>
      </c>
      <c r="DF299">
        <v>0</v>
      </c>
      <c r="DG299">
        <v>273</v>
      </c>
      <c r="DH299">
        <v>1538</v>
      </c>
      <c r="DI299">
        <v>21</v>
      </c>
      <c r="DJ299">
        <v>10</v>
      </c>
      <c r="DK299">
        <v>0</v>
      </c>
      <c r="DL299">
        <v>0</v>
      </c>
      <c r="DM299">
        <v>0</v>
      </c>
      <c r="DN299">
        <v>0.99</v>
      </c>
      <c r="DO299">
        <v>0</v>
      </c>
      <c r="DP299">
        <v>0</v>
      </c>
      <c r="DQ299">
        <v>0</v>
      </c>
    </row>
    <row r="300" spans="1:121" hidden="1">
      <c r="A300" t="s">
        <v>120</v>
      </c>
      <c r="B300">
        <v>2040</v>
      </c>
      <c r="C300">
        <v>9017174</v>
      </c>
      <c r="D300">
        <v>1671519.9</v>
      </c>
      <c r="E300">
        <v>0</v>
      </c>
      <c r="F300">
        <v>35899.9</v>
      </c>
      <c r="G300">
        <v>10724593.5</v>
      </c>
      <c r="H300">
        <v>8693027.0999999996</v>
      </c>
      <c r="I300">
        <v>4014665.4</v>
      </c>
      <c r="J300" s="53">
        <v>4227303</v>
      </c>
      <c r="K300" s="65">
        <v>4036074</v>
      </c>
      <c r="L300">
        <v>3.5900000000000001E-2</v>
      </c>
      <c r="M300">
        <v>5.3900000000000003E-2</v>
      </c>
      <c r="N300">
        <v>0.13500000000000001</v>
      </c>
      <c r="O300">
        <v>99023</v>
      </c>
      <c r="P300">
        <v>2529.6</v>
      </c>
      <c r="Q300">
        <v>0.79</v>
      </c>
      <c r="R300">
        <v>0.99</v>
      </c>
      <c r="S300">
        <v>94.1</v>
      </c>
      <c r="T300">
        <v>1.8</v>
      </c>
      <c r="U300">
        <v>0.18</v>
      </c>
      <c r="V300">
        <v>11.5</v>
      </c>
      <c r="W300">
        <v>492.6</v>
      </c>
      <c r="X300">
        <v>0.04</v>
      </c>
      <c r="Y300">
        <v>94.2</v>
      </c>
      <c r="Z300">
        <v>26.2</v>
      </c>
      <c r="AA300">
        <v>120.4</v>
      </c>
      <c r="AB300">
        <v>4.5</v>
      </c>
      <c r="AC300">
        <v>0.1</v>
      </c>
      <c r="AD300">
        <v>0.01</v>
      </c>
      <c r="AE300">
        <v>0.6</v>
      </c>
      <c r="AF300">
        <v>23.9</v>
      </c>
      <c r="AG300">
        <v>0</v>
      </c>
      <c r="AH300">
        <v>4.5</v>
      </c>
      <c r="AI300">
        <v>1.3</v>
      </c>
      <c r="AJ300">
        <v>5.9</v>
      </c>
      <c r="AK300">
        <v>4.7</v>
      </c>
      <c r="AL300">
        <v>0.1</v>
      </c>
      <c r="AM300">
        <v>0.01</v>
      </c>
      <c r="AN300">
        <v>0.6</v>
      </c>
      <c r="AO300">
        <v>24.1</v>
      </c>
      <c r="AP300">
        <v>0</v>
      </c>
      <c r="AQ300">
        <v>4.7</v>
      </c>
      <c r="AR300">
        <v>1.3</v>
      </c>
      <c r="AS300">
        <v>6</v>
      </c>
      <c r="AT300">
        <v>434.6</v>
      </c>
      <c r="AU300">
        <v>14.5</v>
      </c>
      <c r="AV300">
        <v>1.84</v>
      </c>
      <c r="AW300">
        <v>46.8</v>
      </c>
      <c r="AX300">
        <v>2030.8</v>
      </c>
      <c r="AY300">
        <v>0.24</v>
      </c>
      <c r="AZ300">
        <v>435.5</v>
      </c>
      <c r="BA300">
        <v>107.4</v>
      </c>
      <c r="BB300">
        <v>542.9</v>
      </c>
      <c r="BC300">
        <v>988302</v>
      </c>
      <c r="BD300">
        <v>18.600000000000001</v>
      </c>
      <c r="BE300">
        <v>1.9</v>
      </c>
      <c r="BF300">
        <v>121048.4</v>
      </c>
      <c r="BG300">
        <v>5173</v>
      </c>
      <c r="BH300">
        <v>0.4</v>
      </c>
      <c r="BI300">
        <v>989365.6</v>
      </c>
      <c r="BJ300">
        <v>275325.40000000002</v>
      </c>
      <c r="BK300">
        <v>1264691</v>
      </c>
      <c r="BL300">
        <v>0</v>
      </c>
      <c r="BM300">
        <v>21.1</v>
      </c>
      <c r="BN300">
        <v>19.36</v>
      </c>
      <c r="BO300">
        <v>0</v>
      </c>
      <c r="BP300">
        <v>40.46</v>
      </c>
      <c r="BQ300">
        <v>23.42</v>
      </c>
      <c r="BR300">
        <v>24.85</v>
      </c>
      <c r="BS300">
        <v>0</v>
      </c>
      <c r="BT300">
        <v>48.27</v>
      </c>
      <c r="BU300">
        <v>10542047</v>
      </c>
      <c r="BV300">
        <v>6709928</v>
      </c>
      <c r="BW300">
        <v>1451424.9</v>
      </c>
      <c r="BX300">
        <v>180058.6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536847.80000000005</v>
      </c>
      <c r="CE300">
        <v>1893619.8</v>
      </c>
      <c r="CF300">
        <v>0</v>
      </c>
      <c r="CG300">
        <v>300693</v>
      </c>
      <c r="CH300">
        <v>0</v>
      </c>
      <c r="CI300">
        <v>6322.6</v>
      </c>
      <c r="CJ300">
        <v>0</v>
      </c>
      <c r="CK300">
        <v>0</v>
      </c>
      <c r="CL300">
        <v>0</v>
      </c>
      <c r="CM300">
        <v>0</v>
      </c>
      <c r="CN300">
        <v>478627.9</v>
      </c>
      <c r="CO300">
        <v>67750.399999999994</v>
      </c>
      <c r="CP300">
        <v>5626702</v>
      </c>
      <c r="CQ300">
        <v>723.6</v>
      </c>
      <c r="CR300">
        <v>40.1</v>
      </c>
      <c r="CS300">
        <v>0</v>
      </c>
      <c r="CT300">
        <v>0</v>
      </c>
      <c r="CU300">
        <v>0</v>
      </c>
      <c r="CV300">
        <v>0</v>
      </c>
      <c r="CW300">
        <v>422.5</v>
      </c>
      <c r="CX300">
        <v>1730.2</v>
      </c>
      <c r="CY300">
        <v>0</v>
      </c>
      <c r="CZ300">
        <v>1708.8</v>
      </c>
      <c r="DA300">
        <v>0</v>
      </c>
      <c r="DB300">
        <v>2.7</v>
      </c>
      <c r="DC300">
        <v>0</v>
      </c>
      <c r="DD300">
        <v>0</v>
      </c>
      <c r="DE300">
        <v>0</v>
      </c>
      <c r="DF300">
        <v>0</v>
      </c>
      <c r="DG300">
        <v>275.39999999999998</v>
      </c>
      <c r="DH300">
        <v>1538</v>
      </c>
      <c r="DI300">
        <v>21</v>
      </c>
      <c r="DJ300">
        <v>4339.5</v>
      </c>
      <c r="DK300">
        <v>0</v>
      </c>
      <c r="DL300">
        <v>0</v>
      </c>
      <c r="DM300">
        <v>0</v>
      </c>
      <c r="DN300">
        <v>0.99</v>
      </c>
      <c r="DO300">
        <v>0</v>
      </c>
      <c r="DP300">
        <v>0</v>
      </c>
      <c r="DQ300">
        <v>0</v>
      </c>
    </row>
    <row r="301" spans="1:121" hidden="1">
      <c r="A301" t="s">
        <v>120</v>
      </c>
      <c r="B301">
        <v>2045</v>
      </c>
      <c r="C301">
        <v>9585931</v>
      </c>
      <c r="D301">
        <v>1513237.4</v>
      </c>
      <c r="E301">
        <v>0</v>
      </c>
      <c r="F301">
        <v>35854.300000000003</v>
      </c>
      <c r="G301">
        <v>11135022.800000001</v>
      </c>
      <c r="H301">
        <v>9241334.5999999996</v>
      </c>
      <c r="I301">
        <v>4339490.9000000004</v>
      </c>
      <c r="J301" s="53">
        <v>4214602</v>
      </c>
      <c r="K301" s="65">
        <v>3983640</v>
      </c>
      <c r="L301">
        <v>3.5900000000000001E-2</v>
      </c>
      <c r="M301">
        <v>5.3900000000000003E-2</v>
      </c>
      <c r="N301">
        <v>0.13500000000000001</v>
      </c>
      <c r="O301">
        <v>96718.37</v>
      </c>
      <c r="P301">
        <v>2723.5</v>
      </c>
      <c r="Q301">
        <v>0.76</v>
      </c>
      <c r="R301">
        <v>0.99</v>
      </c>
      <c r="S301">
        <v>113.2</v>
      </c>
      <c r="T301">
        <v>2.1</v>
      </c>
      <c r="U301">
        <v>0.21</v>
      </c>
      <c r="V301">
        <v>13.8</v>
      </c>
      <c r="W301">
        <v>592.29999999999995</v>
      </c>
      <c r="X301">
        <v>0.05</v>
      </c>
      <c r="Y301">
        <v>113.3</v>
      </c>
      <c r="Z301">
        <v>31.4</v>
      </c>
      <c r="AA301">
        <v>144.69999999999999</v>
      </c>
      <c r="AB301">
        <v>4.5999999999999996</v>
      </c>
      <c r="AC301">
        <v>0.1</v>
      </c>
      <c r="AD301">
        <v>0.01</v>
      </c>
      <c r="AE301">
        <v>0.6</v>
      </c>
      <c r="AF301">
        <v>24.4</v>
      </c>
      <c r="AG301">
        <v>0</v>
      </c>
      <c r="AH301">
        <v>4.5999999999999996</v>
      </c>
      <c r="AI301">
        <v>1.3</v>
      </c>
      <c r="AJ301">
        <v>6</v>
      </c>
      <c r="AK301">
        <v>4.8</v>
      </c>
      <c r="AL301">
        <v>0.1</v>
      </c>
      <c r="AM301">
        <v>0.01</v>
      </c>
      <c r="AN301">
        <v>0.6</v>
      </c>
      <c r="AO301">
        <v>25</v>
      </c>
      <c r="AP301">
        <v>0</v>
      </c>
      <c r="AQ301">
        <v>4.8</v>
      </c>
      <c r="AR301">
        <v>1.3</v>
      </c>
      <c r="AS301">
        <v>6.2</v>
      </c>
      <c r="AT301">
        <v>449.9</v>
      </c>
      <c r="AU301">
        <v>13.7</v>
      </c>
      <c r="AV301">
        <v>1.7</v>
      </c>
      <c r="AW301">
        <v>49.5</v>
      </c>
      <c r="AX301">
        <v>2148.3000000000002</v>
      </c>
      <c r="AY301">
        <v>0.24</v>
      </c>
      <c r="AZ301">
        <v>450.7</v>
      </c>
      <c r="BA301">
        <v>113.6</v>
      </c>
      <c r="BB301">
        <v>564.4</v>
      </c>
      <c r="BC301">
        <v>1230363</v>
      </c>
      <c r="BD301">
        <v>23.2</v>
      </c>
      <c r="BE301">
        <v>2.2999999999999998</v>
      </c>
      <c r="BF301">
        <v>149717.6</v>
      </c>
      <c r="BG301">
        <v>6438.8</v>
      </c>
      <c r="BH301">
        <v>0.6</v>
      </c>
      <c r="BI301">
        <v>1231687.2</v>
      </c>
      <c r="BJ301">
        <v>341745.1</v>
      </c>
      <c r="BK301">
        <v>1573432.3</v>
      </c>
      <c r="BL301">
        <v>0</v>
      </c>
      <c r="BM301">
        <v>21.12</v>
      </c>
      <c r="BN301">
        <v>19.59</v>
      </c>
      <c r="BO301">
        <v>0</v>
      </c>
      <c r="BP301">
        <v>40.72</v>
      </c>
      <c r="BQ301">
        <v>23.28</v>
      </c>
      <c r="BR301">
        <v>24.61</v>
      </c>
      <c r="BS301">
        <v>0</v>
      </c>
      <c r="BT301">
        <v>47.89</v>
      </c>
      <c r="BU301">
        <v>10912349</v>
      </c>
      <c r="BV301">
        <v>6795532</v>
      </c>
      <c r="BW301">
        <v>1276933.2</v>
      </c>
      <c r="BX301">
        <v>183578.9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530092.4</v>
      </c>
      <c r="CE301">
        <v>2115622.7999999998</v>
      </c>
      <c r="CF301">
        <v>0</v>
      </c>
      <c r="CG301">
        <v>534266.80000000005</v>
      </c>
      <c r="CH301">
        <v>0</v>
      </c>
      <c r="CI301">
        <v>6415.6</v>
      </c>
      <c r="CJ301">
        <v>0</v>
      </c>
      <c r="CK301">
        <v>0</v>
      </c>
      <c r="CL301">
        <v>0</v>
      </c>
      <c r="CM301">
        <v>0</v>
      </c>
      <c r="CN301">
        <v>647315.19999999995</v>
      </c>
      <c r="CO301">
        <v>66840.7</v>
      </c>
      <c r="CP301">
        <v>5551283.5</v>
      </c>
      <c r="CQ301">
        <v>826.3</v>
      </c>
      <c r="CR301">
        <v>40.1</v>
      </c>
      <c r="CS301">
        <v>0</v>
      </c>
      <c r="CT301">
        <v>0</v>
      </c>
      <c r="CU301">
        <v>0</v>
      </c>
      <c r="CV301">
        <v>0</v>
      </c>
      <c r="CW301">
        <v>430.9</v>
      </c>
      <c r="CX301">
        <v>1511.6</v>
      </c>
      <c r="CY301">
        <v>0</v>
      </c>
      <c r="CZ301">
        <v>2007.9</v>
      </c>
      <c r="DA301">
        <v>0</v>
      </c>
      <c r="DB301">
        <v>2.7</v>
      </c>
      <c r="DC301">
        <v>0</v>
      </c>
      <c r="DD301">
        <v>0</v>
      </c>
      <c r="DE301">
        <v>0</v>
      </c>
      <c r="DF301">
        <v>0</v>
      </c>
      <c r="DG301">
        <v>354.8</v>
      </c>
      <c r="DH301">
        <v>1538</v>
      </c>
      <c r="DI301">
        <v>21</v>
      </c>
      <c r="DJ301">
        <v>4750.3</v>
      </c>
      <c r="DK301">
        <v>0</v>
      </c>
      <c r="DL301">
        <v>0</v>
      </c>
      <c r="DM301">
        <v>0</v>
      </c>
      <c r="DN301">
        <v>0.99</v>
      </c>
      <c r="DO301">
        <v>0</v>
      </c>
      <c r="DP301">
        <v>0</v>
      </c>
      <c r="DQ301">
        <v>0</v>
      </c>
    </row>
    <row r="302" spans="1:121" hidden="1">
      <c r="A302" t="s">
        <v>120</v>
      </c>
      <c r="B302">
        <v>2050</v>
      </c>
      <c r="C302">
        <v>10182332</v>
      </c>
      <c r="D302">
        <v>2151345</v>
      </c>
      <c r="E302">
        <v>0</v>
      </c>
      <c r="F302">
        <v>35371.599999999999</v>
      </c>
      <c r="G302">
        <v>12369048.9</v>
      </c>
      <c r="H302">
        <v>9816281.5</v>
      </c>
      <c r="I302">
        <v>4775647.9000000004</v>
      </c>
      <c r="J302" s="53">
        <v>3959432.5</v>
      </c>
      <c r="K302" s="65">
        <v>4367233.5</v>
      </c>
      <c r="L302">
        <v>3.5900000000000001E-2</v>
      </c>
      <c r="M302">
        <v>5.3900000000000003E-2</v>
      </c>
      <c r="N302">
        <v>0.13500000000000001</v>
      </c>
      <c r="O302">
        <v>95382</v>
      </c>
      <c r="P302">
        <v>2890</v>
      </c>
      <c r="Q302">
        <v>0.75</v>
      </c>
      <c r="R302">
        <v>0.99</v>
      </c>
      <c r="S302">
        <v>121.8</v>
      </c>
      <c r="T302">
        <v>2.2999999999999998</v>
      </c>
      <c r="U302">
        <v>0.23</v>
      </c>
      <c r="V302">
        <v>14.7</v>
      </c>
      <c r="W302">
        <v>637.20000000000005</v>
      </c>
      <c r="X302">
        <v>0.05</v>
      </c>
      <c r="Y302">
        <v>121.9</v>
      </c>
      <c r="Z302">
        <v>33.700000000000003</v>
      </c>
      <c r="AA302">
        <v>155.6</v>
      </c>
      <c r="AB302">
        <v>4.9000000000000004</v>
      </c>
      <c r="AC302">
        <v>0.1</v>
      </c>
      <c r="AD302">
        <v>0.01</v>
      </c>
      <c r="AE302">
        <v>0.6</v>
      </c>
      <c r="AF302">
        <v>25.8</v>
      </c>
      <c r="AG302">
        <v>0</v>
      </c>
      <c r="AH302">
        <v>4.9000000000000004</v>
      </c>
      <c r="AI302">
        <v>1.4</v>
      </c>
      <c r="AJ302">
        <v>6.3</v>
      </c>
      <c r="AK302">
        <v>4.9000000000000004</v>
      </c>
      <c r="AL302">
        <v>0.1</v>
      </c>
      <c r="AM302">
        <v>0.01</v>
      </c>
      <c r="AN302">
        <v>0.6</v>
      </c>
      <c r="AO302">
        <v>25.7</v>
      </c>
      <c r="AP302">
        <v>0</v>
      </c>
      <c r="AQ302">
        <v>5</v>
      </c>
      <c r="AR302">
        <v>1.4</v>
      </c>
      <c r="AS302">
        <v>6.3</v>
      </c>
      <c r="AT302">
        <v>440.5</v>
      </c>
      <c r="AU302">
        <v>12</v>
      </c>
      <c r="AV302">
        <v>1.43</v>
      </c>
      <c r="AW302">
        <v>49.6</v>
      </c>
      <c r="AX302">
        <v>2166.6</v>
      </c>
      <c r="AY302">
        <v>0.22</v>
      </c>
      <c r="AZ302">
        <v>441.3</v>
      </c>
      <c r="BA302">
        <v>114.2</v>
      </c>
      <c r="BB302">
        <v>555.4</v>
      </c>
      <c r="BC302">
        <v>1552268.6</v>
      </c>
      <c r="BD302">
        <v>29.3</v>
      </c>
      <c r="BE302">
        <v>2.9</v>
      </c>
      <c r="BF302">
        <v>187658.3</v>
      </c>
      <c r="BG302">
        <v>8121.9</v>
      </c>
      <c r="BH302">
        <v>0.7</v>
      </c>
      <c r="BI302">
        <v>1553939.2</v>
      </c>
      <c r="BJ302">
        <v>429881.3</v>
      </c>
      <c r="BK302">
        <v>1983820.5</v>
      </c>
      <c r="BL302">
        <v>0</v>
      </c>
      <c r="BM302">
        <v>20.65</v>
      </c>
      <c r="BN302">
        <v>18.28</v>
      </c>
      <c r="BO302">
        <v>0</v>
      </c>
      <c r="BP302">
        <v>38.93</v>
      </c>
      <c r="BQ302">
        <v>23.25</v>
      </c>
      <c r="BR302">
        <v>23.98</v>
      </c>
      <c r="BS302">
        <v>0</v>
      </c>
      <c r="BT302">
        <v>47.24</v>
      </c>
      <c r="BU302">
        <v>12780123</v>
      </c>
      <c r="BV302">
        <v>7593401</v>
      </c>
      <c r="BW302">
        <v>1818932.4</v>
      </c>
      <c r="BX302">
        <v>178195.5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543056.5</v>
      </c>
      <c r="CE302">
        <v>2045623.8</v>
      </c>
      <c r="CF302">
        <v>0</v>
      </c>
      <c r="CG302">
        <v>1137737.3999999999</v>
      </c>
      <c r="CH302">
        <v>0</v>
      </c>
      <c r="CI302">
        <v>6232.5</v>
      </c>
      <c r="CJ302">
        <v>0</v>
      </c>
      <c r="CK302">
        <v>0</v>
      </c>
      <c r="CL302">
        <v>0</v>
      </c>
      <c r="CM302">
        <v>0</v>
      </c>
      <c r="CN302">
        <v>1541615.8</v>
      </c>
      <c r="CO302">
        <v>187.3</v>
      </c>
      <c r="CP302">
        <v>5508541.5</v>
      </c>
      <c r="CQ302">
        <v>1263.2</v>
      </c>
      <c r="CR302">
        <v>40.1</v>
      </c>
      <c r="CS302">
        <v>0</v>
      </c>
      <c r="CT302">
        <v>0</v>
      </c>
      <c r="CU302">
        <v>0</v>
      </c>
      <c r="CV302">
        <v>0</v>
      </c>
      <c r="CW302">
        <v>453.1</v>
      </c>
      <c r="CX302">
        <v>822</v>
      </c>
      <c r="CY302">
        <v>0</v>
      </c>
      <c r="CZ302">
        <v>2559.6</v>
      </c>
      <c r="DA302">
        <v>0</v>
      </c>
      <c r="DB302">
        <v>2.7</v>
      </c>
      <c r="DC302">
        <v>0</v>
      </c>
      <c r="DD302">
        <v>0</v>
      </c>
      <c r="DE302">
        <v>0</v>
      </c>
      <c r="DF302">
        <v>0</v>
      </c>
      <c r="DG302">
        <v>699.3</v>
      </c>
      <c r="DH302">
        <v>1538</v>
      </c>
      <c r="DI302">
        <v>0</v>
      </c>
      <c r="DJ302">
        <v>6497.7</v>
      </c>
      <c r="DK302">
        <v>0</v>
      </c>
      <c r="DL302">
        <v>0</v>
      </c>
      <c r="DM302">
        <v>0</v>
      </c>
      <c r="DN302">
        <v>0.99</v>
      </c>
      <c r="DO302">
        <v>0</v>
      </c>
      <c r="DP302">
        <v>0</v>
      </c>
      <c r="DQ302">
        <v>0</v>
      </c>
    </row>
    <row r="303" spans="1:121" hidden="1">
      <c r="A303" t="s">
        <v>122</v>
      </c>
      <c r="B303">
        <v>2024</v>
      </c>
      <c r="C303">
        <v>89131864</v>
      </c>
      <c r="D303">
        <v>0</v>
      </c>
      <c r="E303">
        <v>3338258</v>
      </c>
      <c r="F303">
        <v>465159.5</v>
      </c>
      <c r="G303">
        <v>92935282.700000003</v>
      </c>
      <c r="H303">
        <v>85927197.299999997</v>
      </c>
      <c r="I303">
        <v>88187528.400000006</v>
      </c>
      <c r="J303" s="53">
        <v>25458424</v>
      </c>
      <c r="K303" s="65">
        <v>21783330</v>
      </c>
      <c r="L303">
        <v>3.5900000000000001E-2</v>
      </c>
      <c r="M303">
        <v>5.3999999999999999E-2</v>
      </c>
      <c r="N303">
        <v>0.15</v>
      </c>
      <c r="O303">
        <v>10231.5</v>
      </c>
      <c r="P303">
        <v>20071</v>
      </c>
      <c r="Q303">
        <v>0.72</v>
      </c>
      <c r="R303">
        <v>0.66</v>
      </c>
      <c r="S303">
        <v>185.4</v>
      </c>
      <c r="T303">
        <v>14.9</v>
      </c>
      <c r="U303">
        <v>2.1</v>
      </c>
      <c r="V303">
        <v>17.5</v>
      </c>
      <c r="W303">
        <v>624</v>
      </c>
      <c r="X303">
        <v>0.21</v>
      </c>
      <c r="Y303">
        <v>186.5</v>
      </c>
      <c r="Z303">
        <v>36.200000000000003</v>
      </c>
      <c r="AA303">
        <v>222.6</v>
      </c>
      <c r="AB303">
        <v>227.7</v>
      </c>
      <c r="AC303">
        <v>17.899999999999999</v>
      </c>
      <c r="AD303">
        <v>2.5299999999999998</v>
      </c>
      <c r="AE303">
        <v>20.3</v>
      </c>
      <c r="AF303">
        <v>773</v>
      </c>
      <c r="AG303">
        <v>0.23</v>
      </c>
      <c r="AH303">
        <v>228.9</v>
      </c>
      <c r="AI303">
        <v>43.4</v>
      </c>
      <c r="AJ303">
        <v>272.3</v>
      </c>
      <c r="AK303">
        <v>323.2</v>
      </c>
      <c r="AL303">
        <v>24.8</v>
      </c>
      <c r="AM303">
        <v>3.52</v>
      </c>
      <c r="AN303">
        <v>21.3</v>
      </c>
      <c r="AO303">
        <v>1086</v>
      </c>
      <c r="AP303">
        <v>0.16</v>
      </c>
      <c r="AQ303">
        <v>324.89999999999998</v>
      </c>
      <c r="AR303">
        <v>53.7</v>
      </c>
      <c r="AS303">
        <v>378.6</v>
      </c>
      <c r="AT303">
        <v>735.4</v>
      </c>
      <c r="AU303">
        <v>54.6</v>
      </c>
      <c r="AV303">
        <v>7.82</v>
      </c>
      <c r="AW303">
        <v>51.7</v>
      </c>
      <c r="AX303">
        <v>2423.6999999999998</v>
      </c>
      <c r="AY303">
        <v>0.44</v>
      </c>
      <c r="AZ303">
        <v>739.1</v>
      </c>
      <c r="BA303">
        <v>124</v>
      </c>
      <c r="BB303">
        <v>863.2</v>
      </c>
      <c r="BC303">
        <v>16426089.300000001</v>
      </c>
      <c r="BD303">
        <v>1314.8</v>
      </c>
      <c r="BE303">
        <v>186.1</v>
      </c>
      <c r="BF303">
        <v>1552075.9</v>
      </c>
      <c r="BG303">
        <v>55294.400000000001</v>
      </c>
      <c r="BH303">
        <v>18.7</v>
      </c>
      <c r="BI303">
        <v>16516081.5</v>
      </c>
      <c r="BJ303">
        <v>3204956.9</v>
      </c>
      <c r="BK303">
        <v>19721038.399999999</v>
      </c>
      <c r="BL303">
        <v>0</v>
      </c>
      <c r="BM303">
        <v>32.71</v>
      </c>
      <c r="BN303">
        <v>2.0299999999999998</v>
      </c>
      <c r="BO303">
        <v>0</v>
      </c>
      <c r="BP303">
        <v>34.74</v>
      </c>
      <c r="BQ303">
        <v>34.85</v>
      </c>
      <c r="BR303">
        <v>2.27</v>
      </c>
      <c r="BS303">
        <v>0</v>
      </c>
      <c r="BT303">
        <v>37.119999999999997</v>
      </c>
      <c r="BU303">
        <v>89246180</v>
      </c>
      <c r="BV303">
        <v>4747754.5</v>
      </c>
      <c r="BW303">
        <v>0</v>
      </c>
      <c r="BX303">
        <v>1225861.1000000001</v>
      </c>
      <c r="BY303">
        <v>0</v>
      </c>
      <c r="BZ303">
        <v>0</v>
      </c>
      <c r="CA303">
        <v>10027446</v>
      </c>
      <c r="CB303">
        <v>0</v>
      </c>
      <c r="CC303">
        <v>0</v>
      </c>
      <c r="CD303">
        <v>1307609.5</v>
      </c>
      <c r="CE303">
        <v>15206078</v>
      </c>
      <c r="CF303">
        <v>0</v>
      </c>
      <c r="CG303">
        <v>48423.9</v>
      </c>
      <c r="CH303">
        <v>0</v>
      </c>
      <c r="CI303">
        <v>2401822.2000000002</v>
      </c>
      <c r="CJ303">
        <v>52851692</v>
      </c>
      <c r="CK303">
        <v>3401.5</v>
      </c>
      <c r="CL303">
        <v>2733694.8</v>
      </c>
      <c r="CM303">
        <v>0</v>
      </c>
      <c r="CN303">
        <v>3440144.8</v>
      </c>
      <c r="CO303">
        <v>0</v>
      </c>
      <c r="CP303">
        <v>0</v>
      </c>
      <c r="CQ303">
        <v>0</v>
      </c>
      <c r="CR303">
        <v>180.1</v>
      </c>
      <c r="CS303">
        <v>0</v>
      </c>
      <c r="CT303">
        <v>4769</v>
      </c>
      <c r="CU303">
        <v>0</v>
      </c>
      <c r="CV303">
        <v>0</v>
      </c>
      <c r="CW303">
        <v>873.9</v>
      </c>
      <c r="CX303">
        <v>3185</v>
      </c>
      <c r="CY303">
        <v>0</v>
      </c>
      <c r="CZ303">
        <v>2555.1999999999998</v>
      </c>
      <c r="DA303">
        <v>0</v>
      </c>
      <c r="DB303">
        <v>1355.7</v>
      </c>
      <c r="DC303">
        <v>6617.2</v>
      </c>
      <c r="DD303">
        <v>720.6</v>
      </c>
      <c r="DE303">
        <v>2796</v>
      </c>
      <c r="DF303">
        <v>0</v>
      </c>
      <c r="DG303">
        <v>1606.7</v>
      </c>
      <c r="DH303">
        <v>0</v>
      </c>
      <c r="DI303">
        <v>0</v>
      </c>
      <c r="DJ303">
        <v>0</v>
      </c>
      <c r="DK303">
        <v>27960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</row>
    <row r="304" spans="1:121" hidden="1">
      <c r="A304" t="s">
        <v>122</v>
      </c>
      <c r="B304">
        <v>2026</v>
      </c>
      <c r="C304">
        <v>90977860</v>
      </c>
      <c r="D304">
        <v>9929.2000000000007</v>
      </c>
      <c r="E304">
        <v>3483072.8</v>
      </c>
      <c r="F304">
        <v>426314.3</v>
      </c>
      <c r="G304">
        <v>94897173.900000006</v>
      </c>
      <c r="H304">
        <v>87706831.299999997</v>
      </c>
      <c r="I304">
        <v>78160337</v>
      </c>
      <c r="J304" s="53">
        <v>21306698</v>
      </c>
      <c r="K304" s="65">
        <v>25464364</v>
      </c>
      <c r="L304">
        <v>3.5900000000000001E-2</v>
      </c>
      <c r="M304">
        <v>5.3999999999999999E-2</v>
      </c>
      <c r="N304">
        <v>0.15</v>
      </c>
      <c r="O304">
        <v>41830.49</v>
      </c>
      <c r="P304">
        <v>20514.599999999999</v>
      </c>
      <c r="Q304">
        <v>0.77</v>
      </c>
      <c r="R304">
        <v>0.72</v>
      </c>
      <c r="S304">
        <v>152.30000000000001</v>
      </c>
      <c r="T304">
        <v>12.2</v>
      </c>
      <c r="U304">
        <v>1.72</v>
      </c>
      <c r="V304">
        <v>14.9</v>
      </c>
      <c r="W304">
        <v>514.9</v>
      </c>
      <c r="X304">
        <v>0.18</v>
      </c>
      <c r="Y304">
        <v>153.1</v>
      </c>
      <c r="Z304">
        <v>30.3</v>
      </c>
      <c r="AA304">
        <v>183.4</v>
      </c>
      <c r="AB304">
        <v>190.4</v>
      </c>
      <c r="AC304">
        <v>15.1</v>
      </c>
      <c r="AD304">
        <v>2.14</v>
      </c>
      <c r="AE304">
        <v>17.3</v>
      </c>
      <c r="AF304">
        <v>642.6</v>
      </c>
      <c r="AG304">
        <v>0.2</v>
      </c>
      <c r="AH304">
        <v>191.4</v>
      </c>
      <c r="AI304">
        <v>36.5</v>
      </c>
      <c r="AJ304">
        <v>227.9</v>
      </c>
      <c r="AK304">
        <v>235.5</v>
      </c>
      <c r="AL304">
        <v>13.9</v>
      </c>
      <c r="AM304">
        <v>1.91</v>
      </c>
      <c r="AN304">
        <v>19.399999999999999</v>
      </c>
      <c r="AO304">
        <v>926.1</v>
      </c>
      <c r="AP304">
        <v>0.11</v>
      </c>
      <c r="AQ304">
        <v>236.4</v>
      </c>
      <c r="AR304">
        <v>47</v>
      </c>
      <c r="AS304">
        <v>283.39999999999998</v>
      </c>
      <c r="AT304">
        <v>699.3</v>
      </c>
      <c r="AU304">
        <v>51.8</v>
      </c>
      <c r="AV304">
        <v>7.37</v>
      </c>
      <c r="AW304">
        <v>48.8</v>
      </c>
      <c r="AX304">
        <v>2351.1</v>
      </c>
      <c r="AY304">
        <v>0.39</v>
      </c>
      <c r="AZ304">
        <v>702.9</v>
      </c>
      <c r="BA304">
        <v>119</v>
      </c>
      <c r="BB304">
        <v>821.8</v>
      </c>
      <c r="BC304">
        <v>14954691.6</v>
      </c>
      <c r="BD304">
        <v>1192.2</v>
      </c>
      <c r="BE304">
        <v>168.7</v>
      </c>
      <c r="BF304">
        <v>1463403.8</v>
      </c>
      <c r="BG304">
        <v>50601</v>
      </c>
      <c r="BH304">
        <v>18</v>
      </c>
      <c r="BI304">
        <v>15036279.699999999</v>
      </c>
      <c r="BJ304">
        <v>2976226.2</v>
      </c>
      <c r="BK304">
        <v>18012505.899999999</v>
      </c>
      <c r="BL304">
        <v>0</v>
      </c>
      <c r="BM304">
        <v>30.36</v>
      </c>
      <c r="BN304">
        <v>7.85</v>
      </c>
      <c r="BO304">
        <v>0</v>
      </c>
      <c r="BP304">
        <v>38.21</v>
      </c>
      <c r="BQ304">
        <v>32.42</v>
      </c>
      <c r="BR304">
        <v>8.75</v>
      </c>
      <c r="BS304">
        <v>0</v>
      </c>
      <c r="BT304">
        <v>41.18</v>
      </c>
      <c r="BU304">
        <v>99065290</v>
      </c>
      <c r="BV304">
        <v>16736837</v>
      </c>
      <c r="BW304">
        <v>8509.5</v>
      </c>
      <c r="BX304">
        <v>1225307.8</v>
      </c>
      <c r="BY304">
        <v>0</v>
      </c>
      <c r="BZ304">
        <v>0</v>
      </c>
      <c r="CA304">
        <v>9096362</v>
      </c>
      <c r="CB304">
        <v>0</v>
      </c>
      <c r="CC304">
        <v>0</v>
      </c>
      <c r="CD304">
        <v>1688846</v>
      </c>
      <c r="CE304">
        <v>14018798</v>
      </c>
      <c r="CF304">
        <v>0</v>
      </c>
      <c r="CG304">
        <v>38210.6</v>
      </c>
      <c r="CH304">
        <v>0</v>
      </c>
      <c r="CI304">
        <v>2401418.7999999998</v>
      </c>
      <c r="CJ304">
        <v>52757750</v>
      </c>
      <c r="CK304">
        <v>2798.9</v>
      </c>
      <c r="CL304">
        <v>2779289.8</v>
      </c>
      <c r="CM304">
        <v>0</v>
      </c>
      <c r="CN304">
        <v>15047990</v>
      </c>
      <c r="CO304">
        <v>0</v>
      </c>
      <c r="CP304">
        <v>0</v>
      </c>
      <c r="CQ304">
        <v>5.8</v>
      </c>
      <c r="CR304">
        <v>180.1</v>
      </c>
      <c r="CS304">
        <v>0</v>
      </c>
      <c r="CT304">
        <v>4769</v>
      </c>
      <c r="CU304">
        <v>0</v>
      </c>
      <c r="CV304">
        <v>0</v>
      </c>
      <c r="CW304">
        <v>1136.3</v>
      </c>
      <c r="CX304">
        <v>3185</v>
      </c>
      <c r="CY304">
        <v>0</v>
      </c>
      <c r="CZ304">
        <v>2495.1999999999998</v>
      </c>
      <c r="DA304">
        <v>0</v>
      </c>
      <c r="DB304">
        <v>1355.7</v>
      </c>
      <c r="DC304">
        <v>6617.2</v>
      </c>
      <c r="DD304">
        <v>720.6</v>
      </c>
      <c r="DE304">
        <v>2796</v>
      </c>
      <c r="DF304">
        <v>0</v>
      </c>
      <c r="DG304">
        <v>6671</v>
      </c>
      <c r="DH304">
        <v>0</v>
      </c>
      <c r="DI304">
        <v>0</v>
      </c>
      <c r="DJ304">
        <v>23</v>
      </c>
      <c r="DK304">
        <v>27960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</row>
    <row r="305" spans="1:121" hidden="1">
      <c r="A305" t="s">
        <v>122</v>
      </c>
      <c r="B305">
        <v>2028</v>
      </c>
      <c r="C305">
        <v>93284504</v>
      </c>
      <c r="D305">
        <v>4386252.5</v>
      </c>
      <c r="E305">
        <v>4828041</v>
      </c>
      <c r="F305">
        <v>695852.5</v>
      </c>
      <c r="G305">
        <v>103194647.5</v>
      </c>
      <c r="H305">
        <v>89930567.5</v>
      </c>
      <c r="I305">
        <v>59582386.399999999</v>
      </c>
      <c r="J305" s="53">
        <v>26856058</v>
      </c>
      <c r="K305" s="65">
        <v>46439020</v>
      </c>
      <c r="L305">
        <v>3.5900000000000001E-2</v>
      </c>
      <c r="M305">
        <v>5.3999999999999999E-2</v>
      </c>
      <c r="N305">
        <v>0.15</v>
      </c>
      <c r="O305">
        <v>53493.31</v>
      </c>
      <c r="P305">
        <v>21086.6</v>
      </c>
      <c r="Q305">
        <v>0.87</v>
      </c>
      <c r="R305">
        <v>0.81</v>
      </c>
      <c r="S305">
        <v>73.900000000000006</v>
      </c>
      <c r="T305">
        <v>4.7</v>
      </c>
      <c r="U305">
        <v>0.66</v>
      </c>
      <c r="V305">
        <v>9.9</v>
      </c>
      <c r="W305">
        <v>290.2</v>
      </c>
      <c r="X305">
        <v>0.12</v>
      </c>
      <c r="Y305">
        <v>74.2</v>
      </c>
      <c r="Z305">
        <v>18.600000000000001</v>
      </c>
      <c r="AA305">
        <v>92.8</v>
      </c>
      <c r="AB305">
        <v>108.6</v>
      </c>
      <c r="AC305">
        <v>7</v>
      </c>
      <c r="AD305">
        <v>0.96</v>
      </c>
      <c r="AE305">
        <v>13</v>
      </c>
      <c r="AF305">
        <v>422.9</v>
      </c>
      <c r="AG305">
        <v>0.15</v>
      </c>
      <c r="AH305">
        <v>109</v>
      </c>
      <c r="AI305">
        <v>25.6</v>
      </c>
      <c r="AJ305">
        <v>134.69999999999999</v>
      </c>
      <c r="AK305">
        <v>180.4</v>
      </c>
      <c r="AL305">
        <v>4.9000000000000004</v>
      </c>
      <c r="AM305">
        <v>0.57999999999999996</v>
      </c>
      <c r="AN305">
        <v>20</v>
      </c>
      <c r="AO305">
        <v>892.3</v>
      </c>
      <c r="AP305">
        <v>0.08</v>
      </c>
      <c r="AQ305">
        <v>180.7</v>
      </c>
      <c r="AR305">
        <v>46.6</v>
      </c>
      <c r="AS305">
        <v>227.3</v>
      </c>
      <c r="AT305">
        <v>589.70000000000005</v>
      </c>
      <c r="AU305">
        <v>39.5</v>
      </c>
      <c r="AV305">
        <v>5.57</v>
      </c>
      <c r="AW305">
        <v>45.5</v>
      </c>
      <c r="AX305">
        <v>2115.5</v>
      </c>
      <c r="AY305">
        <v>0.34</v>
      </c>
      <c r="AZ305">
        <v>592.4</v>
      </c>
      <c r="BA305">
        <v>108.6</v>
      </c>
      <c r="BB305">
        <v>701</v>
      </c>
      <c r="BC305">
        <v>8991836.6999999993</v>
      </c>
      <c r="BD305">
        <v>575.9</v>
      </c>
      <c r="BE305">
        <v>79.7</v>
      </c>
      <c r="BF305">
        <v>1207315</v>
      </c>
      <c r="BG305">
        <v>35354.699999999997</v>
      </c>
      <c r="BH305">
        <v>14.9</v>
      </c>
      <c r="BI305">
        <v>9030753.9000000004</v>
      </c>
      <c r="BJ305">
        <v>2264951</v>
      </c>
      <c r="BK305">
        <v>11295704.9</v>
      </c>
      <c r="BL305">
        <v>0</v>
      </c>
      <c r="BM305">
        <v>25.5</v>
      </c>
      <c r="BN305">
        <v>9.35</v>
      </c>
      <c r="BO305">
        <v>0</v>
      </c>
      <c r="BP305">
        <v>34.85</v>
      </c>
      <c r="BQ305">
        <v>28.02</v>
      </c>
      <c r="BR305">
        <v>11.07</v>
      </c>
      <c r="BS305">
        <v>0</v>
      </c>
      <c r="BT305">
        <v>39.090000000000003</v>
      </c>
      <c r="BU305">
        <v>122825710</v>
      </c>
      <c r="BV305">
        <v>43612260</v>
      </c>
      <c r="BW305">
        <v>3710768.5</v>
      </c>
      <c r="BX305">
        <v>1207539</v>
      </c>
      <c r="BY305">
        <v>0</v>
      </c>
      <c r="BZ305">
        <v>0</v>
      </c>
      <c r="CA305">
        <v>4037190.5</v>
      </c>
      <c r="CB305">
        <v>0</v>
      </c>
      <c r="CC305">
        <v>0</v>
      </c>
      <c r="CD305">
        <v>2302070</v>
      </c>
      <c r="CE305">
        <v>12162894</v>
      </c>
      <c r="CF305">
        <v>0</v>
      </c>
      <c r="CG305">
        <v>30436.1</v>
      </c>
      <c r="CH305">
        <v>0</v>
      </c>
      <c r="CI305">
        <v>2347421</v>
      </c>
      <c r="CJ305">
        <v>51862320</v>
      </c>
      <c r="CK305">
        <v>2234.3000000000002</v>
      </c>
      <c r="CL305">
        <v>3852656</v>
      </c>
      <c r="CM305">
        <v>0</v>
      </c>
      <c r="CN305">
        <v>41310190</v>
      </c>
      <c r="CO305">
        <v>0</v>
      </c>
      <c r="CP305">
        <v>0</v>
      </c>
      <c r="CQ305">
        <v>2452</v>
      </c>
      <c r="CR305">
        <v>180.1</v>
      </c>
      <c r="CS305">
        <v>0</v>
      </c>
      <c r="CT305">
        <v>3639</v>
      </c>
      <c r="CU305">
        <v>0</v>
      </c>
      <c r="CV305">
        <v>0</v>
      </c>
      <c r="CW305">
        <v>1561.2</v>
      </c>
      <c r="CX305">
        <v>3185</v>
      </c>
      <c r="CY305">
        <v>0</v>
      </c>
      <c r="CZ305">
        <v>2455.1999999999998</v>
      </c>
      <c r="DA305">
        <v>0</v>
      </c>
      <c r="DB305">
        <v>1355.7</v>
      </c>
      <c r="DC305">
        <v>6617.2</v>
      </c>
      <c r="DD305">
        <v>696.6</v>
      </c>
      <c r="DE305">
        <v>2796</v>
      </c>
      <c r="DF305">
        <v>0</v>
      </c>
      <c r="DG305">
        <v>17961.900000000001</v>
      </c>
      <c r="DH305">
        <v>0</v>
      </c>
      <c r="DI305">
        <v>0</v>
      </c>
      <c r="DJ305">
        <v>10188.299999999999</v>
      </c>
      <c r="DK305">
        <v>27960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</row>
    <row r="306" spans="1:121" hidden="1">
      <c r="A306" t="s">
        <v>122</v>
      </c>
      <c r="B306">
        <v>2030</v>
      </c>
      <c r="C306">
        <v>95990800</v>
      </c>
      <c r="D306">
        <v>10277400</v>
      </c>
      <c r="E306">
        <v>5438006.5</v>
      </c>
      <c r="F306">
        <v>870406.8</v>
      </c>
      <c r="G306">
        <v>112576614.90000001</v>
      </c>
      <c r="H306">
        <v>92539601.599999994</v>
      </c>
      <c r="I306">
        <v>48099475.799999997</v>
      </c>
      <c r="J306" s="53">
        <v>28524742</v>
      </c>
      <c r="K306" s="65">
        <v>60075970</v>
      </c>
      <c r="L306">
        <v>3.5900000000000001E-2</v>
      </c>
      <c r="M306">
        <v>5.3999999999999999E-2</v>
      </c>
      <c r="N306">
        <v>0.15</v>
      </c>
      <c r="O306">
        <v>56669.13</v>
      </c>
      <c r="P306">
        <v>21698.7</v>
      </c>
      <c r="Q306">
        <v>0.91</v>
      </c>
      <c r="R306">
        <v>0.86</v>
      </c>
      <c r="S306">
        <v>45.5</v>
      </c>
      <c r="T306">
        <v>2.8</v>
      </c>
      <c r="U306">
        <v>0.38</v>
      </c>
      <c r="V306">
        <v>7.1</v>
      </c>
      <c r="W306">
        <v>184.9</v>
      </c>
      <c r="X306">
        <v>0.09</v>
      </c>
      <c r="Y306">
        <v>45.7</v>
      </c>
      <c r="Z306">
        <v>12.7</v>
      </c>
      <c r="AA306">
        <v>58.3</v>
      </c>
      <c r="AB306">
        <v>75.5</v>
      </c>
      <c r="AC306">
        <v>4.5</v>
      </c>
      <c r="AD306">
        <v>0.62</v>
      </c>
      <c r="AE306">
        <v>10.3</v>
      </c>
      <c r="AF306">
        <v>305.89999999999998</v>
      </c>
      <c r="AG306">
        <v>0.12</v>
      </c>
      <c r="AH306">
        <v>75.8</v>
      </c>
      <c r="AI306">
        <v>19.399999999999999</v>
      </c>
      <c r="AJ306">
        <v>95.3</v>
      </c>
      <c r="AK306">
        <v>196.1</v>
      </c>
      <c r="AL306">
        <v>6.9</v>
      </c>
      <c r="AM306">
        <v>0.87</v>
      </c>
      <c r="AN306">
        <v>20.3</v>
      </c>
      <c r="AO306">
        <v>919.6</v>
      </c>
      <c r="AP306">
        <v>0.09</v>
      </c>
      <c r="AQ306">
        <v>196.5</v>
      </c>
      <c r="AR306">
        <v>47.7</v>
      </c>
      <c r="AS306">
        <v>244.3</v>
      </c>
      <c r="AT306">
        <v>523.79999999999995</v>
      </c>
      <c r="AU306">
        <v>35.299999999999997</v>
      </c>
      <c r="AV306">
        <v>4.95</v>
      </c>
      <c r="AW306">
        <v>40.1</v>
      </c>
      <c r="AX306">
        <v>1903.9</v>
      </c>
      <c r="AY306">
        <v>0.28000000000000003</v>
      </c>
      <c r="AZ306">
        <v>526.20000000000005</v>
      </c>
      <c r="BA306">
        <v>96.9</v>
      </c>
      <c r="BB306">
        <v>623.1</v>
      </c>
      <c r="BC306">
        <v>6476854.7999999998</v>
      </c>
      <c r="BD306">
        <v>395.7</v>
      </c>
      <c r="BE306">
        <v>54.4</v>
      </c>
      <c r="BF306">
        <v>1021398.9</v>
      </c>
      <c r="BG306">
        <v>26389.8</v>
      </c>
      <c r="BH306">
        <v>13.5</v>
      </c>
      <c r="BI306">
        <v>6503510.7999999998</v>
      </c>
      <c r="BJ306">
        <v>1811509.2</v>
      </c>
      <c r="BK306">
        <v>8315020</v>
      </c>
      <c r="BL306">
        <v>0</v>
      </c>
      <c r="BM306">
        <v>22.76</v>
      </c>
      <c r="BN306">
        <v>9.2200000000000006</v>
      </c>
      <c r="BO306">
        <v>0</v>
      </c>
      <c r="BP306">
        <v>31.98</v>
      </c>
      <c r="BQ306">
        <v>25.87</v>
      </c>
      <c r="BR306">
        <v>11.57</v>
      </c>
      <c r="BS306">
        <v>0</v>
      </c>
      <c r="BT306">
        <v>37.44</v>
      </c>
      <c r="BU306">
        <v>144216460</v>
      </c>
      <c r="BV306">
        <v>64477140</v>
      </c>
      <c r="BW306">
        <v>8747470</v>
      </c>
      <c r="BX306">
        <v>1164808.6000000001</v>
      </c>
      <c r="BY306">
        <v>0</v>
      </c>
      <c r="BZ306">
        <v>0</v>
      </c>
      <c r="CA306">
        <v>2735789</v>
      </c>
      <c r="CB306">
        <v>0</v>
      </c>
      <c r="CC306">
        <v>0</v>
      </c>
      <c r="CD306">
        <v>3104958.8</v>
      </c>
      <c r="CE306">
        <v>9511840</v>
      </c>
      <c r="CF306">
        <v>0</v>
      </c>
      <c r="CG306">
        <v>18225.5</v>
      </c>
      <c r="CH306">
        <v>0</v>
      </c>
      <c r="CI306">
        <v>2223948.5</v>
      </c>
      <c r="CJ306">
        <v>50999376</v>
      </c>
      <c r="CK306">
        <v>1045.8</v>
      </c>
      <c r="CL306">
        <v>4336827</v>
      </c>
      <c r="CM306">
        <v>0</v>
      </c>
      <c r="CN306">
        <v>61372180</v>
      </c>
      <c r="CO306">
        <v>0</v>
      </c>
      <c r="CP306">
        <v>0</v>
      </c>
      <c r="CQ306">
        <v>5815.4</v>
      </c>
      <c r="CR306">
        <v>180.1</v>
      </c>
      <c r="CS306">
        <v>0</v>
      </c>
      <c r="CT306">
        <v>3639</v>
      </c>
      <c r="CU306">
        <v>0</v>
      </c>
      <c r="CV306">
        <v>0</v>
      </c>
      <c r="CW306">
        <v>2229.4</v>
      </c>
      <c r="CX306">
        <v>3057</v>
      </c>
      <c r="CY306">
        <v>0</v>
      </c>
      <c r="CZ306">
        <v>2455.1999999999998</v>
      </c>
      <c r="DA306">
        <v>0</v>
      </c>
      <c r="DB306">
        <v>1355.7</v>
      </c>
      <c r="DC306">
        <v>6617.2</v>
      </c>
      <c r="DD306">
        <v>696.6</v>
      </c>
      <c r="DE306">
        <v>2796</v>
      </c>
      <c r="DF306">
        <v>0</v>
      </c>
      <c r="DG306">
        <v>27047.9</v>
      </c>
      <c r="DH306">
        <v>0</v>
      </c>
      <c r="DI306">
        <v>0</v>
      </c>
      <c r="DJ306">
        <v>23641.3</v>
      </c>
      <c r="DK306">
        <v>27960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</row>
    <row r="307" spans="1:121" hidden="1">
      <c r="A307" t="s">
        <v>122</v>
      </c>
      <c r="B307">
        <v>2035</v>
      </c>
      <c r="C307">
        <v>103176600</v>
      </c>
      <c r="D307">
        <v>23105742</v>
      </c>
      <c r="E307">
        <v>5875242</v>
      </c>
      <c r="F307">
        <v>876542.6</v>
      </c>
      <c r="G307">
        <v>133034123.2</v>
      </c>
      <c r="H307">
        <v>99467151</v>
      </c>
      <c r="I307">
        <v>45465022.200000003</v>
      </c>
      <c r="J307" s="53">
        <v>24291364</v>
      </c>
      <c r="K307" s="65">
        <v>64037770</v>
      </c>
      <c r="L307">
        <v>3.5900000000000001E-2</v>
      </c>
      <c r="M307">
        <v>5.3999999999999999E-2</v>
      </c>
      <c r="N307">
        <v>0.15</v>
      </c>
      <c r="O307">
        <v>82334.69</v>
      </c>
      <c r="P307">
        <v>23820.6</v>
      </c>
      <c r="Q307">
        <v>0.95</v>
      </c>
      <c r="R307">
        <v>0.91</v>
      </c>
      <c r="S307">
        <v>21.4</v>
      </c>
      <c r="T307">
        <v>1</v>
      </c>
      <c r="U307">
        <v>0.13</v>
      </c>
      <c r="V307">
        <v>4.9000000000000004</v>
      </c>
      <c r="W307">
        <v>100.5</v>
      </c>
      <c r="X307">
        <v>7.0000000000000007E-2</v>
      </c>
      <c r="Y307">
        <v>21.5</v>
      </c>
      <c r="Z307">
        <v>7.9</v>
      </c>
      <c r="AA307">
        <v>29.4</v>
      </c>
      <c r="AB307">
        <v>41.8</v>
      </c>
      <c r="AC307">
        <v>1.9</v>
      </c>
      <c r="AD307">
        <v>0.25</v>
      </c>
      <c r="AE307">
        <v>7.6</v>
      </c>
      <c r="AF307">
        <v>191.5</v>
      </c>
      <c r="AG307">
        <v>0.09</v>
      </c>
      <c r="AH307">
        <v>42</v>
      </c>
      <c r="AI307">
        <v>13.3</v>
      </c>
      <c r="AJ307">
        <v>55.3</v>
      </c>
      <c r="AK307">
        <v>247.7</v>
      </c>
      <c r="AL307">
        <v>12.9</v>
      </c>
      <c r="AM307">
        <v>1.75</v>
      </c>
      <c r="AN307">
        <v>21.8</v>
      </c>
      <c r="AO307">
        <v>1030.4000000000001</v>
      </c>
      <c r="AP307">
        <v>0.12</v>
      </c>
      <c r="AQ307">
        <v>248.5</v>
      </c>
      <c r="AR307">
        <v>52.6</v>
      </c>
      <c r="AS307">
        <v>301.10000000000002</v>
      </c>
      <c r="AT307">
        <v>452.1</v>
      </c>
      <c r="AU307">
        <v>29</v>
      </c>
      <c r="AV307">
        <v>4.05</v>
      </c>
      <c r="AW307">
        <v>36.200000000000003</v>
      </c>
      <c r="AX307">
        <v>1682.9</v>
      </c>
      <c r="AY307">
        <v>0.25</v>
      </c>
      <c r="AZ307">
        <v>454.1</v>
      </c>
      <c r="BA307">
        <v>86.4</v>
      </c>
      <c r="BB307">
        <v>540.4</v>
      </c>
      <c r="BC307">
        <v>3664636.1</v>
      </c>
      <c r="BD307">
        <v>168</v>
      </c>
      <c r="BE307">
        <v>22.2</v>
      </c>
      <c r="BF307">
        <v>835962.3</v>
      </c>
      <c r="BG307">
        <v>17189</v>
      </c>
      <c r="BH307">
        <v>12</v>
      </c>
      <c r="BI307">
        <v>3675696.7</v>
      </c>
      <c r="BJ307">
        <v>1351457.8</v>
      </c>
      <c r="BK307">
        <v>5027154.4000000004</v>
      </c>
      <c r="BL307">
        <v>0</v>
      </c>
      <c r="BM307">
        <v>18.79</v>
      </c>
      <c r="BN307">
        <v>12.22</v>
      </c>
      <c r="BO307">
        <v>0</v>
      </c>
      <c r="BP307">
        <v>31.01</v>
      </c>
      <c r="BQ307">
        <v>22.83</v>
      </c>
      <c r="BR307">
        <v>16.850000000000001</v>
      </c>
      <c r="BS307">
        <v>0</v>
      </c>
      <c r="BT307">
        <v>39.68</v>
      </c>
      <c r="BU307">
        <v>172886080</v>
      </c>
      <c r="BV307">
        <v>87569100</v>
      </c>
      <c r="BW307">
        <v>19694956</v>
      </c>
      <c r="BX307">
        <v>1120711</v>
      </c>
      <c r="BY307">
        <v>0</v>
      </c>
      <c r="BZ307">
        <v>0</v>
      </c>
      <c r="CA307">
        <v>998763.2</v>
      </c>
      <c r="CB307">
        <v>0</v>
      </c>
      <c r="CC307">
        <v>0</v>
      </c>
      <c r="CD307">
        <v>3869461.5</v>
      </c>
      <c r="CE307">
        <v>6873857.5</v>
      </c>
      <c r="CF307">
        <v>0</v>
      </c>
      <c r="CG307">
        <v>11377</v>
      </c>
      <c r="CH307">
        <v>0</v>
      </c>
      <c r="CI307">
        <v>2071989.8</v>
      </c>
      <c r="CJ307">
        <v>49804628</v>
      </c>
      <c r="CK307">
        <v>583</v>
      </c>
      <c r="CL307">
        <v>4740119.5</v>
      </c>
      <c r="CM307">
        <v>0</v>
      </c>
      <c r="CN307">
        <v>83699640</v>
      </c>
      <c r="CO307">
        <v>0</v>
      </c>
      <c r="CP307">
        <v>0</v>
      </c>
      <c r="CQ307">
        <v>10202.799999999999</v>
      </c>
      <c r="CR307">
        <v>180.1</v>
      </c>
      <c r="CS307">
        <v>0</v>
      </c>
      <c r="CT307">
        <v>3639</v>
      </c>
      <c r="CU307">
        <v>0</v>
      </c>
      <c r="CV307">
        <v>0</v>
      </c>
      <c r="CW307">
        <v>3075.6</v>
      </c>
      <c r="CX307">
        <v>3057</v>
      </c>
      <c r="CY307">
        <v>0</v>
      </c>
      <c r="CZ307">
        <v>2455.1999999999998</v>
      </c>
      <c r="DA307">
        <v>0</v>
      </c>
      <c r="DB307">
        <v>1366.7</v>
      </c>
      <c r="DC307">
        <v>6617.2</v>
      </c>
      <c r="DD307">
        <v>446.6</v>
      </c>
      <c r="DE307">
        <v>2796</v>
      </c>
      <c r="DF307">
        <v>0</v>
      </c>
      <c r="DG307">
        <v>39223.5</v>
      </c>
      <c r="DH307">
        <v>0</v>
      </c>
      <c r="DI307">
        <v>0</v>
      </c>
      <c r="DJ307">
        <v>56721.4</v>
      </c>
      <c r="DK307">
        <v>27960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</row>
    <row r="308" spans="1:121" hidden="1">
      <c r="A308" t="s">
        <v>122</v>
      </c>
      <c r="B308">
        <v>2040</v>
      </c>
      <c r="C308">
        <v>111253040</v>
      </c>
      <c r="D308">
        <v>26811160</v>
      </c>
      <c r="E308">
        <v>6118935</v>
      </c>
      <c r="F308">
        <v>779535.6</v>
      </c>
      <c r="G308">
        <v>144962668.09999999</v>
      </c>
      <c r="H308">
        <v>107253320.09999999</v>
      </c>
      <c r="I308">
        <v>58015512.200000003</v>
      </c>
      <c r="J308" s="53">
        <v>24402656</v>
      </c>
      <c r="K308" s="65">
        <v>53641030</v>
      </c>
      <c r="L308">
        <v>3.5900000000000001E-2</v>
      </c>
      <c r="M308">
        <v>5.3999999999999999E-2</v>
      </c>
      <c r="N308">
        <v>0.15</v>
      </c>
      <c r="O308">
        <v>82522.36</v>
      </c>
      <c r="P308">
        <v>25870.7</v>
      </c>
      <c r="Q308">
        <v>0.96</v>
      </c>
      <c r="R308">
        <v>0.93</v>
      </c>
      <c r="S308">
        <v>16.399999999999999</v>
      </c>
      <c r="T308">
        <v>0.6</v>
      </c>
      <c r="U308">
        <v>7.0000000000000007E-2</v>
      </c>
      <c r="V308">
        <v>4.5</v>
      </c>
      <c r="W308">
        <v>84.6</v>
      </c>
      <c r="X308">
        <v>7.0000000000000007E-2</v>
      </c>
      <c r="Y308">
        <v>16.399999999999999</v>
      </c>
      <c r="Z308">
        <v>7.1</v>
      </c>
      <c r="AA308">
        <v>23.5</v>
      </c>
      <c r="AB308">
        <v>33.200000000000003</v>
      </c>
      <c r="AC308">
        <v>1.2</v>
      </c>
      <c r="AD308">
        <v>0.15</v>
      </c>
      <c r="AE308">
        <v>7</v>
      </c>
      <c r="AF308">
        <v>163.9</v>
      </c>
      <c r="AG308">
        <v>0.09</v>
      </c>
      <c r="AH308">
        <v>33.299999999999997</v>
      </c>
      <c r="AI308">
        <v>11.9</v>
      </c>
      <c r="AJ308">
        <v>45.2</v>
      </c>
      <c r="AK308">
        <v>296.89999999999998</v>
      </c>
      <c r="AL308">
        <v>18.5</v>
      </c>
      <c r="AM308">
        <v>2.56</v>
      </c>
      <c r="AN308">
        <v>23.5</v>
      </c>
      <c r="AO308">
        <v>1141.9000000000001</v>
      </c>
      <c r="AP308">
        <v>0.14000000000000001</v>
      </c>
      <c r="AQ308">
        <v>298.2</v>
      </c>
      <c r="AR308">
        <v>57.5</v>
      </c>
      <c r="AS308">
        <v>355.7</v>
      </c>
      <c r="AT308">
        <v>420.8</v>
      </c>
      <c r="AU308">
        <v>24.8</v>
      </c>
      <c r="AV308">
        <v>3.43</v>
      </c>
      <c r="AW308">
        <v>35.5</v>
      </c>
      <c r="AX308">
        <v>1643.1</v>
      </c>
      <c r="AY308">
        <v>0.23</v>
      </c>
      <c r="AZ308">
        <v>422.5</v>
      </c>
      <c r="BA308">
        <v>84.6</v>
      </c>
      <c r="BB308">
        <v>507.1</v>
      </c>
      <c r="BC308">
        <v>2803595.9</v>
      </c>
      <c r="BD308">
        <v>93.4</v>
      </c>
      <c r="BE308">
        <v>11.6</v>
      </c>
      <c r="BF308">
        <v>785046.5</v>
      </c>
      <c r="BG308">
        <v>14526.9</v>
      </c>
      <c r="BH308">
        <v>11.5</v>
      </c>
      <c r="BI308">
        <v>2809535.3</v>
      </c>
      <c r="BJ308">
        <v>1221086.8</v>
      </c>
      <c r="BK308">
        <v>4030622.2</v>
      </c>
      <c r="BL308">
        <v>0</v>
      </c>
      <c r="BM308">
        <v>17.82</v>
      </c>
      <c r="BN308">
        <v>12.24</v>
      </c>
      <c r="BO308">
        <v>0</v>
      </c>
      <c r="BP308">
        <v>30.07</v>
      </c>
      <c r="BQ308">
        <v>21.87</v>
      </c>
      <c r="BR308">
        <v>17.079999999999998</v>
      </c>
      <c r="BS308">
        <v>0</v>
      </c>
      <c r="BT308">
        <v>38.950000000000003</v>
      </c>
      <c r="BU308">
        <v>174287060</v>
      </c>
      <c r="BV308">
        <v>86947150</v>
      </c>
      <c r="BW308">
        <v>22884112</v>
      </c>
      <c r="BX308">
        <v>1118267.8999999999</v>
      </c>
      <c r="BY308">
        <v>0</v>
      </c>
      <c r="BZ308">
        <v>0</v>
      </c>
      <c r="CA308">
        <v>428843.5</v>
      </c>
      <c r="CB308">
        <v>0</v>
      </c>
      <c r="CC308">
        <v>0</v>
      </c>
      <c r="CD308">
        <v>4004972</v>
      </c>
      <c r="CE308">
        <v>6252301.5</v>
      </c>
      <c r="CF308">
        <v>0</v>
      </c>
      <c r="CG308">
        <v>9370.2999999999993</v>
      </c>
      <c r="CH308">
        <v>0</v>
      </c>
      <c r="CI308">
        <v>2042848.8</v>
      </c>
      <c r="CJ308">
        <v>49603330</v>
      </c>
      <c r="CK308">
        <v>822.3</v>
      </c>
      <c r="CL308">
        <v>5000001.5</v>
      </c>
      <c r="CM308">
        <v>0</v>
      </c>
      <c r="CN308">
        <v>82942184</v>
      </c>
      <c r="CO308">
        <v>0</v>
      </c>
      <c r="CP308">
        <v>0</v>
      </c>
      <c r="CQ308">
        <v>11635.6</v>
      </c>
      <c r="CR308">
        <v>180.1</v>
      </c>
      <c r="CS308">
        <v>0</v>
      </c>
      <c r="CT308">
        <v>3639</v>
      </c>
      <c r="CU308">
        <v>0</v>
      </c>
      <c r="CV308">
        <v>0</v>
      </c>
      <c r="CW308">
        <v>3207.1</v>
      </c>
      <c r="CX308">
        <v>3057</v>
      </c>
      <c r="CY308">
        <v>0</v>
      </c>
      <c r="CZ308">
        <v>2455.1999999999998</v>
      </c>
      <c r="DA308">
        <v>0</v>
      </c>
      <c r="DB308">
        <v>1366.7</v>
      </c>
      <c r="DC308">
        <v>6617.2</v>
      </c>
      <c r="DD308">
        <v>446.6</v>
      </c>
      <c r="DE308">
        <v>2796</v>
      </c>
      <c r="DF308">
        <v>0</v>
      </c>
      <c r="DG308">
        <v>40106.800000000003</v>
      </c>
      <c r="DH308">
        <v>0</v>
      </c>
      <c r="DI308">
        <v>0</v>
      </c>
      <c r="DJ308">
        <v>66507.7</v>
      </c>
      <c r="DK308">
        <v>27960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</row>
    <row r="309" spans="1:121" hidden="1">
      <c r="A309" t="s">
        <v>122</v>
      </c>
      <c r="B309">
        <v>2045</v>
      </c>
      <c r="C309">
        <v>118459110</v>
      </c>
      <c r="D309">
        <v>28364538</v>
      </c>
      <c r="E309">
        <v>6464733</v>
      </c>
      <c r="F309">
        <v>764907.2</v>
      </c>
      <c r="G309">
        <v>154053292.40000001</v>
      </c>
      <c r="H309">
        <v>114200381.59999999</v>
      </c>
      <c r="I309">
        <v>63061528.899999999</v>
      </c>
      <c r="J309" s="53">
        <v>26900732</v>
      </c>
      <c r="K309" s="65">
        <v>52003896</v>
      </c>
      <c r="L309">
        <v>3.5900000000000001E-2</v>
      </c>
      <c r="M309">
        <v>5.3999999999999999E-2</v>
      </c>
      <c r="N309">
        <v>0.15</v>
      </c>
      <c r="O309">
        <v>85513.42</v>
      </c>
      <c r="P309">
        <v>27911.5</v>
      </c>
      <c r="Q309">
        <v>0.96</v>
      </c>
      <c r="R309">
        <v>0.92</v>
      </c>
      <c r="S309">
        <v>18.600000000000001</v>
      </c>
      <c r="T309">
        <v>0.6</v>
      </c>
      <c r="U309">
        <v>7.0000000000000007E-2</v>
      </c>
      <c r="V309">
        <v>4.5</v>
      </c>
      <c r="W309">
        <v>95.9</v>
      </c>
      <c r="X309">
        <v>0.06</v>
      </c>
      <c r="Y309">
        <v>18.600000000000001</v>
      </c>
      <c r="Z309">
        <v>7.3</v>
      </c>
      <c r="AA309">
        <v>26</v>
      </c>
      <c r="AB309">
        <v>35.4</v>
      </c>
      <c r="AC309">
        <v>1.2</v>
      </c>
      <c r="AD309">
        <v>0.15</v>
      </c>
      <c r="AE309">
        <v>6.8</v>
      </c>
      <c r="AF309">
        <v>174.7</v>
      </c>
      <c r="AG309">
        <v>0.08</v>
      </c>
      <c r="AH309">
        <v>35.5</v>
      </c>
      <c r="AI309">
        <v>12</v>
      </c>
      <c r="AJ309">
        <v>47.5</v>
      </c>
      <c r="AK309">
        <v>313</v>
      </c>
      <c r="AL309">
        <v>18.7</v>
      </c>
      <c r="AM309">
        <v>2.56</v>
      </c>
      <c r="AN309">
        <v>25.9</v>
      </c>
      <c r="AO309">
        <v>1232.3</v>
      </c>
      <c r="AP309">
        <v>0.16</v>
      </c>
      <c r="AQ309">
        <v>314.2</v>
      </c>
      <c r="AR309">
        <v>62.6</v>
      </c>
      <c r="AS309">
        <v>376.9</v>
      </c>
      <c r="AT309">
        <v>372.3</v>
      </c>
      <c r="AU309">
        <v>20.2</v>
      </c>
      <c r="AV309">
        <v>2.75</v>
      </c>
      <c r="AW309">
        <v>33.4</v>
      </c>
      <c r="AX309">
        <v>1514.9</v>
      </c>
      <c r="AY309">
        <v>0.2</v>
      </c>
      <c r="AZ309">
        <v>373.7</v>
      </c>
      <c r="BA309">
        <v>78.599999999999994</v>
      </c>
      <c r="BB309">
        <v>452.2</v>
      </c>
      <c r="BC309">
        <v>3257806.3</v>
      </c>
      <c r="BD309">
        <v>100.1</v>
      </c>
      <c r="BE309">
        <v>12.1</v>
      </c>
      <c r="BF309">
        <v>793358.9</v>
      </c>
      <c r="BG309">
        <v>16897.099999999999</v>
      </c>
      <c r="BH309">
        <v>11.4</v>
      </c>
      <c r="BI309">
        <v>3264098.5</v>
      </c>
      <c r="BJ309">
        <v>1299993.3</v>
      </c>
      <c r="BK309">
        <v>4564091.7</v>
      </c>
      <c r="BL309">
        <v>0</v>
      </c>
      <c r="BM309">
        <v>16.13</v>
      </c>
      <c r="BN309">
        <v>12.85</v>
      </c>
      <c r="BO309">
        <v>0</v>
      </c>
      <c r="BP309">
        <v>28.98</v>
      </c>
      <c r="BQ309">
        <v>20.2</v>
      </c>
      <c r="BR309">
        <v>17.86</v>
      </c>
      <c r="BS309">
        <v>0</v>
      </c>
      <c r="BT309">
        <v>38.07</v>
      </c>
      <c r="BU309">
        <v>179259090</v>
      </c>
      <c r="BV309">
        <v>90991760</v>
      </c>
      <c r="BW309">
        <v>24104012</v>
      </c>
      <c r="BX309">
        <v>457714.6</v>
      </c>
      <c r="BY309">
        <v>0</v>
      </c>
      <c r="BZ309">
        <v>0</v>
      </c>
      <c r="CA309">
        <v>425314.7</v>
      </c>
      <c r="CB309">
        <v>0</v>
      </c>
      <c r="CC309">
        <v>0</v>
      </c>
      <c r="CD309">
        <v>3651494.8</v>
      </c>
      <c r="CE309">
        <v>7183015</v>
      </c>
      <c r="CF309">
        <v>0</v>
      </c>
      <c r="CG309">
        <v>153858</v>
      </c>
      <c r="CH309">
        <v>0</v>
      </c>
      <c r="CI309">
        <v>1927434.2</v>
      </c>
      <c r="CJ309">
        <v>48826148</v>
      </c>
      <c r="CK309">
        <v>628.4</v>
      </c>
      <c r="CL309">
        <v>5189204</v>
      </c>
      <c r="CM309">
        <v>0</v>
      </c>
      <c r="CN309">
        <v>87340270</v>
      </c>
      <c r="CO309">
        <v>0</v>
      </c>
      <c r="CP309">
        <v>0</v>
      </c>
      <c r="CQ309">
        <v>10789.3</v>
      </c>
      <c r="CR309">
        <v>95.1</v>
      </c>
      <c r="CS309">
        <v>0</v>
      </c>
      <c r="CT309">
        <v>3297</v>
      </c>
      <c r="CU309">
        <v>0</v>
      </c>
      <c r="CV309">
        <v>0</v>
      </c>
      <c r="CW309">
        <v>3334.7</v>
      </c>
      <c r="CX309">
        <v>3057</v>
      </c>
      <c r="CY309">
        <v>0</v>
      </c>
      <c r="CZ309">
        <v>5199.2</v>
      </c>
      <c r="DA309">
        <v>0</v>
      </c>
      <c r="DB309">
        <v>1366.7</v>
      </c>
      <c r="DC309">
        <v>6617.2</v>
      </c>
      <c r="DD309">
        <v>446.6</v>
      </c>
      <c r="DE309">
        <v>2796</v>
      </c>
      <c r="DF309">
        <v>0</v>
      </c>
      <c r="DG309">
        <v>46421.8</v>
      </c>
      <c r="DH309">
        <v>0</v>
      </c>
      <c r="DI309">
        <v>0</v>
      </c>
      <c r="DJ309">
        <v>72108.7</v>
      </c>
      <c r="DK309">
        <v>27960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</row>
    <row r="310" spans="1:121" hidden="1">
      <c r="A310" t="s">
        <v>122</v>
      </c>
      <c r="B310">
        <v>2050</v>
      </c>
      <c r="C310">
        <v>125354860</v>
      </c>
      <c r="D310">
        <v>26201038</v>
      </c>
      <c r="E310">
        <v>6726633</v>
      </c>
      <c r="F310">
        <v>768558.7</v>
      </c>
      <c r="G310">
        <v>159051093.80000001</v>
      </c>
      <c r="H310">
        <v>120848233.5</v>
      </c>
      <c r="I310">
        <v>68438635.200000003</v>
      </c>
      <c r="J310" s="53">
        <v>31812250</v>
      </c>
      <c r="K310" s="65">
        <v>49502692</v>
      </c>
      <c r="L310">
        <v>3.5900000000000001E-2</v>
      </c>
      <c r="M310">
        <v>5.3900000000000003E-2</v>
      </c>
      <c r="N310">
        <v>0.15</v>
      </c>
      <c r="O310">
        <v>84843.86</v>
      </c>
      <c r="P310">
        <v>29707.3</v>
      </c>
      <c r="Q310">
        <v>0.94</v>
      </c>
      <c r="R310">
        <v>0.9</v>
      </c>
      <c r="S310">
        <v>27.6</v>
      </c>
      <c r="T310">
        <v>1.1000000000000001</v>
      </c>
      <c r="U310">
        <v>0.14000000000000001</v>
      </c>
      <c r="V310">
        <v>5.0999999999999996</v>
      </c>
      <c r="W310">
        <v>131</v>
      </c>
      <c r="X310">
        <v>7.0000000000000007E-2</v>
      </c>
      <c r="Y310">
        <v>27.6</v>
      </c>
      <c r="Z310">
        <v>9</v>
      </c>
      <c r="AA310">
        <v>36.6</v>
      </c>
      <c r="AB310">
        <v>48.9</v>
      </c>
      <c r="AC310">
        <v>1.9</v>
      </c>
      <c r="AD310">
        <v>0.24</v>
      </c>
      <c r="AE310">
        <v>7.7</v>
      </c>
      <c r="AF310">
        <v>231.2</v>
      </c>
      <c r="AG310">
        <v>0.08</v>
      </c>
      <c r="AH310">
        <v>49</v>
      </c>
      <c r="AI310">
        <v>14.6</v>
      </c>
      <c r="AJ310">
        <v>63.5</v>
      </c>
      <c r="AK310">
        <v>310.39999999999998</v>
      </c>
      <c r="AL310">
        <v>17.399999999999999</v>
      </c>
      <c r="AM310">
        <v>2.37</v>
      </c>
      <c r="AN310">
        <v>26.9</v>
      </c>
      <c r="AO310">
        <v>1257.5999999999999</v>
      </c>
      <c r="AP310">
        <v>0.16</v>
      </c>
      <c r="AQ310">
        <v>311.60000000000002</v>
      </c>
      <c r="AR310">
        <v>64.400000000000006</v>
      </c>
      <c r="AS310">
        <v>376</v>
      </c>
      <c r="AT310">
        <v>374.1</v>
      </c>
      <c r="AU310">
        <v>17.5</v>
      </c>
      <c r="AV310">
        <v>2.34</v>
      </c>
      <c r="AW310">
        <v>35.700000000000003</v>
      </c>
      <c r="AX310">
        <v>1611.5</v>
      </c>
      <c r="AY310">
        <v>0.19</v>
      </c>
      <c r="AZ310">
        <v>375.3</v>
      </c>
      <c r="BA310">
        <v>83.8</v>
      </c>
      <c r="BB310">
        <v>459.1</v>
      </c>
      <c r="BC310">
        <v>4783292.7</v>
      </c>
      <c r="BD310">
        <v>191</v>
      </c>
      <c r="BE310">
        <v>24.6</v>
      </c>
      <c r="BF310">
        <v>888554</v>
      </c>
      <c r="BG310">
        <v>22836.400000000001</v>
      </c>
      <c r="BH310">
        <v>11.4</v>
      </c>
      <c r="BI310">
        <v>4795698.5</v>
      </c>
      <c r="BJ310">
        <v>1572191.2</v>
      </c>
      <c r="BK310">
        <v>6367889.7000000002</v>
      </c>
      <c r="BL310">
        <v>0</v>
      </c>
      <c r="BM310">
        <v>16.73</v>
      </c>
      <c r="BN310">
        <v>13.18</v>
      </c>
      <c r="BO310">
        <v>0</v>
      </c>
      <c r="BP310">
        <v>29.91</v>
      </c>
      <c r="BQ310">
        <v>20.83</v>
      </c>
      <c r="BR310">
        <v>17.899999999999999</v>
      </c>
      <c r="BS310">
        <v>0</v>
      </c>
      <c r="BT310">
        <v>38.72</v>
      </c>
      <c r="BU310">
        <v>176806800</v>
      </c>
      <c r="BV310">
        <v>90612456</v>
      </c>
      <c r="BW310">
        <v>22308740</v>
      </c>
      <c r="BX310">
        <v>446439.7</v>
      </c>
      <c r="BY310">
        <v>0</v>
      </c>
      <c r="BZ310">
        <v>0</v>
      </c>
      <c r="CA310">
        <v>1061005.8999999999</v>
      </c>
      <c r="CB310">
        <v>0</v>
      </c>
      <c r="CC310">
        <v>0</v>
      </c>
      <c r="CD310">
        <v>3644234.8</v>
      </c>
      <c r="CE310">
        <v>9147579</v>
      </c>
      <c r="CF310">
        <v>0</v>
      </c>
      <c r="CG310">
        <v>351616.1</v>
      </c>
      <c r="CH310">
        <v>0</v>
      </c>
      <c r="CI310">
        <v>1888639.6</v>
      </c>
      <c r="CJ310">
        <v>45642660</v>
      </c>
      <c r="CK310">
        <v>0</v>
      </c>
      <c r="CL310">
        <v>5347654.5</v>
      </c>
      <c r="CM310">
        <v>0</v>
      </c>
      <c r="CN310">
        <v>86968220</v>
      </c>
      <c r="CO310">
        <v>0</v>
      </c>
      <c r="CP310">
        <v>0</v>
      </c>
      <c r="CQ310">
        <v>10667.8</v>
      </c>
      <c r="CR310">
        <v>95.1</v>
      </c>
      <c r="CS310">
        <v>0</v>
      </c>
      <c r="CT310">
        <v>2350</v>
      </c>
      <c r="CU310">
        <v>0</v>
      </c>
      <c r="CV310">
        <v>0</v>
      </c>
      <c r="CW310">
        <v>3530.2</v>
      </c>
      <c r="CX310">
        <v>3057</v>
      </c>
      <c r="CY310">
        <v>0</v>
      </c>
      <c r="CZ310">
        <v>12418.3</v>
      </c>
      <c r="DA310">
        <v>0</v>
      </c>
      <c r="DB310">
        <v>1366.7</v>
      </c>
      <c r="DC310">
        <v>6219</v>
      </c>
      <c r="DD310">
        <v>446.6</v>
      </c>
      <c r="DE310">
        <v>2796</v>
      </c>
      <c r="DF310">
        <v>0</v>
      </c>
      <c r="DG310">
        <v>47965.5</v>
      </c>
      <c r="DH310">
        <v>0</v>
      </c>
      <c r="DI310">
        <v>0</v>
      </c>
      <c r="DJ310">
        <v>64624.2</v>
      </c>
      <c r="DK310">
        <v>27960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</row>
    <row r="311" spans="1:121" hidden="1">
      <c r="A311" t="s">
        <v>124</v>
      </c>
      <c r="B311">
        <v>2024</v>
      </c>
      <c r="C311">
        <v>12826142</v>
      </c>
      <c r="D311">
        <v>573.20000000000005</v>
      </c>
      <c r="E311">
        <v>0</v>
      </c>
      <c r="F311">
        <v>243841.1</v>
      </c>
      <c r="G311">
        <v>13070556.300000001</v>
      </c>
      <c r="H311">
        <v>12364776.300000001</v>
      </c>
      <c r="I311">
        <v>2356993.7999999998</v>
      </c>
      <c r="J311" s="53">
        <v>8487187</v>
      </c>
      <c r="K311" s="65">
        <v>14232429</v>
      </c>
      <c r="L311">
        <v>3.5999999999999997E-2</v>
      </c>
      <c r="M311">
        <v>5.3999999999999999E-2</v>
      </c>
      <c r="N311">
        <v>0.15770000000000001</v>
      </c>
      <c r="O311">
        <v>5604.52</v>
      </c>
      <c r="P311">
        <v>2551.1999999999998</v>
      </c>
      <c r="Q311">
        <v>0.86</v>
      </c>
      <c r="R311">
        <v>0.78</v>
      </c>
      <c r="S311">
        <v>100.6</v>
      </c>
      <c r="T311">
        <v>8.6</v>
      </c>
      <c r="U311">
        <v>1.23</v>
      </c>
      <c r="V311">
        <v>5.8</v>
      </c>
      <c r="W311">
        <v>312.5</v>
      </c>
      <c r="X311">
        <v>0.05</v>
      </c>
      <c r="Y311">
        <v>101.2</v>
      </c>
      <c r="Z311">
        <v>15.1</v>
      </c>
      <c r="AA311">
        <v>116.3</v>
      </c>
      <c r="AB311">
        <v>206</v>
      </c>
      <c r="AC311">
        <v>21.3</v>
      </c>
      <c r="AD311">
        <v>3.07</v>
      </c>
      <c r="AE311">
        <v>8.6</v>
      </c>
      <c r="AF311">
        <v>526.9</v>
      </c>
      <c r="AG311">
        <v>0.1</v>
      </c>
      <c r="AH311">
        <v>207.5</v>
      </c>
      <c r="AI311">
        <v>24.3</v>
      </c>
      <c r="AJ311">
        <v>231.8</v>
      </c>
      <c r="AK311">
        <v>259.7</v>
      </c>
      <c r="AL311">
        <v>20.2</v>
      </c>
      <c r="AM311">
        <v>2.87</v>
      </c>
      <c r="AN311">
        <v>17</v>
      </c>
      <c r="AO311">
        <v>861.1</v>
      </c>
      <c r="AP311">
        <v>0.13</v>
      </c>
      <c r="AQ311">
        <v>261.10000000000002</v>
      </c>
      <c r="AR311">
        <v>42.7</v>
      </c>
      <c r="AS311">
        <v>303.8</v>
      </c>
      <c r="AT311">
        <v>762.8</v>
      </c>
      <c r="AU311">
        <v>67.400000000000006</v>
      </c>
      <c r="AV311">
        <v>9.74</v>
      </c>
      <c r="AW311">
        <v>43.6</v>
      </c>
      <c r="AX311">
        <v>2207.1999999999998</v>
      </c>
      <c r="AY311">
        <v>0.44</v>
      </c>
      <c r="AZ311">
        <v>767.5</v>
      </c>
      <c r="BA311">
        <v>109.5</v>
      </c>
      <c r="BB311">
        <v>877</v>
      </c>
      <c r="BC311">
        <v>1872034</v>
      </c>
      <c r="BD311">
        <v>160.30000000000001</v>
      </c>
      <c r="BE311">
        <v>22.8</v>
      </c>
      <c r="BF311">
        <v>107841.5</v>
      </c>
      <c r="BG311">
        <v>5823.3</v>
      </c>
      <c r="BH311">
        <v>0.9</v>
      </c>
      <c r="BI311">
        <v>1883047.5</v>
      </c>
      <c r="BJ311">
        <v>281619.8</v>
      </c>
      <c r="BK311">
        <v>2164667.4</v>
      </c>
      <c r="BL311">
        <v>0</v>
      </c>
      <c r="BM311">
        <v>25.56</v>
      </c>
      <c r="BN311">
        <v>1.06</v>
      </c>
      <c r="BO311">
        <v>0</v>
      </c>
      <c r="BP311">
        <v>26.63</v>
      </c>
      <c r="BQ311">
        <v>27.08</v>
      </c>
      <c r="BR311">
        <v>1.1399999999999999</v>
      </c>
      <c r="BS311">
        <v>0</v>
      </c>
      <c r="BT311">
        <v>28.22</v>
      </c>
      <c r="BU311">
        <v>18832330</v>
      </c>
      <c r="BV311">
        <v>10713563</v>
      </c>
      <c r="BW311">
        <v>482.1</v>
      </c>
      <c r="BX311">
        <v>0</v>
      </c>
      <c r="BY311">
        <v>0</v>
      </c>
      <c r="BZ311">
        <v>0</v>
      </c>
      <c r="CA311">
        <v>1250528.5</v>
      </c>
      <c r="CB311">
        <v>0</v>
      </c>
      <c r="CC311">
        <v>0</v>
      </c>
      <c r="CD311">
        <v>133316.70000000001</v>
      </c>
      <c r="CE311">
        <v>1339420.8999999999</v>
      </c>
      <c r="CF311">
        <v>0</v>
      </c>
      <c r="CG311">
        <v>133221.4</v>
      </c>
      <c r="CH311">
        <v>0</v>
      </c>
      <c r="CI311">
        <v>5392403</v>
      </c>
      <c r="CJ311">
        <v>0</v>
      </c>
      <c r="CK311">
        <v>2711.5</v>
      </c>
      <c r="CL311">
        <v>0</v>
      </c>
      <c r="CM311">
        <v>0</v>
      </c>
      <c r="CN311">
        <v>2137</v>
      </c>
      <c r="CO311">
        <v>10578109</v>
      </c>
      <c r="CP311">
        <v>0</v>
      </c>
      <c r="CQ311">
        <v>0.8</v>
      </c>
      <c r="CR311">
        <v>0</v>
      </c>
      <c r="CS311">
        <v>0</v>
      </c>
      <c r="CT311">
        <v>474</v>
      </c>
      <c r="CU311">
        <v>0</v>
      </c>
      <c r="CV311">
        <v>0</v>
      </c>
      <c r="CW311">
        <v>87.9</v>
      </c>
      <c r="CX311">
        <v>295</v>
      </c>
      <c r="CY311">
        <v>0</v>
      </c>
      <c r="CZ311">
        <v>813.2</v>
      </c>
      <c r="DA311">
        <v>0</v>
      </c>
      <c r="DB311">
        <v>1598</v>
      </c>
      <c r="DC311">
        <v>0</v>
      </c>
      <c r="DD311">
        <v>147.30000000000001</v>
      </c>
      <c r="DE311">
        <v>0</v>
      </c>
      <c r="DF311">
        <v>0</v>
      </c>
      <c r="DG311">
        <v>1</v>
      </c>
      <c r="DH311">
        <v>0</v>
      </c>
      <c r="DI311">
        <v>2767.2</v>
      </c>
      <c r="DJ311">
        <v>1.6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</row>
    <row r="312" spans="1:121" hidden="1">
      <c r="A312" t="s">
        <v>124</v>
      </c>
      <c r="B312">
        <v>2026</v>
      </c>
      <c r="C312">
        <v>13086975</v>
      </c>
      <c r="D312">
        <v>795.8</v>
      </c>
      <c r="E312">
        <v>0</v>
      </c>
      <c r="F312">
        <v>264223.90000000002</v>
      </c>
      <c r="G312">
        <v>13351994.9</v>
      </c>
      <c r="H312">
        <v>12616228.300000001</v>
      </c>
      <c r="I312">
        <v>2654214.9</v>
      </c>
      <c r="J312" s="53">
        <v>9556773</v>
      </c>
      <c r="K312" s="65">
        <v>14625277</v>
      </c>
      <c r="L312">
        <v>3.5999999999999997E-2</v>
      </c>
      <c r="M312">
        <v>5.3999999999999999E-2</v>
      </c>
      <c r="N312">
        <v>0.15770000000000001</v>
      </c>
      <c r="O312">
        <v>37082.04</v>
      </c>
      <c r="P312">
        <v>2606.3000000000002</v>
      </c>
      <c r="Q312">
        <v>0.9</v>
      </c>
      <c r="R312">
        <v>0.85</v>
      </c>
      <c r="S312">
        <v>67.099999999999994</v>
      </c>
      <c r="T312">
        <v>5.4</v>
      </c>
      <c r="U312">
        <v>0.77</v>
      </c>
      <c r="V312">
        <v>4.0999999999999996</v>
      </c>
      <c r="W312">
        <v>218.3</v>
      </c>
      <c r="X312">
        <v>0.03</v>
      </c>
      <c r="Y312">
        <v>67.5</v>
      </c>
      <c r="Z312">
        <v>10.7</v>
      </c>
      <c r="AA312">
        <v>78.099999999999994</v>
      </c>
      <c r="AB312">
        <v>125.5</v>
      </c>
      <c r="AC312">
        <v>12.6</v>
      </c>
      <c r="AD312">
        <v>1.82</v>
      </c>
      <c r="AE312">
        <v>5.6</v>
      </c>
      <c r="AF312">
        <v>332.3</v>
      </c>
      <c r="AG312">
        <v>0.06</v>
      </c>
      <c r="AH312">
        <v>126.4</v>
      </c>
      <c r="AI312">
        <v>15.5</v>
      </c>
      <c r="AJ312">
        <v>141.9</v>
      </c>
      <c r="AK312">
        <v>162.69999999999999</v>
      </c>
      <c r="AL312">
        <v>11.6</v>
      </c>
      <c r="AM312">
        <v>1.63</v>
      </c>
      <c r="AN312">
        <v>11.7</v>
      </c>
      <c r="AO312">
        <v>574.20000000000005</v>
      </c>
      <c r="AP312">
        <v>0.08</v>
      </c>
      <c r="AQ312">
        <v>163.5</v>
      </c>
      <c r="AR312">
        <v>28.8</v>
      </c>
      <c r="AS312">
        <v>192.3</v>
      </c>
      <c r="AT312">
        <v>626.9</v>
      </c>
      <c r="AU312">
        <v>54.7</v>
      </c>
      <c r="AV312">
        <v>7.86</v>
      </c>
      <c r="AW312">
        <v>36.299999999999997</v>
      </c>
      <c r="AX312">
        <v>1864.9</v>
      </c>
      <c r="AY312">
        <v>0.35</v>
      </c>
      <c r="AZ312">
        <v>630.70000000000005</v>
      </c>
      <c r="BA312">
        <v>92</v>
      </c>
      <c r="BB312">
        <v>722.6</v>
      </c>
      <c r="BC312">
        <v>1215242.8999999999</v>
      </c>
      <c r="BD312">
        <v>98.2</v>
      </c>
      <c r="BE312">
        <v>13.9</v>
      </c>
      <c r="BF312">
        <v>75303.100000000006</v>
      </c>
      <c r="BG312">
        <v>3965.3</v>
      </c>
      <c r="BH312">
        <v>0.6</v>
      </c>
      <c r="BI312">
        <v>1221971.8999999999</v>
      </c>
      <c r="BJ312">
        <v>193628.7</v>
      </c>
      <c r="BK312">
        <v>1415600.5</v>
      </c>
      <c r="BL312">
        <v>0</v>
      </c>
      <c r="BM312">
        <v>20.97</v>
      </c>
      <c r="BN312">
        <v>6.88</v>
      </c>
      <c r="BO312">
        <v>0</v>
      </c>
      <c r="BP312">
        <v>27.85</v>
      </c>
      <c r="BQ312">
        <v>22.21</v>
      </c>
      <c r="BR312">
        <v>7.4</v>
      </c>
      <c r="BS312">
        <v>0</v>
      </c>
      <c r="BT312">
        <v>29.61</v>
      </c>
      <c r="BU312">
        <v>18440454</v>
      </c>
      <c r="BV312">
        <v>10697780</v>
      </c>
      <c r="BW312">
        <v>685.1</v>
      </c>
      <c r="BX312">
        <v>0</v>
      </c>
      <c r="BY312">
        <v>0</v>
      </c>
      <c r="BZ312">
        <v>0</v>
      </c>
      <c r="CA312">
        <v>759737.7</v>
      </c>
      <c r="CB312">
        <v>0</v>
      </c>
      <c r="CC312">
        <v>0</v>
      </c>
      <c r="CD312">
        <v>172323.8</v>
      </c>
      <c r="CE312">
        <v>1066861.6000000001</v>
      </c>
      <c r="CF312">
        <v>0</v>
      </c>
      <c r="CG312">
        <v>73902</v>
      </c>
      <c r="CH312">
        <v>0</v>
      </c>
      <c r="CI312">
        <v>5839776</v>
      </c>
      <c r="CJ312">
        <v>0</v>
      </c>
      <c r="CK312">
        <v>1711.8</v>
      </c>
      <c r="CL312">
        <v>0</v>
      </c>
      <c r="CM312">
        <v>0</v>
      </c>
      <c r="CN312">
        <v>2103.4</v>
      </c>
      <c r="CO312">
        <v>10523353</v>
      </c>
      <c r="CP312">
        <v>0</v>
      </c>
      <c r="CQ312">
        <v>0.8</v>
      </c>
      <c r="CR312">
        <v>0</v>
      </c>
      <c r="CS312">
        <v>0</v>
      </c>
      <c r="CT312">
        <v>474</v>
      </c>
      <c r="CU312">
        <v>0</v>
      </c>
      <c r="CV312">
        <v>0</v>
      </c>
      <c r="CW312">
        <v>115.9</v>
      </c>
      <c r="CX312">
        <v>295</v>
      </c>
      <c r="CY312">
        <v>0</v>
      </c>
      <c r="CZ312">
        <v>633.20000000000005</v>
      </c>
      <c r="DA312">
        <v>0</v>
      </c>
      <c r="DB312">
        <v>1727</v>
      </c>
      <c r="DC312">
        <v>0</v>
      </c>
      <c r="DD312">
        <v>146.69999999999999</v>
      </c>
      <c r="DE312">
        <v>0</v>
      </c>
      <c r="DF312">
        <v>0</v>
      </c>
      <c r="DG312">
        <v>1</v>
      </c>
      <c r="DH312">
        <v>0</v>
      </c>
      <c r="DI312">
        <v>2767.2</v>
      </c>
      <c r="DJ312">
        <v>1.6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</row>
    <row r="313" spans="1:121" hidden="1">
      <c r="A313" t="s">
        <v>124</v>
      </c>
      <c r="B313">
        <v>2028</v>
      </c>
      <c r="C313">
        <v>13405379</v>
      </c>
      <c r="D313">
        <v>49525.3</v>
      </c>
      <c r="E313">
        <v>0</v>
      </c>
      <c r="F313">
        <v>286603.40000000002</v>
      </c>
      <c r="G313">
        <v>13741507.800000001</v>
      </c>
      <c r="H313">
        <v>12923182.4</v>
      </c>
      <c r="I313">
        <v>3044528.3</v>
      </c>
      <c r="J313" s="53">
        <v>11095921</v>
      </c>
      <c r="K313" s="65">
        <v>15196784</v>
      </c>
      <c r="L313">
        <v>3.5999999999999997E-2</v>
      </c>
      <c r="M313">
        <v>5.3999999999999999E-2</v>
      </c>
      <c r="N313">
        <v>0.15770000000000001</v>
      </c>
      <c r="O313">
        <v>56651.16</v>
      </c>
      <c r="P313">
        <v>2710.6</v>
      </c>
      <c r="Q313">
        <v>0.93</v>
      </c>
      <c r="R313">
        <v>0.91</v>
      </c>
      <c r="S313">
        <v>43.9</v>
      </c>
      <c r="T313">
        <v>3.4</v>
      </c>
      <c r="U313">
        <v>0.48</v>
      </c>
      <c r="V313">
        <v>2.8</v>
      </c>
      <c r="W313">
        <v>147.30000000000001</v>
      </c>
      <c r="X313">
        <v>0.02</v>
      </c>
      <c r="Y313">
        <v>44.1</v>
      </c>
      <c r="Z313">
        <v>7.2</v>
      </c>
      <c r="AA313">
        <v>51.3</v>
      </c>
      <c r="AB313">
        <v>76.400000000000006</v>
      </c>
      <c r="AC313">
        <v>7.6</v>
      </c>
      <c r="AD313">
        <v>1.1000000000000001</v>
      </c>
      <c r="AE313">
        <v>3.4</v>
      </c>
      <c r="AF313">
        <v>204.1</v>
      </c>
      <c r="AG313">
        <v>0.04</v>
      </c>
      <c r="AH313">
        <v>76.900000000000006</v>
      </c>
      <c r="AI313">
        <v>9.5</v>
      </c>
      <c r="AJ313">
        <v>86.5</v>
      </c>
      <c r="AK313">
        <v>101.8</v>
      </c>
      <c r="AL313">
        <v>4.9000000000000004</v>
      </c>
      <c r="AM313">
        <v>0.67</v>
      </c>
      <c r="AN313">
        <v>9.4</v>
      </c>
      <c r="AO313">
        <v>430.7</v>
      </c>
      <c r="AP313">
        <v>0.05</v>
      </c>
      <c r="AQ313">
        <v>102.1</v>
      </c>
      <c r="AR313">
        <v>22.2</v>
      </c>
      <c r="AS313">
        <v>124.3</v>
      </c>
      <c r="AT313">
        <v>500.5</v>
      </c>
      <c r="AU313">
        <v>42.6</v>
      </c>
      <c r="AV313">
        <v>6.11</v>
      </c>
      <c r="AW313">
        <v>30.3</v>
      </c>
      <c r="AX313">
        <v>1523.1</v>
      </c>
      <c r="AY313">
        <v>0.28000000000000003</v>
      </c>
      <c r="AZ313">
        <v>503.4</v>
      </c>
      <c r="BA313">
        <v>75.8</v>
      </c>
      <c r="BB313">
        <v>579.20000000000005</v>
      </c>
      <c r="BC313">
        <v>768210.7</v>
      </c>
      <c r="BD313">
        <v>59.7</v>
      </c>
      <c r="BE313">
        <v>8.4</v>
      </c>
      <c r="BF313">
        <v>49771.3</v>
      </c>
      <c r="BG313">
        <v>2585.9</v>
      </c>
      <c r="BH313">
        <v>0.4</v>
      </c>
      <c r="BI313">
        <v>772289.1</v>
      </c>
      <c r="BJ313">
        <v>126929.1</v>
      </c>
      <c r="BK313">
        <v>899218.2</v>
      </c>
      <c r="BL313">
        <v>0</v>
      </c>
      <c r="BM313">
        <v>16.29</v>
      </c>
      <c r="BN313">
        <v>10.63</v>
      </c>
      <c r="BO313">
        <v>0</v>
      </c>
      <c r="BP313">
        <v>26.92</v>
      </c>
      <c r="BQ313">
        <v>17.29</v>
      </c>
      <c r="BR313">
        <v>11.47</v>
      </c>
      <c r="BS313">
        <v>0</v>
      </c>
      <c r="BT313">
        <v>28.76</v>
      </c>
      <c r="BU313">
        <v>17858412</v>
      </c>
      <c r="BV313">
        <v>10696980</v>
      </c>
      <c r="BW313">
        <v>41785.5</v>
      </c>
      <c r="BX313">
        <v>0</v>
      </c>
      <c r="BY313">
        <v>0</v>
      </c>
      <c r="BZ313">
        <v>0</v>
      </c>
      <c r="CA313">
        <v>456489.2</v>
      </c>
      <c r="CB313">
        <v>0</v>
      </c>
      <c r="CC313">
        <v>0</v>
      </c>
      <c r="CD313">
        <v>233277.9</v>
      </c>
      <c r="CE313">
        <v>795797.2</v>
      </c>
      <c r="CF313">
        <v>0</v>
      </c>
      <c r="CG313">
        <v>32391.3</v>
      </c>
      <c r="CH313">
        <v>0</v>
      </c>
      <c r="CI313">
        <v>5834842</v>
      </c>
      <c r="CJ313">
        <v>0</v>
      </c>
      <c r="CK313">
        <v>127.7</v>
      </c>
      <c r="CL313">
        <v>0</v>
      </c>
      <c r="CM313">
        <v>0</v>
      </c>
      <c r="CN313">
        <v>2069.6999999999998</v>
      </c>
      <c r="CO313">
        <v>10461632</v>
      </c>
      <c r="CP313">
        <v>0</v>
      </c>
      <c r="CQ313">
        <v>24.7</v>
      </c>
      <c r="CR313">
        <v>0</v>
      </c>
      <c r="CS313">
        <v>0</v>
      </c>
      <c r="CT313">
        <v>474</v>
      </c>
      <c r="CU313">
        <v>0</v>
      </c>
      <c r="CV313">
        <v>0</v>
      </c>
      <c r="CW313">
        <v>160.1</v>
      </c>
      <c r="CX313">
        <v>295</v>
      </c>
      <c r="CY313">
        <v>0</v>
      </c>
      <c r="CZ313">
        <v>633.20000000000005</v>
      </c>
      <c r="DA313">
        <v>0</v>
      </c>
      <c r="DB313">
        <v>1727</v>
      </c>
      <c r="DC313">
        <v>0</v>
      </c>
      <c r="DD313">
        <v>14.6</v>
      </c>
      <c r="DE313">
        <v>0</v>
      </c>
      <c r="DF313">
        <v>0</v>
      </c>
      <c r="DG313">
        <v>1</v>
      </c>
      <c r="DH313">
        <v>0</v>
      </c>
      <c r="DI313">
        <v>2964.4</v>
      </c>
      <c r="DJ313">
        <v>145.19999999999999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</row>
    <row r="314" spans="1:121" hidden="1">
      <c r="A314" t="s">
        <v>124</v>
      </c>
      <c r="B314">
        <v>2030</v>
      </c>
      <c r="C314">
        <v>13767147</v>
      </c>
      <c r="D314">
        <v>118275.7</v>
      </c>
      <c r="E314">
        <v>0</v>
      </c>
      <c r="F314">
        <v>345721.5</v>
      </c>
      <c r="G314">
        <v>14231144.1</v>
      </c>
      <c r="H314">
        <v>13271941.9</v>
      </c>
      <c r="I314">
        <v>-4177869.3</v>
      </c>
      <c r="J314" s="53">
        <v>12049199</v>
      </c>
      <c r="K314" s="65">
        <v>22707456</v>
      </c>
      <c r="L314">
        <v>3.5999999999999997E-2</v>
      </c>
      <c r="M314">
        <v>5.3999999999999999E-2</v>
      </c>
      <c r="N314">
        <v>0.15770000000000001</v>
      </c>
      <c r="O314">
        <v>62510.38</v>
      </c>
      <c r="P314">
        <v>2804.9</v>
      </c>
      <c r="Q314">
        <v>0.97</v>
      </c>
      <c r="R314">
        <v>0.95</v>
      </c>
      <c r="S314">
        <v>18.8</v>
      </c>
      <c r="T314">
        <v>1.6</v>
      </c>
      <c r="U314">
        <v>0.22</v>
      </c>
      <c r="V314">
        <v>1.1000000000000001</v>
      </c>
      <c r="W314">
        <v>59.5</v>
      </c>
      <c r="X314">
        <v>0.01</v>
      </c>
      <c r="Y314">
        <v>18.899999999999999</v>
      </c>
      <c r="Z314">
        <v>2.9</v>
      </c>
      <c r="AA314">
        <v>21.8</v>
      </c>
      <c r="AB314">
        <v>42.9</v>
      </c>
      <c r="AC314">
        <v>4.4000000000000004</v>
      </c>
      <c r="AD314">
        <v>0.64</v>
      </c>
      <c r="AE314">
        <v>1.8</v>
      </c>
      <c r="AF314">
        <v>108.9</v>
      </c>
      <c r="AG314">
        <v>0.02</v>
      </c>
      <c r="AH314">
        <v>43.2</v>
      </c>
      <c r="AI314">
        <v>5</v>
      </c>
      <c r="AJ314">
        <v>48.2</v>
      </c>
      <c r="AK314">
        <v>111.6</v>
      </c>
      <c r="AL314">
        <v>5.8</v>
      </c>
      <c r="AM314">
        <v>0.78</v>
      </c>
      <c r="AN314">
        <v>10</v>
      </c>
      <c r="AO314">
        <v>461.4</v>
      </c>
      <c r="AP314">
        <v>0.06</v>
      </c>
      <c r="AQ314">
        <v>112</v>
      </c>
      <c r="AR314">
        <v>23.8</v>
      </c>
      <c r="AS314">
        <v>135.69999999999999</v>
      </c>
      <c r="AT314">
        <v>383.5</v>
      </c>
      <c r="AU314">
        <v>33.6</v>
      </c>
      <c r="AV314">
        <v>4.8099999999999996</v>
      </c>
      <c r="AW314">
        <v>22.2</v>
      </c>
      <c r="AX314">
        <v>1152.5</v>
      </c>
      <c r="AY314">
        <v>0.21</v>
      </c>
      <c r="AZ314">
        <v>385.8</v>
      </c>
      <c r="BA314">
        <v>56.6</v>
      </c>
      <c r="BB314">
        <v>442.4</v>
      </c>
      <c r="BC314">
        <v>453003.4</v>
      </c>
      <c r="BD314">
        <v>37.9</v>
      </c>
      <c r="BE314">
        <v>5.4</v>
      </c>
      <c r="BF314">
        <v>26918.3</v>
      </c>
      <c r="BG314">
        <v>1440.2</v>
      </c>
      <c r="BH314">
        <v>0.2</v>
      </c>
      <c r="BI314">
        <v>455601.1</v>
      </c>
      <c r="BJ314">
        <v>69893.7</v>
      </c>
      <c r="BK314">
        <v>525494.80000000005</v>
      </c>
      <c r="BL314">
        <v>0</v>
      </c>
      <c r="BM314">
        <v>12.12</v>
      </c>
      <c r="BN314">
        <v>12.31</v>
      </c>
      <c r="BO314">
        <v>0</v>
      </c>
      <c r="BP314">
        <v>24.43</v>
      </c>
      <c r="BQ314">
        <v>12.91</v>
      </c>
      <c r="BR314">
        <v>13.39</v>
      </c>
      <c r="BS314">
        <v>0</v>
      </c>
      <c r="BT314">
        <v>26.3</v>
      </c>
      <c r="BU314">
        <v>24923624</v>
      </c>
      <c r="BV314">
        <v>18409014</v>
      </c>
      <c r="BW314">
        <v>100600</v>
      </c>
      <c r="BX314">
        <v>0</v>
      </c>
      <c r="BY314">
        <v>0</v>
      </c>
      <c r="BZ314">
        <v>0</v>
      </c>
      <c r="CA314">
        <v>300062.3</v>
      </c>
      <c r="CB314">
        <v>0</v>
      </c>
      <c r="CC314">
        <v>0</v>
      </c>
      <c r="CD314">
        <v>321686</v>
      </c>
      <c r="CE314">
        <v>398061.8</v>
      </c>
      <c r="CF314">
        <v>0</v>
      </c>
      <c r="CG314">
        <v>11354.7</v>
      </c>
      <c r="CH314">
        <v>0</v>
      </c>
      <c r="CI314">
        <v>5704510.5</v>
      </c>
      <c r="CJ314">
        <v>0</v>
      </c>
      <c r="CK314">
        <v>22.3</v>
      </c>
      <c r="CL314">
        <v>0</v>
      </c>
      <c r="CM314">
        <v>0</v>
      </c>
      <c r="CN314">
        <v>2011.8</v>
      </c>
      <c r="CO314">
        <v>18085316</v>
      </c>
      <c r="CP314">
        <v>0</v>
      </c>
      <c r="CQ314">
        <v>61.7</v>
      </c>
      <c r="CR314">
        <v>0</v>
      </c>
      <c r="CS314">
        <v>0</v>
      </c>
      <c r="CT314">
        <v>474</v>
      </c>
      <c r="CU314">
        <v>0</v>
      </c>
      <c r="CV314">
        <v>0</v>
      </c>
      <c r="CW314">
        <v>229.5</v>
      </c>
      <c r="CX314">
        <v>295</v>
      </c>
      <c r="CY314">
        <v>0</v>
      </c>
      <c r="CZ314">
        <v>613.5</v>
      </c>
      <c r="DA314">
        <v>0</v>
      </c>
      <c r="DB314">
        <v>1727</v>
      </c>
      <c r="DC314">
        <v>0</v>
      </c>
      <c r="DD314">
        <v>7.5</v>
      </c>
      <c r="DE314">
        <v>0</v>
      </c>
      <c r="DF314">
        <v>0</v>
      </c>
      <c r="DG314">
        <v>1</v>
      </c>
      <c r="DH314">
        <v>0</v>
      </c>
      <c r="DI314">
        <v>5707.3</v>
      </c>
      <c r="DJ314">
        <v>293.2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</row>
    <row r="315" spans="1:121" hidden="1">
      <c r="A315" t="s">
        <v>124</v>
      </c>
      <c r="B315">
        <v>2035</v>
      </c>
      <c r="C315">
        <v>14706698</v>
      </c>
      <c r="D315">
        <v>163726.39999999999</v>
      </c>
      <c r="E315">
        <v>0</v>
      </c>
      <c r="F315">
        <v>382035</v>
      </c>
      <c r="G315">
        <v>15252459</v>
      </c>
      <c r="H315">
        <v>14177711.6</v>
      </c>
      <c r="I315">
        <v>-5604252.7999999998</v>
      </c>
      <c r="J315" s="53">
        <v>13848376</v>
      </c>
      <c r="K315" s="65">
        <v>25664638</v>
      </c>
      <c r="L315">
        <v>3.5999999999999997E-2</v>
      </c>
      <c r="M315">
        <v>5.3999999999999999E-2</v>
      </c>
      <c r="N315">
        <v>0.15759999999999999</v>
      </c>
      <c r="O315">
        <v>84534.65</v>
      </c>
      <c r="P315">
        <v>2981</v>
      </c>
      <c r="Q315">
        <v>0.98</v>
      </c>
      <c r="R315">
        <v>0.96</v>
      </c>
      <c r="S315">
        <v>12.3</v>
      </c>
      <c r="T315">
        <v>1</v>
      </c>
      <c r="U315">
        <v>0.15</v>
      </c>
      <c r="V315">
        <v>0.7</v>
      </c>
      <c r="W315">
        <v>38.200000000000003</v>
      </c>
      <c r="X315">
        <v>0.01</v>
      </c>
      <c r="Y315">
        <v>12.3</v>
      </c>
      <c r="Z315">
        <v>1.8</v>
      </c>
      <c r="AA315">
        <v>14.2</v>
      </c>
      <c r="AB315">
        <v>34.5</v>
      </c>
      <c r="AC315">
        <v>3.7</v>
      </c>
      <c r="AD315">
        <v>0.53</v>
      </c>
      <c r="AE315">
        <v>1.3</v>
      </c>
      <c r="AF315">
        <v>84.7</v>
      </c>
      <c r="AG315">
        <v>0.02</v>
      </c>
      <c r="AH315">
        <v>34.799999999999997</v>
      </c>
      <c r="AI315">
        <v>3.9</v>
      </c>
      <c r="AJ315">
        <v>38.6</v>
      </c>
      <c r="AK315">
        <v>139.19999999999999</v>
      </c>
      <c r="AL315">
        <v>7.7</v>
      </c>
      <c r="AM315">
        <v>1.05</v>
      </c>
      <c r="AN315">
        <v>12</v>
      </c>
      <c r="AO315">
        <v>562.20000000000005</v>
      </c>
      <c r="AP315">
        <v>7.0000000000000007E-2</v>
      </c>
      <c r="AQ315">
        <v>139.69999999999999</v>
      </c>
      <c r="AR315">
        <v>28.8</v>
      </c>
      <c r="AS315">
        <v>168.5</v>
      </c>
      <c r="AT315">
        <v>340.3</v>
      </c>
      <c r="AU315">
        <v>30.1</v>
      </c>
      <c r="AV315">
        <v>4.33</v>
      </c>
      <c r="AW315">
        <v>19.5</v>
      </c>
      <c r="AX315">
        <v>1007.3</v>
      </c>
      <c r="AY315">
        <v>0.19</v>
      </c>
      <c r="AZ315">
        <v>342.4</v>
      </c>
      <c r="BA315">
        <v>49.5</v>
      </c>
      <c r="BB315">
        <v>391.9</v>
      </c>
      <c r="BC315">
        <v>317118.09999999998</v>
      </c>
      <c r="BD315">
        <v>26.9</v>
      </c>
      <c r="BE315">
        <v>3.8</v>
      </c>
      <c r="BF315">
        <v>18445.7</v>
      </c>
      <c r="BG315">
        <v>994.3</v>
      </c>
      <c r="BH315">
        <v>0.2</v>
      </c>
      <c r="BI315">
        <v>318968.2</v>
      </c>
      <c r="BJ315">
        <v>48117.5</v>
      </c>
      <c r="BK315">
        <v>367085.7</v>
      </c>
      <c r="BL315">
        <v>0</v>
      </c>
      <c r="BM315">
        <v>10.38</v>
      </c>
      <c r="BN315">
        <v>16.71</v>
      </c>
      <c r="BO315">
        <v>0</v>
      </c>
      <c r="BP315">
        <v>27.08</v>
      </c>
      <c r="BQ315">
        <v>11.06</v>
      </c>
      <c r="BR315">
        <v>18.22</v>
      </c>
      <c r="BS315">
        <v>0</v>
      </c>
      <c r="BT315">
        <v>29.28</v>
      </c>
      <c r="BU315">
        <v>27098340</v>
      </c>
      <c r="BV315">
        <v>20856712</v>
      </c>
      <c r="BW315">
        <v>139200.20000000001</v>
      </c>
      <c r="BX315">
        <v>0</v>
      </c>
      <c r="BY315">
        <v>0</v>
      </c>
      <c r="BZ315">
        <v>0</v>
      </c>
      <c r="CA315">
        <v>218729.7</v>
      </c>
      <c r="CB315">
        <v>0</v>
      </c>
      <c r="CC315">
        <v>0</v>
      </c>
      <c r="CD315">
        <v>451877.6</v>
      </c>
      <c r="CE315">
        <v>272999.8</v>
      </c>
      <c r="CF315">
        <v>0</v>
      </c>
      <c r="CG315">
        <v>3224.3</v>
      </c>
      <c r="CH315">
        <v>0</v>
      </c>
      <c r="CI315">
        <v>5607473</v>
      </c>
      <c r="CJ315">
        <v>0</v>
      </c>
      <c r="CK315">
        <v>0</v>
      </c>
      <c r="CL315">
        <v>0</v>
      </c>
      <c r="CM315">
        <v>0</v>
      </c>
      <c r="CN315">
        <v>1949.8</v>
      </c>
      <c r="CO315">
        <v>20402884</v>
      </c>
      <c r="CP315">
        <v>0</v>
      </c>
      <c r="CQ315">
        <v>87.5</v>
      </c>
      <c r="CR315">
        <v>0</v>
      </c>
      <c r="CS315">
        <v>0</v>
      </c>
      <c r="CT315">
        <v>474</v>
      </c>
      <c r="CU315">
        <v>0</v>
      </c>
      <c r="CV315">
        <v>0</v>
      </c>
      <c r="CW315">
        <v>338.5</v>
      </c>
      <c r="CX315">
        <v>295</v>
      </c>
      <c r="CY315">
        <v>0</v>
      </c>
      <c r="CZ315">
        <v>651.20000000000005</v>
      </c>
      <c r="DA315">
        <v>0</v>
      </c>
      <c r="DB315">
        <v>1727</v>
      </c>
      <c r="DC315">
        <v>0</v>
      </c>
      <c r="DD315">
        <v>7.5</v>
      </c>
      <c r="DE315">
        <v>0</v>
      </c>
      <c r="DF315">
        <v>0</v>
      </c>
      <c r="DG315">
        <v>1</v>
      </c>
      <c r="DH315">
        <v>0</v>
      </c>
      <c r="DI315">
        <v>6555.4</v>
      </c>
      <c r="DJ315">
        <v>398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</row>
    <row r="316" spans="1:121" hidden="1">
      <c r="A316" t="s">
        <v>124</v>
      </c>
      <c r="B316">
        <v>2040</v>
      </c>
      <c r="C316">
        <v>15796016</v>
      </c>
      <c r="D316">
        <v>166666.6</v>
      </c>
      <c r="E316">
        <v>0</v>
      </c>
      <c r="F316">
        <v>451274.3</v>
      </c>
      <c r="G316">
        <v>16413957.4</v>
      </c>
      <c r="H316">
        <v>15227859.800000001</v>
      </c>
      <c r="I316">
        <v>-5007208.7</v>
      </c>
      <c r="J316" s="53">
        <v>17826050</v>
      </c>
      <c r="K316" s="65">
        <v>28590332</v>
      </c>
      <c r="L316">
        <v>3.5999999999999997E-2</v>
      </c>
      <c r="M316">
        <v>5.3999999999999999E-2</v>
      </c>
      <c r="N316">
        <v>0.15759999999999999</v>
      </c>
      <c r="O316">
        <v>82561.289999999994</v>
      </c>
      <c r="P316">
        <v>3268.9</v>
      </c>
      <c r="Q316">
        <v>0.99</v>
      </c>
      <c r="R316">
        <v>0.98</v>
      </c>
      <c r="S316">
        <v>5.6</v>
      </c>
      <c r="T316">
        <v>0.4</v>
      </c>
      <c r="U316">
        <v>0.06</v>
      </c>
      <c r="V316">
        <v>0.4</v>
      </c>
      <c r="W316">
        <v>19</v>
      </c>
      <c r="X316">
        <v>0</v>
      </c>
      <c r="Y316">
        <v>5.6</v>
      </c>
      <c r="Z316">
        <v>0.9</v>
      </c>
      <c r="AA316">
        <v>6.5</v>
      </c>
      <c r="AB316">
        <v>19.8</v>
      </c>
      <c r="AC316">
        <v>2.1</v>
      </c>
      <c r="AD316">
        <v>0.31</v>
      </c>
      <c r="AE316">
        <v>0.7</v>
      </c>
      <c r="AF316">
        <v>47.3</v>
      </c>
      <c r="AG316">
        <v>0.01</v>
      </c>
      <c r="AH316">
        <v>19.899999999999999</v>
      </c>
      <c r="AI316">
        <v>2.1</v>
      </c>
      <c r="AJ316">
        <v>22.1</v>
      </c>
      <c r="AK316">
        <v>161.80000000000001</v>
      </c>
      <c r="AL316">
        <v>9.1999999999999993</v>
      </c>
      <c r="AM316">
        <v>1.26</v>
      </c>
      <c r="AN316">
        <v>14.4</v>
      </c>
      <c r="AO316">
        <v>649.6</v>
      </c>
      <c r="AP316">
        <v>0.1</v>
      </c>
      <c r="AQ316">
        <v>162.4</v>
      </c>
      <c r="AR316">
        <v>33.799999999999997</v>
      </c>
      <c r="AS316">
        <v>196.2</v>
      </c>
      <c r="AT316">
        <v>284.60000000000002</v>
      </c>
      <c r="AU316">
        <v>24.4</v>
      </c>
      <c r="AV316">
        <v>3.49</v>
      </c>
      <c r="AW316">
        <v>16.899999999999999</v>
      </c>
      <c r="AX316">
        <v>873</v>
      </c>
      <c r="AY316">
        <v>0.15</v>
      </c>
      <c r="AZ316">
        <v>286.3</v>
      </c>
      <c r="BA316">
        <v>43</v>
      </c>
      <c r="BB316">
        <v>329.2</v>
      </c>
      <c r="BC316">
        <v>137452.79999999999</v>
      </c>
      <c r="BD316">
        <v>10.199999999999999</v>
      </c>
      <c r="BE316">
        <v>1.4</v>
      </c>
      <c r="BF316">
        <v>9350.2000000000007</v>
      </c>
      <c r="BG316">
        <v>478.3</v>
      </c>
      <c r="BH316">
        <v>0.1</v>
      </c>
      <c r="BI316">
        <v>138147.20000000001</v>
      </c>
      <c r="BJ316">
        <v>23620.799999999999</v>
      </c>
      <c r="BK316">
        <v>161768.1</v>
      </c>
      <c r="BL316">
        <v>0</v>
      </c>
      <c r="BM316">
        <v>8.8000000000000007</v>
      </c>
      <c r="BN316">
        <v>15.88</v>
      </c>
      <c r="BO316">
        <v>0</v>
      </c>
      <c r="BP316">
        <v>24.68</v>
      </c>
      <c r="BQ316">
        <v>9.34</v>
      </c>
      <c r="BR316">
        <v>17.350000000000001</v>
      </c>
      <c r="BS316">
        <v>0</v>
      </c>
      <c r="BT316">
        <v>26.68</v>
      </c>
      <c r="BU316">
        <v>27201108</v>
      </c>
      <c r="BV316">
        <v>21421166</v>
      </c>
      <c r="BW316">
        <v>141524.70000000001</v>
      </c>
      <c r="BX316">
        <v>0</v>
      </c>
      <c r="BY316">
        <v>0</v>
      </c>
      <c r="BZ316">
        <v>0</v>
      </c>
      <c r="CA316">
        <v>85814.3</v>
      </c>
      <c r="CB316">
        <v>0</v>
      </c>
      <c r="CC316">
        <v>0</v>
      </c>
      <c r="CD316">
        <v>455318</v>
      </c>
      <c r="CE316">
        <v>166018</v>
      </c>
      <c r="CF316">
        <v>0</v>
      </c>
      <c r="CG316">
        <v>688.3</v>
      </c>
      <c r="CH316">
        <v>0</v>
      </c>
      <c r="CI316">
        <v>5385893.5</v>
      </c>
      <c r="CJ316">
        <v>0</v>
      </c>
      <c r="CK316">
        <v>0</v>
      </c>
      <c r="CL316">
        <v>0</v>
      </c>
      <c r="CM316">
        <v>0</v>
      </c>
      <c r="CN316">
        <v>1879.2</v>
      </c>
      <c r="CO316">
        <v>20963968</v>
      </c>
      <c r="CP316">
        <v>0</v>
      </c>
      <c r="CQ316">
        <v>87.5</v>
      </c>
      <c r="CR316">
        <v>0</v>
      </c>
      <c r="CS316">
        <v>0</v>
      </c>
      <c r="CT316">
        <v>474</v>
      </c>
      <c r="CU316">
        <v>0</v>
      </c>
      <c r="CV316">
        <v>0</v>
      </c>
      <c r="CW316">
        <v>356.3</v>
      </c>
      <c r="CX316">
        <v>295</v>
      </c>
      <c r="CY316">
        <v>0</v>
      </c>
      <c r="CZ316">
        <v>651.20000000000005</v>
      </c>
      <c r="DA316">
        <v>0</v>
      </c>
      <c r="DB316">
        <v>1727</v>
      </c>
      <c r="DC316">
        <v>0</v>
      </c>
      <c r="DD316">
        <v>7.5</v>
      </c>
      <c r="DE316">
        <v>0</v>
      </c>
      <c r="DF316">
        <v>0</v>
      </c>
      <c r="DG316">
        <v>1</v>
      </c>
      <c r="DH316">
        <v>0</v>
      </c>
      <c r="DI316">
        <v>6940.3</v>
      </c>
      <c r="DJ316">
        <v>398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</row>
    <row r="317" spans="1:121" hidden="1">
      <c r="A317" t="s">
        <v>124</v>
      </c>
      <c r="B317">
        <v>2045</v>
      </c>
      <c r="C317">
        <v>16802080</v>
      </c>
      <c r="D317">
        <v>36525.599999999999</v>
      </c>
      <c r="E317">
        <v>0</v>
      </c>
      <c r="F317">
        <v>459580.8</v>
      </c>
      <c r="G317">
        <v>17298186.199999999</v>
      </c>
      <c r="H317">
        <v>16197735</v>
      </c>
      <c r="I317">
        <v>-5455604.2999999998</v>
      </c>
      <c r="J317" s="53">
        <v>18585770</v>
      </c>
      <c r="K317" s="65">
        <v>29815628</v>
      </c>
      <c r="L317">
        <v>3.5999999999999997E-2</v>
      </c>
      <c r="M317">
        <v>5.3999999999999999E-2</v>
      </c>
      <c r="N317">
        <v>0.1575</v>
      </c>
      <c r="O317">
        <v>83989.23</v>
      </c>
      <c r="P317">
        <v>3516.4</v>
      </c>
      <c r="Q317">
        <v>0.99</v>
      </c>
      <c r="R317">
        <v>0.98</v>
      </c>
      <c r="S317">
        <v>8</v>
      </c>
      <c r="T317">
        <v>0.6</v>
      </c>
      <c r="U317">
        <v>0.09</v>
      </c>
      <c r="V317">
        <v>0.5</v>
      </c>
      <c r="W317">
        <v>26.5</v>
      </c>
      <c r="X317">
        <v>0</v>
      </c>
      <c r="Y317">
        <v>8.1</v>
      </c>
      <c r="Z317">
        <v>1.3</v>
      </c>
      <c r="AA317">
        <v>9.4</v>
      </c>
      <c r="AB317">
        <v>18.399999999999999</v>
      </c>
      <c r="AC317">
        <v>1.9</v>
      </c>
      <c r="AD317">
        <v>0.28000000000000003</v>
      </c>
      <c r="AE317">
        <v>0.7</v>
      </c>
      <c r="AF317">
        <v>45.6</v>
      </c>
      <c r="AG317">
        <v>0.01</v>
      </c>
      <c r="AH317">
        <v>18.5</v>
      </c>
      <c r="AI317">
        <v>2.1</v>
      </c>
      <c r="AJ317">
        <v>20.6</v>
      </c>
      <c r="AK317">
        <v>164.4</v>
      </c>
      <c r="AL317">
        <v>8.4</v>
      </c>
      <c r="AM317">
        <v>1.1299999999999999</v>
      </c>
      <c r="AN317">
        <v>15.7</v>
      </c>
      <c r="AO317">
        <v>693.3</v>
      </c>
      <c r="AP317">
        <v>0.1</v>
      </c>
      <c r="AQ317">
        <v>165</v>
      </c>
      <c r="AR317">
        <v>36.4</v>
      </c>
      <c r="AS317">
        <v>201.4</v>
      </c>
      <c r="AT317">
        <v>253.8</v>
      </c>
      <c r="AU317">
        <v>20.8</v>
      </c>
      <c r="AV317">
        <v>2.97</v>
      </c>
      <c r="AW317">
        <v>16</v>
      </c>
      <c r="AX317">
        <v>809.9</v>
      </c>
      <c r="AY317">
        <v>0.13</v>
      </c>
      <c r="AZ317">
        <v>255.2</v>
      </c>
      <c r="BA317">
        <v>40.200000000000003</v>
      </c>
      <c r="BB317">
        <v>295.39999999999998</v>
      </c>
      <c r="BC317">
        <v>210460.7</v>
      </c>
      <c r="BD317">
        <v>16.5</v>
      </c>
      <c r="BE317">
        <v>2.2999999999999998</v>
      </c>
      <c r="BF317">
        <v>13537</v>
      </c>
      <c r="BG317">
        <v>705.1</v>
      </c>
      <c r="BH317">
        <v>0.1</v>
      </c>
      <c r="BI317">
        <v>211585.8</v>
      </c>
      <c r="BJ317">
        <v>34576.6</v>
      </c>
      <c r="BK317">
        <v>246162.4</v>
      </c>
      <c r="BL317">
        <v>0</v>
      </c>
      <c r="BM317">
        <v>8.1</v>
      </c>
      <c r="BN317">
        <v>16.36</v>
      </c>
      <c r="BO317">
        <v>0</v>
      </c>
      <c r="BP317">
        <v>24.46</v>
      </c>
      <c r="BQ317">
        <v>8.5399999999999991</v>
      </c>
      <c r="BR317">
        <v>17.690000000000001</v>
      </c>
      <c r="BS317">
        <v>0</v>
      </c>
      <c r="BT317">
        <v>26.22</v>
      </c>
      <c r="BU317">
        <v>28541184</v>
      </c>
      <c r="BV317">
        <v>22753790</v>
      </c>
      <c r="BW317">
        <v>31605.599999999999</v>
      </c>
      <c r="BX317">
        <v>0</v>
      </c>
      <c r="BY317">
        <v>0</v>
      </c>
      <c r="BZ317">
        <v>0</v>
      </c>
      <c r="CA317">
        <v>137654.29999999999</v>
      </c>
      <c r="CB317">
        <v>0</v>
      </c>
      <c r="CC317">
        <v>0</v>
      </c>
      <c r="CD317">
        <v>473045.1</v>
      </c>
      <c r="CE317">
        <v>230108.2</v>
      </c>
      <c r="CF317">
        <v>0</v>
      </c>
      <c r="CG317">
        <v>213.3</v>
      </c>
      <c r="CH317">
        <v>0</v>
      </c>
      <c r="CI317">
        <v>5387811.5</v>
      </c>
      <c r="CJ317">
        <v>0</v>
      </c>
      <c r="CK317">
        <v>0</v>
      </c>
      <c r="CL317">
        <v>0</v>
      </c>
      <c r="CM317">
        <v>0</v>
      </c>
      <c r="CN317">
        <v>1816.6</v>
      </c>
      <c r="CO317">
        <v>22278928</v>
      </c>
      <c r="CP317">
        <v>0</v>
      </c>
      <c r="CQ317">
        <v>26.6</v>
      </c>
      <c r="CR317">
        <v>0</v>
      </c>
      <c r="CS317">
        <v>0</v>
      </c>
      <c r="CT317">
        <v>474</v>
      </c>
      <c r="CU317">
        <v>0</v>
      </c>
      <c r="CV317">
        <v>0</v>
      </c>
      <c r="CW317">
        <v>375.7</v>
      </c>
      <c r="CX317">
        <v>295</v>
      </c>
      <c r="CY317">
        <v>0</v>
      </c>
      <c r="CZ317">
        <v>651.20000000000005</v>
      </c>
      <c r="DA317">
        <v>0</v>
      </c>
      <c r="DB317">
        <v>1727</v>
      </c>
      <c r="DC317">
        <v>0</v>
      </c>
      <c r="DD317">
        <v>7.5</v>
      </c>
      <c r="DE317">
        <v>0</v>
      </c>
      <c r="DF317">
        <v>0</v>
      </c>
      <c r="DG317">
        <v>1</v>
      </c>
      <c r="DH317">
        <v>0</v>
      </c>
      <c r="DI317">
        <v>7439.7</v>
      </c>
      <c r="DJ317">
        <v>106.4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</row>
    <row r="318" spans="1:121" hidden="1">
      <c r="A318" t="s">
        <v>124</v>
      </c>
      <c r="B318">
        <v>2050</v>
      </c>
      <c r="C318">
        <v>17748376</v>
      </c>
      <c r="D318">
        <v>1851.5</v>
      </c>
      <c r="E318">
        <v>0</v>
      </c>
      <c r="F318">
        <v>518648</v>
      </c>
      <c r="G318">
        <v>18268876.5</v>
      </c>
      <c r="H318">
        <v>17109979.5</v>
      </c>
      <c r="I318">
        <v>-5843833.2000000002</v>
      </c>
      <c r="J318" s="53">
        <v>21673562</v>
      </c>
      <c r="K318" s="65">
        <v>33116644</v>
      </c>
      <c r="L318">
        <v>3.5999999999999997E-2</v>
      </c>
      <c r="M318">
        <v>5.3999999999999999E-2</v>
      </c>
      <c r="N318">
        <v>0.1575</v>
      </c>
      <c r="O318">
        <v>84201.919999999998</v>
      </c>
      <c r="P318">
        <v>3727.7</v>
      </c>
      <c r="Q318">
        <v>0.99</v>
      </c>
      <c r="R318">
        <v>0.98</v>
      </c>
      <c r="S318">
        <v>3.5</v>
      </c>
      <c r="T318">
        <v>0.1</v>
      </c>
      <c r="U318">
        <v>0.01</v>
      </c>
      <c r="V318">
        <v>0.4</v>
      </c>
      <c r="W318">
        <v>18.2</v>
      </c>
      <c r="X318">
        <v>0</v>
      </c>
      <c r="Y318">
        <v>3.5</v>
      </c>
      <c r="Z318">
        <v>1</v>
      </c>
      <c r="AA318">
        <v>4.4000000000000004</v>
      </c>
      <c r="AB318">
        <v>15.3</v>
      </c>
      <c r="AC318">
        <v>1.6</v>
      </c>
      <c r="AD318">
        <v>0.22</v>
      </c>
      <c r="AE318">
        <v>0.7</v>
      </c>
      <c r="AF318">
        <v>39.700000000000003</v>
      </c>
      <c r="AG318">
        <v>0.01</v>
      </c>
      <c r="AH318">
        <v>15.4</v>
      </c>
      <c r="AI318">
        <v>1.8</v>
      </c>
      <c r="AJ318">
        <v>17.2</v>
      </c>
      <c r="AK318">
        <v>168.7</v>
      </c>
      <c r="AL318">
        <v>8.1</v>
      </c>
      <c r="AM318">
        <v>1.07</v>
      </c>
      <c r="AN318">
        <v>17.100000000000001</v>
      </c>
      <c r="AO318">
        <v>729.9</v>
      </c>
      <c r="AP318">
        <v>0.11</v>
      </c>
      <c r="AQ318">
        <v>169.3</v>
      </c>
      <c r="AR318">
        <v>38.799999999999997</v>
      </c>
      <c r="AS318">
        <v>208.1</v>
      </c>
      <c r="AT318">
        <v>232.3</v>
      </c>
      <c r="AU318">
        <v>17</v>
      </c>
      <c r="AV318">
        <v>2.39</v>
      </c>
      <c r="AW318">
        <v>16.399999999999999</v>
      </c>
      <c r="AX318">
        <v>809.2</v>
      </c>
      <c r="AY318">
        <v>0.12</v>
      </c>
      <c r="AZ318">
        <v>233.5</v>
      </c>
      <c r="BA318">
        <v>40.5</v>
      </c>
      <c r="BB318">
        <v>274</v>
      </c>
      <c r="BC318">
        <v>99350</v>
      </c>
      <c r="BD318">
        <v>1.9</v>
      </c>
      <c r="BE318">
        <v>0.2</v>
      </c>
      <c r="BF318">
        <v>11735.9</v>
      </c>
      <c r="BG318">
        <v>519.5</v>
      </c>
      <c r="BH318">
        <v>0</v>
      </c>
      <c r="BI318">
        <v>99457</v>
      </c>
      <c r="BJ318">
        <v>27228.799999999999</v>
      </c>
      <c r="BK318">
        <v>126685.8</v>
      </c>
      <c r="BL318">
        <v>0</v>
      </c>
      <c r="BM318">
        <v>7.97</v>
      </c>
      <c r="BN318">
        <v>16.53</v>
      </c>
      <c r="BO318">
        <v>0</v>
      </c>
      <c r="BP318">
        <v>24.49</v>
      </c>
      <c r="BQ318">
        <v>8.3800000000000008</v>
      </c>
      <c r="BR318">
        <v>17.89</v>
      </c>
      <c r="BS318">
        <v>0</v>
      </c>
      <c r="BT318">
        <v>26.27</v>
      </c>
      <c r="BU318">
        <v>29717012</v>
      </c>
      <c r="BV318">
        <v>24112710</v>
      </c>
      <c r="BW318">
        <v>1575.8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490835.8</v>
      </c>
      <c r="CE318">
        <v>286476</v>
      </c>
      <c r="CF318">
        <v>0</v>
      </c>
      <c r="CG318">
        <v>2269.1999999999998</v>
      </c>
      <c r="CH318">
        <v>0</v>
      </c>
      <c r="CI318">
        <v>5313979</v>
      </c>
      <c r="CJ318">
        <v>0</v>
      </c>
      <c r="CK318">
        <v>0</v>
      </c>
      <c r="CL318">
        <v>0</v>
      </c>
      <c r="CM318">
        <v>0</v>
      </c>
      <c r="CN318">
        <v>2021.2</v>
      </c>
      <c r="CO318">
        <v>23619852</v>
      </c>
      <c r="CP318">
        <v>0</v>
      </c>
      <c r="CQ318">
        <v>0.8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410.3</v>
      </c>
      <c r="CX318">
        <v>295</v>
      </c>
      <c r="CY318">
        <v>0</v>
      </c>
      <c r="CZ318">
        <v>770.2</v>
      </c>
      <c r="DA318">
        <v>0</v>
      </c>
      <c r="DB318">
        <v>1727</v>
      </c>
      <c r="DC318">
        <v>0</v>
      </c>
      <c r="DD318">
        <v>7.5</v>
      </c>
      <c r="DE318">
        <v>0</v>
      </c>
      <c r="DF318">
        <v>0</v>
      </c>
      <c r="DG318">
        <v>0.8</v>
      </c>
      <c r="DH318">
        <v>0</v>
      </c>
      <c r="DI318">
        <v>7764.3</v>
      </c>
      <c r="DJ318">
        <v>4.5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</row>
    <row r="319" spans="1:121" hidden="1">
      <c r="A319" t="s">
        <v>127</v>
      </c>
      <c r="B319">
        <v>2024</v>
      </c>
      <c r="C319">
        <v>111979120</v>
      </c>
      <c r="D319">
        <v>17381.599999999999</v>
      </c>
      <c r="E319">
        <v>1340661.8</v>
      </c>
      <c r="F319">
        <v>774837.1</v>
      </c>
      <c r="G319">
        <v>114112004.90000001</v>
      </c>
      <c r="H319">
        <v>107952406.5</v>
      </c>
      <c r="I319">
        <v>109360128.59999999</v>
      </c>
      <c r="J319" s="53">
        <v>45261704</v>
      </c>
      <c r="K319" s="65">
        <v>20776046</v>
      </c>
      <c r="L319">
        <v>3.5900000000000001E-2</v>
      </c>
      <c r="M319">
        <v>5.3999999999999999E-2</v>
      </c>
      <c r="N319">
        <v>0.15</v>
      </c>
      <c r="O319">
        <v>19533.36</v>
      </c>
      <c r="P319">
        <v>23625</v>
      </c>
      <c r="Q319">
        <v>0.57999999999999996</v>
      </c>
      <c r="R319">
        <v>0.51</v>
      </c>
      <c r="S319">
        <v>301.60000000000002</v>
      </c>
      <c r="T319">
        <v>27.4</v>
      </c>
      <c r="U319">
        <v>3.92</v>
      </c>
      <c r="V319">
        <v>19.600000000000001</v>
      </c>
      <c r="W319">
        <v>899.5</v>
      </c>
      <c r="X319">
        <v>0.23</v>
      </c>
      <c r="Y319">
        <v>303.5</v>
      </c>
      <c r="Z319">
        <v>46.4</v>
      </c>
      <c r="AA319">
        <v>349.9</v>
      </c>
      <c r="AB319">
        <v>362.8</v>
      </c>
      <c r="AC319">
        <v>32.6</v>
      </c>
      <c r="AD319">
        <v>4.66</v>
      </c>
      <c r="AE319">
        <v>22.6</v>
      </c>
      <c r="AF319">
        <v>1086.3</v>
      </c>
      <c r="AG319">
        <v>0.25</v>
      </c>
      <c r="AH319">
        <v>365</v>
      </c>
      <c r="AI319">
        <v>55.1</v>
      </c>
      <c r="AJ319">
        <v>420.1</v>
      </c>
      <c r="AK319">
        <v>310.39999999999998</v>
      </c>
      <c r="AL319">
        <v>21.7</v>
      </c>
      <c r="AM319">
        <v>3.05</v>
      </c>
      <c r="AN319">
        <v>22.5</v>
      </c>
      <c r="AO319">
        <v>1104.0999999999999</v>
      </c>
      <c r="AP319">
        <v>0.16</v>
      </c>
      <c r="AQ319">
        <v>311.89999999999998</v>
      </c>
      <c r="AR319">
        <v>55.5</v>
      </c>
      <c r="AS319">
        <v>367.4</v>
      </c>
      <c r="AT319">
        <v>779.7</v>
      </c>
      <c r="AU319">
        <v>61</v>
      </c>
      <c r="AV319">
        <v>8.8000000000000007</v>
      </c>
      <c r="AW319">
        <v>52.3</v>
      </c>
      <c r="AX319">
        <v>2448.5</v>
      </c>
      <c r="AY319">
        <v>0.48</v>
      </c>
      <c r="AZ319">
        <v>783.9</v>
      </c>
      <c r="BA319">
        <v>125.4</v>
      </c>
      <c r="BB319">
        <v>909.3</v>
      </c>
      <c r="BC319">
        <v>26795068.300000001</v>
      </c>
      <c r="BD319">
        <v>2430.5</v>
      </c>
      <c r="BE319">
        <v>347.7</v>
      </c>
      <c r="BF319">
        <v>1738929</v>
      </c>
      <c r="BG319">
        <v>79952.3</v>
      </c>
      <c r="BH319">
        <v>20.2</v>
      </c>
      <c r="BI319">
        <v>26962421</v>
      </c>
      <c r="BJ319">
        <v>4127015.2</v>
      </c>
      <c r="BK319">
        <v>31089436.199999999</v>
      </c>
      <c r="BL319">
        <v>0</v>
      </c>
      <c r="BM319">
        <v>31.87</v>
      </c>
      <c r="BN319">
        <v>3.96</v>
      </c>
      <c r="BO319">
        <v>0</v>
      </c>
      <c r="BP319">
        <v>35.82</v>
      </c>
      <c r="BQ319">
        <v>33.799999999999997</v>
      </c>
      <c r="BR319">
        <v>4.32</v>
      </c>
      <c r="BS319">
        <v>0</v>
      </c>
      <c r="BT319">
        <v>38.119999999999997</v>
      </c>
      <c r="BU319">
        <v>89475130</v>
      </c>
      <c r="BV319">
        <v>4751876.5</v>
      </c>
      <c r="BW319">
        <v>14935.6</v>
      </c>
      <c r="BX319">
        <v>70014.3</v>
      </c>
      <c r="BY319">
        <v>0</v>
      </c>
      <c r="BZ319">
        <v>0</v>
      </c>
      <c r="CA319">
        <v>19282258</v>
      </c>
      <c r="CB319">
        <v>0</v>
      </c>
      <c r="CC319">
        <v>0</v>
      </c>
      <c r="CD319">
        <v>217514.5</v>
      </c>
      <c r="CE319">
        <v>18284020</v>
      </c>
      <c r="CF319">
        <v>0</v>
      </c>
      <c r="CG319">
        <v>297132.2</v>
      </c>
      <c r="CH319">
        <v>0</v>
      </c>
      <c r="CI319">
        <v>9574786</v>
      </c>
      <c r="CJ319">
        <v>36119400</v>
      </c>
      <c r="CK319">
        <v>1639.7</v>
      </c>
      <c r="CL319">
        <v>1079070.2</v>
      </c>
      <c r="CM319">
        <v>0</v>
      </c>
      <c r="CN319">
        <v>4480323</v>
      </c>
      <c r="CO319">
        <v>54038.8</v>
      </c>
      <c r="CP319">
        <v>0</v>
      </c>
      <c r="CQ319">
        <v>20</v>
      </c>
      <c r="CR319">
        <v>14.2</v>
      </c>
      <c r="CS319">
        <v>0</v>
      </c>
      <c r="CT319">
        <v>4844</v>
      </c>
      <c r="CU319">
        <v>0</v>
      </c>
      <c r="CV319">
        <v>0</v>
      </c>
      <c r="CW319">
        <v>149.19999999999999</v>
      </c>
      <c r="CX319">
        <v>2455.1</v>
      </c>
      <c r="CY319">
        <v>0</v>
      </c>
      <c r="CZ319">
        <v>3752.8</v>
      </c>
      <c r="DA319">
        <v>0</v>
      </c>
      <c r="DB319">
        <v>2608.6</v>
      </c>
      <c r="DC319">
        <v>4522.7</v>
      </c>
      <c r="DD319">
        <v>43.2</v>
      </c>
      <c r="DE319">
        <v>1616.3</v>
      </c>
      <c r="DF319">
        <v>0</v>
      </c>
      <c r="DG319">
        <v>1985.3</v>
      </c>
      <c r="DH319">
        <v>0</v>
      </c>
      <c r="DI319">
        <v>29.1</v>
      </c>
      <c r="DJ319">
        <v>40</v>
      </c>
      <c r="DK319">
        <v>16163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</row>
    <row r="320" spans="1:121" hidden="1">
      <c r="A320" t="s">
        <v>127</v>
      </c>
      <c r="B320">
        <v>2026</v>
      </c>
      <c r="C320">
        <v>114336280</v>
      </c>
      <c r="D320">
        <v>1631001</v>
      </c>
      <c r="E320">
        <v>1937206.6</v>
      </c>
      <c r="F320">
        <v>832611.9</v>
      </c>
      <c r="G320">
        <v>118737105.2</v>
      </c>
      <c r="H320">
        <v>110224813</v>
      </c>
      <c r="I320">
        <v>107036156.90000001</v>
      </c>
      <c r="J320" s="53">
        <v>51660160</v>
      </c>
      <c r="K320" s="65">
        <v>21888716</v>
      </c>
      <c r="L320">
        <v>3.5900000000000001E-2</v>
      </c>
      <c r="M320">
        <v>5.3999999999999999E-2</v>
      </c>
      <c r="N320">
        <v>0.15</v>
      </c>
      <c r="O320">
        <v>48803.14</v>
      </c>
      <c r="P320">
        <v>24139.7</v>
      </c>
      <c r="Q320">
        <v>0.68</v>
      </c>
      <c r="R320">
        <v>0.61</v>
      </c>
      <c r="S320">
        <v>194.7</v>
      </c>
      <c r="T320">
        <v>15.4</v>
      </c>
      <c r="U320">
        <v>2.1800000000000002</v>
      </c>
      <c r="V320">
        <v>16</v>
      </c>
      <c r="W320">
        <v>656.1</v>
      </c>
      <c r="X320">
        <v>0.17</v>
      </c>
      <c r="Y320">
        <v>195.8</v>
      </c>
      <c r="Z320">
        <v>35.6</v>
      </c>
      <c r="AA320">
        <v>231.4</v>
      </c>
      <c r="AB320">
        <v>267.5</v>
      </c>
      <c r="AC320">
        <v>22.2</v>
      </c>
      <c r="AD320">
        <v>3.15</v>
      </c>
      <c r="AE320">
        <v>19.2</v>
      </c>
      <c r="AF320">
        <v>861.7</v>
      </c>
      <c r="AG320">
        <v>0.2</v>
      </c>
      <c r="AH320">
        <v>269</v>
      </c>
      <c r="AI320">
        <v>44.9</v>
      </c>
      <c r="AJ320">
        <v>314</v>
      </c>
      <c r="AK320">
        <v>294.7</v>
      </c>
      <c r="AL320">
        <v>14.9</v>
      </c>
      <c r="AM320">
        <v>2</v>
      </c>
      <c r="AN320">
        <v>26.5</v>
      </c>
      <c r="AO320">
        <v>1237.0999999999999</v>
      </c>
      <c r="AP320">
        <v>0.14000000000000001</v>
      </c>
      <c r="AQ320">
        <v>295.7</v>
      </c>
      <c r="AR320">
        <v>63.4</v>
      </c>
      <c r="AS320">
        <v>359.1</v>
      </c>
      <c r="AT320">
        <v>734.3</v>
      </c>
      <c r="AU320">
        <v>56.8</v>
      </c>
      <c r="AV320">
        <v>8.1300000000000008</v>
      </c>
      <c r="AW320">
        <v>49.3</v>
      </c>
      <c r="AX320">
        <v>2375.6</v>
      </c>
      <c r="AY320">
        <v>0.42</v>
      </c>
      <c r="AZ320">
        <v>738.3</v>
      </c>
      <c r="BA320">
        <v>120.2</v>
      </c>
      <c r="BB320">
        <v>858.4</v>
      </c>
      <c r="BC320">
        <v>17161010.199999999</v>
      </c>
      <c r="BD320">
        <v>1355.7</v>
      </c>
      <c r="BE320">
        <v>191.7</v>
      </c>
      <c r="BF320">
        <v>1410994.4</v>
      </c>
      <c r="BG320">
        <v>57853</v>
      </c>
      <c r="BH320">
        <v>15.4</v>
      </c>
      <c r="BI320">
        <v>17253739.100000001</v>
      </c>
      <c r="BJ320">
        <v>3139225.1</v>
      </c>
      <c r="BK320">
        <v>20392964.199999999</v>
      </c>
      <c r="BL320">
        <v>0</v>
      </c>
      <c r="BM320">
        <v>29.9</v>
      </c>
      <c r="BN320">
        <v>9.48</v>
      </c>
      <c r="BO320">
        <v>0</v>
      </c>
      <c r="BP320">
        <v>39.380000000000003</v>
      </c>
      <c r="BQ320">
        <v>31.87</v>
      </c>
      <c r="BR320">
        <v>10.53</v>
      </c>
      <c r="BS320">
        <v>0</v>
      </c>
      <c r="BT320">
        <v>42.39</v>
      </c>
      <c r="BU320">
        <v>88748790</v>
      </c>
      <c r="BV320">
        <v>11700948</v>
      </c>
      <c r="BW320">
        <v>1388677.4</v>
      </c>
      <c r="BX320">
        <v>69915.7</v>
      </c>
      <c r="BY320">
        <v>0</v>
      </c>
      <c r="BZ320">
        <v>0</v>
      </c>
      <c r="CA320">
        <v>10245823</v>
      </c>
      <c r="CB320">
        <v>0</v>
      </c>
      <c r="CC320">
        <v>0</v>
      </c>
      <c r="CD320">
        <v>319540.5</v>
      </c>
      <c r="CE320">
        <v>17524442</v>
      </c>
      <c r="CF320">
        <v>0</v>
      </c>
      <c r="CG320">
        <v>202294</v>
      </c>
      <c r="CH320">
        <v>0</v>
      </c>
      <c r="CI320">
        <v>9958484</v>
      </c>
      <c r="CJ320">
        <v>36076744</v>
      </c>
      <c r="CK320">
        <v>820.3</v>
      </c>
      <c r="CL320">
        <v>1580642.6</v>
      </c>
      <c r="CM320">
        <v>0</v>
      </c>
      <c r="CN320">
        <v>11327660</v>
      </c>
      <c r="CO320">
        <v>53747.4</v>
      </c>
      <c r="CP320">
        <v>0</v>
      </c>
      <c r="CQ320">
        <v>991.7</v>
      </c>
      <c r="CR320">
        <v>14.2</v>
      </c>
      <c r="CS320">
        <v>0</v>
      </c>
      <c r="CT320">
        <v>3091</v>
      </c>
      <c r="CU320">
        <v>0</v>
      </c>
      <c r="CV320">
        <v>0</v>
      </c>
      <c r="CW320">
        <v>218.6</v>
      </c>
      <c r="CX320">
        <v>2455.1</v>
      </c>
      <c r="CY320">
        <v>0</v>
      </c>
      <c r="CZ320">
        <v>3511.2</v>
      </c>
      <c r="DA320">
        <v>0</v>
      </c>
      <c r="DB320">
        <v>2705.6</v>
      </c>
      <c r="DC320">
        <v>4522.7</v>
      </c>
      <c r="DD320">
        <v>43.2</v>
      </c>
      <c r="DE320">
        <v>1616.3</v>
      </c>
      <c r="DF320">
        <v>0</v>
      </c>
      <c r="DG320">
        <v>4942.7</v>
      </c>
      <c r="DH320">
        <v>0</v>
      </c>
      <c r="DI320">
        <v>29.1</v>
      </c>
      <c r="DJ320">
        <v>4069.6</v>
      </c>
      <c r="DK320">
        <v>16163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</row>
    <row r="321" spans="1:121" hidden="1">
      <c r="A321" t="s">
        <v>127</v>
      </c>
      <c r="B321">
        <v>2028</v>
      </c>
      <c r="C321">
        <v>117285260</v>
      </c>
      <c r="D321">
        <v>4759536</v>
      </c>
      <c r="E321">
        <v>2862498.8</v>
      </c>
      <c r="F321">
        <v>1173914</v>
      </c>
      <c r="G321">
        <v>126081213.90000001</v>
      </c>
      <c r="H321">
        <v>113067774.2</v>
      </c>
      <c r="I321">
        <v>106003004.8</v>
      </c>
      <c r="J321" s="53">
        <v>68904824</v>
      </c>
      <c r="K321" s="65">
        <v>34825024</v>
      </c>
      <c r="L321">
        <v>3.5900000000000001E-2</v>
      </c>
      <c r="M321">
        <v>5.3999999999999999E-2</v>
      </c>
      <c r="N321">
        <v>0.15</v>
      </c>
      <c r="O321">
        <v>62116.97</v>
      </c>
      <c r="P321">
        <v>24800.7</v>
      </c>
      <c r="Q321">
        <v>0.79</v>
      </c>
      <c r="R321">
        <v>0.72</v>
      </c>
      <c r="S321">
        <v>84.2</v>
      </c>
      <c r="T321">
        <v>2.5</v>
      </c>
      <c r="U321">
        <v>0.3</v>
      </c>
      <c r="V321">
        <v>12.6</v>
      </c>
      <c r="W321">
        <v>419.9</v>
      </c>
      <c r="X321">
        <v>0.12</v>
      </c>
      <c r="Y321">
        <v>84.3</v>
      </c>
      <c r="Z321">
        <v>25.1</v>
      </c>
      <c r="AA321">
        <v>109.4</v>
      </c>
      <c r="AB321">
        <v>155.4</v>
      </c>
      <c r="AC321">
        <v>9.8000000000000007</v>
      </c>
      <c r="AD321">
        <v>1.36</v>
      </c>
      <c r="AE321">
        <v>15.1</v>
      </c>
      <c r="AF321">
        <v>600.9</v>
      </c>
      <c r="AG321">
        <v>0.14000000000000001</v>
      </c>
      <c r="AH321">
        <v>156.1</v>
      </c>
      <c r="AI321">
        <v>33</v>
      </c>
      <c r="AJ321">
        <v>189.1</v>
      </c>
      <c r="AK321">
        <v>288.3</v>
      </c>
      <c r="AL321">
        <v>5.9</v>
      </c>
      <c r="AM321">
        <v>0.61</v>
      </c>
      <c r="AN321">
        <v>33.700000000000003</v>
      </c>
      <c r="AO321">
        <v>1493.9</v>
      </c>
      <c r="AP321">
        <v>0.13</v>
      </c>
      <c r="AQ321">
        <v>288.7</v>
      </c>
      <c r="AR321">
        <v>78.2</v>
      </c>
      <c r="AS321">
        <v>366.9</v>
      </c>
      <c r="AT321">
        <v>620.79999999999995</v>
      </c>
      <c r="AU321">
        <v>43.5</v>
      </c>
      <c r="AV321">
        <v>6.17</v>
      </c>
      <c r="AW321">
        <v>46.2</v>
      </c>
      <c r="AX321">
        <v>2157.3000000000002</v>
      </c>
      <c r="AY321">
        <v>0.36</v>
      </c>
      <c r="AZ321">
        <v>623.79999999999995</v>
      </c>
      <c r="BA321">
        <v>110.6</v>
      </c>
      <c r="BB321">
        <v>734.4</v>
      </c>
      <c r="BC321">
        <v>7667756.7999999998</v>
      </c>
      <c r="BD321">
        <v>226.8</v>
      </c>
      <c r="BE321">
        <v>27.2</v>
      </c>
      <c r="BF321">
        <v>1144203.7</v>
      </c>
      <c r="BG321">
        <v>38269.1</v>
      </c>
      <c r="BH321">
        <v>10.5</v>
      </c>
      <c r="BI321">
        <v>7681928.4000000004</v>
      </c>
      <c r="BJ321">
        <v>2287502</v>
      </c>
      <c r="BK321">
        <v>9969430.3000000007</v>
      </c>
      <c r="BL321">
        <v>0</v>
      </c>
      <c r="BM321">
        <v>25.64</v>
      </c>
      <c r="BN321">
        <v>11.13</v>
      </c>
      <c r="BO321">
        <v>0</v>
      </c>
      <c r="BP321">
        <v>36.770000000000003</v>
      </c>
      <c r="BQ321">
        <v>27.76</v>
      </c>
      <c r="BR321">
        <v>12.76</v>
      </c>
      <c r="BS321">
        <v>0</v>
      </c>
      <c r="BT321">
        <v>40.520000000000003</v>
      </c>
      <c r="BU321">
        <v>91708664</v>
      </c>
      <c r="BV321">
        <v>20078210</v>
      </c>
      <c r="BW321">
        <v>4095138.5</v>
      </c>
      <c r="BX321">
        <v>67782.8</v>
      </c>
      <c r="BY321">
        <v>0</v>
      </c>
      <c r="BZ321">
        <v>0</v>
      </c>
      <c r="CA321">
        <v>692775.1</v>
      </c>
      <c r="CB321">
        <v>0</v>
      </c>
      <c r="CC321">
        <v>0</v>
      </c>
      <c r="CD321">
        <v>484074.6</v>
      </c>
      <c r="CE321">
        <v>18680292</v>
      </c>
      <c r="CF321">
        <v>0</v>
      </c>
      <c r="CG321">
        <v>163717.1</v>
      </c>
      <c r="CH321">
        <v>0</v>
      </c>
      <c r="CI321">
        <v>10037961</v>
      </c>
      <c r="CJ321">
        <v>35541536</v>
      </c>
      <c r="CK321">
        <v>449.9</v>
      </c>
      <c r="CL321">
        <v>2350807</v>
      </c>
      <c r="CM321">
        <v>0</v>
      </c>
      <c r="CN321">
        <v>19540676</v>
      </c>
      <c r="CO321">
        <v>53457.599999999999</v>
      </c>
      <c r="CP321">
        <v>0</v>
      </c>
      <c r="CQ321">
        <v>2459.3000000000002</v>
      </c>
      <c r="CR321">
        <v>14.2</v>
      </c>
      <c r="CS321">
        <v>0</v>
      </c>
      <c r="CT321">
        <v>976</v>
      </c>
      <c r="CU321">
        <v>0</v>
      </c>
      <c r="CV321">
        <v>0</v>
      </c>
      <c r="CW321">
        <v>330</v>
      </c>
      <c r="CX321">
        <v>2841.2</v>
      </c>
      <c r="CY321">
        <v>0</v>
      </c>
      <c r="CZ321">
        <v>3325.6</v>
      </c>
      <c r="DA321">
        <v>0</v>
      </c>
      <c r="DB321">
        <v>2745.3</v>
      </c>
      <c r="DC321">
        <v>4522.7</v>
      </c>
      <c r="DD321">
        <v>43.2</v>
      </c>
      <c r="DE321">
        <v>1616.3</v>
      </c>
      <c r="DF321">
        <v>0</v>
      </c>
      <c r="DG321">
        <v>8456.1</v>
      </c>
      <c r="DH321">
        <v>0</v>
      </c>
      <c r="DI321">
        <v>29.1</v>
      </c>
      <c r="DJ321">
        <v>11406.4</v>
      </c>
      <c r="DK321">
        <v>16163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</row>
    <row r="322" spans="1:121" hidden="1">
      <c r="A322" t="s">
        <v>127</v>
      </c>
      <c r="B322">
        <v>2030</v>
      </c>
      <c r="C322">
        <v>120746216</v>
      </c>
      <c r="D322">
        <v>7821981.5</v>
      </c>
      <c r="E322">
        <v>3061816.8</v>
      </c>
      <c r="F322">
        <v>1364982.6</v>
      </c>
      <c r="G322">
        <v>132994996.8</v>
      </c>
      <c r="H322">
        <v>116404312.2</v>
      </c>
      <c r="I322">
        <v>107776220.2</v>
      </c>
      <c r="J322" s="53">
        <v>75824210</v>
      </c>
      <c r="K322" s="65">
        <v>41324084</v>
      </c>
      <c r="L322">
        <v>3.5900000000000001E-2</v>
      </c>
      <c r="M322">
        <v>5.3999999999999999E-2</v>
      </c>
      <c r="N322">
        <v>0.15</v>
      </c>
      <c r="O322">
        <v>70125.990000000005</v>
      </c>
      <c r="P322">
        <v>25898.1</v>
      </c>
      <c r="Q322">
        <v>0.81</v>
      </c>
      <c r="R322">
        <v>0.77</v>
      </c>
      <c r="S322">
        <v>73.7</v>
      </c>
      <c r="T322">
        <v>2</v>
      </c>
      <c r="U322">
        <v>0.24</v>
      </c>
      <c r="V322">
        <v>11.3</v>
      </c>
      <c r="W322">
        <v>373.3</v>
      </c>
      <c r="X322">
        <v>0.11</v>
      </c>
      <c r="Y322">
        <v>73.8</v>
      </c>
      <c r="Z322">
        <v>22.5</v>
      </c>
      <c r="AA322">
        <v>96.3</v>
      </c>
      <c r="AB322">
        <v>125.5</v>
      </c>
      <c r="AC322">
        <v>7.7</v>
      </c>
      <c r="AD322">
        <v>1.06</v>
      </c>
      <c r="AE322">
        <v>12.7</v>
      </c>
      <c r="AF322">
        <v>493.8</v>
      </c>
      <c r="AG322">
        <v>0.12</v>
      </c>
      <c r="AH322">
        <v>126.1</v>
      </c>
      <c r="AI322">
        <v>27.4</v>
      </c>
      <c r="AJ322">
        <v>153.5</v>
      </c>
      <c r="AK322">
        <v>349.3</v>
      </c>
      <c r="AL322">
        <v>13</v>
      </c>
      <c r="AM322">
        <v>1.64</v>
      </c>
      <c r="AN322">
        <v>35.5</v>
      </c>
      <c r="AO322">
        <v>1624.2</v>
      </c>
      <c r="AP322">
        <v>0.16</v>
      </c>
      <c r="AQ322">
        <v>350.1</v>
      </c>
      <c r="AR322">
        <v>84</v>
      </c>
      <c r="AS322">
        <v>434.1</v>
      </c>
      <c r="AT322">
        <v>571.29999999999995</v>
      </c>
      <c r="AU322">
        <v>40.1</v>
      </c>
      <c r="AV322">
        <v>5.65</v>
      </c>
      <c r="AW322">
        <v>42.3</v>
      </c>
      <c r="AX322">
        <v>2013.6</v>
      </c>
      <c r="AY322">
        <v>0.32</v>
      </c>
      <c r="AZ322">
        <v>574</v>
      </c>
      <c r="BA322">
        <v>102.4</v>
      </c>
      <c r="BB322">
        <v>676.4</v>
      </c>
      <c r="BC322">
        <v>7183667.4000000004</v>
      </c>
      <c r="BD322">
        <v>196.1</v>
      </c>
      <c r="BE322">
        <v>22.9</v>
      </c>
      <c r="BF322">
        <v>1103542.7</v>
      </c>
      <c r="BG322">
        <v>36412.1</v>
      </c>
      <c r="BH322">
        <v>10.3</v>
      </c>
      <c r="BI322">
        <v>7195769.7000000002</v>
      </c>
      <c r="BJ322">
        <v>2191423.5</v>
      </c>
      <c r="BK322">
        <v>9387193.1999999993</v>
      </c>
      <c r="BL322">
        <v>0</v>
      </c>
      <c r="BM322">
        <v>23.81</v>
      </c>
      <c r="BN322">
        <v>12.26</v>
      </c>
      <c r="BO322">
        <v>0</v>
      </c>
      <c r="BP322">
        <v>36.07</v>
      </c>
      <c r="BQ322">
        <v>26.17</v>
      </c>
      <c r="BR322">
        <v>14.4</v>
      </c>
      <c r="BS322">
        <v>0</v>
      </c>
      <c r="BT322">
        <v>40.57</v>
      </c>
      <c r="BU322">
        <v>98194270</v>
      </c>
      <c r="BV322">
        <v>25218776</v>
      </c>
      <c r="BW322">
        <v>6587038</v>
      </c>
      <c r="BX322">
        <v>65330</v>
      </c>
      <c r="BY322">
        <v>0</v>
      </c>
      <c r="BZ322">
        <v>0</v>
      </c>
      <c r="CA322">
        <v>505603.2</v>
      </c>
      <c r="CB322">
        <v>0</v>
      </c>
      <c r="CC322">
        <v>0</v>
      </c>
      <c r="CD322">
        <v>755710.6</v>
      </c>
      <c r="CE322">
        <v>18249040</v>
      </c>
      <c r="CF322">
        <v>0</v>
      </c>
      <c r="CG322">
        <v>80643</v>
      </c>
      <c r="CH322">
        <v>0</v>
      </c>
      <c r="CI322">
        <v>9966723</v>
      </c>
      <c r="CJ322">
        <v>35015864</v>
      </c>
      <c r="CK322">
        <v>271.39999999999998</v>
      </c>
      <c r="CL322">
        <v>2504984</v>
      </c>
      <c r="CM322">
        <v>0</v>
      </c>
      <c r="CN322">
        <v>24409896</v>
      </c>
      <c r="CO322">
        <v>53169.2</v>
      </c>
      <c r="CP322">
        <v>0</v>
      </c>
      <c r="CQ322">
        <v>4394.3</v>
      </c>
      <c r="CR322">
        <v>14.2</v>
      </c>
      <c r="CS322">
        <v>0</v>
      </c>
      <c r="CT322">
        <v>976</v>
      </c>
      <c r="CU322">
        <v>0</v>
      </c>
      <c r="CV322">
        <v>0</v>
      </c>
      <c r="CW322">
        <v>513.70000000000005</v>
      </c>
      <c r="CX322">
        <v>2841.2</v>
      </c>
      <c r="CY322">
        <v>0</v>
      </c>
      <c r="CZ322">
        <v>2572</v>
      </c>
      <c r="DA322">
        <v>0</v>
      </c>
      <c r="DB322">
        <v>2748.9</v>
      </c>
      <c r="DC322">
        <v>4522.7</v>
      </c>
      <c r="DD322">
        <v>43.2</v>
      </c>
      <c r="DE322">
        <v>1616.3</v>
      </c>
      <c r="DF322">
        <v>0</v>
      </c>
      <c r="DG322">
        <v>10571.3</v>
      </c>
      <c r="DH322">
        <v>0</v>
      </c>
      <c r="DI322">
        <v>29.1</v>
      </c>
      <c r="DJ322">
        <v>18834.5</v>
      </c>
      <c r="DK322">
        <v>16163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</row>
    <row r="323" spans="1:121" hidden="1">
      <c r="A323" t="s">
        <v>127</v>
      </c>
      <c r="B323">
        <v>2035</v>
      </c>
      <c r="C323">
        <v>129909784</v>
      </c>
      <c r="D323">
        <v>12438674</v>
      </c>
      <c r="E323">
        <v>2871394.2</v>
      </c>
      <c r="F323">
        <v>1505886.3</v>
      </c>
      <c r="G323">
        <v>146725745.30000001</v>
      </c>
      <c r="H323">
        <v>125238507.2</v>
      </c>
      <c r="I323">
        <v>109663394.40000001</v>
      </c>
      <c r="J323" s="53">
        <v>79764456</v>
      </c>
      <c r="K323" s="65">
        <v>47542280</v>
      </c>
      <c r="L323">
        <v>3.5900000000000001E-2</v>
      </c>
      <c r="M323">
        <v>5.3999999999999999E-2</v>
      </c>
      <c r="N323">
        <v>0.15</v>
      </c>
      <c r="O323">
        <v>87621.1</v>
      </c>
      <c r="P323">
        <v>28367.3</v>
      </c>
      <c r="Q323">
        <v>0.83</v>
      </c>
      <c r="R323">
        <v>0.81</v>
      </c>
      <c r="S323">
        <v>63.6</v>
      </c>
      <c r="T323">
        <v>1.2</v>
      </c>
      <c r="U323">
        <v>0.12</v>
      </c>
      <c r="V323">
        <v>10.199999999999999</v>
      </c>
      <c r="W323">
        <v>339.3</v>
      </c>
      <c r="X323">
        <v>0.09</v>
      </c>
      <c r="Y323">
        <v>63.7</v>
      </c>
      <c r="Z323">
        <v>20.3</v>
      </c>
      <c r="AA323">
        <v>84</v>
      </c>
      <c r="AB323">
        <v>96.1</v>
      </c>
      <c r="AC323">
        <v>5.4</v>
      </c>
      <c r="AD323">
        <v>0.74</v>
      </c>
      <c r="AE323">
        <v>10.4</v>
      </c>
      <c r="AF323">
        <v>394.6</v>
      </c>
      <c r="AG323">
        <v>0.1</v>
      </c>
      <c r="AH323">
        <v>96.5</v>
      </c>
      <c r="AI323">
        <v>22.2</v>
      </c>
      <c r="AJ323">
        <v>118.7</v>
      </c>
      <c r="AK323">
        <v>400.5</v>
      </c>
      <c r="AL323">
        <v>21.9</v>
      </c>
      <c r="AM323">
        <v>2.98</v>
      </c>
      <c r="AN323">
        <v>34.299999999999997</v>
      </c>
      <c r="AO323">
        <v>1638</v>
      </c>
      <c r="AP323">
        <v>0.19</v>
      </c>
      <c r="AQ323">
        <v>401.9</v>
      </c>
      <c r="AR323">
        <v>83.2</v>
      </c>
      <c r="AS323">
        <v>485.1</v>
      </c>
      <c r="AT323">
        <v>520.20000000000005</v>
      </c>
      <c r="AU323">
        <v>36.200000000000003</v>
      </c>
      <c r="AV323">
        <v>5.0999999999999996</v>
      </c>
      <c r="AW323">
        <v>38.700000000000003</v>
      </c>
      <c r="AX323">
        <v>1843.3</v>
      </c>
      <c r="AY323">
        <v>0.28999999999999998</v>
      </c>
      <c r="AZ323">
        <v>522.70000000000005</v>
      </c>
      <c r="BA323">
        <v>93.7</v>
      </c>
      <c r="BB323">
        <v>616.4</v>
      </c>
      <c r="BC323">
        <v>7208151</v>
      </c>
      <c r="BD323">
        <v>135.80000000000001</v>
      </c>
      <c r="BE323">
        <v>13.6</v>
      </c>
      <c r="BF323">
        <v>1156429.2</v>
      </c>
      <c r="BG323">
        <v>38451.5</v>
      </c>
      <c r="BH323">
        <v>10.1</v>
      </c>
      <c r="BI323">
        <v>7215908.7000000002</v>
      </c>
      <c r="BJ323">
        <v>2305043</v>
      </c>
      <c r="BK323">
        <v>9520951.6999999993</v>
      </c>
      <c r="BL323">
        <v>0</v>
      </c>
      <c r="BM323">
        <v>21.03</v>
      </c>
      <c r="BN323">
        <v>14.95</v>
      </c>
      <c r="BO323">
        <v>0</v>
      </c>
      <c r="BP323">
        <v>35.979999999999997</v>
      </c>
      <c r="BQ323">
        <v>23.58</v>
      </c>
      <c r="BR323">
        <v>18.010000000000002</v>
      </c>
      <c r="BS323">
        <v>0</v>
      </c>
      <c r="BT323">
        <v>41.6</v>
      </c>
      <c r="BU323">
        <v>114195470</v>
      </c>
      <c r="BV323">
        <v>37062350</v>
      </c>
      <c r="BW323">
        <v>10699756</v>
      </c>
      <c r="BX323">
        <v>62005.599999999999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1458686.4</v>
      </c>
      <c r="CE323">
        <v>19452162</v>
      </c>
      <c r="CF323">
        <v>0</v>
      </c>
      <c r="CG323">
        <v>433105.8</v>
      </c>
      <c r="CH323">
        <v>0</v>
      </c>
      <c r="CI323">
        <v>9786498</v>
      </c>
      <c r="CJ323">
        <v>34437710</v>
      </c>
      <c r="CK323">
        <v>0</v>
      </c>
      <c r="CL323">
        <v>2261873.7999999998</v>
      </c>
      <c r="CM323">
        <v>0</v>
      </c>
      <c r="CN323">
        <v>35603664</v>
      </c>
      <c r="CO323">
        <v>0</v>
      </c>
      <c r="CP323">
        <v>0</v>
      </c>
      <c r="CQ323">
        <v>6517.8</v>
      </c>
      <c r="CR323">
        <v>14.2</v>
      </c>
      <c r="CS323">
        <v>0</v>
      </c>
      <c r="CT323">
        <v>0</v>
      </c>
      <c r="CU323">
        <v>0</v>
      </c>
      <c r="CV323">
        <v>0</v>
      </c>
      <c r="CW323">
        <v>994.7</v>
      </c>
      <c r="CX323">
        <v>3672.5</v>
      </c>
      <c r="CY323">
        <v>0</v>
      </c>
      <c r="CZ323">
        <v>4967.5</v>
      </c>
      <c r="DA323">
        <v>0</v>
      </c>
      <c r="DB323">
        <v>2752.6</v>
      </c>
      <c r="DC323">
        <v>4522.7</v>
      </c>
      <c r="DD323">
        <v>43.2</v>
      </c>
      <c r="DE323">
        <v>1616.3</v>
      </c>
      <c r="DF323">
        <v>0</v>
      </c>
      <c r="DG323">
        <v>15434.8</v>
      </c>
      <c r="DH323">
        <v>0</v>
      </c>
      <c r="DI323">
        <v>0</v>
      </c>
      <c r="DJ323">
        <v>30656.5</v>
      </c>
      <c r="DK323">
        <v>16163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</row>
    <row r="324" spans="1:121" hidden="1">
      <c r="A324" t="s">
        <v>127</v>
      </c>
      <c r="B324">
        <v>2040</v>
      </c>
      <c r="C324">
        <v>140130020</v>
      </c>
      <c r="D324">
        <v>14779514</v>
      </c>
      <c r="E324">
        <v>3373322.5</v>
      </c>
      <c r="F324">
        <v>1602837.6</v>
      </c>
      <c r="G324">
        <v>159885696.19999999</v>
      </c>
      <c r="H324">
        <v>135091357.90000001</v>
      </c>
      <c r="I324">
        <v>117640378.59999999</v>
      </c>
      <c r="J324" s="53">
        <v>85913656</v>
      </c>
      <c r="K324" s="65">
        <v>46811980</v>
      </c>
      <c r="L324">
        <v>3.5900000000000001E-2</v>
      </c>
      <c r="M324">
        <v>5.3999999999999999E-2</v>
      </c>
      <c r="N324">
        <v>0.15</v>
      </c>
      <c r="O324">
        <v>86902.48</v>
      </c>
      <c r="P324">
        <v>31540.2</v>
      </c>
      <c r="Q324">
        <v>0.84</v>
      </c>
      <c r="R324">
        <v>0.84</v>
      </c>
      <c r="S324">
        <v>57.8</v>
      </c>
      <c r="T324">
        <v>1.1000000000000001</v>
      </c>
      <c r="U324">
        <v>0.11</v>
      </c>
      <c r="V324">
        <v>9.3000000000000007</v>
      </c>
      <c r="W324">
        <v>308.60000000000002</v>
      </c>
      <c r="X324">
        <v>0.08</v>
      </c>
      <c r="Y324">
        <v>57.9</v>
      </c>
      <c r="Z324">
        <v>18.5</v>
      </c>
      <c r="AA324">
        <v>76.400000000000006</v>
      </c>
      <c r="AB324">
        <v>76.7</v>
      </c>
      <c r="AC324">
        <v>3.9</v>
      </c>
      <c r="AD324">
        <v>0.52</v>
      </c>
      <c r="AE324">
        <v>8.9</v>
      </c>
      <c r="AF324">
        <v>329.5</v>
      </c>
      <c r="AG324">
        <v>0.08</v>
      </c>
      <c r="AH324">
        <v>77</v>
      </c>
      <c r="AI324">
        <v>18.8</v>
      </c>
      <c r="AJ324">
        <v>95.7</v>
      </c>
      <c r="AK324">
        <v>402.8</v>
      </c>
      <c r="AL324">
        <v>27.1</v>
      </c>
      <c r="AM324">
        <v>3.77</v>
      </c>
      <c r="AN324">
        <v>30</v>
      </c>
      <c r="AO324">
        <v>1487.8</v>
      </c>
      <c r="AP324">
        <v>0.19</v>
      </c>
      <c r="AQ324">
        <v>404.7</v>
      </c>
      <c r="AR324">
        <v>74.400000000000006</v>
      </c>
      <c r="AS324">
        <v>479.1</v>
      </c>
      <c r="AT324">
        <v>474.1</v>
      </c>
      <c r="AU324">
        <v>31.4</v>
      </c>
      <c r="AV324">
        <v>4.3899999999999997</v>
      </c>
      <c r="AW324">
        <v>36.700000000000003</v>
      </c>
      <c r="AX324">
        <v>1740.4</v>
      </c>
      <c r="AY324">
        <v>0.26</v>
      </c>
      <c r="AZ324">
        <v>476.3</v>
      </c>
      <c r="BA324">
        <v>88.6</v>
      </c>
      <c r="BB324">
        <v>564.9</v>
      </c>
      <c r="BC324">
        <v>6909799.4000000004</v>
      </c>
      <c r="BD324">
        <v>130.19999999999999</v>
      </c>
      <c r="BE324">
        <v>13</v>
      </c>
      <c r="BF324">
        <v>1114491.3999999999</v>
      </c>
      <c r="BG324">
        <v>36874.699999999997</v>
      </c>
      <c r="BH324">
        <v>9.8000000000000007</v>
      </c>
      <c r="BI324">
        <v>6917236</v>
      </c>
      <c r="BJ324">
        <v>2216041.7000000002</v>
      </c>
      <c r="BK324">
        <v>9133277.6999999993</v>
      </c>
      <c r="BL324">
        <v>0</v>
      </c>
      <c r="BM324">
        <v>19.07</v>
      </c>
      <c r="BN324">
        <v>14.69</v>
      </c>
      <c r="BO324">
        <v>0</v>
      </c>
      <c r="BP324">
        <v>33.76</v>
      </c>
      <c r="BQ324">
        <v>21.64</v>
      </c>
      <c r="BR324">
        <v>17.88</v>
      </c>
      <c r="BS324">
        <v>0</v>
      </c>
      <c r="BT324">
        <v>39.520000000000003</v>
      </c>
      <c r="BU324">
        <v>120425070</v>
      </c>
      <c r="BV324">
        <v>42245316</v>
      </c>
      <c r="BW324">
        <v>12692311</v>
      </c>
      <c r="BX324">
        <v>59476.5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2238674.7999999998</v>
      </c>
      <c r="CE324">
        <v>18443392</v>
      </c>
      <c r="CF324">
        <v>0</v>
      </c>
      <c r="CG324">
        <v>611200.4</v>
      </c>
      <c r="CH324">
        <v>0</v>
      </c>
      <c r="CI324">
        <v>9673662</v>
      </c>
      <c r="CJ324">
        <v>33959160</v>
      </c>
      <c r="CK324">
        <v>9.8000000000000007</v>
      </c>
      <c r="CL324">
        <v>2740553.2</v>
      </c>
      <c r="CM324">
        <v>0</v>
      </c>
      <c r="CN324">
        <v>40006644</v>
      </c>
      <c r="CO324">
        <v>0</v>
      </c>
      <c r="CP324">
        <v>0</v>
      </c>
      <c r="CQ324">
        <v>8329</v>
      </c>
      <c r="CR324">
        <v>14.2</v>
      </c>
      <c r="CS324">
        <v>0</v>
      </c>
      <c r="CT324">
        <v>0</v>
      </c>
      <c r="CU324">
        <v>0</v>
      </c>
      <c r="CV324">
        <v>0</v>
      </c>
      <c r="CW324">
        <v>1542.5</v>
      </c>
      <c r="CX324">
        <v>3672.5</v>
      </c>
      <c r="CY324">
        <v>0</v>
      </c>
      <c r="CZ324">
        <v>6518.4</v>
      </c>
      <c r="DA324">
        <v>0</v>
      </c>
      <c r="DB324">
        <v>2756.2</v>
      </c>
      <c r="DC324">
        <v>4522.7</v>
      </c>
      <c r="DD324">
        <v>43.2</v>
      </c>
      <c r="DE324">
        <v>1616.3</v>
      </c>
      <c r="DF324">
        <v>0</v>
      </c>
      <c r="DG324">
        <v>17671.400000000001</v>
      </c>
      <c r="DH324">
        <v>0</v>
      </c>
      <c r="DI324">
        <v>0</v>
      </c>
      <c r="DJ324">
        <v>36262.800000000003</v>
      </c>
      <c r="DK324">
        <v>16163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</row>
    <row r="325" spans="1:121" hidden="1">
      <c r="A325" t="s">
        <v>127</v>
      </c>
      <c r="B325">
        <v>2045</v>
      </c>
      <c r="C325">
        <v>149233860</v>
      </c>
      <c r="D325">
        <v>21170648</v>
      </c>
      <c r="E325">
        <v>4033779.5</v>
      </c>
      <c r="F325">
        <v>1544255.5</v>
      </c>
      <c r="G325">
        <v>175982531.30000001</v>
      </c>
      <c r="H325">
        <v>143867883.40000001</v>
      </c>
      <c r="I325">
        <v>83633718.099999994</v>
      </c>
      <c r="J325" s="53">
        <v>63667064</v>
      </c>
      <c r="K325" s="65">
        <v>63208212</v>
      </c>
      <c r="L325">
        <v>3.5900000000000001E-2</v>
      </c>
      <c r="M325">
        <v>5.3999999999999999E-2</v>
      </c>
      <c r="N325">
        <v>0.15</v>
      </c>
      <c r="O325">
        <v>83612.759999999995</v>
      </c>
      <c r="P325">
        <v>33984.6</v>
      </c>
      <c r="Q325">
        <v>0.89</v>
      </c>
      <c r="R325">
        <v>0.87</v>
      </c>
      <c r="S325">
        <v>39.4</v>
      </c>
      <c r="T325">
        <v>0.7</v>
      </c>
      <c r="U325">
        <v>7.0000000000000007E-2</v>
      </c>
      <c r="V325">
        <v>6.3</v>
      </c>
      <c r="W325">
        <v>210.3</v>
      </c>
      <c r="X325">
        <v>0.06</v>
      </c>
      <c r="Y325">
        <v>39.4</v>
      </c>
      <c r="Z325">
        <v>12.6</v>
      </c>
      <c r="AA325">
        <v>52.1</v>
      </c>
      <c r="AB325">
        <v>61.6</v>
      </c>
      <c r="AC325">
        <v>2.7</v>
      </c>
      <c r="AD325">
        <v>0.35</v>
      </c>
      <c r="AE325">
        <v>7.6</v>
      </c>
      <c r="AF325">
        <v>277.89999999999998</v>
      </c>
      <c r="AG325">
        <v>7.0000000000000007E-2</v>
      </c>
      <c r="AH325">
        <v>61.8</v>
      </c>
      <c r="AI325">
        <v>15.9</v>
      </c>
      <c r="AJ325">
        <v>77.599999999999994</v>
      </c>
      <c r="AK325">
        <v>373.2</v>
      </c>
      <c r="AL325">
        <v>23.7</v>
      </c>
      <c r="AM325">
        <v>3.28</v>
      </c>
      <c r="AN325">
        <v>29.5</v>
      </c>
      <c r="AO325">
        <v>1424</v>
      </c>
      <c r="AP325">
        <v>0.19</v>
      </c>
      <c r="AQ325">
        <v>374.8</v>
      </c>
      <c r="AR325">
        <v>72</v>
      </c>
      <c r="AS325">
        <v>446.8</v>
      </c>
      <c r="AT325">
        <v>404.4</v>
      </c>
      <c r="AU325">
        <v>24.9</v>
      </c>
      <c r="AV325">
        <v>3.45</v>
      </c>
      <c r="AW325">
        <v>33.200000000000003</v>
      </c>
      <c r="AX325">
        <v>1550.7</v>
      </c>
      <c r="AY325">
        <v>0.21</v>
      </c>
      <c r="AZ325">
        <v>406.1</v>
      </c>
      <c r="BA325">
        <v>79.5</v>
      </c>
      <c r="BB325">
        <v>485.6</v>
      </c>
      <c r="BC325">
        <v>6849766.5999999996</v>
      </c>
      <c r="BD325">
        <v>129.1</v>
      </c>
      <c r="BE325">
        <v>12.9</v>
      </c>
      <c r="BF325">
        <v>1102102.3999999999</v>
      </c>
      <c r="BG325">
        <v>36547.699999999997</v>
      </c>
      <c r="BH325">
        <v>9.6999999999999993</v>
      </c>
      <c r="BI325">
        <v>6857138.5999999996</v>
      </c>
      <c r="BJ325">
        <v>2193868.2999999998</v>
      </c>
      <c r="BK325">
        <v>9051007</v>
      </c>
      <c r="BL325">
        <v>0</v>
      </c>
      <c r="BM325">
        <v>16.21</v>
      </c>
      <c r="BN325">
        <v>13.77</v>
      </c>
      <c r="BO325">
        <v>0</v>
      </c>
      <c r="BP325">
        <v>29.99</v>
      </c>
      <c r="BQ325">
        <v>19.12</v>
      </c>
      <c r="BR325">
        <v>17.34</v>
      </c>
      <c r="BS325">
        <v>0</v>
      </c>
      <c r="BT325">
        <v>36.46</v>
      </c>
      <c r="BU325">
        <v>175189490</v>
      </c>
      <c r="BV325">
        <v>92348820</v>
      </c>
      <c r="BW325">
        <v>18013650</v>
      </c>
      <c r="BX325">
        <v>54941.599999999999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2925583.2</v>
      </c>
      <c r="CE325">
        <v>18527496</v>
      </c>
      <c r="CF325">
        <v>0</v>
      </c>
      <c r="CG325">
        <v>477167.2</v>
      </c>
      <c r="CH325">
        <v>0</v>
      </c>
      <c r="CI325">
        <v>9422797</v>
      </c>
      <c r="CJ325">
        <v>33089244</v>
      </c>
      <c r="CK325">
        <v>0</v>
      </c>
      <c r="CL325">
        <v>3255374</v>
      </c>
      <c r="CM325">
        <v>0</v>
      </c>
      <c r="CN325">
        <v>89423230</v>
      </c>
      <c r="CO325">
        <v>0</v>
      </c>
      <c r="CP325">
        <v>0</v>
      </c>
      <c r="CQ325">
        <v>12110.8</v>
      </c>
      <c r="CR325">
        <v>14.2</v>
      </c>
      <c r="CS325">
        <v>0</v>
      </c>
      <c r="CT325">
        <v>0</v>
      </c>
      <c r="CU325">
        <v>0</v>
      </c>
      <c r="CV325">
        <v>0</v>
      </c>
      <c r="CW325">
        <v>2271.9</v>
      </c>
      <c r="CX325">
        <v>3672.5</v>
      </c>
      <c r="CY325">
        <v>0</v>
      </c>
      <c r="CZ325">
        <v>6518.4</v>
      </c>
      <c r="DA325">
        <v>0</v>
      </c>
      <c r="DB325">
        <v>2759.9</v>
      </c>
      <c r="DC325">
        <v>4522.7</v>
      </c>
      <c r="DD325">
        <v>43.2</v>
      </c>
      <c r="DE325">
        <v>1616.3</v>
      </c>
      <c r="DF325">
        <v>0</v>
      </c>
      <c r="DG325">
        <v>39127.300000000003</v>
      </c>
      <c r="DH325">
        <v>0</v>
      </c>
      <c r="DI325">
        <v>0</v>
      </c>
      <c r="DJ325">
        <v>50092.3</v>
      </c>
      <c r="DK325">
        <v>16163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</row>
    <row r="326" spans="1:121" hidden="1">
      <c r="A326" t="s">
        <v>127</v>
      </c>
      <c r="B326">
        <v>2050</v>
      </c>
      <c r="C326">
        <v>158016060</v>
      </c>
      <c r="D326">
        <v>17160828</v>
      </c>
      <c r="E326">
        <v>4267255</v>
      </c>
      <c r="F326">
        <v>1758520.4</v>
      </c>
      <c r="G326">
        <v>181202667.69999999</v>
      </c>
      <c r="H326">
        <v>152334273.30000001</v>
      </c>
      <c r="I326">
        <v>91174546.400000006</v>
      </c>
      <c r="J326" s="53">
        <v>77084470</v>
      </c>
      <c r="K326" s="65">
        <v>66033720</v>
      </c>
      <c r="L326">
        <v>3.5900000000000001E-2</v>
      </c>
      <c r="M326">
        <v>5.3999999999999999E-2</v>
      </c>
      <c r="N326">
        <v>0.15</v>
      </c>
      <c r="O326">
        <v>82411.789999999994</v>
      </c>
      <c r="P326">
        <v>36124</v>
      </c>
      <c r="Q326">
        <v>0.89</v>
      </c>
      <c r="R326">
        <v>0.87</v>
      </c>
      <c r="S326">
        <v>41.7</v>
      </c>
      <c r="T326">
        <v>0.8</v>
      </c>
      <c r="U326">
        <v>0.08</v>
      </c>
      <c r="V326">
        <v>6.6</v>
      </c>
      <c r="W326">
        <v>222.4</v>
      </c>
      <c r="X326">
        <v>0.06</v>
      </c>
      <c r="Y326">
        <v>41.7</v>
      </c>
      <c r="Z326">
        <v>13.3</v>
      </c>
      <c r="AA326">
        <v>55</v>
      </c>
      <c r="AB326">
        <v>55.9</v>
      </c>
      <c r="AC326">
        <v>2.1</v>
      </c>
      <c r="AD326">
        <v>0.27</v>
      </c>
      <c r="AE326">
        <v>7.1</v>
      </c>
      <c r="AF326">
        <v>262.5</v>
      </c>
      <c r="AG326">
        <v>0.06</v>
      </c>
      <c r="AH326">
        <v>56</v>
      </c>
      <c r="AI326">
        <v>14.9</v>
      </c>
      <c r="AJ326">
        <v>71</v>
      </c>
      <c r="AK326">
        <v>339.9</v>
      </c>
      <c r="AL326">
        <v>19.399999999999999</v>
      </c>
      <c r="AM326">
        <v>2.65</v>
      </c>
      <c r="AN326">
        <v>29.1</v>
      </c>
      <c r="AO326">
        <v>1366.4</v>
      </c>
      <c r="AP326">
        <v>0.17</v>
      </c>
      <c r="AQ326">
        <v>341.2</v>
      </c>
      <c r="AR326">
        <v>69.900000000000006</v>
      </c>
      <c r="AS326">
        <v>411.1</v>
      </c>
      <c r="AT326">
        <v>400.9</v>
      </c>
      <c r="AU326">
        <v>22.2</v>
      </c>
      <c r="AV326">
        <v>3.04</v>
      </c>
      <c r="AW326">
        <v>34.799999999999997</v>
      </c>
      <c r="AX326">
        <v>1617.8</v>
      </c>
      <c r="AY326">
        <v>0.2</v>
      </c>
      <c r="AZ326">
        <v>402.3</v>
      </c>
      <c r="BA326">
        <v>83</v>
      </c>
      <c r="BB326">
        <v>485.4</v>
      </c>
      <c r="BC326">
        <v>7025719.7999999998</v>
      </c>
      <c r="BD326">
        <v>132.4</v>
      </c>
      <c r="BE326">
        <v>13.2</v>
      </c>
      <c r="BF326">
        <v>1119627.2</v>
      </c>
      <c r="BG326">
        <v>37460.300000000003</v>
      </c>
      <c r="BH326">
        <v>9.6999999999999993</v>
      </c>
      <c r="BI326">
        <v>7033281.2000000002</v>
      </c>
      <c r="BJ326">
        <v>2238589.5</v>
      </c>
      <c r="BK326">
        <v>9271870.5999999996</v>
      </c>
      <c r="BL326">
        <v>0</v>
      </c>
      <c r="BM326">
        <v>16.739999999999998</v>
      </c>
      <c r="BN326">
        <v>14.08</v>
      </c>
      <c r="BO326">
        <v>0</v>
      </c>
      <c r="BP326">
        <v>30.81</v>
      </c>
      <c r="BQ326">
        <v>19.43</v>
      </c>
      <c r="BR326">
        <v>17.22</v>
      </c>
      <c r="BS326">
        <v>0</v>
      </c>
      <c r="BT326">
        <v>36.65</v>
      </c>
      <c r="BU326">
        <v>169760530</v>
      </c>
      <c r="BV326">
        <v>90028120</v>
      </c>
      <c r="BW326">
        <v>14598851</v>
      </c>
      <c r="BX326">
        <v>40354.6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4053094.5</v>
      </c>
      <c r="CE326">
        <v>18925872</v>
      </c>
      <c r="CF326">
        <v>0</v>
      </c>
      <c r="CG326">
        <v>476735.6</v>
      </c>
      <c r="CH326">
        <v>0</v>
      </c>
      <c r="CI326">
        <v>9362656</v>
      </c>
      <c r="CJ326">
        <v>32878186</v>
      </c>
      <c r="CK326">
        <v>0</v>
      </c>
      <c r="CL326">
        <v>3449757.5</v>
      </c>
      <c r="CM326">
        <v>0</v>
      </c>
      <c r="CN326">
        <v>85885624</v>
      </c>
      <c r="CO326">
        <v>89401.5</v>
      </c>
      <c r="CP326">
        <v>0</v>
      </c>
      <c r="CQ326">
        <v>10241.4</v>
      </c>
      <c r="CR326">
        <v>12.4</v>
      </c>
      <c r="CS326">
        <v>0</v>
      </c>
      <c r="CT326">
        <v>0</v>
      </c>
      <c r="CU326">
        <v>0</v>
      </c>
      <c r="CV326">
        <v>0</v>
      </c>
      <c r="CW326">
        <v>3266.4</v>
      </c>
      <c r="CX326">
        <v>3672.5</v>
      </c>
      <c r="CY326">
        <v>0</v>
      </c>
      <c r="CZ326">
        <v>8666.1</v>
      </c>
      <c r="DA326">
        <v>0</v>
      </c>
      <c r="DB326">
        <v>2759.9</v>
      </c>
      <c r="DC326">
        <v>4522.7</v>
      </c>
      <c r="DD326">
        <v>23.4</v>
      </c>
      <c r="DE326">
        <v>1616.3</v>
      </c>
      <c r="DF326">
        <v>0</v>
      </c>
      <c r="DG326">
        <v>39128.400000000001</v>
      </c>
      <c r="DH326">
        <v>0</v>
      </c>
      <c r="DI326">
        <v>28.4</v>
      </c>
      <c r="DJ326">
        <v>39651.5</v>
      </c>
      <c r="DK326">
        <v>16163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</row>
    <row r="327" spans="1:121" hidden="1">
      <c r="A327" t="s">
        <v>130</v>
      </c>
      <c r="B327">
        <v>2024</v>
      </c>
      <c r="C327">
        <v>446567740</v>
      </c>
      <c r="D327">
        <v>1915119.4</v>
      </c>
      <c r="E327">
        <v>10814.8</v>
      </c>
      <c r="F327">
        <v>6714674.5999999996</v>
      </c>
      <c r="G327">
        <v>455208328.5</v>
      </c>
      <c r="H327">
        <v>430514888.60000002</v>
      </c>
      <c r="I327">
        <v>218319036.30000001</v>
      </c>
      <c r="J327" s="53">
        <v>285643400</v>
      </c>
      <c r="K327" s="65">
        <v>296760700</v>
      </c>
      <c r="L327">
        <v>3.5900000000000001E-2</v>
      </c>
      <c r="M327">
        <v>5.3900000000000003E-2</v>
      </c>
      <c r="N327">
        <v>0.1409</v>
      </c>
      <c r="O327">
        <v>34009.61</v>
      </c>
      <c r="P327">
        <v>103124.9</v>
      </c>
      <c r="Q327">
        <v>0.6</v>
      </c>
      <c r="R327">
        <v>0.57999999999999996</v>
      </c>
      <c r="S327">
        <v>224.1</v>
      </c>
      <c r="T327">
        <v>13.1</v>
      </c>
      <c r="U327">
        <v>1.81</v>
      </c>
      <c r="V327">
        <v>19.600000000000001</v>
      </c>
      <c r="W327">
        <v>871.5</v>
      </c>
      <c r="X327">
        <v>0.14000000000000001</v>
      </c>
      <c r="Y327">
        <v>225</v>
      </c>
      <c r="Z327">
        <v>45.6</v>
      </c>
      <c r="AA327">
        <v>270.5</v>
      </c>
      <c r="AB327">
        <v>241.5</v>
      </c>
      <c r="AC327">
        <v>14.3</v>
      </c>
      <c r="AD327">
        <v>1.99</v>
      </c>
      <c r="AE327">
        <v>20.9</v>
      </c>
      <c r="AF327">
        <v>933.5</v>
      </c>
      <c r="AG327">
        <v>0.15</v>
      </c>
      <c r="AH327">
        <v>242.5</v>
      </c>
      <c r="AI327">
        <v>48.7</v>
      </c>
      <c r="AJ327">
        <v>291.2</v>
      </c>
      <c r="AK327">
        <v>254</v>
      </c>
      <c r="AL327">
        <v>10.9</v>
      </c>
      <c r="AM327">
        <v>1.46</v>
      </c>
      <c r="AN327">
        <v>25.1</v>
      </c>
      <c r="AO327">
        <v>1096.5999999999999</v>
      </c>
      <c r="AP327">
        <v>0.14000000000000001</v>
      </c>
      <c r="AQ327">
        <v>254.7</v>
      </c>
      <c r="AR327">
        <v>57.8</v>
      </c>
      <c r="AS327">
        <v>312.5</v>
      </c>
      <c r="AT327">
        <v>561.4</v>
      </c>
      <c r="AU327">
        <v>38.5</v>
      </c>
      <c r="AV327">
        <v>5.49</v>
      </c>
      <c r="AW327">
        <v>43.1</v>
      </c>
      <c r="AX327">
        <v>1941.6</v>
      </c>
      <c r="AY327">
        <v>0.35</v>
      </c>
      <c r="AZ327">
        <v>564.1</v>
      </c>
      <c r="BA327">
        <v>101</v>
      </c>
      <c r="BB327">
        <v>665.1</v>
      </c>
      <c r="BC327">
        <v>103749464.8</v>
      </c>
      <c r="BD327">
        <v>6048.6</v>
      </c>
      <c r="BE327">
        <v>838.9</v>
      </c>
      <c r="BF327">
        <v>9064173.4000000004</v>
      </c>
      <c r="BG327">
        <v>403663.2</v>
      </c>
      <c r="BH327">
        <v>62.8</v>
      </c>
      <c r="BI327">
        <v>104158721.09999999</v>
      </c>
      <c r="BJ327">
        <v>21110479.5</v>
      </c>
      <c r="BK327">
        <v>125269200.59999999</v>
      </c>
      <c r="BL327">
        <v>0</v>
      </c>
      <c r="BM327">
        <v>23.32</v>
      </c>
      <c r="BN327">
        <v>6.73</v>
      </c>
      <c r="BO327">
        <v>0</v>
      </c>
      <c r="BP327">
        <v>30.05</v>
      </c>
      <c r="BQ327">
        <v>24.87</v>
      </c>
      <c r="BR327">
        <v>7.35</v>
      </c>
      <c r="BS327">
        <v>0</v>
      </c>
      <c r="BT327">
        <v>32.21</v>
      </c>
      <c r="BU327">
        <v>466374980</v>
      </c>
      <c r="BV327">
        <v>236889300</v>
      </c>
      <c r="BW327">
        <v>1625282.4</v>
      </c>
      <c r="BX327">
        <v>1679040.8</v>
      </c>
      <c r="BY327">
        <v>0</v>
      </c>
      <c r="BZ327">
        <v>0</v>
      </c>
      <c r="CA327">
        <v>41181850</v>
      </c>
      <c r="CB327">
        <v>0</v>
      </c>
      <c r="CC327">
        <v>0</v>
      </c>
      <c r="CD327">
        <v>3028754.5</v>
      </c>
      <c r="CE327">
        <v>138713680</v>
      </c>
      <c r="CF327">
        <v>0</v>
      </c>
      <c r="CG327">
        <v>3732317.2</v>
      </c>
      <c r="CH327">
        <v>0</v>
      </c>
      <c r="CI327">
        <v>855853.3</v>
      </c>
      <c r="CJ327">
        <v>37684412</v>
      </c>
      <c r="CK327">
        <v>4004416.5</v>
      </c>
      <c r="CL327">
        <v>8788.9</v>
      </c>
      <c r="CM327">
        <v>0</v>
      </c>
      <c r="CN327">
        <v>87765100</v>
      </c>
      <c r="CO327">
        <v>146095440</v>
      </c>
      <c r="CP327">
        <v>0</v>
      </c>
      <c r="CQ327">
        <v>1580.1</v>
      </c>
      <c r="CR327">
        <v>260.5</v>
      </c>
      <c r="CS327">
        <v>0</v>
      </c>
      <c r="CT327">
        <v>17851.599999999999</v>
      </c>
      <c r="CU327">
        <v>0</v>
      </c>
      <c r="CV327">
        <v>0</v>
      </c>
      <c r="CW327">
        <v>2052.1</v>
      </c>
      <c r="CX327">
        <v>39370.400000000001</v>
      </c>
      <c r="CY327">
        <v>0</v>
      </c>
      <c r="CZ327">
        <v>9289.9</v>
      </c>
      <c r="DA327">
        <v>0</v>
      </c>
      <c r="DB327">
        <v>728.8</v>
      </c>
      <c r="DC327">
        <v>4980</v>
      </c>
      <c r="DD327">
        <v>12100.9</v>
      </c>
      <c r="DE327">
        <v>5</v>
      </c>
      <c r="DF327">
        <v>0</v>
      </c>
      <c r="DG327">
        <v>38752.199999999997</v>
      </c>
      <c r="DH327">
        <v>0</v>
      </c>
      <c r="DI327">
        <v>42838.8</v>
      </c>
      <c r="DJ327">
        <v>3160.2</v>
      </c>
      <c r="DK327">
        <v>50</v>
      </c>
      <c r="DL327">
        <v>0</v>
      </c>
      <c r="DM327">
        <v>0</v>
      </c>
      <c r="DN327">
        <v>0.04</v>
      </c>
      <c r="DO327">
        <v>0</v>
      </c>
      <c r="DP327">
        <v>0</v>
      </c>
      <c r="DQ327">
        <v>0</v>
      </c>
    </row>
    <row r="328" spans="1:121" hidden="1">
      <c r="A328" t="s">
        <v>130</v>
      </c>
      <c r="B328">
        <v>2026</v>
      </c>
      <c r="C328">
        <v>456171680</v>
      </c>
      <c r="D328">
        <v>5290212.5</v>
      </c>
      <c r="E328">
        <v>12035.4</v>
      </c>
      <c r="F328">
        <v>6307154.7000000002</v>
      </c>
      <c r="G328">
        <v>467781093</v>
      </c>
      <c r="H328">
        <v>439773638.80000001</v>
      </c>
      <c r="I328">
        <v>179328600.80000001</v>
      </c>
      <c r="J328" s="53">
        <v>267911890</v>
      </c>
      <c r="K328" s="65">
        <v>283002100</v>
      </c>
      <c r="L328">
        <v>3.5900000000000001E-2</v>
      </c>
      <c r="M328">
        <v>5.3900000000000003E-2</v>
      </c>
      <c r="N328">
        <v>0.1409</v>
      </c>
      <c r="O328">
        <v>44579.93</v>
      </c>
      <c r="P328">
        <v>105378.3</v>
      </c>
      <c r="Q328">
        <v>0.69</v>
      </c>
      <c r="R328">
        <v>0.68</v>
      </c>
      <c r="S328">
        <v>160.69999999999999</v>
      </c>
      <c r="T328">
        <v>8.3000000000000007</v>
      </c>
      <c r="U328">
        <v>1.1200000000000001</v>
      </c>
      <c r="V328">
        <v>15.1</v>
      </c>
      <c r="W328">
        <v>666.5</v>
      </c>
      <c r="X328">
        <v>0.1</v>
      </c>
      <c r="Y328">
        <v>161.19999999999999</v>
      </c>
      <c r="Z328">
        <v>35</v>
      </c>
      <c r="AA328">
        <v>196.2</v>
      </c>
      <c r="AB328">
        <v>174.2</v>
      </c>
      <c r="AC328">
        <v>9.1</v>
      </c>
      <c r="AD328">
        <v>1.24</v>
      </c>
      <c r="AE328">
        <v>16.2</v>
      </c>
      <c r="AF328">
        <v>717.6</v>
      </c>
      <c r="AG328">
        <v>0.1</v>
      </c>
      <c r="AH328">
        <v>174.9</v>
      </c>
      <c r="AI328">
        <v>37.6</v>
      </c>
      <c r="AJ328">
        <v>212.5</v>
      </c>
      <c r="AK328">
        <v>166.8</v>
      </c>
      <c r="AL328">
        <v>4.9000000000000004</v>
      </c>
      <c r="AM328">
        <v>0.6</v>
      </c>
      <c r="AN328">
        <v>18.399999999999999</v>
      </c>
      <c r="AO328">
        <v>802.3</v>
      </c>
      <c r="AP328">
        <v>0.09</v>
      </c>
      <c r="AQ328">
        <v>167.1</v>
      </c>
      <c r="AR328">
        <v>42.3</v>
      </c>
      <c r="AS328">
        <v>209.4</v>
      </c>
      <c r="AT328">
        <v>482.9</v>
      </c>
      <c r="AU328">
        <v>30.6</v>
      </c>
      <c r="AV328">
        <v>4.3099999999999996</v>
      </c>
      <c r="AW328">
        <v>39.1</v>
      </c>
      <c r="AX328">
        <v>1765.5</v>
      </c>
      <c r="AY328">
        <v>0.28999999999999998</v>
      </c>
      <c r="AZ328">
        <v>485</v>
      </c>
      <c r="BA328">
        <v>91.8</v>
      </c>
      <c r="BB328">
        <v>576.79999999999995</v>
      </c>
      <c r="BC328">
        <v>76989938.599999994</v>
      </c>
      <c r="BD328">
        <v>3958.9</v>
      </c>
      <c r="BE328">
        <v>537.29999999999995</v>
      </c>
      <c r="BF328">
        <v>7250045.7999999998</v>
      </c>
      <c r="BG328">
        <v>319585.3</v>
      </c>
      <c r="BH328">
        <v>45.8</v>
      </c>
      <c r="BI328">
        <v>77254585.299999997</v>
      </c>
      <c r="BJ328">
        <v>16786195.199999999</v>
      </c>
      <c r="BK328">
        <v>94040780.5</v>
      </c>
      <c r="BL328">
        <v>0</v>
      </c>
      <c r="BM328">
        <v>19.850000000000001</v>
      </c>
      <c r="BN328">
        <v>8.8699999999999992</v>
      </c>
      <c r="BO328">
        <v>0</v>
      </c>
      <c r="BP328">
        <v>28.72</v>
      </c>
      <c r="BQ328">
        <v>21.29</v>
      </c>
      <c r="BR328">
        <v>9.73</v>
      </c>
      <c r="BS328">
        <v>0</v>
      </c>
      <c r="BT328">
        <v>31.02</v>
      </c>
      <c r="BU328">
        <v>482963650</v>
      </c>
      <c r="BV328">
        <v>288452480</v>
      </c>
      <c r="BW328">
        <v>4497919.5</v>
      </c>
      <c r="BX328">
        <v>1583102</v>
      </c>
      <c r="BY328">
        <v>0</v>
      </c>
      <c r="BZ328">
        <v>0</v>
      </c>
      <c r="CA328">
        <v>25414860</v>
      </c>
      <c r="CB328">
        <v>0</v>
      </c>
      <c r="CC328">
        <v>0</v>
      </c>
      <c r="CD328">
        <v>5454300.5</v>
      </c>
      <c r="CE328">
        <v>121664130</v>
      </c>
      <c r="CF328">
        <v>0</v>
      </c>
      <c r="CG328">
        <v>2554423.5</v>
      </c>
      <c r="CH328">
        <v>0</v>
      </c>
      <c r="CI328">
        <v>808321.6</v>
      </c>
      <c r="CJ328">
        <v>36206856</v>
      </c>
      <c r="CK328">
        <v>1771972.8</v>
      </c>
      <c r="CL328">
        <v>9618.2000000000007</v>
      </c>
      <c r="CM328">
        <v>0</v>
      </c>
      <c r="CN328">
        <v>92487040</v>
      </c>
      <c r="CO328">
        <v>190511150</v>
      </c>
      <c r="CP328">
        <v>0</v>
      </c>
      <c r="CQ328">
        <v>3569.9</v>
      </c>
      <c r="CR328">
        <v>260.5</v>
      </c>
      <c r="CS328">
        <v>0</v>
      </c>
      <c r="CT328">
        <v>17851.599999999999</v>
      </c>
      <c r="CU328">
        <v>0</v>
      </c>
      <c r="CV328">
        <v>0</v>
      </c>
      <c r="CW328">
        <v>3653.4</v>
      </c>
      <c r="CX328">
        <v>41228.699999999997</v>
      </c>
      <c r="CY328">
        <v>0</v>
      </c>
      <c r="CZ328">
        <v>9289.9</v>
      </c>
      <c r="DA328">
        <v>0</v>
      </c>
      <c r="DB328">
        <v>728.8</v>
      </c>
      <c r="DC328">
        <v>4980</v>
      </c>
      <c r="DD328">
        <v>9655</v>
      </c>
      <c r="DE328">
        <v>5</v>
      </c>
      <c r="DF328">
        <v>0</v>
      </c>
      <c r="DG328">
        <v>41027.9</v>
      </c>
      <c r="DH328">
        <v>0</v>
      </c>
      <c r="DI328">
        <v>54119.1</v>
      </c>
      <c r="DJ328">
        <v>10685.9</v>
      </c>
      <c r="DK328">
        <v>50</v>
      </c>
      <c r="DL328">
        <v>0</v>
      </c>
      <c r="DM328">
        <v>0</v>
      </c>
      <c r="DN328">
        <v>0.04</v>
      </c>
      <c r="DO328">
        <v>0</v>
      </c>
      <c r="DP328">
        <v>0</v>
      </c>
      <c r="DQ328">
        <v>0</v>
      </c>
    </row>
    <row r="329" spans="1:121" hidden="1">
      <c r="A329" t="s">
        <v>130</v>
      </c>
      <c r="B329">
        <v>2028</v>
      </c>
      <c r="C329">
        <v>467496960</v>
      </c>
      <c r="D329">
        <v>11522673</v>
      </c>
      <c r="E329">
        <v>10034.200000000001</v>
      </c>
      <c r="F329">
        <v>6463696.5</v>
      </c>
      <c r="G329">
        <v>485493372.10000002</v>
      </c>
      <c r="H329">
        <v>450691862.80000001</v>
      </c>
      <c r="I329">
        <v>114538620.3</v>
      </c>
      <c r="J329" s="53">
        <v>274565100</v>
      </c>
      <c r="K329" s="65">
        <v>307732500</v>
      </c>
      <c r="L329">
        <v>3.5900000000000001E-2</v>
      </c>
      <c r="M329">
        <v>5.3900000000000003E-2</v>
      </c>
      <c r="N329">
        <v>0.1409</v>
      </c>
      <c r="O329">
        <v>45142.17</v>
      </c>
      <c r="P329">
        <v>108526.1</v>
      </c>
      <c r="Q329">
        <v>0.8</v>
      </c>
      <c r="R329">
        <v>0.8</v>
      </c>
      <c r="S329">
        <v>91.5</v>
      </c>
      <c r="T329">
        <v>3.8</v>
      </c>
      <c r="U329">
        <v>0.49</v>
      </c>
      <c r="V329">
        <v>9.6999999999999993</v>
      </c>
      <c r="W329">
        <v>410.8</v>
      </c>
      <c r="X329">
        <v>0.06</v>
      </c>
      <c r="Y329">
        <v>91.8</v>
      </c>
      <c r="Z329">
        <v>22</v>
      </c>
      <c r="AA329">
        <v>113.8</v>
      </c>
      <c r="AB329">
        <v>100.9</v>
      </c>
      <c r="AC329">
        <v>4.3</v>
      </c>
      <c r="AD329">
        <v>0.56999999999999995</v>
      </c>
      <c r="AE329">
        <v>10.5</v>
      </c>
      <c r="AF329">
        <v>446.5</v>
      </c>
      <c r="AG329">
        <v>0.06</v>
      </c>
      <c r="AH329">
        <v>101.2</v>
      </c>
      <c r="AI329">
        <v>23.8</v>
      </c>
      <c r="AJ329">
        <v>125</v>
      </c>
      <c r="AK329">
        <v>78.099999999999994</v>
      </c>
      <c r="AL329">
        <v>2.4</v>
      </c>
      <c r="AM329">
        <v>0.28999999999999998</v>
      </c>
      <c r="AN329">
        <v>8.5</v>
      </c>
      <c r="AO329">
        <v>375.8</v>
      </c>
      <c r="AP329">
        <v>0.04</v>
      </c>
      <c r="AQ329">
        <v>78.3</v>
      </c>
      <c r="AR329">
        <v>19.7</v>
      </c>
      <c r="AS329">
        <v>98</v>
      </c>
      <c r="AT329">
        <v>372.4</v>
      </c>
      <c r="AU329">
        <v>21.4</v>
      </c>
      <c r="AV329">
        <v>3</v>
      </c>
      <c r="AW329">
        <v>32.200000000000003</v>
      </c>
      <c r="AX329">
        <v>1428</v>
      </c>
      <c r="AY329">
        <v>0.23</v>
      </c>
      <c r="AZ329">
        <v>373.9</v>
      </c>
      <c r="BA329">
        <v>74.8</v>
      </c>
      <c r="BB329">
        <v>448.7</v>
      </c>
      <c r="BC329">
        <v>47098331.899999999</v>
      </c>
      <c r="BD329">
        <v>1928.1</v>
      </c>
      <c r="BE329">
        <v>252.4</v>
      </c>
      <c r="BF329">
        <v>5004877.4000000004</v>
      </c>
      <c r="BG329">
        <v>211498.5</v>
      </c>
      <c r="BH329">
        <v>30.2</v>
      </c>
      <c r="BI329">
        <v>47224687.100000001</v>
      </c>
      <c r="BJ329">
        <v>11315771.4</v>
      </c>
      <c r="BK329">
        <v>58540458.5</v>
      </c>
      <c r="BL329">
        <v>0</v>
      </c>
      <c r="BM329">
        <v>15.19</v>
      </c>
      <c r="BN329">
        <v>8.66</v>
      </c>
      <c r="BO329">
        <v>0</v>
      </c>
      <c r="BP329">
        <v>23.85</v>
      </c>
      <c r="BQ329">
        <v>16.43</v>
      </c>
      <c r="BR329">
        <v>9.6</v>
      </c>
      <c r="BS329">
        <v>0</v>
      </c>
      <c r="BT329">
        <v>26.03</v>
      </c>
      <c r="BU329">
        <v>518886500</v>
      </c>
      <c r="BV329">
        <v>370954750</v>
      </c>
      <c r="BW329">
        <v>9736345</v>
      </c>
      <c r="BX329">
        <v>1464314.9</v>
      </c>
      <c r="BY329">
        <v>0</v>
      </c>
      <c r="BZ329">
        <v>0</v>
      </c>
      <c r="CA329">
        <v>10755116</v>
      </c>
      <c r="CB329">
        <v>0</v>
      </c>
      <c r="CC329">
        <v>0</v>
      </c>
      <c r="CD329">
        <v>9108730</v>
      </c>
      <c r="CE329">
        <v>88537330</v>
      </c>
      <c r="CF329">
        <v>0</v>
      </c>
      <c r="CG329">
        <v>1396044.2</v>
      </c>
      <c r="CH329">
        <v>0</v>
      </c>
      <c r="CI329">
        <v>741133.4</v>
      </c>
      <c r="CJ329">
        <v>34244904</v>
      </c>
      <c r="CK329">
        <v>1048599.6000000001</v>
      </c>
      <c r="CL329">
        <v>7976.3</v>
      </c>
      <c r="CM329">
        <v>0</v>
      </c>
      <c r="CN329">
        <v>108913460</v>
      </c>
      <c r="CO329">
        <v>252932560</v>
      </c>
      <c r="CP329">
        <v>0</v>
      </c>
      <c r="CQ329">
        <v>7400.6</v>
      </c>
      <c r="CR329">
        <v>260.5</v>
      </c>
      <c r="CS329">
        <v>0</v>
      </c>
      <c r="CT329">
        <v>16196.6</v>
      </c>
      <c r="CU329">
        <v>0</v>
      </c>
      <c r="CV329">
        <v>0</v>
      </c>
      <c r="CW329">
        <v>6118.5</v>
      </c>
      <c r="CX329">
        <v>40909.699999999997</v>
      </c>
      <c r="CY329">
        <v>0</v>
      </c>
      <c r="CZ329">
        <v>9289.9</v>
      </c>
      <c r="DA329">
        <v>0</v>
      </c>
      <c r="DB329">
        <v>728.8</v>
      </c>
      <c r="DC329">
        <v>4980</v>
      </c>
      <c r="DD329">
        <v>9163</v>
      </c>
      <c r="DE329">
        <v>5</v>
      </c>
      <c r="DF329">
        <v>0</v>
      </c>
      <c r="DG329">
        <v>50784.9</v>
      </c>
      <c r="DH329">
        <v>0</v>
      </c>
      <c r="DI329">
        <v>73875.5</v>
      </c>
      <c r="DJ329">
        <v>26095.5</v>
      </c>
      <c r="DK329">
        <v>50</v>
      </c>
      <c r="DL329">
        <v>0</v>
      </c>
      <c r="DM329">
        <v>0</v>
      </c>
      <c r="DN329">
        <v>0.04</v>
      </c>
      <c r="DO329">
        <v>0</v>
      </c>
      <c r="DP329">
        <v>0</v>
      </c>
      <c r="DQ329">
        <v>0</v>
      </c>
    </row>
    <row r="330" spans="1:121" hidden="1">
      <c r="A330" t="s">
        <v>130</v>
      </c>
      <c r="B330">
        <v>2030</v>
      </c>
      <c r="C330">
        <v>480483650</v>
      </c>
      <c r="D330">
        <v>16227485</v>
      </c>
      <c r="E330">
        <v>8720.6</v>
      </c>
      <c r="F330">
        <v>6954134.5</v>
      </c>
      <c r="G330">
        <v>503673985.30000001</v>
      </c>
      <c r="H330">
        <v>463211801.10000002</v>
      </c>
      <c r="I330">
        <v>78364987.599999994</v>
      </c>
      <c r="J330" s="53">
        <v>290050900</v>
      </c>
      <c r="K330" s="65">
        <v>337058000</v>
      </c>
      <c r="L330">
        <v>3.5900000000000001E-2</v>
      </c>
      <c r="M330">
        <v>5.3900000000000003E-2</v>
      </c>
      <c r="N330">
        <v>0.1409</v>
      </c>
      <c r="O330">
        <v>56624.33</v>
      </c>
      <c r="P330">
        <v>112072.4</v>
      </c>
      <c r="Q330">
        <v>0.86</v>
      </c>
      <c r="R330">
        <v>0.85</v>
      </c>
      <c r="S330">
        <v>65</v>
      </c>
      <c r="T330">
        <v>2.8</v>
      </c>
      <c r="U330">
        <v>0.38</v>
      </c>
      <c r="V330">
        <v>6.9</v>
      </c>
      <c r="W330">
        <v>286.8</v>
      </c>
      <c r="X330">
        <v>0.04</v>
      </c>
      <c r="Y330">
        <v>65.2</v>
      </c>
      <c r="Z330">
        <v>15.4</v>
      </c>
      <c r="AA330">
        <v>80.599999999999994</v>
      </c>
      <c r="AB330">
        <v>72.7</v>
      </c>
      <c r="AC330">
        <v>3.4</v>
      </c>
      <c r="AD330">
        <v>0.45</v>
      </c>
      <c r="AE330">
        <v>7.5</v>
      </c>
      <c r="AF330">
        <v>315.10000000000002</v>
      </c>
      <c r="AG330">
        <v>0.05</v>
      </c>
      <c r="AH330">
        <v>73</v>
      </c>
      <c r="AI330">
        <v>16.899999999999999</v>
      </c>
      <c r="AJ330">
        <v>89.9</v>
      </c>
      <c r="AK330">
        <v>52.4</v>
      </c>
      <c r="AL330">
        <v>2.2000000000000002</v>
      </c>
      <c r="AM330">
        <v>0.3</v>
      </c>
      <c r="AN330">
        <v>5.0999999999999996</v>
      </c>
      <c r="AO330">
        <v>231.3</v>
      </c>
      <c r="AP330">
        <v>0.03</v>
      </c>
      <c r="AQ330">
        <v>52.6</v>
      </c>
      <c r="AR330">
        <v>12</v>
      </c>
      <c r="AS330">
        <v>64.599999999999994</v>
      </c>
      <c r="AT330">
        <v>325.39999999999998</v>
      </c>
      <c r="AU330">
        <v>19.600000000000001</v>
      </c>
      <c r="AV330">
        <v>2.74</v>
      </c>
      <c r="AW330">
        <v>27.3</v>
      </c>
      <c r="AX330">
        <v>1231.5</v>
      </c>
      <c r="AY330">
        <v>0.19</v>
      </c>
      <c r="AZ330">
        <v>326.8</v>
      </c>
      <c r="BA330">
        <v>64.099999999999994</v>
      </c>
      <c r="BB330">
        <v>390.8</v>
      </c>
      <c r="BC330">
        <v>35440284.200000003</v>
      </c>
      <c r="BD330">
        <v>1543.8</v>
      </c>
      <c r="BE330">
        <v>204</v>
      </c>
      <c r="BF330">
        <v>3752591.8</v>
      </c>
      <c r="BG330">
        <v>156583.9</v>
      </c>
      <c r="BH330">
        <v>24.2</v>
      </c>
      <c r="BI330">
        <v>35541988</v>
      </c>
      <c r="BJ330">
        <v>8425392.4000000004</v>
      </c>
      <c r="BK330">
        <v>43967380.399999999</v>
      </c>
      <c r="BL330">
        <v>0</v>
      </c>
      <c r="BM330">
        <v>13.52</v>
      </c>
      <c r="BN330">
        <v>10.57</v>
      </c>
      <c r="BO330">
        <v>0</v>
      </c>
      <c r="BP330">
        <v>24.09</v>
      </c>
      <c r="BQ330">
        <v>14.7</v>
      </c>
      <c r="BR330">
        <v>11.81</v>
      </c>
      <c r="BS330">
        <v>0</v>
      </c>
      <c r="BT330">
        <v>26.51</v>
      </c>
      <c r="BU330">
        <v>551012700</v>
      </c>
      <c r="BV330">
        <v>425309000</v>
      </c>
      <c r="BW330">
        <v>13769162</v>
      </c>
      <c r="BX330">
        <v>1336461.3999999999</v>
      </c>
      <c r="BY330">
        <v>0</v>
      </c>
      <c r="BZ330">
        <v>0</v>
      </c>
      <c r="CA330">
        <v>9209138</v>
      </c>
      <c r="CB330">
        <v>0</v>
      </c>
      <c r="CC330">
        <v>0</v>
      </c>
      <c r="CD330">
        <v>13978798</v>
      </c>
      <c r="CE330">
        <v>65773784</v>
      </c>
      <c r="CF330">
        <v>0</v>
      </c>
      <c r="CG330">
        <v>920870.7</v>
      </c>
      <c r="CH330">
        <v>0</v>
      </c>
      <c r="CI330">
        <v>703638.6</v>
      </c>
      <c r="CJ330">
        <v>33279494</v>
      </c>
      <c r="CK330">
        <v>704045.2</v>
      </c>
      <c r="CL330">
        <v>7079.1</v>
      </c>
      <c r="CM330">
        <v>0</v>
      </c>
      <c r="CN330">
        <v>124301670</v>
      </c>
      <c r="CO330">
        <v>287028540</v>
      </c>
      <c r="CP330">
        <v>0</v>
      </c>
      <c r="CQ330">
        <v>10049.700000000001</v>
      </c>
      <c r="CR330">
        <v>260.5</v>
      </c>
      <c r="CS330">
        <v>0</v>
      </c>
      <c r="CT330">
        <v>14507.6</v>
      </c>
      <c r="CU330">
        <v>0</v>
      </c>
      <c r="CV330">
        <v>0</v>
      </c>
      <c r="CW330">
        <v>9606.2999999999993</v>
      </c>
      <c r="CX330">
        <v>40757.699999999997</v>
      </c>
      <c r="CY330">
        <v>0</v>
      </c>
      <c r="CZ330">
        <v>9184.9</v>
      </c>
      <c r="DA330">
        <v>0</v>
      </c>
      <c r="DB330">
        <v>728.8</v>
      </c>
      <c r="DC330">
        <v>4980</v>
      </c>
      <c r="DD330">
        <v>9008</v>
      </c>
      <c r="DE330">
        <v>5</v>
      </c>
      <c r="DF330">
        <v>0</v>
      </c>
      <c r="DG330">
        <v>59376.7</v>
      </c>
      <c r="DH330">
        <v>0</v>
      </c>
      <c r="DI330">
        <v>86589.7</v>
      </c>
      <c r="DJ330">
        <v>36241.4</v>
      </c>
      <c r="DK330">
        <v>50</v>
      </c>
      <c r="DL330">
        <v>0</v>
      </c>
      <c r="DM330">
        <v>0</v>
      </c>
      <c r="DN330">
        <v>0.04</v>
      </c>
      <c r="DO330">
        <v>0</v>
      </c>
      <c r="DP330">
        <v>0</v>
      </c>
      <c r="DQ330">
        <v>0</v>
      </c>
    </row>
    <row r="331" spans="1:121" hidden="1">
      <c r="A331" t="s">
        <v>130</v>
      </c>
      <c r="B331">
        <v>2035</v>
      </c>
      <c r="C331">
        <v>514958940</v>
      </c>
      <c r="D331">
        <v>33560824</v>
      </c>
      <c r="E331">
        <v>7011.1</v>
      </c>
      <c r="F331">
        <v>7340019.5</v>
      </c>
      <c r="G331">
        <v>555866791.20000005</v>
      </c>
      <c r="H331">
        <v>496448114.39999998</v>
      </c>
      <c r="I331">
        <v>72215464.5</v>
      </c>
      <c r="J331" s="53">
        <v>303674000</v>
      </c>
      <c r="K331" s="65">
        <v>352063000</v>
      </c>
      <c r="L331">
        <v>3.5900000000000001E-2</v>
      </c>
      <c r="M331">
        <v>5.3900000000000003E-2</v>
      </c>
      <c r="N331">
        <v>0.1409</v>
      </c>
      <c r="O331">
        <v>81620.45</v>
      </c>
      <c r="P331">
        <v>121670.2</v>
      </c>
      <c r="Q331">
        <v>0.9</v>
      </c>
      <c r="R331">
        <v>0.9</v>
      </c>
      <c r="S331">
        <v>45.2</v>
      </c>
      <c r="T331">
        <v>2.1</v>
      </c>
      <c r="U331">
        <v>0.28000000000000003</v>
      </c>
      <c r="V331">
        <v>4.8</v>
      </c>
      <c r="W331">
        <v>196.8</v>
      </c>
      <c r="X331">
        <v>0.03</v>
      </c>
      <c r="Y331">
        <v>45.3</v>
      </c>
      <c r="Z331">
        <v>10.7</v>
      </c>
      <c r="AA331">
        <v>56</v>
      </c>
      <c r="AB331">
        <v>52</v>
      </c>
      <c r="AC331">
        <v>2.5</v>
      </c>
      <c r="AD331">
        <v>0.33</v>
      </c>
      <c r="AE331">
        <v>5.4</v>
      </c>
      <c r="AF331">
        <v>223.4</v>
      </c>
      <c r="AG331">
        <v>0.04</v>
      </c>
      <c r="AH331">
        <v>52.2</v>
      </c>
      <c r="AI331">
        <v>12.1</v>
      </c>
      <c r="AJ331">
        <v>64.3</v>
      </c>
      <c r="AK331">
        <v>75.099999999999994</v>
      </c>
      <c r="AL331">
        <v>3.8</v>
      </c>
      <c r="AM331">
        <v>0.51</v>
      </c>
      <c r="AN331">
        <v>6.8</v>
      </c>
      <c r="AO331">
        <v>315</v>
      </c>
      <c r="AP331">
        <v>0.04</v>
      </c>
      <c r="AQ331">
        <v>75.400000000000006</v>
      </c>
      <c r="AR331">
        <v>16.100000000000001</v>
      </c>
      <c r="AS331">
        <v>91.5</v>
      </c>
      <c r="AT331">
        <v>286.2</v>
      </c>
      <c r="AU331">
        <v>17.600000000000001</v>
      </c>
      <c r="AV331">
        <v>2.46</v>
      </c>
      <c r="AW331">
        <v>23.7</v>
      </c>
      <c r="AX331">
        <v>1074.7</v>
      </c>
      <c r="AY331">
        <v>0.17</v>
      </c>
      <c r="AZ331">
        <v>287.39999999999998</v>
      </c>
      <c r="BA331">
        <v>55.7</v>
      </c>
      <c r="BB331">
        <v>343.1</v>
      </c>
      <c r="BC331">
        <v>26969942.600000001</v>
      </c>
      <c r="BD331">
        <v>1232.0999999999999</v>
      </c>
      <c r="BE331">
        <v>164</v>
      </c>
      <c r="BF331">
        <v>2873134.3</v>
      </c>
      <c r="BG331">
        <v>117638.3</v>
      </c>
      <c r="BH331">
        <v>19.899999999999999</v>
      </c>
      <c r="BI331">
        <v>27051418.300000001</v>
      </c>
      <c r="BJ331">
        <v>6384179.0999999996</v>
      </c>
      <c r="BK331">
        <v>33435597.399999999</v>
      </c>
      <c r="BL331">
        <v>0</v>
      </c>
      <c r="BM331">
        <v>11.49</v>
      </c>
      <c r="BN331">
        <v>14.4</v>
      </c>
      <c r="BO331">
        <v>0</v>
      </c>
      <c r="BP331">
        <v>25.89</v>
      </c>
      <c r="BQ331">
        <v>12.76</v>
      </c>
      <c r="BR331">
        <v>16.54</v>
      </c>
      <c r="BS331">
        <v>0</v>
      </c>
      <c r="BT331">
        <v>29.29</v>
      </c>
      <c r="BU331">
        <v>604576000</v>
      </c>
      <c r="BV331">
        <v>483651330</v>
      </c>
      <c r="BW331">
        <v>28380956</v>
      </c>
      <c r="BX331">
        <v>1225904.8</v>
      </c>
      <c r="BY331">
        <v>0</v>
      </c>
      <c r="BZ331">
        <v>0</v>
      </c>
      <c r="CA331">
        <v>7644959</v>
      </c>
      <c r="CB331">
        <v>0</v>
      </c>
      <c r="CC331">
        <v>0</v>
      </c>
      <c r="CD331">
        <v>19942800</v>
      </c>
      <c r="CE331">
        <v>49042616</v>
      </c>
      <c r="CF331">
        <v>0</v>
      </c>
      <c r="CG331">
        <v>784959.6</v>
      </c>
      <c r="CH331">
        <v>0</v>
      </c>
      <c r="CI331">
        <v>654224.4</v>
      </c>
      <c r="CJ331">
        <v>32694092</v>
      </c>
      <c r="CK331">
        <v>491406.9</v>
      </c>
      <c r="CL331">
        <v>5521.4</v>
      </c>
      <c r="CM331">
        <v>0</v>
      </c>
      <c r="CN331">
        <v>152623120</v>
      </c>
      <c r="CO331">
        <v>311085400</v>
      </c>
      <c r="CP331">
        <v>0</v>
      </c>
      <c r="CQ331">
        <v>17472.2</v>
      </c>
      <c r="CR331">
        <v>260.5</v>
      </c>
      <c r="CS331">
        <v>0</v>
      </c>
      <c r="CT331">
        <v>14507.6</v>
      </c>
      <c r="CU331">
        <v>0</v>
      </c>
      <c r="CV331">
        <v>0</v>
      </c>
      <c r="CW331">
        <v>14229.4</v>
      </c>
      <c r="CX331">
        <v>39774.699999999997</v>
      </c>
      <c r="CY331">
        <v>0</v>
      </c>
      <c r="CZ331">
        <v>9496.9</v>
      </c>
      <c r="DA331">
        <v>0</v>
      </c>
      <c r="DB331">
        <v>728.8</v>
      </c>
      <c r="DC331">
        <v>4980</v>
      </c>
      <c r="DD331">
        <v>7863</v>
      </c>
      <c r="DE331">
        <v>5</v>
      </c>
      <c r="DF331">
        <v>0</v>
      </c>
      <c r="DG331">
        <v>79331.3</v>
      </c>
      <c r="DH331">
        <v>0</v>
      </c>
      <c r="DI331">
        <v>95675.6</v>
      </c>
      <c r="DJ331">
        <v>81109.8</v>
      </c>
      <c r="DK331">
        <v>50</v>
      </c>
      <c r="DL331">
        <v>0</v>
      </c>
      <c r="DM331">
        <v>0</v>
      </c>
      <c r="DN331">
        <v>0.04</v>
      </c>
      <c r="DO331">
        <v>0</v>
      </c>
      <c r="DP331">
        <v>0</v>
      </c>
      <c r="DQ331">
        <v>0</v>
      </c>
    </row>
    <row r="332" spans="1:121" hidden="1">
      <c r="A332" t="s">
        <v>130</v>
      </c>
      <c r="B332">
        <v>2040</v>
      </c>
      <c r="C332">
        <v>555669570</v>
      </c>
      <c r="D332">
        <v>43743930</v>
      </c>
      <c r="E332">
        <v>7414.8</v>
      </c>
      <c r="F332">
        <v>7807978.7000000002</v>
      </c>
      <c r="G332">
        <v>607228872.79999995</v>
      </c>
      <c r="H332">
        <v>535695589.80000001</v>
      </c>
      <c r="I332">
        <v>79413740.200000003</v>
      </c>
      <c r="J332" s="53">
        <v>324335100</v>
      </c>
      <c r="K332" s="65">
        <v>370220320</v>
      </c>
      <c r="L332">
        <v>3.5900000000000001E-2</v>
      </c>
      <c r="M332">
        <v>5.3900000000000003E-2</v>
      </c>
      <c r="N332">
        <v>0.1409</v>
      </c>
      <c r="O332">
        <v>85163.8</v>
      </c>
      <c r="P332">
        <v>132809.29999999999</v>
      </c>
      <c r="Q332">
        <v>0.92</v>
      </c>
      <c r="R332">
        <v>0.91</v>
      </c>
      <c r="S332">
        <v>38.9</v>
      </c>
      <c r="T332">
        <v>1.8</v>
      </c>
      <c r="U332">
        <v>0.23</v>
      </c>
      <c r="V332">
        <v>4.2</v>
      </c>
      <c r="W332">
        <v>170.8</v>
      </c>
      <c r="X332">
        <v>0.03</v>
      </c>
      <c r="Y332">
        <v>39</v>
      </c>
      <c r="Z332">
        <v>9.3000000000000007</v>
      </c>
      <c r="AA332">
        <v>48.3</v>
      </c>
      <c r="AB332">
        <v>45.8</v>
      </c>
      <c r="AC332">
        <v>2.1</v>
      </c>
      <c r="AD332">
        <v>0.28000000000000003</v>
      </c>
      <c r="AE332">
        <v>4.9000000000000004</v>
      </c>
      <c r="AF332">
        <v>199.2</v>
      </c>
      <c r="AG332">
        <v>0.03</v>
      </c>
      <c r="AH332">
        <v>46</v>
      </c>
      <c r="AI332">
        <v>10.8</v>
      </c>
      <c r="AJ332">
        <v>56.8</v>
      </c>
      <c r="AK332">
        <v>93.1</v>
      </c>
      <c r="AL332">
        <v>4.9000000000000004</v>
      </c>
      <c r="AM332">
        <v>0.66</v>
      </c>
      <c r="AN332">
        <v>8.9</v>
      </c>
      <c r="AO332">
        <v>389</v>
      </c>
      <c r="AP332">
        <v>0.06</v>
      </c>
      <c r="AQ332">
        <v>93.4</v>
      </c>
      <c r="AR332">
        <v>20.5</v>
      </c>
      <c r="AS332">
        <v>113.9</v>
      </c>
      <c r="AT332">
        <v>264.5</v>
      </c>
      <c r="AU332">
        <v>14.9</v>
      </c>
      <c r="AV332">
        <v>2.06</v>
      </c>
      <c r="AW332">
        <v>23.2</v>
      </c>
      <c r="AX332">
        <v>1041.3</v>
      </c>
      <c r="AY332">
        <v>0.15</v>
      </c>
      <c r="AZ332">
        <v>265.5</v>
      </c>
      <c r="BA332">
        <v>54.2</v>
      </c>
      <c r="BB332">
        <v>319.7</v>
      </c>
      <c r="BC332">
        <v>25107925.199999999</v>
      </c>
      <c r="BD332">
        <v>1127.7</v>
      </c>
      <c r="BE332">
        <v>149.4</v>
      </c>
      <c r="BF332">
        <v>2708319.6</v>
      </c>
      <c r="BG332">
        <v>110366.6</v>
      </c>
      <c r="BH332">
        <v>18.8</v>
      </c>
      <c r="BI332">
        <v>25182325.600000001</v>
      </c>
      <c r="BJ332">
        <v>6002372.7000000002</v>
      </c>
      <c r="BK332">
        <v>31184698.399999999</v>
      </c>
      <c r="BL332">
        <v>0</v>
      </c>
      <c r="BM332">
        <v>10.98</v>
      </c>
      <c r="BN332">
        <v>14.94</v>
      </c>
      <c r="BO332">
        <v>0</v>
      </c>
      <c r="BP332">
        <v>25.93</v>
      </c>
      <c r="BQ332">
        <v>12.34</v>
      </c>
      <c r="BR332">
        <v>17.36</v>
      </c>
      <c r="BS332">
        <v>0</v>
      </c>
      <c r="BT332">
        <v>29.7</v>
      </c>
      <c r="BU332">
        <v>653528260</v>
      </c>
      <c r="BV332">
        <v>527815100</v>
      </c>
      <c r="BW332">
        <v>37100460</v>
      </c>
      <c r="BX332">
        <v>1112393.8999999999</v>
      </c>
      <c r="BY332">
        <v>0</v>
      </c>
      <c r="BZ332">
        <v>0</v>
      </c>
      <c r="CA332">
        <v>6937382.5</v>
      </c>
      <c r="CB332">
        <v>0</v>
      </c>
      <c r="CC332">
        <v>0</v>
      </c>
      <c r="CD332">
        <v>20634032</v>
      </c>
      <c r="CE332">
        <v>46036788</v>
      </c>
      <c r="CF332">
        <v>0</v>
      </c>
      <c r="CG332">
        <v>872134.2</v>
      </c>
      <c r="CH332">
        <v>0</v>
      </c>
      <c r="CI332">
        <v>639838.30000000005</v>
      </c>
      <c r="CJ332">
        <v>32631706</v>
      </c>
      <c r="CK332">
        <v>376564.3</v>
      </c>
      <c r="CL332">
        <v>5864.6</v>
      </c>
      <c r="CM332">
        <v>0</v>
      </c>
      <c r="CN332">
        <v>159138780</v>
      </c>
      <c r="CO332">
        <v>348042300</v>
      </c>
      <c r="CP332">
        <v>0</v>
      </c>
      <c r="CQ332">
        <v>22582</v>
      </c>
      <c r="CR332">
        <v>260.5</v>
      </c>
      <c r="CS332">
        <v>0</v>
      </c>
      <c r="CT332">
        <v>12422.6</v>
      </c>
      <c r="CU332">
        <v>0</v>
      </c>
      <c r="CV332">
        <v>0</v>
      </c>
      <c r="CW332">
        <v>15089.6</v>
      </c>
      <c r="CX332">
        <v>39032.699999999997</v>
      </c>
      <c r="CY332">
        <v>0</v>
      </c>
      <c r="CZ332">
        <v>10494.7</v>
      </c>
      <c r="DA332">
        <v>0</v>
      </c>
      <c r="DB332">
        <v>728.8</v>
      </c>
      <c r="DC332">
        <v>4980</v>
      </c>
      <c r="DD332">
        <v>6499.3</v>
      </c>
      <c r="DE332">
        <v>5</v>
      </c>
      <c r="DF332">
        <v>0</v>
      </c>
      <c r="DG332">
        <v>86301.9</v>
      </c>
      <c r="DH332">
        <v>0</v>
      </c>
      <c r="DI332">
        <v>108101.8</v>
      </c>
      <c r="DJ332">
        <v>101013.5</v>
      </c>
      <c r="DK332">
        <v>50</v>
      </c>
      <c r="DL332">
        <v>0</v>
      </c>
      <c r="DM332">
        <v>0</v>
      </c>
      <c r="DN332">
        <v>0.04</v>
      </c>
      <c r="DO332">
        <v>0</v>
      </c>
      <c r="DP332">
        <v>0</v>
      </c>
      <c r="DQ332">
        <v>0</v>
      </c>
    </row>
    <row r="333" spans="1:121" hidden="1">
      <c r="A333" t="s">
        <v>130</v>
      </c>
      <c r="B333">
        <v>2045</v>
      </c>
      <c r="C333">
        <v>592782660</v>
      </c>
      <c r="D333">
        <v>54588096</v>
      </c>
      <c r="E333">
        <v>7338.6</v>
      </c>
      <c r="F333">
        <v>7917402.5</v>
      </c>
      <c r="G333">
        <v>655295470.60000002</v>
      </c>
      <c r="H333">
        <v>571474680.10000002</v>
      </c>
      <c r="I333">
        <v>80309663.700000003</v>
      </c>
      <c r="J333" s="53">
        <v>332693800</v>
      </c>
      <c r="K333" s="65">
        <v>373857920</v>
      </c>
      <c r="L333">
        <v>3.5900000000000001E-2</v>
      </c>
      <c r="M333">
        <v>5.3900000000000003E-2</v>
      </c>
      <c r="N333">
        <v>0.1409</v>
      </c>
      <c r="O333">
        <v>85488.83</v>
      </c>
      <c r="P333">
        <v>142441.20000000001</v>
      </c>
      <c r="Q333">
        <v>0.92</v>
      </c>
      <c r="R333">
        <v>0.91</v>
      </c>
      <c r="S333">
        <v>38</v>
      </c>
      <c r="T333">
        <v>1.5</v>
      </c>
      <c r="U333">
        <v>0.2</v>
      </c>
      <c r="V333">
        <v>4</v>
      </c>
      <c r="W333">
        <v>173.3</v>
      </c>
      <c r="X333">
        <v>0.02</v>
      </c>
      <c r="Y333">
        <v>38.1</v>
      </c>
      <c r="Z333">
        <v>9.1999999999999993</v>
      </c>
      <c r="AA333">
        <v>47.3</v>
      </c>
      <c r="AB333">
        <v>44.8</v>
      </c>
      <c r="AC333">
        <v>1.8</v>
      </c>
      <c r="AD333">
        <v>0.24</v>
      </c>
      <c r="AE333">
        <v>4.7</v>
      </c>
      <c r="AF333">
        <v>202.8</v>
      </c>
      <c r="AG333">
        <v>0.03</v>
      </c>
      <c r="AH333">
        <v>44.9</v>
      </c>
      <c r="AI333">
        <v>10.7</v>
      </c>
      <c r="AJ333">
        <v>55.6</v>
      </c>
      <c r="AK333">
        <v>83.3</v>
      </c>
      <c r="AL333">
        <v>4.2</v>
      </c>
      <c r="AM333">
        <v>0.56000000000000005</v>
      </c>
      <c r="AN333">
        <v>8.9</v>
      </c>
      <c r="AO333">
        <v>355.9</v>
      </c>
      <c r="AP333">
        <v>7.0000000000000007E-2</v>
      </c>
      <c r="AQ333">
        <v>83.6</v>
      </c>
      <c r="AR333">
        <v>19.5</v>
      </c>
      <c r="AS333">
        <v>103.1</v>
      </c>
      <c r="AT333">
        <v>232.5</v>
      </c>
      <c r="AU333">
        <v>11.3</v>
      </c>
      <c r="AV333">
        <v>1.52</v>
      </c>
      <c r="AW333">
        <v>21.9</v>
      </c>
      <c r="AX333">
        <v>977.1</v>
      </c>
      <c r="AY333">
        <v>0.13</v>
      </c>
      <c r="AZ333">
        <v>233.3</v>
      </c>
      <c r="BA333">
        <v>51.1</v>
      </c>
      <c r="BB333">
        <v>284.3</v>
      </c>
      <c r="BC333">
        <v>26094768</v>
      </c>
      <c r="BD333">
        <v>1043.3</v>
      </c>
      <c r="BE333">
        <v>134.6</v>
      </c>
      <c r="BF333">
        <v>2756704.1</v>
      </c>
      <c r="BG333">
        <v>119104.9</v>
      </c>
      <c r="BH333">
        <v>15.2</v>
      </c>
      <c r="BI333">
        <v>26162608.300000001</v>
      </c>
      <c r="BJ333">
        <v>6310180.5999999996</v>
      </c>
      <c r="BK333">
        <v>32472789</v>
      </c>
      <c r="BL333">
        <v>0</v>
      </c>
      <c r="BM333">
        <v>9.86</v>
      </c>
      <c r="BN333">
        <v>14.57</v>
      </c>
      <c r="BO333">
        <v>0</v>
      </c>
      <c r="BP333">
        <v>24.43</v>
      </c>
      <c r="BQ333">
        <v>11.23</v>
      </c>
      <c r="BR333">
        <v>17.100000000000001</v>
      </c>
      <c r="BS333">
        <v>0</v>
      </c>
      <c r="BT333">
        <v>28.33</v>
      </c>
      <c r="BU333">
        <v>696932400</v>
      </c>
      <c r="BV333">
        <v>574985800</v>
      </c>
      <c r="BW333">
        <v>46354810</v>
      </c>
      <c r="BX333">
        <v>1038006.1</v>
      </c>
      <c r="BY333">
        <v>0</v>
      </c>
      <c r="BZ333">
        <v>0</v>
      </c>
      <c r="CA333">
        <v>6006679.5</v>
      </c>
      <c r="CB333">
        <v>0</v>
      </c>
      <c r="CC333">
        <v>0</v>
      </c>
      <c r="CD333">
        <v>21690310</v>
      </c>
      <c r="CE333">
        <v>50182108</v>
      </c>
      <c r="CF333">
        <v>0</v>
      </c>
      <c r="CG333">
        <v>2039143.8</v>
      </c>
      <c r="CH333">
        <v>0</v>
      </c>
      <c r="CI333">
        <v>614324.80000000005</v>
      </c>
      <c r="CJ333">
        <v>15603870</v>
      </c>
      <c r="CK333">
        <v>101717.4</v>
      </c>
      <c r="CL333">
        <v>5947.3</v>
      </c>
      <c r="CM333">
        <v>0</v>
      </c>
      <c r="CN333">
        <v>185508510</v>
      </c>
      <c r="CO333">
        <v>367786980</v>
      </c>
      <c r="CP333">
        <v>0</v>
      </c>
      <c r="CQ333">
        <v>27484.799999999999</v>
      </c>
      <c r="CR333">
        <v>260.5</v>
      </c>
      <c r="CS333">
        <v>0</v>
      </c>
      <c r="CT333">
        <v>9908.6</v>
      </c>
      <c r="CU333">
        <v>0</v>
      </c>
      <c r="CV333">
        <v>0</v>
      </c>
      <c r="CW333">
        <v>16457.8</v>
      </c>
      <c r="CX333">
        <v>37770.6</v>
      </c>
      <c r="CY333">
        <v>0</v>
      </c>
      <c r="CZ333">
        <v>20718.5</v>
      </c>
      <c r="DA333">
        <v>0</v>
      </c>
      <c r="DB333">
        <v>728.8</v>
      </c>
      <c r="DC333">
        <v>2400</v>
      </c>
      <c r="DD333">
        <v>3896.5</v>
      </c>
      <c r="DE333">
        <v>5</v>
      </c>
      <c r="DF333">
        <v>0</v>
      </c>
      <c r="DG333">
        <v>103481.8</v>
      </c>
      <c r="DH333">
        <v>0</v>
      </c>
      <c r="DI333">
        <v>113954.7</v>
      </c>
      <c r="DJ333">
        <v>125135.6</v>
      </c>
      <c r="DK333">
        <v>50</v>
      </c>
      <c r="DL333">
        <v>0</v>
      </c>
      <c r="DM333">
        <v>0</v>
      </c>
      <c r="DN333">
        <v>0.03</v>
      </c>
      <c r="DO333">
        <v>0</v>
      </c>
      <c r="DP333">
        <v>0</v>
      </c>
      <c r="DQ333">
        <v>0</v>
      </c>
    </row>
    <row r="334" spans="1:121" hidden="1">
      <c r="A334" t="s">
        <v>130</v>
      </c>
      <c r="B334">
        <v>2050</v>
      </c>
      <c r="C334">
        <v>628118140</v>
      </c>
      <c r="D334">
        <v>53343944</v>
      </c>
      <c r="E334">
        <v>6501.4</v>
      </c>
      <c r="F334">
        <v>7943484.4000000004</v>
      </c>
      <c r="G334">
        <v>689412053.89999998</v>
      </c>
      <c r="H334">
        <v>605539849.79999995</v>
      </c>
      <c r="I334">
        <v>46665484.899999999</v>
      </c>
      <c r="J334" s="53">
        <v>328706530</v>
      </c>
      <c r="K334" s="65">
        <v>385884000</v>
      </c>
      <c r="L334">
        <v>3.5900000000000001E-2</v>
      </c>
      <c r="M334">
        <v>5.3900000000000003E-2</v>
      </c>
      <c r="N334">
        <v>0.14080000000000001</v>
      </c>
      <c r="O334">
        <v>85291.47</v>
      </c>
      <c r="P334">
        <v>151031.9</v>
      </c>
      <c r="Q334">
        <v>0.92</v>
      </c>
      <c r="R334">
        <v>0.91</v>
      </c>
      <c r="S334">
        <v>36.200000000000003</v>
      </c>
      <c r="T334">
        <v>1.5</v>
      </c>
      <c r="U334">
        <v>0.2</v>
      </c>
      <c r="V334">
        <v>3.5</v>
      </c>
      <c r="W334">
        <v>162.19999999999999</v>
      </c>
      <c r="X334">
        <v>0.02</v>
      </c>
      <c r="Y334">
        <v>36.299999999999997</v>
      </c>
      <c r="Z334">
        <v>8.4</v>
      </c>
      <c r="AA334">
        <v>44.6</v>
      </c>
      <c r="AB334">
        <v>42.2</v>
      </c>
      <c r="AC334">
        <v>1.8</v>
      </c>
      <c r="AD334">
        <v>0.24</v>
      </c>
      <c r="AE334">
        <v>4.0999999999999996</v>
      </c>
      <c r="AF334">
        <v>187.9</v>
      </c>
      <c r="AG334">
        <v>0.02</v>
      </c>
      <c r="AH334">
        <v>42.3</v>
      </c>
      <c r="AI334">
        <v>9.6999999999999993</v>
      </c>
      <c r="AJ334">
        <v>52</v>
      </c>
      <c r="AK334">
        <v>63.9</v>
      </c>
      <c r="AL334">
        <v>2.9</v>
      </c>
      <c r="AM334">
        <v>0.39</v>
      </c>
      <c r="AN334">
        <v>8.1</v>
      </c>
      <c r="AO334">
        <v>284.5</v>
      </c>
      <c r="AP334">
        <v>0.08</v>
      </c>
      <c r="AQ334">
        <v>64.099999999999994</v>
      </c>
      <c r="AR334">
        <v>16.600000000000001</v>
      </c>
      <c r="AS334">
        <v>80.7</v>
      </c>
      <c r="AT334">
        <v>215.1</v>
      </c>
      <c r="AU334">
        <v>9.8000000000000007</v>
      </c>
      <c r="AV334">
        <v>1.3</v>
      </c>
      <c r="AW334">
        <v>20.5</v>
      </c>
      <c r="AX334">
        <v>935.1</v>
      </c>
      <c r="AY334">
        <v>0.11</v>
      </c>
      <c r="AZ334">
        <v>215.8</v>
      </c>
      <c r="BA334">
        <v>48.4</v>
      </c>
      <c r="BB334">
        <v>264.2</v>
      </c>
      <c r="BC334">
        <v>26631459.199999999</v>
      </c>
      <c r="BD334">
        <v>1118.8</v>
      </c>
      <c r="BE334">
        <v>145.5</v>
      </c>
      <c r="BF334">
        <v>2617725.2999999998</v>
      </c>
      <c r="BG334">
        <v>119694.5</v>
      </c>
      <c r="BH334">
        <v>12.2</v>
      </c>
      <c r="BI334">
        <v>26704521.300000001</v>
      </c>
      <c r="BJ334">
        <v>6187944.7999999998</v>
      </c>
      <c r="BK334">
        <v>32892466.100000001</v>
      </c>
      <c r="BL334">
        <v>0</v>
      </c>
      <c r="BM334">
        <v>8.92</v>
      </c>
      <c r="BN334">
        <v>13.78</v>
      </c>
      <c r="BO334">
        <v>0</v>
      </c>
      <c r="BP334">
        <v>22.71</v>
      </c>
      <c r="BQ334">
        <v>10.119999999999999</v>
      </c>
      <c r="BR334">
        <v>16.03</v>
      </c>
      <c r="BS334">
        <v>0</v>
      </c>
      <c r="BT334">
        <v>26.15</v>
      </c>
      <c r="BU334">
        <v>747193860</v>
      </c>
      <c r="BV334">
        <v>642746560</v>
      </c>
      <c r="BW334">
        <v>45144290</v>
      </c>
      <c r="BX334">
        <v>938394.6</v>
      </c>
      <c r="BY334">
        <v>0</v>
      </c>
      <c r="BZ334">
        <v>0</v>
      </c>
      <c r="CA334">
        <v>6688204</v>
      </c>
      <c r="CB334">
        <v>0</v>
      </c>
      <c r="CC334">
        <v>0</v>
      </c>
      <c r="CD334">
        <v>23645244</v>
      </c>
      <c r="CE334">
        <v>48018624</v>
      </c>
      <c r="CF334">
        <v>0</v>
      </c>
      <c r="CG334">
        <v>3062304</v>
      </c>
      <c r="CH334">
        <v>0</v>
      </c>
      <c r="CI334">
        <v>565169.4</v>
      </c>
      <c r="CJ334">
        <v>0</v>
      </c>
      <c r="CK334">
        <v>25100.2</v>
      </c>
      <c r="CL334">
        <v>5226.6000000000004</v>
      </c>
      <c r="CM334">
        <v>0</v>
      </c>
      <c r="CN334">
        <v>182342290</v>
      </c>
      <c r="CO334">
        <v>436759040</v>
      </c>
      <c r="CP334">
        <v>0</v>
      </c>
      <c r="CQ334">
        <v>26425.1</v>
      </c>
      <c r="CR334">
        <v>260.5</v>
      </c>
      <c r="CS334">
        <v>0</v>
      </c>
      <c r="CT334">
        <v>9908.6</v>
      </c>
      <c r="CU334">
        <v>0</v>
      </c>
      <c r="CV334">
        <v>0</v>
      </c>
      <c r="CW334">
        <v>18857.5</v>
      </c>
      <c r="CX334">
        <v>37322.300000000003</v>
      </c>
      <c r="CY334">
        <v>0</v>
      </c>
      <c r="CZ334">
        <v>27789.200000000001</v>
      </c>
      <c r="DA334">
        <v>0</v>
      </c>
      <c r="DB334">
        <v>728.8</v>
      </c>
      <c r="DC334">
        <v>0</v>
      </c>
      <c r="DD334">
        <v>1528.5</v>
      </c>
      <c r="DE334">
        <v>5</v>
      </c>
      <c r="DF334">
        <v>0</v>
      </c>
      <c r="DG334">
        <v>108302.3</v>
      </c>
      <c r="DH334">
        <v>0</v>
      </c>
      <c r="DI334">
        <v>155640.6</v>
      </c>
      <c r="DJ334">
        <v>110532.1</v>
      </c>
      <c r="DK334">
        <v>50</v>
      </c>
      <c r="DL334">
        <v>0</v>
      </c>
      <c r="DM334">
        <v>0</v>
      </c>
      <c r="DN334">
        <v>0.03</v>
      </c>
      <c r="DO334">
        <v>0</v>
      </c>
      <c r="DP334">
        <v>0</v>
      </c>
      <c r="DQ334">
        <v>0</v>
      </c>
    </row>
    <row r="335" spans="1:121" hidden="1">
      <c r="A335" t="s">
        <v>132</v>
      </c>
      <c r="B335">
        <v>2024</v>
      </c>
      <c r="C335">
        <v>34426984</v>
      </c>
      <c r="D335">
        <v>0</v>
      </c>
      <c r="E335">
        <v>0</v>
      </c>
      <c r="F335">
        <v>611062.6</v>
      </c>
      <c r="G335">
        <v>35038048.399999999</v>
      </c>
      <c r="H335">
        <v>33189040.199999999</v>
      </c>
      <c r="I335">
        <v>28816488.399999999</v>
      </c>
      <c r="J335" s="53">
        <v>18161794</v>
      </c>
      <c r="K335" s="65">
        <v>16343501</v>
      </c>
      <c r="L335">
        <v>3.5999999999999997E-2</v>
      </c>
      <c r="M335">
        <v>5.3999999999999999E-2</v>
      </c>
      <c r="N335">
        <v>0.14349999999999999</v>
      </c>
      <c r="O335">
        <v>55282.239999999998</v>
      </c>
      <c r="P335">
        <v>6472.4</v>
      </c>
      <c r="Q335">
        <v>0.23</v>
      </c>
      <c r="R335">
        <v>0.34</v>
      </c>
      <c r="S335">
        <v>622.1</v>
      </c>
      <c r="T335">
        <v>61.7</v>
      </c>
      <c r="U335">
        <v>8.8800000000000008</v>
      </c>
      <c r="V335">
        <v>28.3</v>
      </c>
      <c r="W335">
        <v>1671.9</v>
      </c>
      <c r="X335">
        <v>0.3</v>
      </c>
      <c r="Y335">
        <v>626.4</v>
      </c>
      <c r="Z335">
        <v>78.2</v>
      </c>
      <c r="AA335">
        <v>704.6</v>
      </c>
      <c r="AB335">
        <v>574</v>
      </c>
      <c r="AC335">
        <v>57.9</v>
      </c>
      <c r="AD335">
        <v>8.35</v>
      </c>
      <c r="AE335">
        <v>25.2</v>
      </c>
      <c r="AF335">
        <v>1510.8</v>
      </c>
      <c r="AG335">
        <v>0.28000000000000003</v>
      </c>
      <c r="AH335">
        <v>578</v>
      </c>
      <c r="AI335">
        <v>70.3</v>
      </c>
      <c r="AJ335">
        <v>648.29999999999995</v>
      </c>
      <c r="AK335">
        <v>296.7</v>
      </c>
      <c r="AL335">
        <v>8.6999999999999993</v>
      </c>
      <c r="AM335">
        <v>1.04</v>
      </c>
      <c r="AN335">
        <v>32.299999999999997</v>
      </c>
      <c r="AO335">
        <v>1453.4</v>
      </c>
      <c r="AP335">
        <v>0.13</v>
      </c>
      <c r="AQ335">
        <v>297.3</v>
      </c>
      <c r="AR335">
        <v>75.599999999999994</v>
      </c>
      <c r="AS335">
        <v>372.9</v>
      </c>
      <c r="AT335">
        <v>727.9</v>
      </c>
      <c r="AU335">
        <v>59.8</v>
      </c>
      <c r="AV335">
        <v>8.51</v>
      </c>
      <c r="AW335">
        <v>44.9</v>
      </c>
      <c r="AX335">
        <v>2321</v>
      </c>
      <c r="AY335">
        <v>0.37</v>
      </c>
      <c r="AZ335">
        <v>732</v>
      </c>
      <c r="BA335">
        <v>114.2</v>
      </c>
      <c r="BB335">
        <v>846.2</v>
      </c>
      <c r="BC335">
        <v>20525646.5</v>
      </c>
      <c r="BD335">
        <v>2035.2</v>
      </c>
      <c r="BE335">
        <v>293.10000000000002</v>
      </c>
      <c r="BF335">
        <v>932025.5</v>
      </c>
      <c r="BG335">
        <v>55148.4</v>
      </c>
      <c r="BH335">
        <v>10</v>
      </c>
      <c r="BI335">
        <v>20666316.699999999</v>
      </c>
      <c r="BJ335">
        <v>2578174.6</v>
      </c>
      <c r="BK335">
        <v>23244491.399999999</v>
      </c>
      <c r="BL335">
        <v>0</v>
      </c>
      <c r="BM335">
        <v>28.47</v>
      </c>
      <c r="BN335">
        <v>9.52</v>
      </c>
      <c r="BO335">
        <v>0</v>
      </c>
      <c r="BP335">
        <v>38</v>
      </c>
      <c r="BQ335">
        <v>30.11</v>
      </c>
      <c r="BR335">
        <v>10.26</v>
      </c>
      <c r="BS335">
        <v>0</v>
      </c>
      <c r="BT335">
        <v>40.369999999999997</v>
      </c>
      <c r="BU335">
        <v>33214444</v>
      </c>
      <c r="BV335">
        <v>6221560</v>
      </c>
      <c r="BW335">
        <v>0</v>
      </c>
      <c r="BX335">
        <v>54711.5</v>
      </c>
      <c r="BY335">
        <v>0</v>
      </c>
      <c r="BZ335">
        <v>0</v>
      </c>
      <c r="CA335">
        <v>16646088</v>
      </c>
      <c r="CB335">
        <v>0</v>
      </c>
      <c r="CC335">
        <v>0</v>
      </c>
      <c r="CD335">
        <v>767344</v>
      </c>
      <c r="CE335">
        <v>8819912</v>
      </c>
      <c r="CF335">
        <v>0</v>
      </c>
      <c r="CG335">
        <v>13951.9</v>
      </c>
      <c r="CH335">
        <v>603193.4</v>
      </c>
      <c r="CI335">
        <v>853725.5</v>
      </c>
      <c r="CJ335">
        <v>0</v>
      </c>
      <c r="CK335">
        <v>1301.7</v>
      </c>
      <c r="CL335">
        <v>0</v>
      </c>
      <c r="CM335">
        <v>0</v>
      </c>
      <c r="CN335">
        <v>4705212</v>
      </c>
      <c r="CO335">
        <v>749004</v>
      </c>
      <c r="CP335">
        <v>0</v>
      </c>
      <c r="CQ335">
        <v>0</v>
      </c>
      <c r="CR335">
        <v>10.6</v>
      </c>
      <c r="CS335">
        <v>0</v>
      </c>
      <c r="CT335">
        <v>2781</v>
      </c>
      <c r="CU335">
        <v>0</v>
      </c>
      <c r="CV335">
        <v>0</v>
      </c>
      <c r="CW335">
        <v>482.1</v>
      </c>
      <c r="CX335">
        <v>1838.4</v>
      </c>
      <c r="CY335">
        <v>0</v>
      </c>
      <c r="CZ335">
        <v>533.1</v>
      </c>
      <c r="DA335">
        <v>81</v>
      </c>
      <c r="DB335">
        <v>270.2</v>
      </c>
      <c r="DC335">
        <v>0</v>
      </c>
      <c r="DD335">
        <v>275.10000000000002</v>
      </c>
      <c r="DE335">
        <v>0</v>
      </c>
      <c r="DF335">
        <v>0</v>
      </c>
      <c r="DG335">
        <v>1812.7</v>
      </c>
      <c r="DH335">
        <v>0</v>
      </c>
      <c r="DI335">
        <v>389.7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</row>
    <row r="336" spans="1:121" hidden="1">
      <c r="A336" t="s">
        <v>132</v>
      </c>
      <c r="B336">
        <v>2026</v>
      </c>
      <c r="C336">
        <v>35310600</v>
      </c>
      <c r="D336">
        <v>876570.6</v>
      </c>
      <c r="E336">
        <v>0</v>
      </c>
      <c r="F336">
        <v>750137.5</v>
      </c>
      <c r="G336">
        <v>36937308.399999999</v>
      </c>
      <c r="H336">
        <v>34040880.700000003</v>
      </c>
      <c r="I336">
        <v>27481623.199999999</v>
      </c>
      <c r="J336" s="53">
        <v>21734732</v>
      </c>
      <c r="K336" s="65">
        <v>19865612</v>
      </c>
      <c r="L336">
        <v>3.5999999999999997E-2</v>
      </c>
      <c r="M336">
        <v>5.3999999999999999E-2</v>
      </c>
      <c r="N336">
        <v>0.14349999999999999</v>
      </c>
      <c r="O336">
        <v>65906.8</v>
      </c>
      <c r="P336">
        <v>6641.3</v>
      </c>
      <c r="Q336">
        <v>0.33</v>
      </c>
      <c r="R336">
        <v>0.44</v>
      </c>
      <c r="S336">
        <v>544.79999999999995</v>
      </c>
      <c r="T336">
        <v>54.3</v>
      </c>
      <c r="U336">
        <v>7.83</v>
      </c>
      <c r="V336">
        <v>24.5</v>
      </c>
      <c r="W336">
        <v>1454.8</v>
      </c>
      <c r="X336">
        <v>0.27</v>
      </c>
      <c r="Y336">
        <v>548.6</v>
      </c>
      <c r="Z336">
        <v>67.900000000000006</v>
      </c>
      <c r="AA336">
        <v>616.5</v>
      </c>
      <c r="AB336">
        <v>490.6</v>
      </c>
      <c r="AC336">
        <v>49.6</v>
      </c>
      <c r="AD336">
        <v>7.15</v>
      </c>
      <c r="AE336">
        <v>21.5</v>
      </c>
      <c r="AF336">
        <v>1288</v>
      </c>
      <c r="AG336">
        <v>0.24</v>
      </c>
      <c r="AH336">
        <v>494.1</v>
      </c>
      <c r="AI336">
        <v>59.9</v>
      </c>
      <c r="AJ336">
        <v>554</v>
      </c>
      <c r="AK336">
        <v>217.8</v>
      </c>
      <c r="AL336">
        <v>7.8</v>
      </c>
      <c r="AM336">
        <v>0.98</v>
      </c>
      <c r="AN336">
        <v>22.4</v>
      </c>
      <c r="AO336">
        <v>1022</v>
      </c>
      <c r="AP336">
        <v>0.1</v>
      </c>
      <c r="AQ336">
        <v>218.3</v>
      </c>
      <c r="AR336">
        <v>52.9</v>
      </c>
      <c r="AS336">
        <v>271.2</v>
      </c>
      <c r="AT336">
        <v>647.70000000000005</v>
      </c>
      <c r="AU336">
        <v>50.1</v>
      </c>
      <c r="AV336">
        <v>7.09</v>
      </c>
      <c r="AW336">
        <v>42.9</v>
      </c>
      <c r="AX336">
        <v>2167.6</v>
      </c>
      <c r="AY336">
        <v>0.33</v>
      </c>
      <c r="AZ336">
        <v>651.20000000000005</v>
      </c>
      <c r="BA336">
        <v>107.6</v>
      </c>
      <c r="BB336">
        <v>758.7</v>
      </c>
      <c r="BC336">
        <v>18967878.699999999</v>
      </c>
      <c r="BD336">
        <v>1891.3</v>
      </c>
      <c r="BE336">
        <v>272.5</v>
      </c>
      <c r="BF336">
        <v>851808.9</v>
      </c>
      <c r="BG336">
        <v>50630.8</v>
      </c>
      <c r="BH336">
        <v>9.1999999999999993</v>
      </c>
      <c r="BI336">
        <v>19098629.399999999</v>
      </c>
      <c r="BJ336">
        <v>2363128.2999999998</v>
      </c>
      <c r="BK336">
        <v>21461757.699999999</v>
      </c>
      <c r="BL336">
        <v>0</v>
      </c>
      <c r="BM336">
        <v>26.37</v>
      </c>
      <c r="BN336">
        <v>11</v>
      </c>
      <c r="BO336">
        <v>0</v>
      </c>
      <c r="BP336">
        <v>37.369999999999997</v>
      </c>
      <c r="BQ336">
        <v>28.14</v>
      </c>
      <c r="BR336">
        <v>12.13</v>
      </c>
      <c r="BS336">
        <v>0</v>
      </c>
      <c r="BT336">
        <v>40.26</v>
      </c>
      <c r="BU336">
        <v>35068204</v>
      </c>
      <c r="BV336">
        <v>9455685</v>
      </c>
      <c r="BW336">
        <v>750455</v>
      </c>
      <c r="BX336">
        <v>52204.2</v>
      </c>
      <c r="BY336">
        <v>0</v>
      </c>
      <c r="BZ336">
        <v>0</v>
      </c>
      <c r="CA336">
        <v>15496477</v>
      </c>
      <c r="CB336">
        <v>0</v>
      </c>
      <c r="CC336">
        <v>0</v>
      </c>
      <c r="CD336">
        <v>891356.5</v>
      </c>
      <c r="CE336">
        <v>7856121</v>
      </c>
      <c r="CF336">
        <v>0</v>
      </c>
      <c r="CG336">
        <v>6218.9</v>
      </c>
      <c r="CH336">
        <v>603193.4</v>
      </c>
      <c r="CI336">
        <v>846913.7</v>
      </c>
      <c r="CJ336">
        <v>0</v>
      </c>
      <c r="CK336">
        <v>935.3</v>
      </c>
      <c r="CL336">
        <v>0</v>
      </c>
      <c r="CM336">
        <v>0</v>
      </c>
      <c r="CN336">
        <v>7819364</v>
      </c>
      <c r="CO336">
        <v>744964.8</v>
      </c>
      <c r="CP336">
        <v>0</v>
      </c>
      <c r="CQ336">
        <v>585.6</v>
      </c>
      <c r="CR336">
        <v>10.6</v>
      </c>
      <c r="CS336">
        <v>0</v>
      </c>
      <c r="CT336">
        <v>2781</v>
      </c>
      <c r="CU336">
        <v>0</v>
      </c>
      <c r="CV336">
        <v>0</v>
      </c>
      <c r="CW336">
        <v>563.79999999999995</v>
      </c>
      <c r="CX336">
        <v>1838.4</v>
      </c>
      <c r="CY336">
        <v>0</v>
      </c>
      <c r="CZ336">
        <v>533.1</v>
      </c>
      <c r="DA336">
        <v>81</v>
      </c>
      <c r="DB336">
        <v>270.2</v>
      </c>
      <c r="DC336">
        <v>0</v>
      </c>
      <c r="DD336">
        <v>275.10000000000002</v>
      </c>
      <c r="DE336">
        <v>0</v>
      </c>
      <c r="DF336">
        <v>0</v>
      </c>
      <c r="DG336">
        <v>2928.3</v>
      </c>
      <c r="DH336">
        <v>0</v>
      </c>
      <c r="DI336">
        <v>389.7</v>
      </c>
      <c r="DJ336">
        <v>2342.4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</row>
    <row r="337" spans="1:121" hidden="1">
      <c r="A337" t="s">
        <v>132</v>
      </c>
      <c r="B337">
        <v>2028</v>
      </c>
      <c r="C337">
        <v>36350576</v>
      </c>
      <c r="D337">
        <v>978603.2</v>
      </c>
      <c r="E337">
        <v>0</v>
      </c>
      <c r="F337">
        <v>1058476</v>
      </c>
      <c r="G337">
        <v>38387653.299999997</v>
      </c>
      <c r="H337">
        <v>35043462.200000003</v>
      </c>
      <c r="I337">
        <v>28550103.899999999</v>
      </c>
      <c r="J337" s="53">
        <v>32970938</v>
      </c>
      <c r="K337" s="65">
        <v>25798132</v>
      </c>
      <c r="L337">
        <v>3.5999999999999997E-2</v>
      </c>
      <c r="M337">
        <v>5.3999999999999999E-2</v>
      </c>
      <c r="N337">
        <v>0.14349999999999999</v>
      </c>
      <c r="O337">
        <v>60798.37</v>
      </c>
      <c r="P337">
        <v>6885.8</v>
      </c>
      <c r="Q337">
        <v>0.42</v>
      </c>
      <c r="R337">
        <v>0.62</v>
      </c>
      <c r="S337">
        <v>487.7</v>
      </c>
      <c r="T337">
        <v>49.3</v>
      </c>
      <c r="U337">
        <v>7.1</v>
      </c>
      <c r="V337">
        <v>21.3</v>
      </c>
      <c r="W337">
        <v>1281.4000000000001</v>
      </c>
      <c r="X337">
        <v>0.24</v>
      </c>
      <c r="Y337">
        <v>491.1</v>
      </c>
      <c r="Z337">
        <v>59.6</v>
      </c>
      <c r="AA337">
        <v>550.6</v>
      </c>
      <c r="AB337">
        <v>334</v>
      </c>
      <c r="AC337">
        <v>34.1</v>
      </c>
      <c r="AD337">
        <v>4.92</v>
      </c>
      <c r="AE337">
        <v>14.4</v>
      </c>
      <c r="AF337">
        <v>867.4</v>
      </c>
      <c r="AG337">
        <v>0.16</v>
      </c>
      <c r="AH337">
        <v>336.4</v>
      </c>
      <c r="AI337">
        <v>40.299999999999997</v>
      </c>
      <c r="AJ337">
        <v>376.7</v>
      </c>
      <c r="AK337">
        <v>153.5</v>
      </c>
      <c r="AL337">
        <v>6.7</v>
      </c>
      <c r="AM337">
        <v>0.88</v>
      </c>
      <c r="AN337">
        <v>14.7</v>
      </c>
      <c r="AO337">
        <v>682.3</v>
      </c>
      <c r="AP337">
        <v>7.0000000000000007E-2</v>
      </c>
      <c r="AQ337">
        <v>153.9</v>
      </c>
      <c r="AR337">
        <v>35.1</v>
      </c>
      <c r="AS337">
        <v>189</v>
      </c>
      <c r="AT337">
        <v>579.5</v>
      </c>
      <c r="AU337">
        <v>45.5</v>
      </c>
      <c r="AV337">
        <v>6.44</v>
      </c>
      <c r="AW337">
        <v>38</v>
      </c>
      <c r="AX337">
        <v>1918.3</v>
      </c>
      <c r="AY337">
        <v>0.3</v>
      </c>
      <c r="AZ337">
        <v>582.6</v>
      </c>
      <c r="BA337">
        <v>95.2</v>
      </c>
      <c r="BB337">
        <v>677.9</v>
      </c>
      <c r="BC337">
        <v>15080471.1</v>
      </c>
      <c r="BD337">
        <v>1523.8</v>
      </c>
      <c r="BE337">
        <v>219.8</v>
      </c>
      <c r="BF337">
        <v>659145.5</v>
      </c>
      <c r="BG337">
        <v>39617.9</v>
      </c>
      <c r="BH337">
        <v>7.4</v>
      </c>
      <c r="BI337">
        <v>15185873.4</v>
      </c>
      <c r="BJ337">
        <v>1841766.3999999999</v>
      </c>
      <c r="BK337">
        <v>17027639.800000001</v>
      </c>
      <c r="BL337">
        <v>0</v>
      </c>
      <c r="BM337">
        <v>22.27</v>
      </c>
      <c r="BN337">
        <v>10.11</v>
      </c>
      <c r="BO337">
        <v>0</v>
      </c>
      <c r="BP337">
        <v>32.39</v>
      </c>
      <c r="BQ337">
        <v>23.84</v>
      </c>
      <c r="BR337">
        <v>11.16</v>
      </c>
      <c r="BS337">
        <v>0</v>
      </c>
      <c r="BT337">
        <v>34.99</v>
      </c>
      <c r="BU337">
        <v>31200794</v>
      </c>
      <c r="BV337">
        <v>9837549</v>
      </c>
      <c r="BW337">
        <v>837489.9</v>
      </c>
      <c r="BX337">
        <v>47611.199999999997</v>
      </c>
      <c r="BY337">
        <v>0</v>
      </c>
      <c r="BZ337">
        <v>0</v>
      </c>
      <c r="CA337">
        <v>12543960</v>
      </c>
      <c r="CB337">
        <v>0</v>
      </c>
      <c r="CC337">
        <v>0</v>
      </c>
      <c r="CD337">
        <v>1047066.9</v>
      </c>
      <c r="CE337">
        <v>5703737.5</v>
      </c>
      <c r="CF337">
        <v>0</v>
      </c>
      <c r="CG337">
        <v>2482.9</v>
      </c>
      <c r="CH337">
        <v>1400229.1</v>
      </c>
      <c r="CI337">
        <v>827371.4</v>
      </c>
      <c r="CJ337">
        <v>0</v>
      </c>
      <c r="CK337">
        <v>361.9</v>
      </c>
      <c r="CL337">
        <v>0</v>
      </c>
      <c r="CM337">
        <v>0</v>
      </c>
      <c r="CN337">
        <v>8049535</v>
      </c>
      <c r="CO337">
        <v>740947.2</v>
      </c>
      <c r="CP337">
        <v>0</v>
      </c>
      <c r="CQ337">
        <v>658.1</v>
      </c>
      <c r="CR337">
        <v>10.6</v>
      </c>
      <c r="CS337">
        <v>0</v>
      </c>
      <c r="CT337">
        <v>2781</v>
      </c>
      <c r="CU337">
        <v>0</v>
      </c>
      <c r="CV337">
        <v>0</v>
      </c>
      <c r="CW337">
        <v>665.9</v>
      </c>
      <c r="CX337">
        <v>1838.4</v>
      </c>
      <c r="CY337">
        <v>0</v>
      </c>
      <c r="CZ337">
        <v>533.1</v>
      </c>
      <c r="DA337">
        <v>188</v>
      </c>
      <c r="DB337">
        <v>270.2</v>
      </c>
      <c r="DC337">
        <v>0</v>
      </c>
      <c r="DD337">
        <v>275.10000000000002</v>
      </c>
      <c r="DE337">
        <v>0</v>
      </c>
      <c r="DF337">
        <v>0</v>
      </c>
      <c r="DG337">
        <v>3045.1</v>
      </c>
      <c r="DH337">
        <v>0</v>
      </c>
      <c r="DI337">
        <v>389.7</v>
      </c>
      <c r="DJ337">
        <v>2632.2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</row>
    <row r="338" spans="1:121" hidden="1">
      <c r="A338" t="s">
        <v>132</v>
      </c>
      <c r="B338">
        <v>2030</v>
      </c>
      <c r="C338">
        <v>37547276</v>
      </c>
      <c r="D338">
        <v>1516275.5</v>
      </c>
      <c r="E338">
        <v>0</v>
      </c>
      <c r="F338">
        <v>1248872</v>
      </c>
      <c r="G338">
        <v>40312424.100000001</v>
      </c>
      <c r="H338">
        <v>36197140.799999997</v>
      </c>
      <c r="I338">
        <v>28972505</v>
      </c>
      <c r="J338" s="53">
        <v>39903410</v>
      </c>
      <c r="K338" s="65">
        <v>30938964</v>
      </c>
      <c r="L338">
        <v>3.5999999999999997E-2</v>
      </c>
      <c r="M338">
        <v>5.3999999999999999E-2</v>
      </c>
      <c r="N338">
        <v>0.14349999999999999</v>
      </c>
      <c r="O338">
        <v>64191.47</v>
      </c>
      <c r="P338">
        <v>7179.5</v>
      </c>
      <c r="Q338">
        <v>0.47</v>
      </c>
      <c r="R338">
        <v>0.7</v>
      </c>
      <c r="S338">
        <v>446.5</v>
      </c>
      <c r="T338">
        <v>45.9</v>
      </c>
      <c r="U338">
        <v>6.63</v>
      </c>
      <c r="V338">
        <v>18.8</v>
      </c>
      <c r="W338">
        <v>1148.2</v>
      </c>
      <c r="X338">
        <v>0.22</v>
      </c>
      <c r="Y338">
        <v>449.7</v>
      </c>
      <c r="Z338">
        <v>53.1</v>
      </c>
      <c r="AA338">
        <v>502.8</v>
      </c>
      <c r="AB338">
        <v>266.2</v>
      </c>
      <c r="AC338">
        <v>27.6</v>
      </c>
      <c r="AD338">
        <v>3.99</v>
      </c>
      <c r="AE338">
        <v>11</v>
      </c>
      <c r="AF338">
        <v>675.7</v>
      </c>
      <c r="AG338">
        <v>0.13</v>
      </c>
      <c r="AH338">
        <v>268.10000000000002</v>
      </c>
      <c r="AI338">
        <v>31.2</v>
      </c>
      <c r="AJ338">
        <v>299.3</v>
      </c>
      <c r="AK338">
        <v>126.7</v>
      </c>
      <c r="AL338">
        <v>4.3</v>
      </c>
      <c r="AM338">
        <v>0.54</v>
      </c>
      <c r="AN338">
        <v>13.3</v>
      </c>
      <c r="AO338">
        <v>601.5</v>
      </c>
      <c r="AP338">
        <v>0.06</v>
      </c>
      <c r="AQ338">
        <v>127</v>
      </c>
      <c r="AR338">
        <v>31.2</v>
      </c>
      <c r="AS338">
        <v>158.30000000000001</v>
      </c>
      <c r="AT338">
        <v>492.4</v>
      </c>
      <c r="AU338">
        <v>38.799999999999997</v>
      </c>
      <c r="AV338">
        <v>5.49</v>
      </c>
      <c r="AW338">
        <v>32.6</v>
      </c>
      <c r="AX338">
        <v>1632</v>
      </c>
      <c r="AY338">
        <v>0.26</v>
      </c>
      <c r="AZ338">
        <v>495</v>
      </c>
      <c r="BA338">
        <v>81.3</v>
      </c>
      <c r="BB338">
        <v>576.29999999999995</v>
      </c>
      <c r="BC338">
        <v>13855232.300000001</v>
      </c>
      <c r="BD338">
        <v>1424.5</v>
      </c>
      <c r="BE338">
        <v>205.7</v>
      </c>
      <c r="BF338">
        <v>583317.4</v>
      </c>
      <c r="BG338">
        <v>35623.5</v>
      </c>
      <c r="BH338">
        <v>6.8</v>
      </c>
      <c r="BI338">
        <v>13953834.300000001</v>
      </c>
      <c r="BJ338">
        <v>1646747.1</v>
      </c>
      <c r="BK338">
        <v>15600581.4</v>
      </c>
      <c r="BL338">
        <v>0</v>
      </c>
      <c r="BM338">
        <v>20.420000000000002</v>
      </c>
      <c r="BN338">
        <v>10.56</v>
      </c>
      <c r="BO338">
        <v>0</v>
      </c>
      <c r="BP338">
        <v>30.97</v>
      </c>
      <c r="BQ338">
        <v>22.07</v>
      </c>
      <c r="BR338">
        <v>11.82</v>
      </c>
      <c r="BS338">
        <v>0</v>
      </c>
      <c r="BT338">
        <v>33.89</v>
      </c>
      <c r="BU338">
        <v>31318628</v>
      </c>
      <c r="BV338">
        <v>11339919</v>
      </c>
      <c r="BW338">
        <v>1270251.6000000001</v>
      </c>
      <c r="BX338">
        <v>42137.3</v>
      </c>
      <c r="BY338">
        <v>0</v>
      </c>
      <c r="BZ338">
        <v>0</v>
      </c>
      <c r="CA338">
        <v>11774347</v>
      </c>
      <c r="CB338">
        <v>0</v>
      </c>
      <c r="CC338">
        <v>0</v>
      </c>
      <c r="CD338">
        <v>1269273.2</v>
      </c>
      <c r="CE338">
        <v>4675250.5</v>
      </c>
      <c r="CF338">
        <v>0</v>
      </c>
      <c r="CG338">
        <v>3141.1</v>
      </c>
      <c r="CH338">
        <v>1400229.1</v>
      </c>
      <c r="CI338">
        <v>813217.3</v>
      </c>
      <c r="CJ338">
        <v>0</v>
      </c>
      <c r="CK338">
        <v>132.19999999999999</v>
      </c>
      <c r="CL338">
        <v>0</v>
      </c>
      <c r="CM338">
        <v>0</v>
      </c>
      <c r="CN338">
        <v>9333694</v>
      </c>
      <c r="CO338">
        <v>736951.9</v>
      </c>
      <c r="CP338">
        <v>0</v>
      </c>
      <c r="CQ338">
        <v>977.8</v>
      </c>
      <c r="CR338">
        <v>10.6</v>
      </c>
      <c r="CS338">
        <v>0</v>
      </c>
      <c r="CT338">
        <v>2781</v>
      </c>
      <c r="CU338">
        <v>0</v>
      </c>
      <c r="CV338">
        <v>0</v>
      </c>
      <c r="CW338">
        <v>809.8</v>
      </c>
      <c r="CX338">
        <v>1838.4</v>
      </c>
      <c r="CY338">
        <v>0</v>
      </c>
      <c r="CZ338">
        <v>533.1</v>
      </c>
      <c r="DA338">
        <v>188</v>
      </c>
      <c r="DB338">
        <v>270.2</v>
      </c>
      <c r="DC338">
        <v>0</v>
      </c>
      <c r="DD338">
        <v>37.6</v>
      </c>
      <c r="DE338">
        <v>0</v>
      </c>
      <c r="DF338">
        <v>0</v>
      </c>
      <c r="DG338">
        <v>3516</v>
      </c>
      <c r="DH338">
        <v>0</v>
      </c>
      <c r="DI338">
        <v>389.7</v>
      </c>
      <c r="DJ338">
        <v>3911.2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</row>
    <row r="339" spans="1:121" hidden="1">
      <c r="A339" t="s">
        <v>132</v>
      </c>
      <c r="B339">
        <v>2035</v>
      </c>
      <c r="C339">
        <v>40980500</v>
      </c>
      <c r="D339">
        <v>3744099.5</v>
      </c>
      <c r="E339">
        <v>685662.7</v>
      </c>
      <c r="F339">
        <v>1358874.3</v>
      </c>
      <c r="G339">
        <v>46769137.700000003</v>
      </c>
      <c r="H339">
        <v>39506943.299999997</v>
      </c>
      <c r="I339">
        <v>26991337.100000001</v>
      </c>
      <c r="J339" s="53">
        <v>43131932</v>
      </c>
      <c r="K339" s="65">
        <v>34464788</v>
      </c>
      <c r="L339">
        <v>3.5900000000000001E-2</v>
      </c>
      <c r="M339">
        <v>5.3999999999999999E-2</v>
      </c>
      <c r="N339">
        <v>0.14349999999999999</v>
      </c>
      <c r="O339">
        <v>88446.29</v>
      </c>
      <c r="P339">
        <v>8020.9</v>
      </c>
      <c r="Q339">
        <v>0.68</v>
      </c>
      <c r="R339">
        <v>0.8</v>
      </c>
      <c r="S339">
        <v>285</v>
      </c>
      <c r="T339">
        <v>30</v>
      </c>
      <c r="U339">
        <v>4.33</v>
      </c>
      <c r="V339">
        <v>11.4</v>
      </c>
      <c r="W339">
        <v>712.2</v>
      </c>
      <c r="X339">
        <v>0.14000000000000001</v>
      </c>
      <c r="Y339">
        <v>287.10000000000002</v>
      </c>
      <c r="Z339">
        <v>32.700000000000003</v>
      </c>
      <c r="AA339">
        <v>319.8</v>
      </c>
      <c r="AB339">
        <v>188.7</v>
      </c>
      <c r="AC339">
        <v>20.100000000000001</v>
      </c>
      <c r="AD339">
        <v>2.92</v>
      </c>
      <c r="AE339">
        <v>7.3</v>
      </c>
      <c r="AF339">
        <v>461.8</v>
      </c>
      <c r="AG339">
        <v>0.09</v>
      </c>
      <c r="AH339">
        <v>190.1</v>
      </c>
      <c r="AI339">
        <v>21.1</v>
      </c>
      <c r="AJ339">
        <v>211.2</v>
      </c>
      <c r="AK339">
        <v>159.30000000000001</v>
      </c>
      <c r="AL339">
        <v>4.8</v>
      </c>
      <c r="AM339">
        <v>0.57999999999999996</v>
      </c>
      <c r="AN339">
        <v>17.3</v>
      </c>
      <c r="AO339">
        <v>776.4</v>
      </c>
      <c r="AP339">
        <v>7.0000000000000007E-2</v>
      </c>
      <c r="AQ339">
        <v>159.6</v>
      </c>
      <c r="AR339">
        <v>40.4</v>
      </c>
      <c r="AS339">
        <v>200</v>
      </c>
      <c r="AT339">
        <v>411.7</v>
      </c>
      <c r="AU339">
        <v>31.8</v>
      </c>
      <c r="AV339">
        <v>4.49</v>
      </c>
      <c r="AW339">
        <v>27.7</v>
      </c>
      <c r="AX339">
        <v>1388</v>
      </c>
      <c r="AY339">
        <v>0.21</v>
      </c>
      <c r="AZ339">
        <v>413.8</v>
      </c>
      <c r="BA339">
        <v>69.099999999999994</v>
      </c>
      <c r="BB339">
        <v>483</v>
      </c>
      <c r="BC339">
        <v>10737337.300000001</v>
      </c>
      <c r="BD339">
        <v>1129.0999999999999</v>
      </c>
      <c r="BE339">
        <v>163.30000000000001</v>
      </c>
      <c r="BF339">
        <v>429395</v>
      </c>
      <c r="BG339">
        <v>26812.6</v>
      </c>
      <c r="BH339">
        <v>5.3</v>
      </c>
      <c r="BI339">
        <v>10815556</v>
      </c>
      <c r="BJ339">
        <v>1229845.8999999999</v>
      </c>
      <c r="BK339">
        <v>12045401.9</v>
      </c>
      <c r="BL339">
        <v>0</v>
      </c>
      <c r="BM339">
        <v>16.760000000000002</v>
      </c>
      <c r="BN339">
        <v>13.78</v>
      </c>
      <c r="BO339">
        <v>0</v>
      </c>
      <c r="BP339">
        <v>30.54</v>
      </c>
      <c r="BQ339">
        <v>18.73</v>
      </c>
      <c r="BR339">
        <v>16.47</v>
      </c>
      <c r="BS339">
        <v>0</v>
      </c>
      <c r="BT339">
        <v>35.200000000000003</v>
      </c>
      <c r="BU339">
        <v>38055980</v>
      </c>
      <c r="BV339">
        <v>19777800</v>
      </c>
      <c r="BW339">
        <v>3181154.2</v>
      </c>
      <c r="BX339">
        <v>36005.4</v>
      </c>
      <c r="BY339">
        <v>0</v>
      </c>
      <c r="BZ339">
        <v>0</v>
      </c>
      <c r="CA339">
        <v>9362836</v>
      </c>
      <c r="CB339">
        <v>0</v>
      </c>
      <c r="CC339">
        <v>0</v>
      </c>
      <c r="CD339">
        <v>1514368.9</v>
      </c>
      <c r="CE339">
        <v>2945462</v>
      </c>
      <c r="CF339">
        <v>0</v>
      </c>
      <c r="CG339">
        <v>2764.9</v>
      </c>
      <c r="CH339">
        <v>1400048.6</v>
      </c>
      <c r="CI339">
        <v>790112</v>
      </c>
      <c r="CJ339">
        <v>0</v>
      </c>
      <c r="CK339">
        <v>154.9</v>
      </c>
      <c r="CL339">
        <v>559641.80000000005</v>
      </c>
      <c r="CM339">
        <v>0</v>
      </c>
      <c r="CN339">
        <v>17536596</v>
      </c>
      <c r="CO339">
        <v>726836.8</v>
      </c>
      <c r="CP339">
        <v>0</v>
      </c>
      <c r="CQ339">
        <v>1910.1</v>
      </c>
      <c r="CR339">
        <v>10.6</v>
      </c>
      <c r="CS339">
        <v>0</v>
      </c>
      <c r="CT339">
        <v>2323</v>
      </c>
      <c r="CU339">
        <v>0</v>
      </c>
      <c r="CV339">
        <v>0</v>
      </c>
      <c r="CW339">
        <v>986.5</v>
      </c>
      <c r="CX339">
        <v>1838.4</v>
      </c>
      <c r="CY339">
        <v>0</v>
      </c>
      <c r="CZ339">
        <v>533.1</v>
      </c>
      <c r="DA339">
        <v>188</v>
      </c>
      <c r="DB339">
        <v>270.2</v>
      </c>
      <c r="DC339">
        <v>0</v>
      </c>
      <c r="DD339">
        <v>37.6</v>
      </c>
      <c r="DE339">
        <v>316.39999999999998</v>
      </c>
      <c r="DF339">
        <v>0</v>
      </c>
      <c r="DG339">
        <v>6349.1</v>
      </c>
      <c r="DH339">
        <v>0</v>
      </c>
      <c r="DI339">
        <v>389.7</v>
      </c>
      <c r="DJ339">
        <v>9443.1</v>
      </c>
      <c r="DK339">
        <v>3164.4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</row>
    <row r="340" spans="1:121" hidden="1">
      <c r="A340" t="s">
        <v>132</v>
      </c>
      <c r="B340">
        <v>2040</v>
      </c>
      <c r="C340">
        <v>45299668</v>
      </c>
      <c r="D340">
        <v>3924055.2</v>
      </c>
      <c r="E340">
        <v>1824464.2</v>
      </c>
      <c r="F340">
        <v>1382481.9</v>
      </c>
      <c r="G340">
        <v>52430669</v>
      </c>
      <c r="H340">
        <v>43670832</v>
      </c>
      <c r="I340">
        <v>29702442</v>
      </c>
      <c r="J340" s="53">
        <v>45459044</v>
      </c>
      <c r="K340" s="65">
        <v>33629840</v>
      </c>
      <c r="L340">
        <v>3.5900000000000001E-2</v>
      </c>
      <c r="M340">
        <v>5.3999999999999999E-2</v>
      </c>
      <c r="N340">
        <v>0.14349999999999999</v>
      </c>
      <c r="O340">
        <v>86967.37</v>
      </c>
      <c r="P340">
        <v>8962.5</v>
      </c>
      <c r="Q340">
        <v>0.73</v>
      </c>
      <c r="R340">
        <v>0.84</v>
      </c>
      <c r="S340">
        <v>236.1</v>
      </c>
      <c r="T340">
        <v>24.9</v>
      </c>
      <c r="U340">
        <v>3.61</v>
      </c>
      <c r="V340">
        <v>9.3000000000000007</v>
      </c>
      <c r="W340">
        <v>586</v>
      </c>
      <c r="X340">
        <v>0.12</v>
      </c>
      <c r="Y340">
        <v>237.9</v>
      </c>
      <c r="Z340">
        <v>26.8</v>
      </c>
      <c r="AA340">
        <v>264.7</v>
      </c>
      <c r="AB340">
        <v>148.5</v>
      </c>
      <c r="AC340">
        <v>15.9</v>
      </c>
      <c r="AD340">
        <v>2.2999999999999998</v>
      </c>
      <c r="AE340">
        <v>5.7</v>
      </c>
      <c r="AF340">
        <v>362.8</v>
      </c>
      <c r="AG340">
        <v>7.0000000000000007E-2</v>
      </c>
      <c r="AH340">
        <v>149.6</v>
      </c>
      <c r="AI340">
        <v>16.600000000000001</v>
      </c>
      <c r="AJ340">
        <v>166.1</v>
      </c>
      <c r="AK340">
        <v>193.9</v>
      </c>
      <c r="AL340">
        <v>6.7</v>
      </c>
      <c r="AM340">
        <v>0.83</v>
      </c>
      <c r="AN340">
        <v>20.3</v>
      </c>
      <c r="AO340">
        <v>918.9</v>
      </c>
      <c r="AP340">
        <v>0.09</v>
      </c>
      <c r="AQ340">
        <v>194.3</v>
      </c>
      <c r="AR340">
        <v>47.7</v>
      </c>
      <c r="AS340">
        <v>242</v>
      </c>
      <c r="AT340">
        <v>391</v>
      </c>
      <c r="AU340">
        <v>31</v>
      </c>
      <c r="AV340">
        <v>4.4000000000000004</v>
      </c>
      <c r="AW340">
        <v>25.3</v>
      </c>
      <c r="AX340">
        <v>1289.8</v>
      </c>
      <c r="AY340">
        <v>0.2</v>
      </c>
      <c r="AZ340">
        <v>393.2</v>
      </c>
      <c r="BA340">
        <v>63.8</v>
      </c>
      <c r="BB340">
        <v>457</v>
      </c>
      <c r="BC340">
        <v>9465378.5999999996</v>
      </c>
      <c r="BD340">
        <v>1000.6</v>
      </c>
      <c r="BE340">
        <v>144.69999999999999</v>
      </c>
      <c r="BF340">
        <v>373740.7</v>
      </c>
      <c r="BG340">
        <v>23469</v>
      </c>
      <c r="BH340">
        <v>4.5999999999999996</v>
      </c>
      <c r="BI340">
        <v>9534711.9000000004</v>
      </c>
      <c r="BJ340">
        <v>1074383.8</v>
      </c>
      <c r="BK340">
        <v>10609095.699999999</v>
      </c>
      <c r="BL340">
        <v>0</v>
      </c>
      <c r="BM340">
        <v>14.43</v>
      </c>
      <c r="BN340">
        <v>13.41</v>
      </c>
      <c r="BO340">
        <v>0</v>
      </c>
      <c r="BP340">
        <v>27.84</v>
      </c>
      <c r="BQ340">
        <v>16.29</v>
      </c>
      <c r="BR340">
        <v>16.350000000000001</v>
      </c>
      <c r="BS340">
        <v>0</v>
      </c>
      <c r="BT340">
        <v>32.64</v>
      </c>
      <c r="BU340">
        <v>40544456</v>
      </c>
      <c r="BV340">
        <v>22728226</v>
      </c>
      <c r="BW340">
        <v>3353675.5</v>
      </c>
      <c r="BX340">
        <v>32101.200000000001</v>
      </c>
      <c r="BY340">
        <v>0</v>
      </c>
      <c r="BZ340">
        <v>0</v>
      </c>
      <c r="CA340">
        <v>8319971</v>
      </c>
      <c r="CB340">
        <v>0</v>
      </c>
      <c r="CC340">
        <v>0</v>
      </c>
      <c r="CD340">
        <v>1504774.6</v>
      </c>
      <c r="CE340">
        <v>2525806.5</v>
      </c>
      <c r="CF340">
        <v>0</v>
      </c>
      <c r="CG340">
        <v>1952</v>
      </c>
      <c r="CH340">
        <v>1397188.6</v>
      </c>
      <c r="CI340">
        <v>724579.1</v>
      </c>
      <c r="CJ340">
        <v>0</v>
      </c>
      <c r="CK340">
        <v>104.1</v>
      </c>
      <c r="CL340">
        <v>1460848.6</v>
      </c>
      <c r="CM340">
        <v>0</v>
      </c>
      <c r="CN340">
        <v>20835488</v>
      </c>
      <c r="CO340">
        <v>387965.2</v>
      </c>
      <c r="CP340">
        <v>0</v>
      </c>
      <c r="CQ340">
        <v>2141.8000000000002</v>
      </c>
      <c r="CR340">
        <v>10.6</v>
      </c>
      <c r="CS340">
        <v>0</v>
      </c>
      <c r="CT340">
        <v>2323</v>
      </c>
      <c r="CU340">
        <v>0</v>
      </c>
      <c r="CV340">
        <v>0</v>
      </c>
      <c r="CW340">
        <v>1020.2</v>
      </c>
      <c r="CX340">
        <v>1838.4</v>
      </c>
      <c r="CY340">
        <v>0</v>
      </c>
      <c r="CZ340">
        <v>533.1</v>
      </c>
      <c r="DA340">
        <v>188</v>
      </c>
      <c r="DB340">
        <v>270.2</v>
      </c>
      <c r="DC340">
        <v>0</v>
      </c>
      <c r="DD340">
        <v>23.6</v>
      </c>
      <c r="DE340">
        <v>906.6</v>
      </c>
      <c r="DF340">
        <v>0</v>
      </c>
      <c r="DG340">
        <v>7630.5</v>
      </c>
      <c r="DH340">
        <v>0</v>
      </c>
      <c r="DI340">
        <v>165.8</v>
      </c>
      <c r="DJ340">
        <v>9988.4</v>
      </c>
      <c r="DK340">
        <v>9066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</row>
    <row r="341" spans="1:121" hidden="1">
      <c r="A341" t="s">
        <v>132</v>
      </c>
      <c r="B341">
        <v>2045</v>
      </c>
      <c r="C341">
        <v>49615820</v>
      </c>
      <c r="D341">
        <v>4903163.5</v>
      </c>
      <c r="E341">
        <v>2056336.4</v>
      </c>
      <c r="F341">
        <v>1396991.1</v>
      </c>
      <c r="G341">
        <v>57972311.799999997</v>
      </c>
      <c r="H341">
        <v>47831791.299999997</v>
      </c>
      <c r="I341">
        <v>32686985.300000001</v>
      </c>
      <c r="J341" s="53">
        <v>48363610</v>
      </c>
      <c r="K341" s="65">
        <v>31941316</v>
      </c>
      <c r="L341">
        <v>3.5900000000000001E-2</v>
      </c>
      <c r="M341">
        <v>5.3999999999999999E-2</v>
      </c>
      <c r="N341">
        <v>0.14349999999999999</v>
      </c>
      <c r="O341">
        <v>91872.38</v>
      </c>
      <c r="P341">
        <v>9845.6</v>
      </c>
      <c r="Q341">
        <v>0.79</v>
      </c>
      <c r="R341">
        <v>0.89</v>
      </c>
      <c r="S341">
        <v>184.2</v>
      </c>
      <c r="T341">
        <v>19.600000000000001</v>
      </c>
      <c r="U341">
        <v>2.84</v>
      </c>
      <c r="V341">
        <v>7.2</v>
      </c>
      <c r="W341">
        <v>453.1</v>
      </c>
      <c r="X341">
        <v>0.09</v>
      </c>
      <c r="Y341">
        <v>185.6</v>
      </c>
      <c r="Z341">
        <v>20.7</v>
      </c>
      <c r="AA341">
        <v>206.3</v>
      </c>
      <c r="AB341">
        <v>106.7</v>
      </c>
      <c r="AC341">
        <v>11.5</v>
      </c>
      <c r="AD341">
        <v>1.66</v>
      </c>
      <c r="AE341">
        <v>4.0999999999999996</v>
      </c>
      <c r="AF341">
        <v>259.10000000000002</v>
      </c>
      <c r="AG341">
        <v>0.05</v>
      </c>
      <c r="AH341">
        <v>107.5</v>
      </c>
      <c r="AI341">
        <v>11.8</v>
      </c>
      <c r="AJ341">
        <v>119.3</v>
      </c>
      <c r="AK341">
        <v>190.7</v>
      </c>
      <c r="AL341">
        <v>7.2</v>
      </c>
      <c r="AM341">
        <v>0.91</v>
      </c>
      <c r="AN341">
        <v>19.399999999999999</v>
      </c>
      <c r="AO341">
        <v>884.5</v>
      </c>
      <c r="AP341">
        <v>0.09</v>
      </c>
      <c r="AQ341">
        <v>191.2</v>
      </c>
      <c r="AR341">
        <v>45.8</v>
      </c>
      <c r="AS341">
        <v>237</v>
      </c>
      <c r="AT341">
        <v>307.5</v>
      </c>
      <c r="AU341">
        <v>23.3</v>
      </c>
      <c r="AV341">
        <v>3.29</v>
      </c>
      <c r="AW341">
        <v>21.1</v>
      </c>
      <c r="AX341">
        <v>1048</v>
      </c>
      <c r="AY341">
        <v>0.16</v>
      </c>
      <c r="AZ341">
        <v>309.10000000000002</v>
      </c>
      <c r="BA341">
        <v>52.4</v>
      </c>
      <c r="BB341">
        <v>361.5</v>
      </c>
      <c r="BC341">
        <v>7537241.5999999996</v>
      </c>
      <c r="BD341">
        <v>802.6</v>
      </c>
      <c r="BE341">
        <v>116.2</v>
      </c>
      <c r="BF341">
        <v>292390</v>
      </c>
      <c r="BG341">
        <v>18504</v>
      </c>
      <c r="BH341">
        <v>3.7</v>
      </c>
      <c r="BI341">
        <v>7592870.5</v>
      </c>
      <c r="BJ341">
        <v>844818.7</v>
      </c>
      <c r="BK341">
        <v>8437689.1999999993</v>
      </c>
      <c r="BL341">
        <v>0</v>
      </c>
      <c r="BM341">
        <v>11.91</v>
      </c>
      <c r="BN341">
        <v>14.11</v>
      </c>
      <c r="BO341">
        <v>0</v>
      </c>
      <c r="BP341">
        <v>26.02</v>
      </c>
      <c r="BQ341">
        <v>13.66</v>
      </c>
      <c r="BR341">
        <v>17.3</v>
      </c>
      <c r="BS341">
        <v>0</v>
      </c>
      <c r="BT341">
        <v>30.96</v>
      </c>
      <c r="BU341">
        <v>41460410</v>
      </c>
      <c r="BV341">
        <v>25285326</v>
      </c>
      <c r="BW341">
        <v>4169132</v>
      </c>
      <c r="BX341">
        <v>27056.5</v>
      </c>
      <c r="BY341">
        <v>0</v>
      </c>
      <c r="BZ341">
        <v>0</v>
      </c>
      <c r="CA341">
        <v>6680133.5</v>
      </c>
      <c r="CB341">
        <v>0</v>
      </c>
      <c r="CC341">
        <v>0</v>
      </c>
      <c r="CD341">
        <v>1511705.5</v>
      </c>
      <c r="CE341">
        <v>1851507.6</v>
      </c>
      <c r="CF341">
        <v>0</v>
      </c>
      <c r="CG341">
        <v>9767.7999999999993</v>
      </c>
      <c r="CH341">
        <v>1106684.2</v>
      </c>
      <c r="CI341">
        <v>675898</v>
      </c>
      <c r="CJ341">
        <v>0</v>
      </c>
      <c r="CK341">
        <v>54</v>
      </c>
      <c r="CL341">
        <v>1654849</v>
      </c>
      <c r="CM341">
        <v>0</v>
      </c>
      <c r="CN341">
        <v>23643074</v>
      </c>
      <c r="CO341">
        <v>130546.4</v>
      </c>
      <c r="CP341">
        <v>0</v>
      </c>
      <c r="CQ341">
        <v>2671</v>
      </c>
      <c r="CR341">
        <v>10.6</v>
      </c>
      <c r="CS341">
        <v>0</v>
      </c>
      <c r="CT341">
        <v>2230.1</v>
      </c>
      <c r="CU341">
        <v>0</v>
      </c>
      <c r="CV341">
        <v>0</v>
      </c>
      <c r="CW341">
        <v>1054.3</v>
      </c>
      <c r="CX341">
        <v>1838.4</v>
      </c>
      <c r="CY341">
        <v>0</v>
      </c>
      <c r="CZ341">
        <v>1234.3</v>
      </c>
      <c r="DA341">
        <v>149</v>
      </c>
      <c r="DB341">
        <v>270.2</v>
      </c>
      <c r="DC341">
        <v>0</v>
      </c>
      <c r="DD341">
        <v>23.6</v>
      </c>
      <c r="DE341">
        <v>906.6</v>
      </c>
      <c r="DF341">
        <v>0</v>
      </c>
      <c r="DG341">
        <v>8767.5</v>
      </c>
      <c r="DH341">
        <v>0</v>
      </c>
      <c r="DI341">
        <v>63.8</v>
      </c>
      <c r="DJ341">
        <v>12104.9</v>
      </c>
      <c r="DK341">
        <v>9066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</row>
    <row r="342" spans="1:121" hidden="1">
      <c r="A342" t="s">
        <v>132</v>
      </c>
      <c r="B342">
        <v>2050</v>
      </c>
      <c r="C342">
        <v>53946920</v>
      </c>
      <c r="D342">
        <v>4092895.5</v>
      </c>
      <c r="E342">
        <v>2093465</v>
      </c>
      <c r="F342">
        <v>1415754.5</v>
      </c>
      <c r="G342">
        <v>61549035.399999999</v>
      </c>
      <c r="H342">
        <v>52007126.299999997</v>
      </c>
      <c r="I342">
        <v>36751751.399999999</v>
      </c>
      <c r="J342" s="53">
        <v>51124828</v>
      </c>
      <c r="K342" s="65">
        <v>29478192</v>
      </c>
      <c r="L342">
        <v>3.5900000000000001E-2</v>
      </c>
      <c r="M342">
        <v>5.3999999999999999E-2</v>
      </c>
      <c r="N342">
        <v>0.14349999999999999</v>
      </c>
      <c r="O342">
        <v>91605.4</v>
      </c>
      <c r="P342">
        <v>10669.1</v>
      </c>
      <c r="Q342">
        <v>0.8</v>
      </c>
      <c r="R342">
        <v>0.9</v>
      </c>
      <c r="S342">
        <v>170.2</v>
      </c>
      <c r="T342">
        <v>17.3</v>
      </c>
      <c r="U342">
        <v>2.5</v>
      </c>
      <c r="V342">
        <v>7.3</v>
      </c>
      <c r="W342">
        <v>443.2</v>
      </c>
      <c r="X342">
        <v>0.08</v>
      </c>
      <c r="Y342">
        <v>171.4</v>
      </c>
      <c r="Z342">
        <v>20.6</v>
      </c>
      <c r="AA342">
        <v>192</v>
      </c>
      <c r="AB342">
        <v>93.5</v>
      </c>
      <c r="AC342">
        <v>9.6</v>
      </c>
      <c r="AD342">
        <v>1.39</v>
      </c>
      <c r="AE342">
        <v>4</v>
      </c>
      <c r="AF342">
        <v>240.6</v>
      </c>
      <c r="AG342">
        <v>0.05</v>
      </c>
      <c r="AH342">
        <v>94.2</v>
      </c>
      <c r="AI342">
        <v>11.1</v>
      </c>
      <c r="AJ342">
        <v>105.3</v>
      </c>
      <c r="AK342">
        <v>200.5</v>
      </c>
      <c r="AL342">
        <v>8.1</v>
      </c>
      <c r="AM342">
        <v>1.05</v>
      </c>
      <c r="AN342">
        <v>19.899999999999999</v>
      </c>
      <c r="AO342">
        <v>911.1</v>
      </c>
      <c r="AP342">
        <v>0.09</v>
      </c>
      <c r="AQ342">
        <v>201</v>
      </c>
      <c r="AR342">
        <v>47.1</v>
      </c>
      <c r="AS342">
        <v>248.1</v>
      </c>
      <c r="AT342">
        <v>309.39999999999998</v>
      </c>
      <c r="AU342">
        <v>21.9</v>
      </c>
      <c r="AV342">
        <v>3.07</v>
      </c>
      <c r="AW342">
        <v>22.5</v>
      </c>
      <c r="AX342">
        <v>1109.0999999999999</v>
      </c>
      <c r="AY342">
        <v>0.16</v>
      </c>
      <c r="AZ342">
        <v>310.89999999999998</v>
      </c>
      <c r="BA342">
        <v>55.6</v>
      </c>
      <c r="BB342">
        <v>366.5</v>
      </c>
      <c r="BC342">
        <v>6682623.2000000002</v>
      </c>
      <c r="BD342">
        <v>681.2</v>
      </c>
      <c r="BE342">
        <v>98.3</v>
      </c>
      <c r="BF342">
        <v>286861.59999999998</v>
      </c>
      <c r="BG342">
        <v>17366.5</v>
      </c>
      <c r="BH342">
        <v>3.3</v>
      </c>
      <c r="BI342">
        <v>6729761.9000000004</v>
      </c>
      <c r="BJ342">
        <v>805275.2</v>
      </c>
      <c r="BK342">
        <v>7535037.0999999996</v>
      </c>
      <c r="BL342">
        <v>0</v>
      </c>
      <c r="BM342">
        <v>13.04</v>
      </c>
      <c r="BN342">
        <v>14.35</v>
      </c>
      <c r="BO342">
        <v>0</v>
      </c>
      <c r="BP342">
        <v>27.38</v>
      </c>
      <c r="BQ342">
        <v>14.8</v>
      </c>
      <c r="BR342">
        <v>17.22</v>
      </c>
      <c r="BS342">
        <v>0</v>
      </c>
      <c r="BT342">
        <v>32.01</v>
      </c>
      <c r="BU342">
        <v>39779380</v>
      </c>
      <c r="BV342">
        <v>24797284</v>
      </c>
      <c r="BW342">
        <v>3481544.8</v>
      </c>
      <c r="BX342">
        <v>27513.1</v>
      </c>
      <c r="BY342">
        <v>0</v>
      </c>
      <c r="BZ342">
        <v>0</v>
      </c>
      <c r="CA342">
        <v>5559333</v>
      </c>
      <c r="CB342">
        <v>0</v>
      </c>
      <c r="CC342">
        <v>0</v>
      </c>
      <c r="CD342">
        <v>1541421.1</v>
      </c>
      <c r="CE342">
        <v>2441466.7999999998</v>
      </c>
      <c r="CF342">
        <v>0</v>
      </c>
      <c r="CG342">
        <v>24583.200000000001</v>
      </c>
      <c r="CH342">
        <v>1106746.2</v>
      </c>
      <c r="CI342">
        <v>698050</v>
      </c>
      <c r="CJ342">
        <v>0</v>
      </c>
      <c r="CK342">
        <v>24.3</v>
      </c>
      <c r="CL342">
        <v>1642835.9</v>
      </c>
      <c r="CM342">
        <v>0</v>
      </c>
      <c r="CN342">
        <v>22883724</v>
      </c>
      <c r="CO342">
        <v>372138.6</v>
      </c>
      <c r="CP342">
        <v>0</v>
      </c>
      <c r="CQ342">
        <v>2422.8000000000002</v>
      </c>
      <c r="CR342">
        <v>10.6</v>
      </c>
      <c r="CS342">
        <v>0</v>
      </c>
      <c r="CT342">
        <v>1780.1</v>
      </c>
      <c r="CU342">
        <v>0</v>
      </c>
      <c r="CV342">
        <v>0</v>
      </c>
      <c r="CW342">
        <v>1105.4000000000001</v>
      </c>
      <c r="CX342">
        <v>1838.4</v>
      </c>
      <c r="CY342">
        <v>0</v>
      </c>
      <c r="CZ342">
        <v>2116.5</v>
      </c>
      <c r="DA342">
        <v>149</v>
      </c>
      <c r="DB342">
        <v>270.2</v>
      </c>
      <c r="DC342">
        <v>0</v>
      </c>
      <c r="DD342">
        <v>11.4</v>
      </c>
      <c r="DE342">
        <v>906.6</v>
      </c>
      <c r="DF342">
        <v>0</v>
      </c>
      <c r="DG342">
        <v>8385.1</v>
      </c>
      <c r="DH342">
        <v>0</v>
      </c>
      <c r="DI342">
        <v>105.2</v>
      </c>
      <c r="DJ342">
        <v>9962.7000000000007</v>
      </c>
      <c r="DK342">
        <v>9066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</row>
    <row r="343" spans="1:121" hidden="1">
      <c r="A343" t="s">
        <v>138</v>
      </c>
      <c r="B343">
        <v>2024</v>
      </c>
      <c r="C343">
        <v>122335950</v>
      </c>
      <c r="D343">
        <v>224204.9</v>
      </c>
      <c r="E343">
        <v>3129796</v>
      </c>
      <c r="F343">
        <v>972630.5</v>
      </c>
      <c r="G343">
        <v>126662571.90000001</v>
      </c>
      <c r="H343">
        <v>117937224.2</v>
      </c>
      <c r="I343">
        <v>102855736</v>
      </c>
      <c r="J343" s="53">
        <v>50391864</v>
      </c>
      <c r="K343" s="65">
        <v>33529628</v>
      </c>
      <c r="L343">
        <v>3.5900000000000001E-2</v>
      </c>
      <c r="M343">
        <v>5.3999999999999999E-2</v>
      </c>
      <c r="N343">
        <v>0.14599999999999999</v>
      </c>
      <c r="O343">
        <v>12281.88</v>
      </c>
      <c r="P343">
        <v>26605.3</v>
      </c>
      <c r="Q343">
        <v>0.54</v>
      </c>
      <c r="R343">
        <v>0.47</v>
      </c>
      <c r="S343">
        <v>180.8</v>
      </c>
      <c r="T343">
        <v>4.5</v>
      </c>
      <c r="U343">
        <v>0.5</v>
      </c>
      <c r="V343">
        <v>23.5</v>
      </c>
      <c r="W343">
        <v>918.5</v>
      </c>
      <c r="X343">
        <v>0.14000000000000001</v>
      </c>
      <c r="Y343">
        <v>181.1</v>
      </c>
      <c r="Z343">
        <v>50.9</v>
      </c>
      <c r="AA343">
        <v>232</v>
      </c>
      <c r="AB343">
        <v>269</v>
      </c>
      <c r="AC343">
        <v>14.5</v>
      </c>
      <c r="AD343">
        <v>1.96</v>
      </c>
      <c r="AE343">
        <v>26.3</v>
      </c>
      <c r="AF343">
        <v>1114.3</v>
      </c>
      <c r="AG343">
        <v>0.18</v>
      </c>
      <c r="AH343">
        <v>270</v>
      </c>
      <c r="AI343">
        <v>59.6</v>
      </c>
      <c r="AJ343">
        <v>329.6</v>
      </c>
      <c r="AK343">
        <v>335.1</v>
      </c>
      <c r="AL343">
        <v>25.2</v>
      </c>
      <c r="AM343">
        <v>3.57</v>
      </c>
      <c r="AN343">
        <v>22.6</v>
      </c>
      <c r="AO343">
        <v>1141.3</v>
      </c>
      <c r="AP343">
        <v>0.17</v>
      </c>
      <c r="AQ343">
        <v>336.8</v>
      </c>
      <c r="AR343">
        <v>56.6</v>
      </c>
      <c r="AS343">
        <v>393.5</v>
      </c>
      <c r="AT343">
        <v>744.4</v>
      </c>
      <c r="AU343">
        <v>55.7</v>
      </c>
      <c r="AV343">
        <v>8</v>
      </c>
      <c r="AW343">
        <v>52</v>
      </c>
      <c r="AX343">
        <v>2433.5</v>
      </c>
      <c r="AY343">
        <v>0.45</v>
      </c>
      <c r="AZ343">
        <v>748.3</v>
      </c>
      <c r="BA343">
        <v>124.6</v>
      </c>
      <c r="BB343">
        <v>872.9</v>
      </c>
      <c r="BC343">
        <v>19701887.199999999</v>
      </c>
      <c r="BD343">
        <v>485.3</v>
      </c>
      <c r="BE343">
        <v>54.8</v>
      </c>
      <c r="BF343">
        <v>2561964.5</v>
      </c>
      <c r="BG343">
        <v>100076.4</v>
      </c>
      <c r="BH343">
        <v>14.9</v>
      </c>
      <c r="BI343">
        <v>19731314</v>
      </c>
      <c r="BJ343">
        <v>5548298.7999999998</v>
      </c>
      <c r="BK343">
        <v>25279612.699999999</v>
      </c>
      <c r="BL343">
        <v>0</v>
      </c>
      <c r="BM343">
        <v>32.630000000000003</v>
      </c>
      <c r="BN343">
        <v>2.48</v>
      </c>
      <c r="BO343">
        <v>0</v>
      </c>
      <c r="BP343">
        <v>35.11</v>
      </c>
      <c r="BQ343">
        <v>34.729999999999997</v>
      </c>
      <c r="BR343">
        <v>2.75</v>
      </c>
      <c r="BS343">
        <v>0</v>
      </c>
      <c r="BT343">
        <v>37.479999999999997</v>
      </c>
      <c r="BU343">
        <v>109694380</v>
      </c>
      <c r="BV343">
        <v>23806836</v>
      </c>
      <c r="BW343">
        <v>190573.8</v>
      </c>
      <c r="BX343">
        <v>2300603</v>
      </c>
      <c r="BY343">
        <v>0</v>
      </c>
      <c r="BZ343">
        <v>0</v>
      </c>
      <c r="CA343">
        <v>1111602.6000000001</v>
      </c>
      <c r="CB343">
        <v>0</v>
      </c>
      <c r="CC343">
        <v>0</v>
      </c>
      <c r="CD343">
        <v>700848.6</v>
      </c>
      <c r="CE343">
        <v>49658490</v>
      </c>
      <c r="CF343">
        <v>0</v>
      </c>
      <c r="CG343">
        <v>140183.4</v>
      </c>
      <c r="CH343">
        <v>0</v>
      </c>
      <c r="CI343">
        <v>1430506.8</v>
      </c>
      <c r="CJ343">
        <v>28495450</v>
      </c>
      <c r="CK343">
        <v>25916.3</v>
      </c>
      <c r="CL343">
        <v>2534222.7999999998</v>
      </c>
      <c r="CM343">
        <v>0</v>
      </c>
      <c r="CN343">
        <v>16438221</v>
      </c>
      <c r="CO343">
        <v>326204.90000000002</v>
      </c>
      <c r="CP343">
        <v>6341561.5</v>
      </c>
      <c r="CQ343">
        <v>248.3</v>
      </c>
      <c r="CR343">
        <v>426.7</v>
      </c>
      <c r="CS343">
        <v>0</v>
      </c>
      <c r="CT343">
        <v>877</v>
      </c>
      <c r="CU343">
        <v>0</v>
      </c>
      <c r="CV343">
        <v>0</v>
      </c>
      <c r="CW343">
        <v>486.4</v>
      </c>
      <c r="CX343">
        <v>8973.1</v>
      </c>
      <c r="CY343">
        <v>0</v>
      </c>
      <c r="CZ343">
        <v>4192.3</v>
      </c>
      <c r="DA343">
        <v>0</v>
      </c>
      <c r="DB343">
        <v>865.1</v>
      </c>
      <c r="DC343">
        <v>3568</v>
      </c>
      <c r="DD343">
        <v>1224.9000000000001</v>
      </c>
      <c r="DE343">
        <v>3241</v>
      </c>
      <c r="DF343">
        <v>0</v>
      </c>
      <c r="DG343">
        <v>8004.8</v>
      </c>
      <c r="DH343">
        <v>2500</v>
      </c>
      <c r="DI343">
        <v>104.9</v>
      </c>
      <c r="DJ343">
        <v>496.7</v>
      </c>
      <c r="DK343">
        <v>32410</v>
      </c>
      <c r="DL343">
        <v>0</v>
      </c>
      <c r="DM343">
        <v>0</v>
      </c>
      <c r="DN343">
        <v>0</v>
      </c>
      <c r="DO343">
        <v>0</v>
      </c>
      <c r="DP343">
        <v>0.2</v>
      </c>
      <c r="DQ343">
        <v>0</v>
      </c>
    </row>
    <row r="344" spans="1:121" hidden="1">
      <c r="A344" t="s">
        <v>138</v>
      </c>
      <c r="B344">
        <v>2026</v>
      </c>
      <c r="C344">
        <v>124802800</v>
      </c>
      <c r="D344">
        <v>394958</v>
      </c>
      <c r="E344">
        <v>4449214</v>
      </c>
      <c r="F344">
        <v>972072.6</v>
      </c>
      <c r="G344">
        <v>130619047.90000001</v>
      </c>
      <c r="H344">
        <v>120315395.7</v>
      </c>
      <c r="I344">
        <v>106244522.5</v>
      </c>
      <c r="J344" s="53">
        <v>52958410</v>
      </c>
      <c r="K344" s="65">
        <v>32005590</v>
      </c>
      <c r="L344">
        <v>3.5900000000000001E-2</v>
      </c>
      <c r="M344">
        <v>5.3999999999999999E-2</v>
      </c>
      <c r="N344">
        <v>0.14599999999999999</v>
      </c>
      <c r="O344">
        <v>45249.760000000002</v>
      </c>
      <c r="P344">
        <v>27271.200000000001</v>
      </c>
      <c r="Q344">
        <v>0.55000000000000004</v>
      </c>
      <c r="R344">
        <v>0.51</v>
      </c>
      <c r="S344">
        <v>174.1</v>
      </c>
      <c r="T344">
        <v>4.2</v>
      </c>
      <c r="U344">
        <v>0.48</v>
      </c>
      <c r="V344">
        <v>22.8</v>
      </c>
      <c r="W344">
        <v>885.7</v>
      </c>
      <c r="X344">
        <v>0.13</v>
      </c>
      <c r="Y344">
        <v>174.3</v>
      </c>
      <c r="Z344">
        <v>49.2</v>
      </c>
      <c r="AA344">
        <v>223.5</v>
      </c>
      <c r="AB344">
        <v>241.5</v>
      </c>
      <c r="AC344">
        <v>12.1</v>
      </c>
      <c r="AD344">
        <v>1.61</v>
      </c>
      <c r="AE344">
        <v>24.9</v>
      </c>
      <c r="AF344">
        <v>1031.5</v>
      </c>
      <c r="AG344">
        <v>0.17</v>
      </c>
      <c r="AH344">
        <v>242.3</v>
      </c>
      <c r="AI344">
        <v>55.7</v>
      </c>
      <c r="AJ344">
        <v>297.89999999999998</v>
      </c>
      <c r="AK344">
        <v>252</v>
      </c>
      <c r="AL344">
        <v>14.6</v>
      </c>
      <c r="AM344">
        <v>2</v>
      </c>
      <c r="AN344">
        <v>20.9</v>
      </c>
      <c r="AO344">
        <v>999.2</v>
      </c>
      <c r="AP344">
        <v>0.12</v>
      </c>
      <c r="AQ344">
        <v>253</v>
      </c>
      <c r="AR344">
        <v>50.7</v>
      </c>
      <c r="AS344">
        <v>303.8</v>
      </c>
      <c r="AT344">
        <v>706.2</v>
      </c>
      <c r="AU344">
        <v>52.3</v>
      </c>
      <c r="AV344">
        <v>7.46</v>
      </c>
      <c r="AW344">
        <v>49.4</v>
      </c>
      <c r="AX344">
        <v>2362.8000000000002</v>
      </c>
      <c r="AY344">
        <v>0.4</v>
      </c>
      <c r="AZ344">
        <v>709.8</v>
      </c>
      <c r="BA344">
        <v>119.9</v>
      </c>
      <c r="BB344">
        <v>829.7</v>
      </c>
      <c r="BC344">
        <v>18927752.300000001</v>
      </c>
      <c r="BD344">
        <v>461</v>
      </c>
      <c r="BE344">
        <v>51.8</v>
      </c>
      <c r="BF344">
        <v>2477442.9</v>
      </c>
      <c r="BG344">
        <v>96334.2</v>
      </c>
      <c r="BH344">
        <v>14.5</v>
      </c>
      <c r="BI344">
        <v>18955642</v>
      </c>
      <c r="BJ344">
        <v>5352162.7</v>
      </c>
      <c r="BK344">
        <v>24307804.699999999</v>
      </c>
      <c r="BL344">
        <v>0</v>
      </c>
      <c r="BM344">
        <v>30.58</v>
      </c>
      <c r="BN344">
        <v>9.0500000000000007</v>
      </c>
      <c r="BO344">
        <v>0</v>
      </c>
      <c r="BP344">
        <v>39.630000000000003</v>
      </c>
      <c r="BQ344">
        <v>32.67</v>
      </c>
      <c r="BR344">
        <v>10.15</v>
      </c>
      <c r="BS344">
        <v>0</v>
      </c>
      <c r="BT344">
        <v>42.82</v>
      </c>
      <c r="BU344">
        <v>109566310</v>
      </c>
      <c r="BV344">
        <v>24374526</v>
      </c>
      <c r="BW344">
        <v>333468.09999999998</v>
      </c>
      <c r="BX344">
        <v>2236164.7999999998</v>
      </c>
      <c r="BY344">
        <v>0</v>
      </c>
      <c r="BZ344">
        <v>0</v>
      </c>
      <c r="CA344">
        <v>1023464.8</v>
      </c>
      <c r="CB344">
        <v>0</v>
      </c>
      <c r="CC344">
        <v>0</v>
      </c>
      <c r="CD344">
        <v>1383402.2</v>
      </c>
      <c r="CE344">
        <v>47913760</v>
      </c>
      <c r="CF344">
        <v>0</v>
      </c>
      <c r="CG344">
        <v>132052.9</v>
      </c>
      <c r="CH344">
        <v>0</v>
      </c>
      <c r="CI344">
        <v>1433028.6</v>
      </c>
      <c r="CJ344">
        <v>28460608</v>
      </c>
      <c r="CK344">
        <v>26130.1</v>
      </c>
      <c r="CL344">
        <v>3633100.5</v>
      </c>
      <c r="CM344">
        <v>0</v>
      </c>
      <c r="CN344">
        <v>16218478</v>
      </c>
      <c r="CO344">
        <v>324445.8</v>
      </c>
      <c r="CP344">
        <v>6448198</v>
      </c>
      <c r="CQ344">
        <v>437.4</v>
      </c>
      <c r="CR344">
        <v>426.7</v>
      </c>
      <c r="CS344">
        <v>0</v>
      </c>
      <c r="CT344">
        <v>877</v>
      </c>
      <c r="CU344">
        <v>0</v>
      </c>
      <c r="CV344">
        <v>0</v>
      </c>
      <c r="CW344">
        <v>960.9</v>
      </c>
      <c r="CX344">
        <v>8973.1</v>
      </c>
      <c r="CY344">
        <v>0</v>
      </c>
      <c r="CZ344">
        <v>4192.3</v>
      </c>
      <c r="DA344">
        <v>0</v>
      </c>
      <c r="DB344">
        <v>865.1</v>
      </c>
      <c r="DC344">
        <v>3568</v>
      </c>
      <c r="DD344">
        <v>1224.9000000000001</v>
      </c>
      <c r="DE344">
        <v>3241</v>
      </c>
      <c r="DF344">
        <v>0</v>
      </c>
      <c r="DG344">
        <v>8005.6</v>
      </c>
      <c r="DH344">
        <v>2500</v>
      </c>
      <c r="DI344">
        <v>104.9</v>
      </c>
      <c r="DJ344">
        <v>874.8</v>
      </c>
      <c r="DK344">
        <v>32410</v>
      </c>
      <c r="DL344">
        <v>0</v>
      </c>
      <c r="DM344">
        <v>0</v>
      </c>
      <c r="DN344">
        <v>0</v>
      </c>
      <c r="DO344">
        <v>0</v>
      </c>
      <c r="DP344">
        <v>0.27</v>
      </c>
      <c r="DQ344">
        <v>0</v>
      </c>
    </row>
    <row r="345" spans="1:121" hidden="1">
      <c r="A345" t="s">
        <v>138</v>
      </c>
      <c r="B345">
        <v>2028</v>
      </c>
      <c r="C345">
        <v>127891750</v>
      </c>
      <c r="D345">
        <v>1126766.8999999999</v>
      </c>
      <c r="E345">
        <v>5801711</v>
      </c>
      <c r="F345">
        <v>1350721.9</v>
      </c>
      <c r="G345">
        <v>136170948.90000001</v>
      </c>
      <c r="H345">
        <v>123293296.90000001</v>
      </c>
      <c r="I345">
        <v>108650553.59999999</v>
      </c>
      <c r="J345" s="53">
        <v>72309690</v>
      </c>
      <c r="K345" s="65">
        <v>45387404</v>
      </c>
      <c r="L345">
        <v>3.5900000000000001E-2</v>
      </c>
      <c r="M345">
        <v>5.3999999999999999E-2</v>
      </c>
      <c r="N345">
        <v>0.14599999999999999</v>
      </c>
      <c r="O345">
        <v>58630.96</v>
      </c>
      <c r="P345">
        <v>28176.2</v>
      </c>
      <c r="Q345">
        <v>0.57999999999999996</v>
      </c>
      <c r="R345">
        <v>0.56000000000000005</v>
      </c>
      <c r="S345">
        <v>159.6</v>
      </c>
      <c r="T345">
        <v>3.7</v>
      </c>
      <c r="U345">
        <v>0.4</v>
      </c>
      <c r="V345">
        <v>20.8</v>
      </c>
      <c r="W345">
        <v>819.6</v>
      </c>
      <c r="X345">
        <v>0.12</v>
      </c>
      <c r="Y345">
        <v>159.80000000000001</v>
      </c>
      <c r="Z345">
        <v>45.3</v>
      </c>
      <c r="AA345">
        <v>205.1</v>
      </c>
      <c r="AB345">
        <v>201.6</v>
      </c>
      <c r="AC345">
        <v>8.5</v>
      </c>
      <c r="AD345">
        <v>1.1000000000000001</v>
      </c>
      <c r="AE345">
        <v>22.4</v>
      </c>
      <c r="AF345">
        <v>912.4</v>
      </c>
      <c r="AG345">
        <v>0.15</v>
      </c>
      <c r="AH345">
        <v>202.2</v>
      </c>
      <c r="AI345">
        <v>49.6</v>
      </c>
      <c r="AJ345">
        <v>251.8</v>
      </c>
      <c r="AK345">
        <v>189.4</v>
      </c>
      <c r="AL345">
        <v>4.9000000000000004</v>
      </c>
      <c r="AM345">
        <v>0.56000000000000005</v>
      </c>
      <c r="AN345">
        <v>21.2</v>
      </c>
      <c r="AO345">
        <v>947.6</v>
      </c>
      <c r="AP345">
        <v>0.08</v>
      </c>
      <c r="AQ345">
        <v>189.7</v>
      </c>
      <c r="AR345">
        <v>49.5</v>
      </c>
      <c r="AS345">
        <v>239.2</v>
      </c>
      <c r="AT345">
        <v>632.9</v>
      </c>
      <c r="AU345">
        <v>43.1</v>
      </c>
      <c r="AV345">
        <v>6.1</v>
      </c>
      <c r="AW345">
        <v>47.9</v>
      </c>
      <c r="AX345">
        <v>2239.6999999999998</v>
      </c>
      <c r="AY345">
        <v>0.36</v>
      </c>
      <c r="AZ345">
        <v>635.9</v>
      </c>
      <c r="BA345">
        <v>114.7</v>
      </c>
      <c r="BB345">
        <v>750.6</v>
      </c>
      <c r="BC345">
        <v>17289567.899999999</v>
      </c>
      <c r="BD345">
        <v>396.6</v>
      </c>
      <c r="BE345">
        <v>43.6</v>
      </c>
      <c r="BF345">
        <v>2256127.2999999998</v>
      </c>
      <c r="BG345">
        <v>88758.3</v>
      </c>
      <c r="BH345">
        <v>13.5</v>
      </c>
      <c r="BI345">
        <v>17313283.300000001</v>
      </c>
      <c r="BJ345">
        <v>4904803</v>
      </c>
      <c r="BK345">
        <v>22218086.300000001</v>
      </c>
      <c r="BL345">
        <v>0</v>
      </c>
      <c r="BM345">
        <v>27.01</v>
      </c>
      <c r="BN345">
        <v>11.55</v>
      </c>
      <c r="BO345">
        <v>0</v>
      </c>
      <c r="BP345">
        <v>38.549999999999997</v>
      </c>
      <c r="BQ345">
        <v>29.09</v>
      </c>
      <c r="BR345">
        <v>13.16</v>
      </c>
      <c r="BS345">
        <v>0</v>
      </c>
      <c r="BT345">
        <v>42.25</v>
      </c>
      <c r="BU345">
        <v>109119530</v>
      </c>
      <c r="BV345">
        <v>27520396</v>
      </c>
      <c r="BW345">
        <v>964030.7</v>
      </c>
      <c r="BX345">
        <v>760760.6</v>
      </c>
      <c r="BY345">
        <v>0</v>
      </c>
      <c r="BZ345">
        <v>0</v>
      </c>
      <c r="CA345">
        <v>682295.3</v>
      </c>
      <c r="CB345">
        <v>0</v>
      </c>
      <c r="CC345">
        <v>0</v>
      </c>
      <c r="CD345">
        <v>2467751.7999999998</v>
      </c>
      <c r="CE345">
        <v>44586550</v>
      </c>
      <c r="CF345">
        <v>0</v>
      </c>
      <c r="CG345">
        <v>117928.1</v>
      </c>
      <c r="CH345">
        <v>0</v>
      </c>
      <c r="CI345">
        <v>1465995.5</v>
      </c>
      <c r="CJ345">
        <v>28265750</v>
      </c>
      <c r="CK345">
        <v>25716.7</v>
      </c>
      <c r="CL345">
        <v>4730109.5</v>
      </c>
      <c r="CM345">
        <v>0</v>
      </c>
      <c r="CN345">
        <v>17623512</v>
      </c>
      <c r="CO345">
        <v>854621</v>
      </c>
      <c r="CP345">
        <v>6574510</v>
      </c>
      <c r="CQ345">
        <v>920.3</v>
      </c>
      <c r="CR345">
        <v>229.4</v>
      </c>
      <c r="CS345">
        <v>0</v>
      </c>
      <c r="CT345">
        <v>877</v>
      </c>
      <c r="CU345">
        <v>0</v>
      </c>
      <c r="CV345">
        <v>0</v>
      </c>
      <c r="CW345">
        <v>1716.7</v>
      </c>
      <c r="CX345">
        <v>8973.1</v>
      </c>
      <c r="CY345">
        <v>0</v>
      </c>
      <c r="CZ345">
        <v>4192.3</v>
      </c>
      <c r="DA345">
        <v>0</v>
      </c>
      <c r="DB345">
        <v>889.1</v>
      </c>
      <c r="DC345">
        <v>3568</v>
      </c>
      <c r="DD345">
        <v>1224.9000000000001</v>
      </c>
      <c r="DE345">
        <v>3241</v>
      </c>
      <c r="DF345">
        <v>0</v>
      </c>
      <c r="DG345">
        <v>8735.2999999999993</v>
      </c>
      <c r="DH345">
        <v>2500</v>
      </c>
      <c r="DI345">
        <v>259.7</v>
      </c>
      <c r="DJ345">
        <v>2449.5</v>
      </c>
      <c r="DK345">
        <v>32410</v>
      </c>
      <c r="DL345">
        <v>0</v>
      </c>
      <c r="DM345">
        <v>0</v>
      </c>
      <c r="DN345">
        <v>0</v>
      </c>
      <c r="DO345">
        <v>0</v>
      </c>
      <c r="DP345">
        <v>0.33</v>
      </c>
      <c r="DQ345">
        <v>0</v>
      </c>
    </row>
    <row r="346" spans="1:121" hidden="1">
      <c r="A346" t="s">
        <v>138</v>
      </c>
      <c r="B346">
        <v>2030</v>
      </c>
      <c r="C346">
        <v>131495640</v>
      </c>
      <c r="D346">
        <v>2392655</v>
      </c>
      <c r="E346">
        <v>6193195.5</v>
      </c>
      <c r="F346">
        <v>1475554.1</v>
      </c>
      <c r="G346">
        <v>141557041.80000001</v>
      </c>
      <c r="H346">
        <v>126767638.8</v>
      </c>
      <c r="I346">
        <v>110046555.09999999</v>
      </c>
      <c r="J346" s="53">
        <v>78995224</v>
      </c>
      <c r="K346" s="65">
        <v>48098896</v>
      </c>
      <c r="L346">
        <v>3.5900000000000001E-2</v>
      </c>
      <c r="M346">
        <v>5.3999999999999999E-2</v>
      </c>
      <c r="N346">
        <v>0.14599999999999999</v>
      </c>
      <c r="O346">
        <v>67846.710000000006</v>
      </c>
      <c r="P346">
        <v>29287.3</v>
      </c>
      <c r="Q346">
        <v>0.62</v>
      </c>
      <c r="R346">
        <v>0.6</v>
      </c>
      <c r="S346">
        <v>143.30000000000001</v>
      </c>
      <c r="T346">
        <v>3.2</v>
      </c>
      <c r="U346">
        <v>0.35</v>
      </c>
      <c r="V346">
        <v>18.899999999999999</v>
      </c>
      <c r="W346">
        <v>738.3</v>
      </c>
      <c r="X346">
        <v>0.12</v>
      </c>
      <c r="Y346">
        <v>143.4</v>
      </c>
      <c r="Z346">
        <v>41</v>
      </c>
      <c r="AA346">
        <v>184.4</v>
      </c>
      <c r="AB346">
        <v>180.9</v>
      </c>
      <c r="AC346">
        <v>7.5</v>
      </c>
      <c r="AD346">
        <v>0.97</v>
      </c>
      <c r="AE346">
        <v>20.399999999999999</v>
      </c>
      <c r="AF346">
        <v>822.7</v>
      </c>
      <c r="AG346">
        <v>0.14000000000000001</v>
      </c>
      <c r="AH346">
        <v>181.4</v>
      </c>
      <c r="AI346">
        <v>44.9</v>
      </c>
      <c r="AJ346">
        <v>226.3</v>
      </c>
      <c r="AK346">
        <v>194.1</v>
      </c>
      <c r="AL346">
        <v>6.8</v>
      </c>
      <c r="AM346">
        <v>0.86</v>
      </c>
      <c r="AN346">
        <v>20.100000000000001</v>
      </c>
      <c r="AO346">
        <v>913.9</v>
      </c>
      <c r="AP346">
        <v>0.09</v>
      </c>
      <c r="AQ346">
        <v>194.6</v>
      </c>
      <c r="AR346">
        <v>47.4</v>
      </c>
      <c r="AS346">
        <v>241.9</v>
      </c>
      <c r="AT346">
        <v>589.9</v>
      </c>
      <c r="AU346">
        <v>39.799999999999997</v>
      </c>
      <c r="AV346">
        <v>5.59</v>
      </c>
      <c r="AW346">
        <v>44.7</v>
      </c>
      <c r="AX346">
        <v>2133</v>
      </c>
      <c r="AY346">
        <v>0.32</v>
      </c>
      <c r="AZ346">
        <v>592.6</v>
      </c>
      <c r="BA346">
        <v>108.3</v>
      </c>
      <c r="BB346">
        <v>700.9</v>
      </c>
      <c r="BC346">
        <v>15709758.699999999</v>
      </c>
      <c r="BD346">
        <v>353.1</v>
      </c>
      <c r="BE346">
        <v>38.5</v>
      </c>
      <c r="BF346">
        <v>2077838.4</v>
      </c>
      <c r="BG346">
        <v>80950.2</v>
      </c>
      <c r="BH346">
        <v>12.7</v>
      </c>
      <c r="BI346">
        <v>15730783.300000001</v>
      </c>
      <c r="BJ346">
        <v>4493621.8</v>
      </c>
      <c r="BK346">
        <v>20224405.100000001</v>
      </c>
      <c r="BL346">
        <v>0</v>
      </c>
      <c r="BM346">
        <v>25.7</v>
      </c>
      <c r="BN346">
        <v>13.28</v>
      </c>
      <c r="BO346">
        <v>0</v>
      </c>
      <c r="BP346">
        <v>38.979999999999997</v>
      </c>
      <c r="BQ346">
        <v>27.87</v>
      </c>
      <c r="BR346">
        <v>15.29</v>
      </c>
      <c r="BS346">
        <v>0</v>
      </c>
      <c r="BT346">
        <v>43.16</v>
      </c>
      <c r="BU346">
        <v>110521620</v>
      </c>
      <c r="BV346">
        <v>31510486</v>
      </c>
      <c r="BW346">
        <v>2024452.4</v>
      </c>
      <c r="BX346">
        <v>739733.2</v>
      </c>
      <c r="BY346">
        <v>0</v>
      </c>
      <c r="BZ346">
        <v>0</v>
      </c>
      <c r="CA346">
        <v>552045.4</v>
      </c>
      <c r="CB346">
        <v>0</v>
      </c>
      <c r="CC346">
        <v>0</v>
      </c>
      <c r="CD346">
        <v>4040584.5</v>
      </c>
      <c r="CE346">
        <v>41102320</v>
      </c>
      <c r="CF346">
        <v>0</v>
      </c>
      <c r="CG346">
        <v>78261.399999999994</v>
      </c>
      <c r="CH346">
        <v>0</v>
      </c>
      <c r="CI346">
        <v>1461819.5</v>
      </c>
      <c r="CJ346">
        <v>27973236</v>
      </c>
      <c r="CK346">
        <v>14836.1</v>
      </c>
      <c r="CL346">
        <v>5064430</v>
      </c>
      <c r="CM346">
        <v>0</v>
      </c>
      <c r="CN346">
        <v>20043006</v>
      </c>
      <c r="CO346">
        <v>850012.4</v>
      </c>
      <c r="CP346">
        <v>6576883.5</v>
      </c>
      <c r="CQ346">
        <v>1690.2</v>
      </c>
      <c r="CR346">
        <v>229.4</v>
      </c>
      <c r="CS346">
        <v>0</v>
      </c>
      <c r="CT346">
        <v>877</v>
      </c>
      <c r="CU346">
        <v>0</v>
      </c>
      <c r="CV346">
        <v>0</v>
      </c>
      <c r="CW346">
        <v>2817.4</v>
      </c>
      <c r="CX346">
        <v>8973.1</v>
      </c>
      <c r="CY346">
        <v>0</v>
      </c>
      <c r="CZ346">
        <v>4192.3</v>
      </c>
      <c r="DA346">
        <v>0</v>
      </c>
      <c r="DB346">
        <v>889.1</v>
      </c>
      <c r="DC346">
        <v>3568</v>
      </c>
      <c r="DD346">
        <v>923.9</v>
      </c>
      <c r="DE346">
        <v>3241</v>
      </c>
      <c r="DF346">
        <v>0</v>
      </c>
      <c r="DG346">
        <v>9897.1</v>
      </c>
      <c r="DH346">
        <v>2500</v>
      </c>
      <c r="DI346">
        <v>259.7</v>
      </c>
      <c r="DJ346">
        <v>5529.1</v>
      </c>
      <c r="DK346">
        <v>32410</v>
      </c>
      <c r="DL346">
        <v>0</v>
      </c>
      <c r="DM346">
        <v>0</v>
      </c>
      <c r="DN346">
        <v>0</v>
      </c>
      <c r="DO346">
        <v>0</v>
      </c>
      <c r="DP346">
        <v>0.39</v>
      </c>
      <c r="DQ346">
        <v>0</v>
      </c>
    </row>
    <row r="347" spans="1:121" hidden="1">
      <c r="A347" t="s">
        <v>138</v>
      </c>
      <c r="B347">
        <v>2035</v>
      </c>
      <c r="C347">
        <v>141027490</v>
      </c>
      <c r="D347">
        <v>6833001</v>
      </c>
      <c r="E347">
        <v>6106720</v>
      </c>
      <c r="F347">
        <v>2025675.8</v>
      </c>
      <c r="G347">
        <v>155992885.69999999</v>
      </c>
      <c r="H347">
        <v>135956875.19999999</v>
      </c>
      <c r="I347">
        <v>106987660.40000001</v>
      </c>
      <c r="J347" s="53">
        <v>99023944</v>
      </c>
      <c r="K347" s="65">
        <v>69869260</v>
      </c>
      <c r="L347">
        <v>3.5900000000000001E-2</v>
      </c>
      <c r="M347">
        <v>5.3999999999999999E-2</v>
      </c>
      <c r="N347">
        <v>0.14599999999999999</v>
      </c>
      <c r="O347">
        <v>87932.5</v>
      </c>
      <c r="P347">
        <v>32350.3</v>
      </c>
      <c r="Q347">
        <v>0.71</v>
      </c>
      <c r="R347">
        <v>0.66</v>
      </c>
      <c r="S347">
        <v>109</v>
      </c>
      <c r="T347">
        <v>2.2000000000000002</v>
      </c>
      <c r="U347">
        <v>0.23</v>
      </c>
      <c r="V347">
        <v>14.9</v>
      </c>
      <c r="W347">
        <v>569.29999999999995</v>
      </c>
      <c r="X347">
        <v>0.09</v>
      </c>
      <c r="Y347">
        <v>109.2</v>
      </c>
      <c r="Z347">
        <v>31.8</v>
      </c>
      <c r="AA347">
        <v>141</v>
      </c>
      <c r="AB347">
        <v>146.30000000000001</v>
      </c>
      <c r="AC347">
        <v>5.3</v>
      </c>
      <c r="AD347">
        <v>0.67</v>
      </c>
      <c r="AE347">
        <v>17.3</v>
      </c>
      <c r="AF347">
        <v>689.6</v>
      </c>
      <c r="AG347">
        <v>0.12</v>
      </c>
      <c r="AH347">
        <v>146.6</v>
      </c>
      <c r="AI347">
        <v>37.9</v>
      </c>
      <c r="AJ347">
        <v>184.5</v>
      </c>
      <c r="AK347">
        <v>184.6</v>
      </c>
      <c r="AL347">
        <v>9.1</v>
      </c>
      <c r="AM347">
        <v>1.21</v>
      </c>
      <c r="AN347">
        <v>16.8</v>
      </c>
      <c r="AO347">
        <v>787.7</v>
      </c>
      <c r="AP347">
        <v>0.09</v>
      </c>
      <c r="AQ347">
        <v>185.2</v>
      </c>
      <c r="AR347">
        <v>40.299999999999997</v>
      </c>
      <c r="AS347">
        <v>225.5</v>
      </c>
      <c r="AT347">
        <v>537.70000000000005</v>
      </c>
      <c r="AU347">
        <v>34.1</v>
      </c>
      <c r="AV347">
        <v>4.7699999999999996</v>
      </c>
      <c r="AW347">
        <v>43</v>
      </c>
      <c r="AX347">
        <v>2004.9</v>
      </c>
      <c r="AY347">
        <v>0.28999999999999998</v>
      </c>
      <c r="AZ347">
        <v>540</v>
      </c>
      <c r="BA347">
        <v>102.8</v>
      </c>
      <c r="BB347">
        <v>642.79999999999995</v>
      </c>
      <c r="BC347">
        <v>13694696.9</v>
      </c>
      <c r="BD347">
        <v>281.89999999999998</v>
      </c>
      <c r="BE347">
        <v>29.5</v>
      </c>
      <c r="BF347">
        <v>1866168.8</v>
      </c>
      <c r="BG347">
        <v>71493.2</v>
      </c>
      <c r="BH347">
        <v>11.7</v>
      </c>
      <c r="BI347">
        <v>13711150.699999999</v>
      </c>
      <c r="BJ347">
        <v>3999865</v>
      </c>
      <c r="BK347">
        <v>17711015.600000001</v>
      </c>
      <c r="BL347">
        <v>0</v>
      </c>
      <c r="BM347">
        <v>23.22</v>
      </c>
      <c r="BN347">
        <v>17.02</v>
      </c>
      <c r="BO347">
        <v>0</v>
      </c>
      <c r="BP347">
        <v>40.24</v>
      </c>
      <c r="BQ347">
        <v>25.52</v>
      </c>
      <c r="BR347">
        <v>20.11</v>
      </c>
      <c r="BS347">
        <v>0</v>
      </c>
      <c r="BT347">
        <v>45.63</v>
      </c>
      <c r="BU347">
        <v>126709550</v>
      </c>
      <c r="BV347">
        <v>49005224</v>
      </c>
      <c r="BW347">
        <v>5850821.5</v>
      </c>
      <c r="BX347">
        <v>701840.4</v>
      </c>
      <c r="BY347">
        <v>0</v>
      </c>
      <c r="BZ347">
        <v>0</v>
      </c>
      <c r="CA347">
        <v>230968.4</v>
      </c>
      <c r="CB347">
        <v>0</v>
      </c>
      <c r="CC347">
        <v>0</v>
      </c>
      <c r="CD347">
        <v>6133289.5</v>
      </c>
      <c r="CE347">
        <v>36682216</v>
      </c>
      <c r="CF347">
        <v>0</v>
      </c>
      <c r="CG347">
        <v>58286.3</v>
      </c>
      <c r="CH347">
        <v>0</v>
      </c>
      <c r="CI347">
        <v>1491730.5</v>
      </c>
      <c r="CJ347">
        <v>27720324</v>
      </c>
      <c r="CK347">
        <v>1611</v>
      </c>
      <c r="CL347">
        <v>4966533</v>
      </c>
      <c r="CM347">
        <v>0</v>
      </c>
      <c r="CN347">
        <v>28450876</v>
      </c>
      <c r="CO347">
        <v>838599</v>
      </c>
      <c r="CP347">
        <v>13582461</v>
      </c>
      <c r="CQ347">
        <v>3660.8</v>
      </c>
      <c r="CR347">
        <v>229.4</v>
      </c>
      <c r="CS347">
        <v>0</v>
      </c>
      <c r="CT347">
        <v>877</v>
      </c>
      <c r="CU347">
        <v>0</v>
      </c>
      <c r="CV347">
        <v>0</v>
      </c>
      <c r="CW347">
        <v>4347.2</v>
      </c>
      <c r="CX347">
        <v>8973.1</v>
      </c>
      <c r="CY347">
        <v>0</v>
      </c>
      <c r="CZ347">
        <v>4192.3</v>
      </c>
      <c r="DA347">
        <v>0</v>
      </c>
      <c r="DB347">
        <v>919.1</v>
      </c>
      <c r="DC347">
        <v>3568</v>
      </c>
      <c r="DD347">
        <v>463.9</v>
      </c>
      <c r="DE347">
        <v>3241</v>
      </c>
      <c r="DF347">
        <v>0</v>
      </c>
      <c r="DG347">
        <v>13820.1</v>
      </c>
      <c r="DH347">
        <v>5200</v>
      </c>
      <c r="DI347">
        <v>259.7</v>
      </c>
      <c r="DJ347">
        <v>16125</v>
      </c>
      <c r="DK347">
        <v>32410</v>
      </c>
      <c r="DL347">
        <v>0</v>
      </c>
      <c r="DM347">
        <v>0</v>
      </c>
      <c r="DN347">
        <v>0</v>
      </c>
      <c r="DO347">
        <v>0</v>
      </c>
      <c r="DP347">
        <v>0.56000000000000005</v>
      </c>
      <c r="DQ347">
        <v>0</v>
      </c>
    </row>
    <row r="348" spans="1:121" hidden="1">
      <c r="A348" t="s">
        <v>138</v>
      </c>
      <c r="B348">
        <v>2040</v>
      </c>
      <c r="C348">
        <v>151797390</v>
      </c>
      <c r="D348">
        <v>8238353.5</v>
      </c>
      <c r="E348">
        <v>6556235</v>
      </c>
      <c r="F348">
        <v>2384614.1</v>
      </c>
      <c r="G348">
        <v>168976596.59999999</v>
      </c>
      <c r="H348">
        <v>146339640.19999999</v>
      </c>
      <c r="I348">
        <v>118808660.59999999</v>
      </c>
      <c r="J348" s="53">
        <v>119509700</v>
      </c>
      <c r="K348" s="65">
        <v>75852870</v>
      </c>
      <c r="L348">
        <v>3.5900000000000001E-2</v>
      </c>
      <c r="M348">
        <v>5.3999999999999999E-2</v>
      </c>
      <c r="N348">
        <v>0.14599999999999999</v>
      </c>
      <c r="O348">
        <v>91348.29</v>
      </c>
      <c r="P348">
        <v>35652.9</v>
      </c>
      <c r="Q348">
        <v>0.74</v>
      </c>
      <c r="R348">
        <v>0.75</v>
      </c>
      <c r="S348">
        <v>98.3</v>
      </c>
      <c r="T348">
        <v>1.9</v>
      </c>
      <c r="U348">
        <v>0.19</v>
      </c>
      <c r="V348">
        <v>13.7</v>
      </c>
      <c r="W348">
        <v>517.79999999999995</v>
      </c>
      <c r="X348">
        <v>0.09</v>
      </c>
      <c r="Y348">
        <v>98.4</v>
      </c>
      <c r="Z348">
        <v>29.2</v>
      </c>
      <c r="AA348">
        <v>127.6</v>
      </c>
      <c r="AB348">
        <v>107.3</v>
      </c>
      <c r="AC348">
        <v>3.4</v>
      </c>
      <c r="AD348">
        <v>0.41</v>
      </c>
      <c r="AE348">
        <v>13.2</v>
      </c>
      <c r="AF348">
        <v>522.20000000000005</v>
      </c>
      <c r="AG348">
        <v>0.09</v>
      </c>
      <c r="AH348">
        <v>107.5</v>
      </c>
      <c r="AI348">
        <v>28.8</v>
      </c>
      <c r="AJ348">
        <v>136.30000000000001</v>
      </c>
      <c r="AK348">
        <v>130</v>
      </c>
      <c r="AL348">
        <v>8.1999999999999993</v>
      </c>
      <c r="AM348">
        <v>1.1399999999999999</v>
      </c>
      <c r="AN348">
        <v>10.199999999999999</v>
      </c>
      <c r="AO348">
        <v>496.6</v>
      </c>
      <c r="AP348">
        <v>0.06</v>
      </c>
      <c r="AQ348">
        <v>130.5</v>
      </c>
      <c r="AR348">
        <v>25</v>
      </c>
      <c r="AS348">
        <v>155.5</v>
      </c>
      <c r="AT348">
        <v>489.3</v>
      </c>
      <c r="AU348">
        <v>28.4</v>
      </c>
      <c r="AV348">
        <v>3.93</v>
      </c>
      <c r="AW348">
        <v>41.4</v>
      </c>
      <c r="AX348">
        <v>1919.3</v>
      </c>
      <c r="AY348">
        <v>0.26</v>
      </c>
      <c r="AZ348">
        <v>491.2</v>
      </c>
      <c r="BA348">
        <v>98.7</v>
      </c>
      <c r="BB348">
        <v>589.9</v>
      </c>
      <c r="BC348">
        <v>12168926.4</v>
      </c>
      <c r="BD348">
        <v>233.8</v>
      </c>
      <c r="BE348">
        <v>23.6</v>
      </c>
      <c r="BF348">
        <v>1699029.2</v>
      </c>
      <c r="BG348">
        <v>64119.199999999997</v>
      </c>
      <c r="BH348">
        <v>11</v>
      </c>
      <c r="BI348">
        <v>12182342.300000001</v>
      </c>
      <c r="BJ348">
        <v>3612774.6</v>
      </c>
      <c r="BK348">
        <v>15795116.9</v>
      </c>
      <c r="BL348">
        <v>0</v>
      </c>
      <c r="BM348">
        <v>21.18</v>
      </c>
      <c r="BN348">
        <v>18.079999999999998</v>
      </c>
      <c r="BO348">
        <v>0</v>
      </c>
      <c r="BP348">
        <v>39.25</v>
      </c>
      <c r="BQ348">
        <v>23.49</v>
      </c>
      <c r="BR348">
        <v>21.46</v>
      </c>
      <c r="BS348">
        <v>0</v>
      </c>
      <c r="BT348">
        <v>44.96</v>
      </c>
      <c r="BU348">
        <v>125148760</v>
      </c>
      <c r="BV348">
        <v>50167936</v>
      </c>
      <c r="BW348">
        <v>7022673.5</v>
      </c>
      <c r="BX348">
        <v>667567</v>
      </c>
      <c r="BY348">
        <v>0</v>
      </c>
      <c r="BZ348">
        <v>0</v>
      </c>
      <c r="CA348">
        <v>42566.1</v>
      </c>
      <c r="CB348">
        <v>0</v>
      </c>
      <c r="CC348">
        <v>0</v>
      </c>
      <c r="CD348">
        <v>6300467</v>
      </c>
      <c r="CE348">
        <v>32933728</v>
      </c>
      <c r="CF348">
        <v>0</v>
      </c>
      <c r="CG348">
        <v>81763.399999999994</v>
      </c>
      <c r="CH348">
        <v>0</v>
      </c>
      <c r="CI348">
        <v>1469794.6</v>
      </c>
      <c r="CJ348">
        <v>27389348</v>
      </c>
      <c r="CK348">
        <v>1874.7</v>
      </c>
      <c r="CL348">
        <v>5371511.5</v>
      </c>
      <c r="CM348">
        <v>0</v>
      </c>
      <c r="CN348">
        <v>29529012</v>
      </c>
      <c r="CO348">
        <v>827339.2</v>
      </c>
      <c r="CP348">
        <v>13511118</v>
      </c>
      <c r="CQ348">
        <v>4252.8</v>
      </c>
      <c r="CR348">
        <v>229.4</v>
      </c>
      <c r="CS348">
        <v>0</v>
      </c>
      <c r="CT348">
        <v>877</v>
      </c>
      <c r="CU348">
        <v>0</v>
      </c>
      <c r="CV348">
        <v>0</v>
      </c>
      <c r="CW348">
        <v>4608.8</v>
      </c>
      <c r="CX348">
        <v>8973.1</v>
      </c>
      <c r="CY348">
        <v>0</v>
      </c>
      <c r="CZ348">
        <v>4192.3</v>
      </c>
      <c r="DA348">
        <v>0</v>
      </c>
      <c r="DB348">
        <v>919.1</v>
      </c>
      <c r="DC348">
        <v>3568</v>
      </c>
      <c r="DD348">
        <v>447.4</v>
      </c>
      <c r="DE348">
        <v>3241</v>
      </c>
      <c r="DF348">
        <v>0</v>
      </c>
      <c r="DG348">
        <v>14692.1</v>
      </c>
      <c r="DH348">
        <v>5200</v>
      </c>
      <c r="DI348">
        <v>259.7</v>
      </c>
      <c r="DJ348">
        <v>19875.099999999999</v>
      </c>
      <c r="DK348">
        <v>32410</v>
      </c>
      <c r="DL348">
        <v>0</v>
      </c>
      <c r="DM348">
        <v>0</v>
      </c>
      <c r="DN348">
        <v>0</v>
      </c>
      <c r="DO348">
        <v>0</v>
      </c>
      <c r="DP348">
        <v>0.76</v>
      </c>
      <c r="DQ348">
        <v>0</v>
      </c>
    </row>
    <row r="349" spans="1:121" hidden="1">
      <c r="A349" t="s">
        <v>138</v>
      </c>
      <c r="B349">
        <v>2045</v>
      </c>
      <c r="C349">
        <v>161509470</v>
      </c>
      <c r="D349">
        <v>30963158</v>
      </c>
      <c r="E349">
        <v>5924050.5</v>
      </c>
      <c r="F349">
        <v>2794449.7</v>
      </c>
      <c r="G349">
        <v>201191130.80000001</v>
      </c>
      <c r="H349">
        <v>155702554.5</v>
      </c>
      <c r="I349">
        <v>122455686</v>
      </c>
      <c r="J349" s="53">
        <v>141640180</v>
      </c>
      <c r="K349" s="65">
        <v>80363576</v>
      </c>
      <c r="L349">
        <v>3.5900000000000001E-2</v>
      </c>
      <c r="M349">
        <v>5.3999999999999999E-2</v>
      </c>
      <c r="N349">
        <v>0.14599999999999999</v>
      </c>
      <c r="O349">
        <v>94561.48</v>
      </c>
      <c r="P349">
        <v>38433</v>
      </c>
      <c r="Q349">
        <v>1</v>
      </c>
      <c r="R349">
        <v>0.95</v>
      </c>
      <c r="S349">
        <v>0.3</v>
      </c>
      <c r="T349">
        <v>0</v>
      </c>
      <c r="U349">
        <v>0</v>
      </c>
      <c r="V349">
        <v>1.9</v>
      </c>
      <c r="W349">
        <v>5.2</v>
      </c>
      <c r="X349">
        <v>0.04</v>
      </c>
      <c r="Y349">
        <v>0.3</v>
      </c>
      <c r="Z349">
        <v>2.1</v>
      </c>
      <c r="AA349">
        <v>2.4</v>
      </c>
      <c r="AB349">
        <v>23.1</v>
      </c>
      <c r="AC349">
        <v>1.1000000000000001</v>
      </c>
      <c r="AD349">
        <v>0.14000000000000001</v>
      </c>
      <c r="AE349">
        <v>2.9</v>
      </c>
      <c r="AF349">
        <v>102.7</v>
      </c>
      <c r="AG349">
        <v>0.03</v>
      </c>
      <c r="AH349">
        <v>23.2</v>
      </c>
      <c r="AI349">
        <v>6</v>
      </c>
      <c r="AJ349">
        <v>29.1</v>
      </c>
      <c r="AK349">
        <v>56.6</v>
      </c>
      <c r="AL349">
        <v>3.8</v>
      </c>
      <c r="AM349">
        <v>0.53</v>
      </c>
      <c r="AN349">
        <v>4.2</v>
      </c>
      <c r="AO349">
        <v>208.6</v>
      </c>
      <c r="AP349">
        <v>0.03</v>
      </c>
      <c r="AQ349">
        <v>56.9</v>
      </c>
      <c r="AR349">
        <v>10.4</v>
      </c>
      <c r="AS349">
        <v>67.3</v>
      </c>
      <c r="AT349">
        <v>469.9</v>
      </c>
      <c r="AU349">
        <v>26.5</v>
      </c>
      <c r="AV349">
        <v>3.64</v>
      </c>
      <c r="AW349">
        <v>41.7</v>
      </c>
      <c r="AX349">
        <v>1875.8</v>
      </c>
      <c r="AY349">
        <v>0.25</v>
      </c>
      <c r="AZ349">
        <v>471.6</v>
      </c>
      <c r="BA349">
        <v>97.7</v>
      </c>
      <c r="BB349">
        <v>569.29999999999995</v>
      </c>
      <c r="BC349">
        <v>40617.1</v>
      </c>
      <c r="BD349">
        <v>4.7</v>
      </c>
      <c r="BE349">
        <v>0.7</v>
      </c>
      <c r="BF349">
        <v>267570.5</v>
      </c>
      <c r="BG349">
        <v>723.1</v>
      </c>
      <c r="BH349">
        <v>5.7</v>
      </c>
      <c r="BI349">
        <v>40942.199999999997</v>
      </c>
      <c r="BJ349">
        <v>290674.5</v>
      </c>
      <c r="BK349">
        <v>331616.59999999998</v>
      </c>
      <c r="BL349">
        <v>0</v>
      </c>
      <c r="BM349">
        <v>20.170000000000002</v>
      </c>
      <c r="BN349">
        <v>16.670000000000002</v>
      </c>
      <c r="BO349">
        <v>1.27</v>
      </c>
      <c r="BP349">
        <v>38.11</v>
      </c>
      <c r="BQ349">
        <v>23.26</v>
      </c>
      <c r="BR349">
        <v>22.21</v>
      </c>
      <c r="BS349">
        <v>1.37</v>
      </c>
      <c r="BT349">
        <v>46.84</v>
      </c>
      <c r="BU349">
        <v>139455410</v>
      </c>
      <c r="BV349">
        <v>78735450</v>
      </c>
      <c r="BW349">
        <v>26331574</v>
      </c>
      <c r="BX349">
        <v>675082</v>
      </c>
      <c r="BY349">
        <v>0</v>
      </c>
      <c r="BZ349">
        <v>0</v>
      </c>
      <c r="CA349">
        <v>37961.800000000003</v>
      </c>
      <c r="CB349">
        <v>0</v>
      </c>
      <c r="CC349">
        <v>0</v>
      </c>
      <c r="CD349">
        <v>6659655.5</v>
      </c>
      <c r="CE349">
        <v>0</v>
      </c>
      <c r="CF349">
        <v>0</v>
      </c>
      <c r="CG349">
        <v>0</v>
      </c>
      <c r="CH349">
        <v>0</v>
      </c>
      <c r="CI349">
        <v>1465086.2</v>
      </c>
      <c r="CJ349">
        <v>27446924</v>
      </c>
      <c r="CK349">
        <v>1.6</v>
      </c>
      <c r="CL349">
        <v>4763338.5</v>
      </c>
      <c r="CM349">
        <v>0</v>
      </c>
      <c r="CN349">
        <v>56874828</v>
      </c>
      <c r="CO349">
        <v>1637659.4</v>
      </c>
      <c r="CP349">
        <v>13563296</v>
      </c>
      <c r="CQ349">
        <v>15907.1</v>
      </c>
      <c r="CR349">
        <v>229.4</v>
      </c>
      <c r="CS349">
        <v>0</v>
      </c>
      <c r="CT349">
        <v>877</v>
      </c>
      <c r="CU349">
        <v>0</v>
      </c>
      <c r="CV349">
        <v>0</v>
      </c>
      <c r="CW349">
        <v>5001.8</v>
      </c>
      <c r="CX349">
        <v>0</v>
      </c>
      <c r="CY349">
        <v>0</v>
      </c>
      <c r="CZ349">
        <v>330</v>
      </c>
      <c r="DA349">
        <v>0</v>
      </c>
      <c r="DB349">
        <v>919.1</v>
      </c>
      <c r="DC349">
        <v>3568</v>
      </c>
      <c r="DD349">
        <v>335.2</v>
      </c>
      <c r="DE349">
        <v>3241</v>
      </c>
      <c r="DF349">
        <v>0</v>
      </c>
      <c r="DG349">
        <v>26517.9</v>
      </c>
      <c r="DH349">
        <v>5200</v>
      </c>
      <c r="DI349">
        <v>497.4</v>
      </c>
      <c r="DJ349">
        <v>78001.2</v>
      </c>
      <c r="DK349">
        <v>32410</v>
      </c>
      <c r="DL349">
        <v>0</v>
      </c>
      <c r="DM349">
        <v>0</v>
      </c>
      <c r="DN349">
        <v>0</v>
      </c>
      <c r="DO349">
        <v>1.6</v>
      </c>
      <c r="DP349">
        <v>0.96</v>
      </c>
      <c r="DQ349">
        <v>0</v>
      </c>
    </row>
    <row r="350" spans="1:121" hidden="1">
      <c r="A350" t="s">
        <v>138</v>
      </c>
      <c r="B350">
        <v>2050</v>
      </c>
      <c r="C350">
        <v>170980830</v>
      </c>
      <c r="D350">
        <v>32747702</v>
      </c>
      <c r="E350">
        <v>6550127</v>
      </c>
      <c r="F350">
        <v>3026491.7</v>
      </c>
      <c r="G350">
        <v>213305160.59999999</v>
      </c>
      <c r="H350">
        <v>164833333.59999999</v>
      </c>
      <c r="I350">
        <v>130227970.5</v>
      </c>
      <c r="J350" s="53">
        <v>152617540</v>
      </c>
      <c r="K350" s="65">
        <v>85654700</v>
      </c>
      <c r="L350">
        <v>3.5900000000000001E-2</v>
      </c>
      <c r="M350">
        <v>5.3999999999999999E-2</v>
      </c>
      <c r="N350">
        <v>0.14599999999999999</v>
      </c>
      <c r="O350">
        <v>92196.49</v>
      </c>
      <c r="P350">
        <v>40907.9</v>
      </c>
      <c r="Q350">
        <v>1</v>
      </c>
      <c r="R350">
        <v>1</v>
      </c>
      <c r="S350">
        <v>0.9</v>
      </c>
      <c r="T350">
        <v>0.1</v>
      </c>
      <c r="U350">
        <v>0.01</v>
      </c>
      <c r="V350">
        <v>1.9</v>
      </c>
      <c r="W350">
        <v>6.3</v>
      </c>
      <c r="X350">
        <v>0.04</v>
      </c>
      <c r="Y350">
        <v>0.9</v>
      </c>
      <c r="Z350">
        <v>2.1</v>
      </c>
      <c r="AA350">
        <v>2.9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11</v>
      </c>
      <c r="AL350">
        <v>0.7</v>
      </c>
      <c r="AM350">
        <v>0.09</v>
      </c>
      <c r="AN350">
        <v>0.9</v>
      </c>
      <c r="AO350">
        <v>43.1</v>
      </c>
      <c r="AP350">
        <v>0.01</v>
      </c>
      <c r="AQ350">
        <v>11.1</v>
      </c>
      <c r="AR350">
        <v>2.2000000000000002</v>
      </c>
      <c r="AS350">
        <v>13.2</v>
      </c>
      <c r="AT350">
        <v>488</v>
      </c>
      <c r="AU350">
        <v>24</v>
      </c>
      <c r="AV350">
        <v>3.23</v>
      </c>
      <c r="AW350">
        <v>45.3</v>
      </c>
      <c r="AX350">
        <v>2065</v>
      </c>
      <c r="AY350">
        <v>0.25</v>
      </c>
      <c r="AZ350">
        <v>489.6</v>
      </c>
      <c r="BA350">
        <v>107</v>
      </c>
      <c r="BB350">
        <v>596.6</v>
      </c>
      <c r="BC350">
        <v>126155.7</v>
      </c>
      <c r="BD350">
        <v>14.5</v>
      </c>
      <c r="BE350">
        <v>2.1</v>
      </c>
      <c r="BF350">
        <v>270182.2</v>
      </c>
      <c r="BG350">
        <v>908.5</v>
      </c>
      <c r="BH350">
        <v>5.7</v>
      </c>
      <c r="BI350">
        <v>127165.5</v>
      </c>
      <c r="BJ350">
        <v>298816.2</v>
      </c>
      <c r="BK350">
        <v>425981.7</v>
      </c>
      <c r="BL350">
        <v>0</v>
      </c>
      <c r="BM350">
        <v>20.88</v>
      </c>
      <c r="BN350">
        <v>16.309999999999999</v>
      </c>
      <c r="BO350">
        <v>1.31</v>
      </c>
      <c r="BP350">
        <v>38.5</v>
      </c>
      <c r="BQ350">
        <v>24.17</v>
      </c>
      <c r="BR350">
        <v>21.78</v>
      </c>
      <c r="BS350">
        <v>1.42</v>
      </c>
      <c r="BT350">
        <v>47.37</v>
      </c>
      <c r="BU350">
        <v>145841580</v>
      </c>
      <c r="BV350">
        <v>83077190</v>
      </c>
      <c r="BW350">
        <v>27923290</v>
      </c>
      <c r="BX350">
        <v>700051.1</v>
      </c>
      <c r="BY350">
        <v>0</v>
      </c>
      <c r="BZ350">
        <v>0</v>
      </c>
      <c r="CA350">
        <v>118085.3</v>
      </c>
      <c r="CB350">
        <v>0</v>
      </c>
      <c r="CC350">
        <v>0</v>
      </c>
      <c r="CD350">
        <v>7156210.5</v>
      </c>
      <c r="CE350">
        <v>0</v>
      </c>
      <c r="CF350">
        <v>0</v>
      </c>
      <c r="CG350">
        <v>0</v>
      </c>
      <c r="CH350">
        <v>0</v>
      </c>
      <c r="CI350">
        <v>1460713</v>
      </c>
      <c r="CJ350">
        <v>27348636</v>
      </c>
      <c r="CK350">
        <v>0</v>
      </c>
      <c r="CL350">
        <v>5213619.5</v>
      </c>
      <c r="CM350">
        <v>0</v>
      </c>
      <c r="CN350">
        <v>58679810</v>
      </c>
      <c r="CO350">
        <v>3740553.5</v>
      </c>
      <c r="CP350">
        <v>13500618</v>
      </c>
      <c r="CQ350">
        <v>17276.3</v>
      </c>
      <c r="CR350">
        <v>229.4</v>
      </c>
      <c r="CS350">
        <v>0</v>
      </c>
      <c r="CT350">
        <v>877</v>
      </c>
      <c r="CU350">
        <v>0</v>
      </c>
      <c r="CV350">
        <v>0</v>
      </c>
      <c r="CW350">
        <v>5498.8</v>
      </c>
      <c r="CX350">
        <v>0</v>
      </c>
      <c r="CY350">
        <v>0</v>
      </c>
      <c r="CZ350">
        <v>330</v>
      </c>
      <c r="DA350">
        <v>0</v>
      </c>
      <c r="DB350">
        <v>919.1</v>
      </c>
      <c r="DC350">
        <v>3568</v>
      </c>
      <c r="DD350">
        <v>198.8</v>
      </c>
      <c r="DE350">
        <v>3241</v>
      </c>
      <c r="DF350">
        <v>0</v>
      </c>
      <c r="DG350">
        <v>27696.400000000001</v>
      </c>
      <c r="DH350">
        <v>5200</v>
      </c>
      <c r="DI350">
        <v>1165.5999999999999</v>
      </c>
      <c r="DJ350">
        <v>80862</v>
      </c>
      <c r="DK350">
        <v>32410</v>
      </c>
      <c r="DL350">
        <v>0</v>
      </c>
      <c r="DM350">
        <v>0</v>
      </c>
      <c r="DN350">
        <v>0</v>
      </c>
      <c r="DO350">
        <v>1.6</v>
      </c>
      <c r="DP350">
        <v>1</v>
      </c>
      <c r="DQ350">
        <v>0</v>
      </c>
    </row>
    <row r="351" spans="1:121">
      <c r="A351" t="s">
        <v>135</v>
      </c>
      <c r="B351">
        <v>2024</v>
      </c>
      <c r="C351">
        <v>6037888</v>
      </c>
      <c r="D351">
        <v>1574.7</v>
      </c>
      <c r="E351">
        <v>0</v>
      </c>
      <c r="F351">
        <v>211009.4</v>
      </c>
      <c r="G351">
        <v>6250471.9000000004</v>
      </c>
      <c r="H351">
        <v>5820752.7999999998</v>
      </c>
      <c r="I351">
        <v>4383502.0999999996</v>
      </c>
      <c r="J351" s="73">
        <v>7211.2</v>
      </c>
      <c r="K351" s="74">
        <v>21431764</v>
      </c>
      <c r="L351">
        <v>3.5999999999999997E-2</v>
      </c>
      <c r="M351">
        <v>5.3999999999999999E-2</v>
      </c>
      <c r="N351">
        <v>0.13500000000000001</v>
      </c>
      <c r="O351">
        <v>0</v>
      </c>
      <c r="P351">
        <v>1053.8</v>
      </c>
      <c r="Q351">
        <v>1</v>
      </c>
      <c r="R351">
        <v>1</v>
      </c>
      <c r="S351">
        <v>0</v>
      </c>
      <c r="T351">
        <v>0</v>
      </c>
      <c r="U351">
        <v>0</v>
      </c>
      <c r="V351">
        <v>0.7</v>
      </c>
      <c r="W351">
        <v>0.9</v>
      </c>
      <c r="X351">
        <v>0</v>
      </c>
      <c r="Y351">
        <v>0</v>
      </c>
      <c r="Z351">
        <v>0.8</v>
      </c>
      <c r="AA351">
        <v>0.8</v>
      </c>
      <c r="AB351">
        <v>0</v>
      </c>
      <c r="AC351">
        <v>0</v>
      </c>
      <c r="AD351">
        <v>0</v>
      </c>
      <c r="AE351">
        <v>0.8</v>
      </c>
      <c r="AF351">
        <v>1.1000000000000001</v>
      </c>
      <c r="AG351">
        <v>0</v>
      </c>
      <c r="AH351">
        <v>0</v>
      </c>
      <c r="AI351">
        <v>0.8</v>
      </c>
      <c r="AJ351">
        <v>0.9</v>
      </c>
      <c r="AK351">
        <v>164.2</v>
      </c>
      <c r="AL351">
        <v>4.0999999999999996</v>
      </c>
      <c r="AM351">
        <v>0.48</v>
      </c>
      <c r="AN351">
        <v>18.8</v>
      </c>
      <c r="AO351">
        <v>811.1</v>
      </c>
      <c r="AP351">
        <v>0.08</v>
      </c>
      <c r="AQ351">
        <v>164.5</v>
      </c>
      <c r="AR351">
        <v>43</v>
      </c>
      <c r="AS351">
        <v>207.4</v>
      </c>
      <c r="AT351">
        <v>625.70000000000005</v>
      </c>
      <c r="AU351">
        <v>36.5</v>
      </c>
      <c r="AV351">
        <v>5.12</v>
      </c>
      <c r="AW351">
        <v>53.2</v>
      </c>
      <c r="AX351">
        <v>2370.1999999999998</v>
      </c>
      <c r="AY351">
        <v>0.37</v>
      </c>
      <c r="AZ351">
        <v>628.20000000000005</v>
      </c>
      <c r="BA351">
        <v>123.9</v>
      </c>
      <c r="BB351">
        <v>752.1</v>
      </c>
      <c r="BC351">
        <v>0</v>
      </c>
      <c r="BD351">
        <v>0</v>
      </c>
      <c r="BE351">
        <v>0</v>
      </c>
      <c r="BF351">
        <v>20525</v>
      </c>
      <c r="BG351">
        <v>24.6</v>
      </c>
      <c r="BH351">
        <v>0.1</v>
      </c>
      <c r="BI351">
        <v>0</v>
      </c>
      <c r="BJ351">
        <v>21283</v>
      </c>
      <c r="BK351">
        <v>21283</v>
      </c>
      <c r="BL351">
        <v>0</v>
      </c>
      <c r="BM351">
        <v>30.67</v>
      </c>
      <c r="BN351">
        <v>0</v>
      </c>
      <c r="BO351">
        <v>0</v>
      </c>
      <c r="BP351">
        <v>30.67</v>
      </c>
      <c r="BQ351">
        <v>32.46</v>
      </c>
      <c r="BR351">
        <v>0</v>
      </c>
      <c r="BS351">
        <v>0</v>
      </c>
      <c r="BT351">
        <v>32.46</v>
      </c>
      <c r="BU351">
        <v>27802054</v>
      </c>
      <c r="BV351">
        <v>1866969.8</v>
      </c>
      <c r="BW351">
        <v>1332.2</v>
      </c>
      <c r="BX351">
        <v>571968.19999999995</v>
      </c>
      <c r="BY351">
        <v>0</v>
      </c>
      <c r="BZ351" s="76">
        <v>24081692</v>
      </c>
      <c r="CA351">
        <v>0</v>
      </c>
      <c r="CB351">
        <v>0</v>
      </c>
      <c r="CC351">
        <v>0</v>
      </c>
      <c r="CD351">
        <v>223585.1</v>
      </c>
      <c r="CE351">
        <v>0</v>
      </c>
      <c r="CF351">
        <v>0</v>
      </c>
      <c r="CG351">
        <v>0</v>
      </c>
      <c r="CH351">
        <v>0</v>
      </c>
      <c r="CI351">
        <v>1280091.6000000001</v>
      </c>
      <c r="CJ351">
        <v>0</v>
      </c>
      <c r="CK351">
        <v>0</v>
      </c>
      <c r="CL351">
        <v>0</v>
      </c>
      <c r="CM351">
        <v>0</v>
      </c>
      <c r="CN351">
        <v>235156</v>
      </c>
      <c r="CO351">
        <v>1408228.6</v>
      </c>
      <c r="CP351">
        <v>0</v>
      </c>
      <c r="CQ351">
        <v>1.9</v>
      </c>
      <c r="CR351">
        <v>81.099999999999994</v>
      </c>
      <c r="CS351">
        <v>0</v>
      </c>
      <c r="CT351">
        <v>0</v>
      </c>
      <c r="CU351">
        <v>0</v>
      </c>
      <c r="CV351">
        <v>0</v>
      </c>
      <c r="CW351">
        <v>172.8</v>
      </c>
      <c r="CX351">
        <v>0</v>
      </c>
      <c r="CY351">
        <v>0</v>
      </c>
      <c r="CZ351">
        <v>0</v>
      </c>
      <c r="DA351">
        <v>0</v>
      </c>
      <c r="DB351">
        <v>331.3</v>
      </c>
      <c r="DC351">
        <v>0</v>
      </c>
      <c r="DD351">
        <v>0</v>
      </c>
      <c r="DE351">
        <v>0</v>
      </c>
      <c r="DF351">
        <v>0</v>
      </c>
      <c r="DG351">
        <v>130.30000000000001</v>
      </c>
      <c r="DH351">
        <v>0</v>
      </c>
      <c r="DI351">
        <v>385.8</v>
      </c>
      <c r="DJ351">
        <v>3.8</v>
      </c>
      <c r="DK351">
        <v>0</v>
      </c>
      <c r="DL351">
        <v>0</v>
      </c>
      <c r="DM351">
        <v>0</v>
      </c>
      <c r="DN351">
        <v>0.63</v>
      </c>
      <c r="DO351">
        <v>0</v>
      </c>
      <c r="DP351">
        <v>0</v>
      </c>
      <c r="DQ351">
        <v>0</v>
      </c>
    </row>
    <row r="352" spans="1:121">
      <c r="A352" t="s">
        <v>135</v>
      </c>
      <c r="B352">
        <v>2026</v>
      </c>
      <c r="C352">
        <v>6103924.5</v>
      </c>
      <c r="D352">
        <v>1562.9</v>
      </c>
      <c r="E352">
        <v>0</v>
      </c>
      <c r="F352">
        <v>203983.5</v>
      </c>
      <c r="G352">
        <v>6309470.5999999996</v>
      </c>
      <c r="H352">
        <v>5884414.7999999998</v>
      </c>
      <c r="I352">
        <v>4419994.8</v>
      </c>
      <c r="J352" s="73">
        <v>4655.7</v>
      </c>
      <c r="K352" s="74">
        <v>20647174</v>
      </c>
      <c r="L352">
        <v>3.5999999999999997E-2</v>
      </c>
      <c r="M352">
        <v>5.3999999999999999E-2</v>
      </c>
      <c r="N352">
        <v>0.13500000000000001</v>
      </c>
      <c r="O352">
        <v>0</v>
      </c>
      <c r="P352">
        <v>1077.0999999999999</v>
      </c>
      <c r="Q352">
        <v>1</v>
      </c>
      <c r="R352">
        <v>1</v>
      </c>
      <c r="S352">
        <v>0</v>
      </c>
      <c r="T352">
        <v>0</v>
      </c>
      <c r="U352">
        <v>0</v>
      </c>
      <c r="V352">
        <v>0.8</v>
      </c>
      <c r="W352">
        <v>0.9</v>
      </c>
      <c r="X352">
        <v>0</v>
      </c>
      <c r="Y352">
        <v>0</v>
      </c>
      <c r="Z352">
        <v>0.8</v>
      </c>
      <c r="AA352">
        <v>0.8</v>
      </c>
      <c r="AB352">
        <v>0</v>
      </c>
      <c r="AC352">
        <v>0</v>
      </c>
      <c r="AD352">
        <v>0</v>
      </c>
      <c r="AE352">
        <v>0.8</v>
      </c>
      <c r="AF352">
        <v>1.1000000000000001</v>
      </c>
      <c r="AG352">
        <v>0</v>
      </c>
      <c r="AH352">
        <v>0</v>
      </c>
      <c r="AI352">
        <v>0.8</v>
      </c>
      <c r="AJ352">
        <v>0.9</v>
      </c>
      <c r="AK352">
        <v>147.1</v>
      </c>
      <c r="AL352">
        <v>3.2</v>
      </c>
      <c r="AM352">
        <v>0.37</v>
      </c>
      <c r="AN352">
        <v>17.100000000000001</v>
      </c>
      <c r="AO352">
        <v>741</v>
      </c>
      <c r="AP352">
        <v>7.0000000000000007E-2</v>
      </c>
      <c r="AQ352">
        <v>147.30000000000001</v>
      </c>
      <c r="AR352">
        <v>39.200000000000003</v>
      </c>
      <c r="AS352">
        <v>186.5</v>
      </c>
      <c r="AT352">
        <v>578.79999999999995</v>
      </c>
      <c r="AU352">
        <v>31.2</v>
      </c>
      <c r="AV352">
        <v>4.3099999999999996</v>
      </c>
      <c r="AW352">
        <v>51.2</v>
      </c>
      <c r="AX352">
        <v>2304</v>
      </c>
      <c r="AY352">
        <v>0.32</v>
      </c>
      <c r="AZ352">
        <v>580.9</v>
      </c>
      <c r="BA352">
        <v>119.9</v>
      </c>
      <c r="BB352">
        <v>700.8</v>
      </c>
      <c r="BC352">
        <v>0</v>
      </c>
      <c r="BD352">
        <v>0</v>
      </c>
      <c r="BE352">
        <v>0</v>
      </c>
      <c r="BF352">
        <v>20561.2</v>
      </c>
      <c r="BG352">
        <v>24.6</v>
      </c>
      <c r="BH352">
        <v>0.1</v>
      </c>
      <c r="BI352">
        <v>0</v>
      </c>
      <c r="BJ352">
        <v>21320.5</v>
      </c>
      <c r="BK352">
        <v>21320.5</v>
      </c>
      <c r="BL352">
        <v>0</v>
      </c>
      <c r="BM352">
        <v>27.78</v>
      </c>
      <c r="BN352">
        <v>0</v>
      </c>
      <c r="BO352">
        <v>0</v>
      </c>
      <c r="BP352">
        <v>27.78</v>
      </c>
      <c r="BQ352">
        <v>29.4</v>
      </c>
      <c r="BR352">
        <v>0</v>
      </c>
      <c r="BS352">
        <v>0</v>
      </c>
      <c r="BT352">
        <v>29.4</v>
      </c>
      <c r="BU352">
        <v>27071590</v>
      </c>
      <c r="BV352">
        <v>1889475.8</v>
      </c>
      <c r="BW352">
        <v>1345</v>
      </c>
      <c r="BX352">
        <v>571968.19999999995</v>
      </c>
      <c r="BY352">
        <v>0</v>
      </c>
      <c r="BZ352" s="76">
        <v>23330610</v>
      </c>
      <c r="CA352">
        <v>0</v>
      </c>
      <c r="CB352">
        <v>0</v>
      </c>
      <c r="CC352">
        <v>0</v>
      </c>
      <c r="CD352">
        <v>257964.2</v>
      </c>
      <c r="CE352">
        <v>0</v>
      </c>
      <c r="CF352">
        <v>0</v>
      </c>
      <c r="CG352">
        <v>0</v>
      </c>
      <c r="CH352">
        <v>0</v>
      </c>
      <c r="CI352">
        <v>1278191.8999999999</v>
      </c>
      <c r="CJ352">
        <v>0</v>
      </c>
      <c r="CK352">
        <v>0</v>
      </c>
      <c r="CL352">
        <v>0</v>
      </c>
      <c r="CM352">
        <v>0</v>
      </c>
      <c r="CN352">
        <v>231569.4</v>
      </c>
      <c r="CO352">
        <v>1399942.2</v>
      </c>
      <c r="CP352">
        <v>0</v>
      </c>
      <c r="CQ352">
        <v>1.9</v>
      </c>
      <c r="CR352">
        <v>81.099999999999994</v>
      </c>
      <c r="CS352">
        <v>0</v>
      </c>
      <c r="CT352">
        <v>0</v>
      </c>
      <c r="CU352">
        <v>0</v>
      </c>
      <c r="CV352">
        <v>0</v>
      </c>
      <c r="CW352">
        <v>200.8</v>
      </c>
      <c r="CX352">
        <v>0</v>
      </c>
      <c r="CY352">
        <v>0</v>
      </c>
      <c r="CZ352">
        <v>0</v>
      </c>
      <c r="DA352">
        <v>0</v>
      </c>
      <c r="DB352">
        <v>331.3</v>
      </c>
      <c r="DC352">
        <v>0</v>
      </c>
      <c r="DD352">
        <v>0</v>
      </c>
      <c r="DE352">
        <v>0</v>
      </c>
      <c r="DF352">
        <v>0</v>
      </c>
      <c r="DG352">
        <v>130.30000000000001</v>
      </c>
      <c r="DH352">
        <v>0</v>
      </c>
      <c r="DI352">
        <v>385.8</v>
      </c>
      <c r="DJ352">
        <v>3.8</v>
      </c>
      <c r="DK352">
        <v>0</v>
      </c>
      <c r="DL352">
        <v>0</v>
      </c>
      <c r="DM352">
        <v>0</v>
      </c>
      <c r="DN352">
        <v>0.67</v>
      </c>
      <c r="DO352">
        <v>0</v>
      </c>
      <c r="DP352">
        <v>0</v>
      </c>
      <c r="DQ352">
        <v>0</v>
      </c>
    </row>
    <row r="353" spans="1:121">
      <c r="A353" t="s">
        <v>135</v>
      </c>
      <c r="B353">
        <v>2028</v>
      </c>
      <c r="C353">
        <v>6215366</v>
      </c>
      <c r="D353">
        <v>1428.1</v>
      </c>
      <c r="E353">
        <v>0</v>
      </c>
      <c r="F353">
        <v>201652.2</v>
      </c>
      <c r="G353">
        <v>6418446.4000000004</v>
      </c>
      <c r="H353">
        <v>5991850</v>
      </c>
      <c r="I353">
        <v>4493216.8</v>
      </c>
      <c r="J353" s="73">
        <v>4125.5</v>
      </c>
      <c r="K353" s="74">
        <v>20362740</v>
      </c>
      <c r="L353">
        <v>3.5999999999999997E-2</v>
      </c>
      <c r="M353">
        <v>5.3999999999999999E-2</v>
      </c>
      <c r="N353">
        <v>0.13500000000000001</v>
      </c>
      <c r="O353">
        <v>0</v>
      </c>
      <c r="P353">
        <v>1116.9000000000001</v>
      </c>
      <c r="Q353">
        <v>1</v>
      </c>
      <c r="R353">
        <v>1</v>
      </c>
      <c r="S353">
        <v>0</v>
      </c>
      <c r="T353">
        <v>0</v>
      </c>
      <c r="U353">
        <v>0</v>
      </c>
      <c r="V353">
        <v>0.8</v>
      </c>
      <c r="W353">
        <v>0.9</v>
      </c>
      <c r="X353">
        <v>0</v>
      </c>
      <c r="Y353">
        <v>0</v>
      </c>
      <c r="Z353">
        <v>0.8</v>
      </c>
      <c r="AA353">
        <v>0.8</v>
      </c>
      <c r="AB353">
        <v>0</v>
      </c>
      <c r="AC353">
        <v>0</v>
      </c>
      <c r="AD353">
        <v>0</v>
      </c>
      <c r="AE353">
        <v>0.8</v>
      </c>
      <c r="AF353">
        <v>1</v>
      </c>
      <c r="AG353">
        <v>0</v>
      </c>
      <c r="AH353">
        <v>0</v>
      </c>
      <c r="AI353">
        <v>0.8</v>
      </c>
      <c r="AJ353">
        <v>0.9</v>
      </c>
      <c r="AK353">
        <v>131</v>
      </c>
      <c r="AL353">
        <v>2.6</v>
      </c>
      <c r="AM353">
        <v>0.27</v>
      </c>
      <c r="AN353">
        <v>15.5</v>
      </c>
      <c r="AO353">
        <v>677.4</v>
      </c>
      <c r="AP353">
        <v>0.06</v>
      </c>
      <c r="AQ353">
        <v>131.1</v>
      </c>
      <c r="AR353">
        <v>35.700000000000003</v>
      </c>
      <c r="AS353">
        <v>166.8</v>
      </c>
      <c r="AT353">
        <v>519.1</v>
      </c>
      <c r="AU353">
        <v>24.4</v>
      </c>
      <c r="AV353">
        <v>3.31</v>
      </c>
      <c r="AW353">
        <v>49.5</v>
      </c>
      <c r="AX353">
        <v>2178.1</v>
      </c>
      <c r="AY353">
        <v>0.3</v>
      </c>
      <c r="AZ353">
        <v>520.70000000000005</v>
      </c>
      <c r="BA353">
        <v>114.4</v>
      </c>
      <c r="BB353">
        <v>635.20000000000005</v>
      </c>
      <c r="BC353">
        <v>0</v>
      </c>
      <c r="BD353">
        <v>0</v>
      </c>
      <c r="BE353">
        <v>0</v>
      </c>
      <c r="BF353">
        <v>20513.2</v>
      </c>
      <c r="BG353">
        <v>24.6</v>
      </c>
      <c r="BH353">
        <v>0.1</v>
      </c>
      <c r="BI353">
        <v>0</v>
      </c>
      <c r="BJ353">
        <v>21270.7</v>
      </c>
      <c r="BK353">
        <v>21270.7</v>
      </c>
      <c r="BL353">
        <v>0</v>
      </c>
      <c r="BM353">
        <v>23.63</v>
      </c>
      <c r="BN353">
        <v>0</v>
      </c>
      <c r="BO353">
        <v>0</v>
      </c>
      <c r="BP353">
        <v>23.63</v>
      </c>
      <c r="BQ353">
        <v>25.01</v>
      </c>
      <c r="BR353">
        <v>0</v>
      </c>
      <c r="BS353">
        <v>0</v>
      </c>
      <c r="BT353">
        <v>25.01</v>
      </c>
      <c r="BU353">
        <v>26890890</v>
      </c>
      <c r="BV353">
        <v>1925229.6</v>
      </c>
      <c r="BW353">
        <v>1189.5</v>
      </c>
      <c r="BX353">
        <v>571497.5</v>
      </c>
      <c r="BY353">
        <v>0</v>
      </c>
      <c r="BZ353" s="76">
        <v>23123586</v>
      </c>
      <c r="CA353">
        <v>0</v>
      </c>
      <c r="CB353">
        <v>0</v>
      </c>
      <c r="CC353">
        <v>0</v>
      </c>
      <c r="CD353">
        <v>300710.40000000002</v>
      </c>
      <c r="CE353">
        <v>0</v>
      </c>
      <c r="CF353">
        <v>0</v>
      </c>
      <c r="CG353">
        <v>0</v>
      </c>
      <c r="CH353">
        <v>0</v>
      </c>
      <c r="CI353">
        <v>1269386.5</v>
      </c>
      <c r="CJ353">
        <v>0</v>
      </c>
      <c r="CK353">
        <v>0</v>
      </c>
      <c r="CL353">
        <v>0</v>
      </c>
      <c r="CM353">
        <v>0</v>
      </c>
      <c r="CN353">
        <v>227989.8</v>
      </c>
      <c r="CO353">
        <v>1396529.5</v>
      </c>
      <c r="CP353">
        <v>0</v>
      </c>
      <c r="CQ353">
        <v>1.9</v>
      </c>
      <c r="CR353">
        <v>81.099999999999994</v>
      </c>
      <c r="CS353">
        <v>0</v>
      </c>
      <c r="CT353">
        <v>0</v>
      </c>
      <c r="CU353">
        <v>0</v>
      </c>
      <c r="CV353">
        <v>0</v>
      </c>
      <c r="CW353">
        <v>235.6</v>
      </c>
      <c r="CX353">
        <v>0</v>
      </c>
      <c r="CY353">
        <v>0</v>
      </c>
      <c r="CZ353">
        <v>0</v>
      </c>
      <c r="DA353">
        <v>0</v>
      </c>
      <c r="DB353">
        <v>331.3</v>
      </c>
      <c r="DC353">
        <v>0</v>
      </c>
      <c r="DD353">
        <v>0</v>
      </c>
      <c r="DE353">
        <v>0</v>
      </c>
      <c r="DF353">
        <v>0</v>
      </c>
      <c r="DG353">
        <v>130.30000000000001</v>
      </c>
      <c r="DH353">
        <v>0</v>
      </c>
      <c r="DI353">
        <v>385.8</v>
      </c>
      <c r="DJ353">
        <v>3.8</v>
      </c>
      <c r="DK353">
        <v>0</v>
      </c>
      <c r="DL353">
        <v>0</v>
      </c>
      <c r="DM353">
        <v>0</v>
      </c>
      <c r="DN353">
        <v>0.67</v>
      </c>
      <c r="DO353">
        <v>0</v>
      </c>
      <c r="DP353">
        <v>0</v>
      </c>
      <c r="DQ353">
        <v>0</v>
      </c>
    </row>
    <row r="354" spans="1:121">
      <c r="A354" t="s">
        <v>135</v>
      </c>
      <c r="B354">
        <v>2030</v>
      </c>
      <c r="C354">
        <v>6395260.5</v>
      </c>
      <c r="D354">
        <v>1511.4</v>
      </c>
      <c r="E354">
        <v>0</v>
      </c>
      <c r="F354">
        <v>180211.7</v>
      </c>
      <c r="G354">
        <v>6576983.7999999998</v>
      </c>
      <c r="H354">
        <v>6165277.2000000002</v>
      </c>
      <c r="I354">
        <v>4608337.4000000004</v>
      </c>
      <c r="J354" s="73">
        <v>58158</v>
      </c>
      <c r="K354" s="74">
        <v>19218832</v>
      </c>
      <c r="L354">
        <v>3.5999999999999997E-2</v>
      </c>
      <c r="M354">
        <v>5.3999999999999999E-2</v>
      </c>
      <c r="N354">
        <v>0.13500000000000001</v>
      </c>
      <c r="O354">
        <v>1056.83</v>
      </c>
      <c r="P354">
        <v>1170.0999999999999</v>
      </c>
      <c r="Q354">
        <v>1</v>
      </c>
      <c r="R354">
        <v>1</v>
      </c>
      <c r="S354">
        <v>0</v>
      </c>
      <c r="T354">
        <v>0</v>
      </c>
      <c r="U354">
        <v>0</v>
      </c>
      <c r="V354">
        <v>0.3</v>
      </c>
      <c r="W354">
        <v>0.3</v>
      </c>
      <c r="X354">
        <v>0</v>
      </c>
      <c r="Y354">
        <v>0</v>
      </c>
      <c r="Z354">
        <v>0.3</v>
      </c>
      <c r="AA354">
        <v>0.3</v>
      </c>
      <c r="AB354">
        <v>0.1</v>
      </c>
      <c r="AC354">
        <v>0</v>
      </c>
      <c r="AD354">
        <v>0</v>
      </c>
      <c r="AE354">
        <v>0.3</v>
      </c>
      <c r="AF354">
        <v>0.9</v>
      </c>
      <c r="AG354">
        <v>0</v>
      </c>
      <c r="AH354">
        <v>0.1</v>
      </c>
      <c r="AI354">
        <v>0.3</v>
      </c>
      <c r="AJ354">
        <v>0.4</v>
      </c>
      <c r="AK354">
        <v>122.8</v>
      </c>
      <c r="AL354">
        <v>2.4</v>
      </c>
      <c r="AM354">
        <v>0.26</v>
      </c>
      <c r="AN354">
        <v>14.5</v>
      </c>
      <c r="AO354">
        <v>632.79999999999995</v>
      </c>
      <c r="AP354">
        <v>0.06</v>
      </c>
      <c r="AQ354">
        <v>122.9</v>
      </c>
      <c r="AR354">
        <v>33.4</v>
      </c>
      <c r="AS354">
        <v>156.30000000000001</v>
      </c>
      <c r="AT354">
        <v>488.4</v>
      </c>
      <c r="AU354">
        <v>22.1</v>
      </c>
      <c r="AV354">
        <v>2.97</v>
      </c>
      <c r="AW354">
        <v>47</v>
      </c>
      <c r="AX354">
        <v>2098.6</v>
      </c>
      <c r="AY354">
        <v>0.26</v>
      </c>
      <c r="AZ354">
        <v>489.8</v>
      </c>
      <c r="BA354">
        <v>109.7</v>
      </c>
      <c r="BB354">
        <v>599.5</v>
      </c>
      <c r="BC354">
        <v>0</v>
      </c>
      <c r="BD354">
        <v>0</v>
      </c>
      <c r="BE354">
        <v>0</v>
      </c>
      <c r="BF354">
        <v>6731.8</v>
      </c>
      <c r="BG354">
        <v>8.1</v>
      </c>
      <c r="BH354">
        <v>0</v>
      </c>
      <c r="BI354">
        <v>0</v>
      </c>
      <c r="BJ354">
        <v>6980.4</v>
      </c>
      <c r="BK354">
        <v>6980.4</v>
      </c>
      <c r="BL354">
        <v>0</v>
      </c>
      <c r="BM354">
        <v>23</v>
      </c>
      <c r="BN354">
        <v>0.18</v>
      </c>
      <c r="BO354">
        <v>0</v>
      </c>
      <c r="BP354">
        <v>23.18</v>
      </c>
      <c r="BQ354">
        <v>24.34</v>
      </c>
      <c r="BR354">
        <v>0.19</v>
      </c>
      <c r="BS354">
        <v>0</v>
      </c>
      <c r="BT354">
        <v>24.53</v>
      </c>
      <c r="BU354">
        <v>25842454</v>
      </c>
      <c r="BV354">
        <v>1968646.4</v>
      </c>
      <c r="BW354">
        <v>1283</v>
      </c>
      <c r="BX354">
        <v>187520.8</v>
      </c>
      <c r="BY354">
        <v>0</v>
      </c>
      <c r="BZ354" s="76">
        <v>22435712</v>
      </c>
      <c r="CA354">
        <v>0</v>
      </c>
      <c r="CB354">
        <v>0</v>
      </c>
      <c r="CC354">
        <v>0</v>
      </c>
      <c r="CD354">
        <v>353436.2</v>
      </c>
      <c r="CE354">
        <v>0</v>
      </c>
      <c r="CF354">
        <v>0</v>
      </c>
      <c r="CG354">
        <v>0</v>
      </c>
      <c r="CH354">
        <v>0</v>
      </c>
      <c r="CI354">
        <v>1249291.5</v>
      </c>
      <c r="CJ354">
        <v>0</v>
      </c>
      <c r="CK354">
        <v>0</v>
      </c>
      <c r="CL354">
        <v>0</v>
      </c>
      <c r="CM354">
        <v>0</v>
      </c>
      <c r="CN354">
        <v>225204.8</v>
      </c>
      <c r="CO354">
        <v>1390005.4</v>
      </c>
      <c r="CP354">
        <v>0</v>
      </c>
      <c r="CQ354">
        <v>1.9</v>
      </c>
      <c r="CR354">
        <v>29.1</v>
      </c>
      <c r="CS354">
        <v>0</v>
      </c>
      <c r="CT354">
        <v>0</v>
      </c>
      <c r="CU354">
        <v>0</v>
      </c>
      <c r="CV354">
        <v>0</v>
      </c>
      <c r="CW354">
        <v>277.3</v>
      </c>
      <c r="CX354">
        <v>0</v>
      </c>
      <c r="CY354">
        <v>0</v>
      </c>
      <c r="CZ354">
        <v>0</v>
      </c>
      <c r="DA354">
        <v>0</v>
      </c>
      <c r="DB354">
        <v>331.3</v>
      </c>
      <c r="DC354">
        <v>0</v>
      </c>
      <c r="DD354">
        <v>0</v>
      </c>
      <c r="DE354">
        <v>0</v>
      </c>
      <c r="DF354">
        <v>0</v>
      </c>
      <c r="DG354">
        <v>130.30000000000001</v>
      </c>
      <c r="DH354">
        <v>0</v>
      </c>
      <c r="DI354">
        <v>385.8</v>
      </c>
      <c r="DJ354">
        <v>3.8</v>
      </c>
      <c r="DK354">
        <v>0</v>
      </c>
      <c r="DL354">
        <v>0</v>
      </c>
      <c r="DM354">
        <v>0</v>
      </c>
      <c r="DN354">
        <v>0.71</v>
      </c>
      <c r="DO354">
        <v>0</v>
      </c>
      <c r="DP354">
        <v>0</v>
      </c>
      <c r="DQ354">
        <v>0</v>
      </c>
    </row>
    <row r="355" spans="1:121">
      <c r="A355" t="s">
        <v>135</v>
      </c>
      <c r="B355">
        <v>2035</v>
      </c>
      <c r="C355">
        <v>6872111</v>
      </c>
      <c r="D355">
        <v>2894.8</v>
      </c>
      <c r="E355">
        <v>0</v>
      </c>
      <c r="F355">
        <v>160620.20000000001</v>
      </c>
      <c r="G355">
        <v>7035626.4000000004</v>
      </c>
      <c r="H355">
        <v>6624984.7999999998</v>
      </c>
      <c r="I355">
        <v>5045038.7</v>
      </c>
      <c r="J355" s="73">
        <v>616567.1</v>
      </c>
      <c r="K355" s="74">
        <v>17082386</v>
      </c>
      <c r="L355">
        <v>3.5999999999999997E-2</v>
      </c>
      <c r="M355">
        <v>5.3999999999999999E-2</v>
      </c>
      <c r="N355">
        <v>0.13500000000000001</v>
      </c>
      <c r="O355">
        <v>87938.49</v>
      </c>
      <c r="P355">
        <v>1322.6</v>
      </c>
      <c r="Q355">
        <v>1</v>
      </c>
      <c r="R355">
        <v>1</v>
      </c>
      <c r="S355">
        <v>0</v>
      </c>
      <c r="T355">
        <v>0</v>
      </c>
      <c r="U355">
        <v>0</v>
      </c>
      <c r="V355">
        <v>0.3</v>
      </c>
      <c r="W355">
        <v>0.3</v>
      </c>
      <c r="X355">
        <v>0</v>
      </c>
      <c r="Y355">
        <v>0</v>
      </c>
      <c r="Z355">
        <v>0.3</v>
      </c>
      <c r="AA355">
        <v>0.3</v>
      </c>
      <c r="AB355">
        <v>0.7</v>
      </c>
      <c r="AC355">
        <v>0</v>
      </c>
      <c r="AD355">
        <v>0</v>
      </c>
      <c r="AE355">
        <v>0.4</v>
      </c>
      <c r="AF355">
        <v>3.9</v>
      </c>
      <c r="AG355">
        <v>0</v>
      </c>
      <c r="AH355">
        <v>0.7</v>
      </c>
      <c r="AI355">
        <v>0.6</v>
      </c>
      <c r="AJ355">
        <v>1.2</v>
      </c>
      <c r="AK355">
        <v>116.2</v>
      </c>
      <c r="AL355">
        <v>2.2999999999999998</v>
      </c>
      <c r="AM355">
        <v>0.25</v>
      </c>
      <c r="AN355">
        <v>13.7</v>
      </c>
      <c r="AO355">
        <v>598</v>
      </c>
      <c r="AP355">
        <v>0.06</v>
      </c>
      <c r="AQ355">
        <v>116.4</v>
      </c>
      <c r="AR355">
        <v>31.6</v>
      </c>
      <c r="AS355">
        <v>147.9</v>
      </c>
      <c r="AT355">
        <v>448.2</v>
      </c>
      <c r="AU355">
        <v>18.7</v>
      </c>
      <c r="AV355">
        <v>2.48</v>
      </c>
      <c r="AW355">
        <v>45</v>
      </c>
      <c r="AX355">
        <v>1971</v>
      </c>
      <c r="AY355">
        <v>0.25</v>
      </c>
      <c r="AZ355">
        <v>449.5</v>
      </c>
      <c r="BA355">
        <v>103.8</v>
      </c>
      <c r="BB355">
        <v>553.29999999999995</v>
      </c>
      <c r="BC355">
        <v>0</v>
      </c>
      <c r="BD355">
        <v>0</v>
      </c>
      <c r="BE355">
        <v>0</v>
      </c>
      <c r="BF355">
        <v>6688.4</v>
      </c>
      <c r="BG355">
        <v>8</v>
      </c>
      <c r="BH355">
        <v>0</v>
      </c>
      <c r="BI355">
        <v>0</v>
      </c>
      <c r="BJ355">
        <v>6935.4</v>
      </c>
      <c r="BK355">
        <v>6935.4</v>
      </c>
      <c r="BL355">
        <v>0</v>
      </c>
      <c r="BM355">
        <v>21.67</v>
      </c>
      <c r="BN355">
        <v>15.57</v>
      </c>
      <c r="BO355">
        <v>0</v>
      </c>
      <c r="BP355">
        <v>37.229999999999997</v>
      </c>
      <c r="BQ355">
        <v>22.94</v>
      </c>
      <c r="BR355">
        <v>16.75</v>
      </c>
      <c r="BS355">
        <v>0</v>
      </c>
      <c r="BT355">
        <v>39.68</v>
      </c>
      <c r="BU355">
        <v>23591170</v>
      </c>
      <c r="BV355">
        <v>1990587.8</v>
      </c>
      <c r="BW355">
        <v>2444.5</v>
      </c>
      <c r="BX355">
        <v>186327.4</v>
      </c>
      <c r="BY355">
        <v>0</v>
      </c>
      <c r="BZ355" s="76">
        <v>20188674</v>
      </c>
      <c r="CA355">
        <v>0</v>
      </c>
      <c r="CB355">
        <v>0</v>
      </c>
      <c r="CC355">
        <v>0</v>
      </c>
      <c r="CD355">
        <v>391988.4</v>
      </c>
      <c r="CE355">
        <v>0</v>
      </c>
      <c r="CF355">
        <v>0</v>
      </c>
      <c r="CG355">
        <v>0</v>
      </c>
      <c r="CH355">
        <v>0</v>
      </c>
      <c r="CI355">
        <v>1223137.1000000001</v>
      </c>
      <c r="CJ355">
        <v>0</v>
      </c>
      <c r="CK355">
        <v>0</v>
      </c>
      <c r="CL355">
        <v>0</v>
      </c>
      <c r="CM355">
        <v>0</v>
      </c>
      <c r="CN355">
        <v>216921.2</v>
      </c>
      <c r="CO355">
        <v>1381678.2</v>
      </c>
      <c r="CP355">
        <v>0</v>
      </c>
      <c r="CQ355">
        <v>2.1</v>
      </c>
      <c r="CR355">
        <v>29.1</v>
      </c>
      <c r="CS355">
        <v>0</v>
      </c>
      <c r="CT355">
        <v>0</v>
      </c>
      <c r="CU355">
        <v>0</v>
      </c>
      <c r="CV355">
        <v>0</v>
      </c>
      <c r="CW355">
        <v>315.5</v>
      </c>
      <c r="CX355">
        <v>0</v>
      </c>
      <c r="CY355">
        <v>0</v>
      </c>
      <c r="CZ355">
        <v>0</v>
      </c>
      <c r="DA355">
        <v>0</v>
      </c>
      <c r="DB355">
        <v>331.3</v>
      </c>
      <c r="DC355">
        <v>0</v>
      </c>
      <c r="DD355">
        <v>0</v>
      </c>
      <c r="DE355">
        <v>0</v>
      </c>
      <c r="DF355">
        <v>0</v>
      </c>
      <c r="DG355">
        <v>130.30000000000001</v>
      </c>
      <c r="DH355">
        <v>0</v>
      </c>
      <c r="DI355">
        <v>389.3</v>
      </c>
      <c r="DJ355">
        <v>8.3000000000000007</v>
      </c>
      <c r="DK355">
        <v>0</v>
      </c>
      <c r="DL355">
        <v>0</v>
      </c>
      <c r="DM355">
        <v>0</v>
      </c>
      <c r="DN355">
        <v>0.75</v>
      </c>
      <c r="DO355">
        <v>0</v>
      </c>
      <c r="DP355">
        <v>0</v>
      </c>
      <c r="DQ355">
        <v>0</v>
      </c>
    </row>
    <row r="356" spans="1:121">
      <c r="A356" t="s">
        <v>135</v>
      </c>
      <c r="B356">
        <v>2040</v>
      </c>
      <c r="C356">
        <v>7444902.5</v>
      </c>
      <c r="D356">
        <v>3431.6</v>
      </c>
      <c r="E356">
        <v>0</v>
      </c>
      <c r="F356">
        <v>178922.4</v>
      </c>
      <c r="G356">
        <v>7627256.7999999998</v>
      </c>
      <c r="H356">
        <v>7177179.7000000002</v>
      </c>
      <c r="I356">
        <v>5647393.2999999998</v>
      </c>
      <c r="J356" s="73">
        <v>2234796.5</v>
      </c>
      <c r="K356" s="74">
        <v>17351172</v>
      </c>
      <c r="L356">
        <v>3.5900000000000001E-2</v>
      </c>
      <c r="M356">
        <v>5.3999999999999999E-2</v>
      </c>
      <c r="N356">
        <v>0.13500000000000001</v>
      </c>
      <c r="O356">
        <v>93254.84</v>
      </c>
      <c r="P356">
        <v>1482.9</v>
      </c>
      <c r="Q356">
        <v>0.97</v>
      </c>
      <c r="R356">
        <v>0.97</v>
      </c>
      <c r="S356">
        <v>16.7</v>
      </c>
      <c r="T356">
        <v>0.3</v>
      </c>
      <c r="U356">
        <v>0.03</v>
      </c>
      <c r="V356">
        <v>2</v>
      </c>
      <c r="W356">
        <v>87.5</v>
      </c>
      <c r="X356">
        <v>0.01</v>
      </c>
      <c r="Y356">
        <v>16.7</v>
      </c>
      <c r="Z356">
        <v>4.5999999999999996</v>
      </c>
      <c r="AA356">
        <v>21.4</v>
      </c>
      <c r="AB356">
        <v>17.100000000000001</v>
      </c>
      <c r="AC356">
        <v>0.3</v>
      </c>
      <c r="AD356">
        <v>0.03</v>
      </c>
      <c r="AE356">
        <v>2.2000000000000002</v>
      </c>
      <c r="AF356">
        <v>89.2</v>
      </c>
      <c r="AG356">
        <v>0.01</v>
      </c>
      <c r="AH356">
        <v>17.100000000000001</v>
      </c>
      <c r="AI356">
        <v>4.8</v>
      </c>
      <c r="AJ356">
        <v>21.9</v>
      </c>
      <c r="AK356">
        <v>115.6</v>
      </c>
      <c r="AL356">
        <v>2.2999999999999998</v>
      </c>
      <c r="AM356">
        <v>0.24</v>
      </c>
      <c r="AN356">
        <v>13.6</v>
      </c>
      <c r="AO356">
        <v>595.79999999999995</v>
      </c>
      <c r="AP356">
        <v>0.05</v>
      </c>
      <c r="AQ356">
        <v>115.7</v>
      </c>
      <c r="AR356">
        <v>31.4</v>
      </c>
      <c r="AS356">
        <v>147.1</v>
      </c>
      <c r="AT356">
        <v>429.4</v>
      </c>
      <c r="AU356">
        <v>15.3</v>
      </c>
      <c r="AV356">
        <v>1.98</v>
      </c>
      <c r="AW356">
        <v>45.5</v>
      </c>
      <c r="AX356">
        <v>1970.1</v>
      </c>
      <c r="AY356">
        <v>0.24</v>
      </c>
      <c r="AZ356">
        <v>430.4</v>
      </c>
      <c r="BA356">
        <v>104.3</v>
      </c>
      <c r="BB356">
        <v>534.79999999999995</v>
      </c>
      <c r="BC356">
        <v>381786</v>
      </c>
      <c r="BD356">
        <v>7.2</v>
      </c>
      <c r="BE356">
        <v>0.7</v>
      </c>
      <c r="BF356">
        <v>46344.800000000003</v>
      </c>
      <c r="BG356">
        <v>1997.8</v>
      </c>
      <c r="BH356">
        <v>0.2</v>
      </c>
      <c r="BI356">
        <v>382196.9</v>
      </c>
      <c r="BJ356">
        <v>105927.4</v>
      </c>
      <c r="BK356">
        <v>488124.3</v>
      </c>
      <c r="BL356">
        <v>0</v>
      </c>
      <c r="BM356">
        <v>20.82</v>
      </c>
      <c r="BN356">
        <v>17.18</v>
      </c>
      <c r="BO356">
        <v>0</v>
      </c>
      <c r="BP356">
        <v>38</v>
      </c>
      <c r="BQ356">
        <v>22.06</v>
      </c>
      <c r="BR356">
        <v>18.48</v>
      </c>
      <c r="BS356">
        <v>0</v>
      </c>
      <c r="BT356">
        <v>40.53</v>
      </c>
      <c r="BU356">
        <v>22822802</v>
      </c>
      <c r="BV356">
        <v>1979863.6</v>
      </c>
      <c r="BW356">
        <v>2980.2</v>
      </c>
      <c r="BX356">
        <v>38341.9</v>
      </c>
      <c r="BY356">
        <v>0</v>
      </c>
      <c r="BZ356" s="76">
        <v>18940738</v>
      </c>
      <c r="CA356">
        <v>0</v>
      </c>
      <c r="CB356">
        <v>0</v>
      </c>
      <c r="CC356">
        <v>0</v>
      </c>
      <c r="CD356">
        <v>408966.1</v>
      </c>
      <c r="CE356">
        <v>0</v>
      </c>
      <c r="CF356">
        <v>0</v>
      </c>
      <c r="CG356">
        <v>644926.4</v>
      </c>
      <c r="CH356">
        <v>0</v>
      </c>
      <c r="CI356">
        <v>1215952.2</v>
      </c>
      <c r="CJ356">
        <v>0</v>
      </c>
      <c r="CK356">
        <v>0</v>
      </c>
      <c r="CL356">
        <v>0</v>
      </c>
      <c r="CM356">
        <v>0</v>
      </c>
      <c r="CN356">
        <v>209123.20000000001</v>
      </c>
      <c r="CO356">
        <v>1361774.2</v>
      </c>
      <c r="CP356">
        <v>0</v>
      </c>
      <c r="CQ356">
        <v>2.1</v>
      </c>
      <c r="CR356">
        <v>9.1</v>
      </c>
      <c r="CS356">
        <v>0</v>
      </c>
      <c r="CT356">
        <v>0</v>
      </c>
      <c r="CU356">
        <v>0</v>
      </c>
      <c r="CV356">
        <v>0</v>
      </c>
      <c r="CW356">
        <v>339.1</v>
      </c>
      <c r="CX356">
        <v>0</v>
      </c>
      <c r="CY356">
        <v>0</v>
      </c>
      <c r="CZ356">
        <v>852.5</v>
      </c>
      <c r="DA356">
        <v>0</v>
      </c>
      <c r="DB356">
        <v>331.3</v>
      </c>
      <c r="DC356">
        <v>0</v>
      </c>
      <c r="DD356">
        <v>0</v>
      </c>
      <c r="DE356">
        <v>0</v>
      </c>
      <c r="DF356">
        <v>0</v>
      </c>
      <c r="DG356">
        <v>130.30000000000001</v>
      </c>
      <c r="DH356">
        <v>0</v>
      </c>
      <c r="DI356">
        <v>389.3</v>
      </c>
      <c r="DJ356">
        <v>8.3000000000000007</v>
      </c>
      <c r="DK356">
        <v>0</v>
      </c>
      <c r="DL356">
        <v>0</v>
      </c>
      <c r="DM356">
        <v>0</v>
      </c>
      <c r="DN356">
        <v>0.75</v>
      </c>
      <c r="DO356">
        <v>0</v>
      </c>
      <c r="DP356">
        <v>0</v>
      </c>
      <c r="DQ356">
        <v>0</v>
      </c>
    </row>
    <row r="357" spans="1:121">
      <c r="A357" t="s">
        <v>135</v>
      </c>
      <c r="B357">
        <v>2045</v>
      </c>
      <c r="C357">
        <v>7921741</v>
      </c>
      <c r="D357">
        <v>119276.9</v>
      </c>
      <c r="E357">
        <v>0</v>
      </c>
      <c r="F357">
        <v>184113.3</v>
      </c>
      <c r="G357">
        <v>8225131.4000000004</v>
      </c>
      <c r="H357">
        <v>7636862</v>
      </c>
      <c r="I357">
        <v>6120204.2999999998</v>
      </c>
      <c r="J357" s="73">
        <v>2606460.7999999998</v>
      </c>
      <c r="K357" s="74">
        <v>17602932</v>
      </c>
      <c r="L357">
        <v>3.5900000000000001E-2</v>
      </c>
      <c r="M357">
        <v>5.3999999999999999E-2</v>
      </c>
      <c r="N357">
        <v>0.13500000000000001</v>
      </c>
      <c r="O357">
        <v>91170.54</v>
      </c>
      <c r="P357">
        <v>1609.8</v>
      </c>
      <c r="Q357">
        <v>0.96</v>
      </c>
      <c r="R357">
        <v>0.96</v>
      </c>
      <c r="S357">
        <v>21.7</v>
      </c>
      <c r="T357">
        <v>0.4</v>
      </c>
      <c r="U357">
        <v>0.04</v>
      </c>
      <c r="V357">
        <v>2.6</v>
      </c>
      <c r="W357">
        <v>113.4</v>
      </c>
      <c r="X357">
        <v>0.01</v>
      </c>
      <c r="Y357">
        <v>21.7</v>
      </c>
      <c r="Z357">
        <v>6</v>
      </c>
      <c r="AA357">
        <v>27.7</v>
      </c>
      <c r="AB357">
        <v>21.2</v>
      </c>
      <c r="AC357">
        <v>0.4</v>
      </c>
      <c r="AD357">
        <v>0.04</v>
      </c>
      <c r="AE357">
        <v>2.7</v>
      </c>
      <c r="AF357">
        <v>110.8</v>
      </c>
      <c r="AG357">
        <v>0.01</v>
      </c>
      <c r="AH357">
        <v>21.2</v>
      </c>
      <c r="AI357">
        <v>6</v>
      </c>
      <c r="AJ357">
        <v>27.2</v>
      </c>
      <c r="AK357">
        <v>119.2</v>
      </c>
      <c r="AL357">
        <v>2.2999999999999998</v>
      </c>
      <c r="AM357">
        <v>0.24</v>
      </c>
      <c r="AN357">
        <v>14.1</v>
      </c>
      <c r="AO357">
        <v>617</v>
      </c>
      <c r="AP357">
        <v>0.05</v>
      </c>
      <c r="AQ357">
        <v>119.3</v>
      </c>
      <c r="AR357">
        <v>32.5</v>
      </c>
      <c r="AS357">
        <v>151.80000000000001</v>
      </c>
      <c r="AT357">
        <v>440.8</v>
      </c>
      <c r="AU357">
        <v>14.3</v>
      </c>
      <c r="AV357">
        <v>1.8</v>
      </c>
      <c r="AW357">
        <v>47.9</v>
      </c>
      <c r="AX357">
        <v>2074.5</v>
      </c>
      <c r="AY357">
        <v>0.24</v>
      </c>
      <c r="AZ357">
        <v>441.8</v>
      </c>
      <c r="BA357">
        <v>109.8</v>
      </c>
      <c r="BB357">
        <v>551.6</v>
      </c>
      <c r="BC357">
        <v>504867.6</v>
      </c>
      <c r="BD357">
        <v>9.5</v>
      </c>
      <c r="BE357">
        <v>1</v>
      </c>
      <c r="BF357">
        <v>60931.6</v>
      </c>
      <c r="BG357">
        <v>2641.5</v>
      </c>
      <c r="BH357">
        <v>0.2</v>
      </c>
      <c r="BI357">
        <v>505411</v>
      </c>
      <c r="BJ357">
        <v>139709.6</v>
      </c>
      <c r="BK357">
        <v>645120.6</v>
      </c>
      <c r="BL357">
        <v>0</v>
      </c>
      <c r="BM357">
        <v>20.54</v>
      </c>
      <c r="BN357">
        <v>16.82</v>
      </c>
      <c r="BO357">
        <v>0</v>
      </c>
      <c r="BP357">
        <v>37.35</v>
      </c>
      <c r="BQ357">
        <v>21.87</v>
      </c>
      <c r="BR357">
        <v>18.38</v>
      </c>
      <c r="BS357">
        <v>0</v>
      </c>
      <c r="BT357">
        <v>40.26</v>
      </c>
      <c r="BU357">
        <v>23297510</v>
      </c>
      <c r="BV357">
        <v>2104927</v>
      </c>
      <c r="BW357">
        <v>100203.1</v>
      </c>
      <c r="BX357">
        <v>38917.199999999997</v>
      </c>
      <c r="BY357">
        <v>0</v>
      </c>
      <c r="BZ357" s="76">
        <v>18973872</v>
      </c>
      <c r="CA357">
        <v>0</v>
      </c>
      <c r="CB357">
        <v>0</v>
      </c>
      <c r="CC357">
        <v>0</v>
      </c>
      <c r="CD357">
        <v>434337.7</v>
      </c>
      <c r="CE357">
        <v>0</v>
      </c>
      <c r="CF357">
        <v>0</v>
      </c>
      <c r="CG357">
        <v>848668.6</v>
      </c>
      <c r="CH357">
        <v>0</v>
      </c>
      <c r="CI357">
        <v>1230921.8999999999</v>
      </c>
      <c r="CJ357">
        <v>0</v>
      </c>
      <c r="CK357">
        <v>0</v>
      </c>
      <c r="CL357">
        <v>0</v>
      </c>
      <c r="CM357">
        <v>0</v>
      </c>
      <c r="CN357">
        <v>213932.2</v>
      </c>
      <c r="CO357">
        <v>1456657.2</v>
      </c>
      <c r="CP357">
        <v>0</v>
      </c>
      <c r="CQ357">
        <v>70.5</v>
      </c>
      <c r="CR357">
        <v>9.1</v>
      </c>
      <c r="CS357">
        <v>0</v>
      </c>
      <c r="CT357">
        <v>0</v>
      </c>
      <c r="CU357">
        <v>0</v>
      </c>
      <c r="CV357">
        <v>0</v>
      </c>
      <c r="CW357">
        <v>367.2</v>
      </c>
      <c r="CX357">
        <v>0</v>
      </c>
      <c r="CY357">
        <v>0</v>
      </c>
      <c r="CZ357">
        <v>935.7</v>
      </c>
      <c r="DA357">
        <v>0</v>
      </c>
      <c r="DB357">
        <v>331.3</v>
      </c>
      <c r="DC357">
        <v>0</v>
      </c>
      <c r="DD357">
        <v>0</v>
      </c>
      <c r="DE357">
        <v>0</v>
      </c>
      <c r="DF357">
        <v>0</v>
      </c>
      <c r="DG357">
        <v>125.9</v>
      </c>
      <c r="DH357">
        <v>0</v>
      </c>
      <c r="DI357">
        <v>389.3</v>
      </c>
      <c r="DJ357">
        <v>395.4</v>
      </c>
      <c r="DK357">
        <v>0</v>
      </c>
      <c r="DL357">
        <v>0</v>
      </c>
      <c r="DM357">
        <v>0</v>
      </c>
      <c r="DN357">
        <v>0.75</v>
      </c>
      <c r="DO357">
        <v>0</v>
      </c>
      <c r="DP357">
        <v>0</v>
      </c>
      <c r="DQ357">
        <v>0</v>
      </c>
    </row>
    <row r="358" spans="1:121">
      <c r="A358" t="s">
        <v>135</v>
      </c>
      <c r="B358">
        <v>2050</v>
      </c>
      <c r="C358">
        <v>8409475</v>
      </c>
      <c r="D358">
        <v>202336</v>
      </c>
      <c r="E358">
        <v>0</v>
      </c>
      <c r="F358">
        <v>181923.5</v>
      </c>
      <c r="G358">
        <v>8793734.4000000004</v>
      </c>
      <c r="H358">
        <v>8107034.4000000004</v>
      </c>
      <c r="I358">
        <v>6401262.7999999998</v>
      </c>
      <c r="J358" s="73">
        <v>2531478.2000000002</v>
      </c>
      <c r="K358" s="74">
        <v>17460886</v>
      </c>
      <c r="L358">
        <v>3.5999999999999997E-2</v>
      </c>
      <c r="M358">
        <v>5.3999999999999999E-2</v>
      </c>
      <c r="N358">
        <v>0.13500000000000001</v>
      </c>
      <c r="O358">
        <v>90393.65</v>
      </c>
      <c r="P358">
        <v>1712.3</v>
      </c>
      <c r="Q358">
        <v>0.96</v>
      </c>
      <c r="R358">
        <v>0.96</v>
      </c>
      <c r="S358">
        <v>25.5</v>
      </c>
      <c r="T358">
        <v>0.5</v>
      </c>
      <c r="U358">
        <v>0.05</v>
      </c>
      <c r="V358">
        <v>3.1</v>
      </c>
      <c r="W358">
        <v>133.19999999999999</v>
      </c>
      <c r="X358">
        <v>0.01</v>
      </c>
      <c r="Y358">
        <v>25.5</v>
      </c>
      <c r="Z358">
        <v>7</v>
      </c>
      <c r="AA358">
        <v>32.5</v>
      </c>
      <c r="AB358">
        <v>23.9</v>
      </c>
      <c r="AC358">
        <v>0.5</v>
      </c>
      <c r="AD358">
        <v>0.05</v>
      </c>
      <c r="AE358">
        <v>3</v>
      </c>
      <c r="AF358">
        <v>125</v>
      </c>
      <c r="AG358">
        <v>0.01</v>
      </c>
      <c r="AH358">
        <v>23.9</v>
      </c>
      <c r="AI358">
        <v>6.7</v>
      </c>
      <c r="AJ358">
        <v>30.6</v>
      </c>
      <c r="AK358">
        <v>121.8</v>
      </c>
      <c r="AL358">
        <v>2.4</v>
      </c>
      <c r="AM358">
        <v>0.24</v>
      </c>
      <c r="AN358">
        <v>14.4</v>
      </c>
      <c r="AO358">
        <v>632.1</v>
      </c>
      <c r="AP358">
        <v>0.06</v>
      </c>
      <c r="AQ358">
        <v>121.9</v>
      </c>
      <c r="AR358">
        <v>33.299999999999997</v>
      </c>
      <c r="AS358">
        <v>155.19999999999999</v>
      </c>
      <c r="AT358">
        <v>430.2</v>
      </c>
      <c r="AU358">
        <v>11.9</v>
      </c>
      <c r="AV358">
        <v>1.42</v>
      </c>
      <c r="AW358">
        <v>48.3</v>
      </c>
      <c r="AX358">
        <v>2108.4</v>
      </c>
      <c r="AY358">
        <v>0.22</v>
      </c>
      <c r="AZ358">
        <v>430.9</v>
      </c>
      <c r="BA358">
        <v>111.2</v>
      </c>
      <c r="BB358">
        <v>542.1</v>
      </c>
      <c r="BC358">
        <v>605849.80000000005</v>
      </c>
      <c r="BD358">
        <v>11.4</v>
      </c>
      <c r="BE358">
        <v>1.1000000000000001</v>
      </c>
      <c r="BF358">
        <v>72820.5</v>
      </c>
      <c r="BG358">
        <v>3169.5</v>
      </c>
      <c r="BH358">
        <v>0.3</v>
      </c>
      <c r="BI358">
        <v>606501.9</v>
      </c>
      <c r="BJ358">
        <v>167344.4</v>
      </c>
      <c r="BK358">
        <v>773846.3</v>
      </c>
      <c r="BL358">
        <v>0</v>
      </c>
      <c r="BM358">
        <v>20.56</v>
      </c>
      <c r="BN358">
        <v>16.5</v>
      </c>
      <c r="BO358">
        <v>0</v>
      </c>
      <c r="BP358">
        <v>37.06</v>
      </c>
      <c r="BQ358">
        <v>21.97</v>
      </c>
      <c r="BR358">
        <v>18.16</v>
      </c>
      <c r="BS358">
        <v>0</v>
      </c>
      <c r="BT358">
        <v>40.130000000000003</v>
      </c>
      <c r="BU358">
        <v>23790972</v>
      </c>
      <c r="BV358">
        <v>2392471.5</v>
      </c>
      <c r="BW358">
        <v>170001.1</v>
      </c>
      <c r="BX358">
        <v>37942.5</v>
      </c>
      <c r="BY358">
        <v>0</v>
      </c>
      <c r="BZ358" s="76">
        <v>18971030</v>
      </c>
      <c r="CA358">
        <v>0</v>
      </c>
      <c r="CB358">
        <v>0</v>
      </c>
      <c r="CC358">
        <v>0</v>
      </c>
      <c r="CD358">
        <v>447455.2</v>
      </c>
      <c r="CE358">
        <v>0</v>
      </c>
      <c r="CF358">
        <v>0</v>
      </c>
      <c r="CG358">
        <v>1019682</v>
      </c>
      <c r="CH358">
        <v>0</v>
      </c>
      <c r="CI358">
        <v>1199844</v>
      </c>
      <c r="CJ358">
        <v>0</v>
      </c>
      <c r="CK358">
        <v>0</v>
      </c>
      <c r="CL358">
        <v>0</v>
      </c>
      <c r="CM358">
        <v>0</v>
      </c>
      <c r="CN358">
        <v>286643.20000000001</v>
      </c>
      <c r="CO358">
        <v>1658373.1</v>
      </c>
      <c r="CP358">
        <v>0</v>
      </c>
      <c r="CQ358">
        <v>121.3</v>
      </c>
      <c r="CR358">
        <v>9.1</v>
      </c>
      <c r="CS358">
        <v>0</v>
      </c>
      <c r="CT358">
        <v>0</v>
      </c>
      <c r="CU358">
        <v>0</v>
      </c>
      <c r="CV358">
        <v>0</v>
      </c>
      <c r="CW358">
        <v>397.8</v>
      </c>
      <c r="CX358">
        <v>0</v>
      </c>
      <c r="CY358">
        <v>0</v>
      </c>
      <c r="CZ358">
        <v>989.2</v>
      </c>
      <c r="DA358">
        <v>0</v>
      </c>
      <c r="DB358">
        <v>331.3</v>
      </c>
      <c r="DC358">
        <v>0</v>
      </c>
      <c r="DD358">
        <v>0</v>
      </c>
      <c r="DE358">
        <v>0</v>
      </c>
      <c r="DF358">
        <v>0</v>
      </c>
      <c r="DG358">
        <v>146.69999999999999</v>
      </c>
      <c r="DH358">
        <v>0</v>
      </c>
      <c r="DI358">
        <v>437.2</v>
      </c>
      <c r="DJ358">
        <v>598.6</v>
      </c>
      <c r="DK358">
        <v>0</v>
      </c>
      <c r="DL358">
        <v>0</v>
      </c>
      <c r="DM358">
        <v>0</v>
      </c>
      <c r="DN358">
        <v>0.75</v>
      </c>
      <c r="DO358">
        <v>0</v>
      </c>
      <c r="DP358">
        <v>0</v>
      </c>
      <c r="DQ358">
        <v>0</v>
      </c>
    </row>
    <row r="359" spans="1:121" hidden="1">
      <c r="A359" t="s">
        <v>141</v>
      </c>
      <c r="B359">
        <v>2024</v>
      </c>
      <c r="C359">
        <v>117494890</v>
      </c>
      <c r="D359">
        <v>23720.3</v>
      </c>
      <c r="E359">
        <v>179688.5</v>
      </c>
      <c r="F359">
        <v>1203471.3</v>
      </c>
      <c r="G359">
        <v>118901770.5</v>
      </c>
      <c r="H359">
        <v>113269059.3</v>
      </c>
      <c r="I359">
        <v>108658814.90000001</v>
      </c>
      <c r="J359" s="53">
        <v>86100810</v>
      </c>
      <c r="K359" s="65">
        <v>93715930</v>
      </c>
      <c r="L359">
        <v>3.5999999999999997E-2</v>
      </c>
      <c r="M359">
        <v>5.3999999999999999E-2</v>
      </c>
      <c r="N359">
        <v>0.14349999999999999</v>
      </c>
      <c r="O359">
        <v>54903.3</v>
      </c>
      <c r="P359">
        <v>21857.1</v>
      </c>
      <c r="Q359">
        <v>0.93</v>
      </c>
      <c r="R359">
        <v>0.9</v>
      </c>
      <c r="S359">
        <v>48.6</v>
      </c>
      <c r="T359">
        <v>3.6</v>
      </c>
      <c r="U359">
        <v>0.5</v>
      </c>
      <c r="V359">
        <v>4.0999999999999996</v>
      </c>
      <c r="W359">
        <v>171.2</v>
      </c>
      <c r="X359">
        <v>0.04</v>
      </c>
      <c r="Y359">
        <v>48.8</v>
      </c>
      <c r="Z359">
        <v>9.3000000000000007</v>
      </c>
      <c r="AA359">
        <v>58.1</v>
      </c>
      <c r="AB359">
        <v>68.599999999999994</v>
      </c>
      <c r="AC359">
        <v>5.4</v>
      </c>
      <c r="AD359">
        <v>0.76</v>
      </c>
      <c r="AE359">
        <v>5.0999999999999996</v>
      </c>
      <c r="AF359">
        <v>230.6</v>
      </c>
      <c r="AG359">
        <v>0.05</v>
      </c>
      <c r="AH359">
        <v>69</v>
      </c>
      <c r="AI359">
        <v>12</v>
      </c>
      <c r="AJ359">
        <v>81</v>
      </c>
      <c r="AK359">
        <v>224.8</v>
      </c>
      <c r="AL359">
        <v>6.3</v>
      </c>
      <c r="AM359">
        <v>0.74</v>
      </c>
      <c r="AN359">
        <v>24.7</v>
      </c>
      <c r="AO359">
        <v>1111.0999999999999</v>
      </c>
      <c r="AP359">
        <v>0.1</v>
      </c>
      <c r="AQ359">
        <v>225.2</v>
      </c>
      <c r="AR359">
        <v>57.9</v>
      </c>
      <c r="AS359">
        <v>283</v>
      </c>
      <c r="AT359">
        <v>643.1</v>
      </c>
      <c r="AU359">
        <v>46</v>
      </c>
      <c r="AV359">
        <v>6.47</v>
      </c>
      <c r="AW359">
        <v>45.8</v>
      </c>
      <c r="AX359">
        <v>2269.1999999999998</v>
      </c>
      <c r="AY359">
        <v>0.32</v>
      </c>
      <c r="AZ359">
        <v>646.20000000000005</v>
      </c>
      <c r="BA359">
        <v>113.5</v>
      </c>
      <c r="BB359">
        <v>759.7</v>
      </c>
      <c r="BC359">
        <v>6087006.5999999996</v>
      </c>
      <c r="BD359">
        <v>450.1</v>
      </c>
      <c r="BE359">
        <v>63.2</v>
      </c>
      <c r="BF359">
        <v>519035.6</v>
      </c>
      <c r="BG359">
        <v>21443.9</v>
      </c>
      <c r="BH359">
        <v>4.8</v>
      </c>
      <c r="BI359">
        <v>6117680.4000000004</v>
      </c>
      <c r="BJ359">
        <v>1159379.3999999999</v>
      </c>
      <c r="BK359">
        <v>7277059.7999999998</v>
      </c>
      <c r="BL359">
        <v>0</v>
      </c>
      <c r="BM359">
        <v>28.4</v>
      </c>
      <c r="BN359">
        <v>9.83</v>
      </c>
      <c r="BO359">
        <v>0</v>
      </c>
      <c r="BP359">
        <v>38.229999999999997</v>
      </c>
      <c r="BQ359">
        <v>30.07</v>
      </c>
      <c r="BR359">
        <v>10.54</v>
      </c>
      <c r="BS359">
        <v>0</v>
      </c>
      <c r="BT359">
        <v>40.61</v>
      </c>
      <c r="BU359">
        <v>126566990</v>
      </c>
      <c r="BV359">
        <v>10242956</v>
      </c>
      <c r="BW359">
        <v>20048</v>
      </c>
      <c r="BX359">
        <v>671973.9</v>
      </c>
      <c r="BY359">
        <v>0</v>
      </c>
      <c r="BZ359">
        <v>8698637</v>
      </c>
      <c r="CA359">
        <v>3041062</v>
      </c>
      <c r="CB359">
        <v>0</v>
      </c>
      <c r="CC359">
        <v>0</v>
      </c>
      <c r="CD359">
        <v>766505.8</v>
      </c>
      <c r="CE359">
        <v>6311716</v>
      </c>
      <c r="CF359">
        <v>0</v>
      </c>
      <c r="CG359">
        <v>32.700000000000003</v>
      </c>
      <c r="CH359">
        <v>0</v>
      </c>
      <c r="CI359">
        <v>88362296</v>
      </c>
      <c r="CJ359">
        <v>9071488</v>
      </c>
      <c r="CK359">
        <v>0</v>
      </c>
      <c r="CL359">
        <v>146778.5</v>
      </c>
      <c r="CM359">
        <v>0</v>
      </c>
      <c r="CN359">
        <v>367146.3</v>
      </c>
      <c r="CO359">
        <v>9109304</v>
      </c>
      <c r="CP359">
        <v>0</v>
      </c>
      <c r="CQ359">
        <v>40</v>
      </c>
      <c r="CR359">
        <v>119.1</v>
      </c>
      <c r="CS359">
        <v>0</v>
      </c>
      <c r="CT359">
        <v>670</v>
      </c>
      <c r="CU359">
        <v>0</v>
      </c>
      <c r="CV359">
        <v>0</v>
      </c>
      <c r="CW359">
        <v>646.4</v>
      </c>
      <c r="CX359">
        <v>2635.6</v>
      </c>
      <c r="CY359">
        <v>0</v>
      </c>
      <c r="CZ359">
        <v>623.79999999999995</v>
      </c>
      <c r="DA359">
        <v>0</v>
      </c>
      <c r="DB359">
        <v>22442.3</v>
      </c>
      <c r="DC359">
        <v>1151</v>
      </c>
      <c r="DD359">
        <v>2.5</v>
      </c>
      <c r="DE359">
        <v>314</v>
      </c>
      <c r="DF359">
        <v>0</v>
      </c>
      <c r="DG359">
        <v>184.7</v>
      </c>
      <c r="DH359">
        <v>0</v>
      </c>
      <c r="DI359">
        <v>3732.2</v>
      </c>
      <c r="DJ359">
        <v>140.80000000000001</v>
      </c>
      <c r="DK359">
        <v>3140</v>
      </c>
      <c r="DL359">
        <v>0</v>
      </c>
      <c r="DM359">
        <v>0</v>
      </c>
      <c r="DN359">
        <v>0.13</v>
      </c>
      <c r="DO359">
        <v>0</v>
      </c>
      <c r="DP359">
        <v>0.49</v>
      </c>
      <c r="DQ359">
        <v>0</v>
      </c>
    </row>
    <row r="360" spans="1:121" hidden="1">
      <c r="A360" t="s">
        <v>141</v>
      </c>
      <c r="B360">
        <v>2026</v>
      </c>
      <c r="C360">
        <v>120862504</v>
      </c>
      <c r="D360">
        <v>34784.800000000003</v>
      </c>
      <c r="E360">
        <v>295773.8</v>
      </c>
      <c r="F360">
        <v>1233763.1000000001</v>
      </c>
      <c r="G360">
        <v>122426827.09999999</v>
      </c>
      <c r="H360">
        <v>116515564.40000001</v>
      </c>
      <c r="I360">
        <v>111736052.5</v>
      </c>
      <c r="J360" s="53">
        <v>90577070</v>
      </c>
      <c r="K360" s="65">
        <v>94953100</v>
      </c>
      <c r="L360">
        <v>3.5999999999999997E-2</v>
      </c>
      <c r="M360">
        <v>5.3999999999999999E-2</v>
      </c>
      <c r="N360">
        <v>0.14349999999999999</v>
      </c>
      <c r="O360">
        <v>64082.22</v>
      </c>
      <c r="P360">
        <v>22641</v>
      </c>
      <c r="Q360">
        <v>0.96</v>
      </c>
      <c r="R360">
        <v>0.93</v>
      </c>
      <c r="S360">
        <v>16.5</v>
      </c>
      <c r="T360">
        <v>0.3</v>
      </c>
      <c r="U360">
        <v>0.03</v>
      </c>
      <c r="V360">
        <v>2.8</v>
      </c>
      <c r="W360">
        <v>88.1</v>
      </c>
      <c r="X360">
        <v>0.02</v>
      </c>
      <c r="Y360">
        <v>16.5</v>
      </c>
      <c r="Z360">
        <v>5.4</v>
      </c>
      <c r="AA360">
        <v>21.9</v>
      </c>
      <c r="AB360">
        <v>36.4</v>
      </c>
      <c r="AC360">
        <v>2.1</v>
      </c>
      <c r="AD360">
        <v>0.28000000000000003</v>
      </c>
      <c r="AE360">
        <v>3.8</v>
      </c>
      <c r="AF360">
        <v>148.4</v>
      </c>
      <c r="AG360">
        <v>0.03</v>
      </c>
      <c r="AH360">
        <v>36.5</v>
      </c>
      <c r="AI360">
        <v>8.1999999999999993</v>
      </c>
      <c r="AJ360">
        <v>44.7</v>
      </c>
      <c r="AK360">
        <v>156.30000000000001</v>
      </c>
      <c r="AL360">
        <v>5.6</v>
      </c>
      <c r="AM360">
        <v>0.71</v>
      </c>
      <c r="AN360">
        <v>16.100000000000001</v>
      </c>
      <c r="AO360">
        <v>733</v>
      </c>
      <c r="AP360">
        <v>7.0000000000000007E-2</v>
      </c>
      <c r="AQ360">
        <v>156.6</v>
      </c>
      <c r="AR360">
        <v>37.9</v>
      </c>
      <c r="AS360">
        <v>194.6</v>
      </c>
      <c r="AT360">
        <v>577.79999999999995</v>
      </c>
      <c r="AU360">
        <v>38.799999999999997</v>
      </c>
      <c r="AV360">
        <v>5.42</v>
      </c>
      <c r="AW360">
        <v>43.5</v>
      </c>
      <c r="AX360">
        <v>2122.5</v>
      </c>
      <c r="AY360">
        <v>0.28999999999999998</v>
      </c>
      <c r="AZ360">
        <v>580.5</v>
      </c>
      <c r="BA360">
        <v>106.8</v>
      </c>
      <c r="BB360">
        <v>687.3</v>
      </c>
      <c r="BC360">
        <v>2061980.5</v>
      </c>
      <c r="BD360">
        <v>38.9</v>
      </c>
      <c r="BE360">
        <v>3.9</v>
      </c>
      <c r="BF360">
        <v>346171.5</v>
      </c>
      <c r="BG360">
        <v>11008.9</v>
      </c>
      <c r="BH360">
        <v>2.8</v>
      </c>
      <c r="BI360">
        <v>2064199.7</v>
      </c>
      <c r="BJ360">
        <v>675009.2</v>
      </c>
      <c r="BK360">
        <v>2739208.9</v>
      </c>
      <c r="BL360">
        <v>0</v>
      </c>
      <c r="BM360">
        <v>26.82</v>
      </c>
      <c r="BN360">
        <v>11.53</v>
      </c>
      <c r="BO360">
        <v>0</v>
      </c>
      <c r="BP360">
        <v>38.35</v>
      </c>
      <c r="BQ360">
        <v>28.42</v>
      </c>
      <c r="BR360">
        <v>12.38</v>
      </c>
      <c r="BS360">
        <v>0</v>
      </c>
      <c r="BT360">
        <v>40.799999999999997</v>
      </c>
      <c r="BU360">
        <v>126822770</v>
      </c>
      <c r="BV360">
        <v>10690775</v>
      </c>
      <c r="BW360">
        <v>29906.7</v>
      </c>
      <c r="BX360">
        <v>659237.30000000005</v>
      </c>
      <c r="BY360">
        <v>0</v>
      </c>
      <c r="BZ360">
        <v>10601811</v>
      </c>
      <c r="CA360">
        <v>0</v>
      </c>
      <c r="CB360">
        <v>0</v>
      </c>
      <c r="CC360">
        <v>0</v>
      </c>
      <c r="CD360">
        <v>1268502.8999999999</v>
      </c>
      <c r="CE360">
        <v>5034641</v>
      </c>
      <c r="CF360">
        <v>0</v>
      </c>
      <c r="CG360">
        <v>0</v>
      </c>
      <c r="CH360">
        <v>0</v>
      </c>
      <c r="CI360">
        <v>90612744</v>
      </c>
      <c r="CJ360">
        <v>8958378</v>
      </c>
      <c r="CK360">
        <v>0</v>
      </c>
      <c r="CL360">
        <v>235274.1</v>
      </c>
      <c r="CM360">
        <v>0</v>
      </c>
      <c r="CN360">
        <v>362024.2</v>
      </c>
      <c r="CO360">
        <v>9060248</v>
      </c>
      <c r="CP360">
        <v>0</v>
      </c>
      <c r="CQ360">
        <v>40.200000000000003</v>
      </c>
      <c r="CR360">
        <v>119.1</v>
      </c>
      <c r="CS360">
        <v>0</v>
      </c>
      <c r="CT360">
        <v>0</v>
      </c>
      <c r="CU360">
        <v>0</v>
      </c>
      <c r="CV360">
        <v>0</v>
      </c>
      <c r="CW360">
        <v>1068.2</v>
      </c>
      <c r="CX360">
        <v>2635.6</v>
      </c>
      <c r="CY360">
        <v>0</v>
      </c>
      <c r="CZ360">
        <v>623.79999999999995</v>
      </c>
      <c r="DA360">
        <v>0</v>
      </c>
      <c r="DB360">
        <v>23040.7</v>
      </c>
      <c r="DC360">
        <v>1151</v>
      </c>
      <c r="DD360">
        <v>2.5</v>
      </c>
      <c r="DE360">
        <v>314</v>
      </c>
      <c r="DF360">
        <v>0</v>
      </c>
      <c r="DG360">
        <v>184.7</v>
      </c>
      <c r="DH360">
        <v>0</v>
      </c>
      <c r="DI360">
        <v>3732.3</v>
      </c>
      <c r="DJ360">
        <v>141.6</v>
      </c>
      <c r="DK360">
        <v>3140</v>
      </c>
      <c r="DL360">
        <v>0</v>
      </c>
      <c r="DM360">
        <v>0</v>
      </c>
      <c r="DN360">
        <v>0.13</v>
      </c>
      <c r="DO360">
        <v>0</v>
      </c>
      <c r="DP360">
        <v>0.66</v>
      </c>
      <c r="DQ360">
        <v>0</v>
      </c>
    </row>
    <row r="361" spans="1:121" hidden="1">
      <c r="A361" t="s">
        <v>141</v>
      </c>
      <c r="B361">
        <v>2028</v>
      </c>
      <c r="C361">
        <v>124327220</v>
      </c>
      <c r="D361">
        <v>49773.4</v>
      </c>
      <c r="E361">
        <v>476312.5</v>
      </c>
      <c r="F361">
        <v>1279666.8999999999</v>
      </c>
      <c r="G361">
        <v>126132976.90000001</v>
      </c>
      <c r="H361">
        <v>119855682.7</v>
      </c>
      <c r="I361">
        <v>112608666.5</v>
      </c>
      <c r="J361" s="53">
        <v>95840744</v>
      </c>
      <c r="K361" s="65">
        <v>96087940</v>
      </c>
      <c r="L361">
        <v>3.5999999999999997E-2</v>
      </c>
      <c r="M361">
        <v>5.3999999999999999E-2</v>
      </c>
      <c r="N361">
        <v>0.14349999999999999</v>
      </c>
      <c r="O361">
        <v>60534.77</v>
      </c>
      <c r="P361">
        <v>23631.8</v>
      </c>
      <c r="Q361">
        <v>0.98</v>
      </c>
      <c r="R361">
        <v>0.96</v>
      </c>
      <c r="S361">
        <v>9.1</v>
      </c>
      <c r="T361">
        <v>0.2</v>
      </c>
      <c r="U361">
        <v>0.02</v>
      </c>
      <c r="V361">
        <v>1.8</v>
      </c>
      <c r="W361">
        <v>49</v>
      </c>
      <c r="X361">
        <v>0.02</v>
      </c>
      <c r="Y361">
        <v>9.1</v>
      </c>
      <c r="Z361">
        <v>3.2</v>
      </c>
      <c r="AA361">
        <v>12.3</v>
      </c>
      <c r="AB361">
        <v>23.7</v>
      </c>
      <c r="AC361">
        <v>1.5</v>
      </c>
      <c r="AD361">
        <v>0.2</v>
      </c>
      <c r="AE361">
        <v>2.5</v>
      </c>
      <c r="AF361">
        <v>93.6</v>
      </c>
      <c r="AG361">
        <v>0.02</v>
      </c>
      <c r="AH361">
        <v>23.8</v>
      </c>
      <c r="AI361">
        <v>5.3</v>
      </c>
      <c r="AJ361">
        <v>29.1</v>
      </c>
      <c r="AK361">
        <v>84.1</v>
      </c>
      <c r="AL361">
        <v>3.9</v>
      </c>
      <c r="AM361">
        <v>0.52</v>
      </c>
      <c r="AN361">
        <v>7.8</v>
      </c>
      <c r="AO361">
        <v>365.5</v>
      </c>
      <c r="AP361">
        <v>0.04</v>
      </c>
      <c r="AQ361">
        <v>84.4</v>
      </c>
      <c r="AR361">
        <v>18.7</v>
      </c>
      <c r="AS361">
        <v>103.1</v>
      </c>
      <c r="AT361">
        <v>501.9</v>
      </c>
      <c r="AU361">
        <v>33.1</v>
      </c>
      <c r="AV361">
        <v>4.62</v>
      </c>
      <c r="AW361">
        <v>38.700000000000003</v>
      </c>
      <c r="AX361">
        <v>1859.4</v>
      </c>
      <c r="AY361">
        <v>0.26</v>
      </c>
      <c r="AZ361">
        <v>504.1</v>
      </c>
      <c r="BA361">
        <v>94.2</v>
      </c>
      <c r="BB361">
        <v>598.4</v>
      </c>
      <c r="BC361">
        <v>1123689.6000000001</v>
      </c>
      <c r="BD361">
        <v>21.2</v>
      </c>
      <c r="BE361">
        <v>2.1</v>
      </c>
      <c r="BF361">
        <v>219538.1</v>
      </c>
      <c r="BG361">
        <v>6081</v>
      </c>
      <c r="BH361">
        <v>2.2999999999999998</v>
      </c>
      <c r="BI361">
        <v>1124899</v>
      </c>
      <c r="BJ361">
        <v>401383.2</v>
      </c>
      <c r="BK361">
        <v>1526282.2</v>
      </c>
      <c r="BL361">
        <v>0</v>
      </c>
      <c r="BM361">
        <v>23.04</v>
      </c>
      <c r="BN361">
        <v>11.02</v>
      </c>
      <c r="BO361">
        <v>0</v>
      </c>
      <c r="BP361">
        <v>34.06</v>
      </c>
      <c r="BQ361">
        <v>24.45</v>
      </c>
      <c r="BR361">
        <v>11.85</v>
      </c>
      <c r="BS361">
        <v>0</v>
      </c>
      <c r="BT361">
        <v>36.299999999999997</v>
      </c>
      <c r="BU361">
        <v>126334450</v>
      </c>
      <c r="BV361">
        <v>13524310</v>
      </c>
      <c r="BW361">
        <v>42499.5</v>
      </c>
      <c r="BX361">
        <v>267005.7</v>
      </c>
      <c r="BY361">
        <v>0</v>
      </c>
      <c r="BZ361">
        <v>10403918</v>
      </c>
      <c r="CA361">
        <v>0</v>
      </c>
      <c r="CB361">
        <v>0</v>
      </c>
      <c r="CC361">
        <v>0</v>
      </c>
      <c r="CD361">
        <v>1750960</v>
      </c>
      <c r="CE361">
        <v>2802985</v>
      </c>
      <c r="CF361">
        <v>0</v>
      </c>
      <c r="CG361">
        <v>0</v>
      </c>
      <c r="CH361">
        <v>0</v>
      </c>
      <c r="CI361">
        <v>90183496</v>
      </c>
      <c r="CJ361">
        <v>8729332</v>
      </c>
      <c r="CK361">
        <v>0</v>
      </c>
      <c r="CL361">
        <v>380909.8</v>
      </c>
      <c r="CM361">
        <v>0</v>
      </c>
      <c r="CN361">
        <v>356973.6</v>
      </c>
      <c r="CO361">
        <v>11416377</v>
      </c>
      <c r="CP361">
        <v>0</v>
      </c>
      <c r="CQ361">
        <v>47.4</v>
      </c>
      <c r="CR361">
        <v>69.099999999999994</v>
      </c>
      <c r="CS361">
        <v>0</v>
      </c>
      <c r="CT361">
        <v>0</v>
      </c>
      <c r="CU361">
        <v>0</v>
      </c>
      <c r="CV361">
        <v>0</v>
      </c>
      <c r="CW361">
        <v>1474.7</v>
      </c>
      <c r="CX361">
        <v>2635.6</v>
      </c>
      <c r="CY361">
        <v>0</v>
      </c>
      <c r="CZ361">
        <v>623.79999999999995</v>
      </c>
      <c r="DA361">
        <v>0</v>
      </c>
      <c r="DB361">
        <v>23155.200000000001</v>
      </c>
      <c r="DC361">
        <v>1151</v>
      </c>
      <c r="DD361">
        <v>2.5</v>
      </c>
      <c r="DE361">
        <v>314</v>
      </c>
      <c r="DF361">
        <v>0</v>
      </c>
      <c r="DG361">
        <v>184.7</v>
      </c>
      <c r="DH361">
        <v>0</v>
      </c>
      <c r="DI361">
        <v>4423.2</v>
      </c>
      <c r="DJ361">
        <v>170.2</v>
      </c>
      <c r="DK361">
        <v>3140</v>
      </c>
      <c r="DL361">
        <v>0</v>
      </c>
      <c r="DM361">
        <v>0</v>
      </c>
      <c r="DN361">
        <v>0.13</v>
      </c>
      <c r="DO361">
        <v>0</v>
      </c>
      <c r="DP361">
        <v>0.83</v>
      </c>
      <c r="DQ361">
        <v>0</v>
      </c>
    </row>
    <row r="362" spans="1:121" hidden="1">
      <c r="A362" t="s">
        <v>141</v>
      </c>
      <c r="B362">
        <v>2030</v>
      </c>
      <c r="C362">
        <v>128343960</v>
      </c>
      <c r="D362">
        <v>54180.9</v>
      </c>
      <c r="E362">
        <v>544875.19999999995</v>
      </c>
      <c r="F362">
        <v>1341276.6000000001</v>
      </c>
      <c r="G362">
        <v>130284294.40000001</v>
      </c>
      <c r="H362">
        <v>123727974.90000001</v>
      </c>
      <c r="I362">
        <v>115951578.40000001</v>
      </c>
      <c r="J362" s="53">
        <v>102285250</v>
      </c>
      <c r="K362" s="65">
        <v>97120824</v>
      </c>
      <c r="L362">
        <v>3.5999999999999997E-2</v>
      </c>
      <c r="M362">
        <v>5.3999999999999999E-2</v>
      </c>
      <c r="N362">
        <v>0.14349999999999999</v>
      </c>
      <c r="O362">
        <v>62488.87</v>
      </c>
      <c r="P362">
        <v>24833.7</v>
      </c>
      <c r="Q362">
        <v>0.98</v>
      </c>
      <c r="R362">
        <v>1</v>
      </c>
      <c r="S362">
        <v>8.9</v>
      </c>
      <c r="T362">
        <v>0.2</v>
      </c>
      <c r="U362">
        <v>0.02</v>
      </c>
      <c r="V362">
        <v>1.7</v>
      </c>
      <c r="W362">
        <v>48.3</v>
      </c>
      <c r="X362">
        <v>0.02</v>
      </c>
      <c r="Y362">
        <v>9</v>
      </c>
      <c r="Z362">
        <v>3.2</v>
      </c>
      <c r="AA362">
        <v>12.1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25.5</v>
      </c>
      <c r="AL362">
        <v>1.3</v>
      </c>
      <c r="AM362">
        <v>0.18</v>
      </c>
      <c r="AN362">
        <v>2.2999999999999998</v>
      </c>
      <c r="AO362">
        <v>106.9</v>
      </c>
      <c r="AP362">
        <v>0.01</v>
      </c>
      <c r="AQ362">
        <v>25.6</v>
      </c>
      <c r="AR362">
        <v>5.5</v>
      </c>
      <c r="AS362">
        <v>31</v>
      </c>
      <c r="AT362">
        <v>432.3</v>
      </c>
      <c r="AU362">
        <v>29.5</v>
      </c>
      <c r="AV362">
        <v>4.12</v>
      </c>
      <c r="AW362">
        <v>33.1</v>
      </c>
      <c r="AX362">
        <v>1579.8</v>
      </c>
      <c r="AY362">
        <v>0.23</v>
      </c>
      <c r="AZ362">
        <v>434.3</v>
      </c>
      <c r="BA362">
        <v>80.2</v>
      </c>
      <c r="BB362">
        <v>514.5</v>
      </c>
      <c r="BC362">
        <v>1095864.2</v>
      </c>
      <c r="BD362">
        <v>20.7</v>
      </c>
      <c r="BE362">
        <v>2.1</v>
      </c>
      <c r="BF362">
        <v>212613.8</v>
      </c>
      <c r="BG362">
        <v>5927.6</v>
      </c>
      <c r="BH362">
        <v>2.2000000000000002</v>
      </c>
      <c r="BI362">
        <v>1097043.6000000001</v>
      </c>
      <c r="BJ362">
        <v>389868.2</v>
      </c>
      <c r="BK362">
        <v>1486911.8</v>
      </c>
      <c r="BL362">
        <v>0</v>
      </c>
      <c r="BM362">
        <v>21.74</v>
      </c>
      <c r="BN362">
        <v>11.56</v>
      </c>
      <c r="BO362">
        <v>0</v>
      </c>
      <c r="BP362">
        <v>33.31</v>
      </c>
      <c r="BQ362">
        <v>23.09</v>
      </c>
      <c r="BR362">
        <v>12.45</v>
      </c>
      <c r="BS362">
        <v>0</v>
      </c>
      <c r="BT362">
        <v>35.54</v>
      </c>
      <c r="BU362">
        <v>125072104</v>
      </c>
      <c r="BV362">
        <v>14332717</v>
      </c>
      <c r="BW362">
        <v>45553.8</v>
      </c>
      <c r="BX362">
        <v>239818.2</v>
      </c>
      <c r="BY362">
        <v>0</v>
      </c>
      <c r="BZ362">
        <v>10185037</v>
      </c>
      <c r="CA362">
        <v>0</v>
      </c>
      <c r="CB362">
        <v>0</v>
      </c>
      <c r="CC362">
        <v>0</v>
      </c>
      <c r="CD362">
        <v>2625846.2000000002</v>
      </c>
      <c r="CE362">
        <v>2722406</v>
      </c>
      <c r="CF362">
        <v>0</v>
      </c>
      <c r="CG362">
        <v>0</v>
      </c>
      <c r="CH362">
        <v>0</v>
      </c>
      <c r="CI362">
        <v>88675270</v>
      </c>
      <c r="CJ362">
        <v>8430975</v>
      </c>
      <c r="CK362">
        <v>0</v>
      </c>
      <c r="CL362">
        <v>440325</v>
      </c>
      <c r="CM362">
        <v>0</v>
      </c>
      <c r="CN362">
        <v>352058.5</v>
      </c>
      <c r="CO362">
        <v>11354811</v>
      </c>
      <c r="CP362">
        <v>0</v>
      </c>
      <c r="CQ362">
        <v>46</v>
      </c>
      <c r="CR362">
        <v>69.099999999999994</v>
      </c>
      <c r="CS362">
        <v>0</v>
      </c>
      <c r="CT362">
        <v>0</v>
      </c>
      <c r="CU362">
        <v>0</v>
      </c>
      <c r="CV362">
        <v>0</v>
      </c>
      <c r="CW362">
        <v>2213.8000000000002</v>
      </c>
      <c r="CX362">
        <v>2635.6</v>
      </c>
      <c r="CY362">
        <v>0</v>
      </c>
      <c r="CZ362">
        <v>623.79999999999995</v>
      </c>
      <c r="DA362">
        <v>0</v>
      </c>
      <c r="DB362">
        <v>23165.4</v>
      </c>
      <c r="DC362">
        <v>1151</v>
      </c>
      <c r="DD362">
        <v>0</v>
      </c>
      <c r="DE362">
        <v>314</v>
      </c>
      <c r="DF362">
        <v>0</v>
      </c>
      <c r="DG362">
        <v>184.7</v>
      </c>
      <c r="DH362">
        <v>0</v>
      </c>
      <c r="DI362">
        <v>4423.2</v>
      </c>
      <c r="DJ362">
        <v>169.4</v>
      </c>
      <c r="DK362">
        <v>3140</v>
      </c>
      <c r="DL362">
        <v>0</v>
      </c>
      <c r="DM362">
        <v>0</v>
      </c>
      <c r="DN362">
        <v>0.13</v>
      </c>
      <c r="DO362">
        <v>0</v>
      </c>
      <c r="DP362">
        <v>1</v>
      </c>
      <c r="DQ362">
        <v>0</v>
      </c>
    </row>
    <row r="363" spans="1:121" hidden="1">
      <c r="A363" t="s">
        <v>141</v>
      </c>
      <c r="B363">
        <v>2035</v>
      </c>
      <c r="C363">
        <v>139652220</v>
      </c>
      <c r="D363">
        <v>87427.8</v>
      </c>
      <c r="E363">
        <v>375719.8</v>
      </c>
      <c r="F363">
        <v>1372533.9</v>
      </c>
      <c r="G363">
        <v>141487899.80000001</v>
      </c>
      <c r="H363">
        <v>134629595.09999999</v>
      </c>
      <c r="I363">
        <v>126548454.90000001</v>
      </c>
      <c r="J363" s="53">
        <v>108636740</v>
      </c>
      <c r="K363" s="65">
        <v>89639760</v>
      </c>
      <c r="L363">
        <v>3.5999999999999997E-2</v>
      </c>
      <c r="M363">
        <v>5.3999999999999999E-2</v>
      </c>
      <c r="N363">
        <v>0.14349999999999999</v>
      </c>
      <c r="O363">
        <v>92214.43</v>
      </c>
      <c r="P363">
        <v>28265.9</v>
      </c>
      <c r="Q363">
        <v>0.97</v>
      </c>
      <c r="R363">
        <v>1</v>
      </c>
      <c r="S363">
        <v>10.6</v>
      </c>
      <c r="T363">
        <v>0.2</v>
      </c>
      <c r="U363">
        <v>0.02</v>
      </c>
      <c r="V363">
        <v>1.9</v>
      </c>
      <c r="W363">
        <v>57.1</v>
      </c>
      <c r="X363">
        <v>0.02</v>
      </c>
      <c r="Y363">
        <v>10.6</v>
      </c>
      <c r="Z363">
        <v>3.6</v>
      </c>
      <c r="AA363">
        <v>14.3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361.1</v>
      </c>
      <c r="AU363">
        <v>21.9</v>
      </c>
      <c r="AV363">
        <v>3.02</v>
      </c>
      <c r="AW363">
        <v>30.3</v>
      </c>
      <c r="AX363">
        <v>1407.5</v>
      </c>
      <c r="AY363">
        <v>0.19</v>
      </c>
      <c r="AZ363">
        <v>362.6</v>
      </c>
      <c r="BA363">
        <v>72.3</v>
      </c>
      <c r="BB363">
        <v>434.9</v>
      </c>
      <c r="BC363">
        <v>1268442.6000000001</v>
      </c>
      <c r="BD363">
        <v>23.9</v>
      </c>
      <c r="BE363">
        <v>2.4</v>
      </c>
      <c r="BF363">
        <v>229964.9</v>
      </c>
      <c r="BG363">
        <v>6823.6</v>
      </c>
      <c r="BH363">
        <v>2.2999999999999998</v>
      </c>
      <c r="BI363">
        <v>1269807.7</v>
      </c>
      <c r="BJ363">
        <v>433923.5</v>
      </c>
      <c r="BK363">
        <v>1703731.3</v>
      </c>
      <c r="BL363">
        <v>0</v>
      </c>
      <c r="BM363">
        <v>19.78</v>
      </c>
      <c r="BN363">
        <v>17.89</v>
      </c>
      <c r="BO363">
        <v>0</v>
      </c>
      <c r="BP363">
        <v>37.67</v>
      </c>
      <c r="BQ363">
        <v>20.99</v>
      </c>
      <c r="BR363">
        <v>19.27</v>
      </c>
      <c r="BS363">
        <v>0</v>
      </c>
      <c r="BT363">
        <v>40.26</v>
      </c>
      <c r="BU363">
        <v>122436070</v>
      </c>
      <c r="BV363">
        <v>14939445</v>
      </c>
      <c r="BW363">
        <v>73843.8</v>
      </c>
      <c r="BX363">
        <v>213965.4</v>
      </c>
      <c r="BY363">
        <v>0</v>
      </c>
      <c r="BZ363">
        <v>9674421</v>
      </c>
      <c r="CA363">
        <v>0</v>
      </c>
      <c r="CB363">
        <v>0</v>
      </c>
      <c r="CC363">
        <v>0</v>
      </c>
      <c r="CD363">
        <v>3493407.5</v>
      </c>
      <c r="CE363">
        <v>3138221</v>
      </c>
      <c r="CF363">
        <v>0</v>
      </c>
      <c r="CG363">
        <v>1015.6</v>
      </c>
      <c r="CH363">
        <v>0</v>
      </c>
      <c r="CI363">
        <v>85905080</v>
      </c>
      <c r="CJ363">
        <v>8186439</v>
      </c>
      <c r="CK363">
        <v>0</v>
      </c>
      <c r="CL363">
        <v>303632.8</v>
      </c>
      <c r="CM363">
        <v>0</v>
      </c>
      <c r="CN363">
        <v>411076.6</v>
      </c>
      <c r="CO363">
        <v>11034961</v>
      </c>
      <c r="CP363">
        <v>0</v>
      </c>
      <c r="CQ363">
        <v>83.2</v>
      </c>
      <c r="CR363">
        <v>69.099999999999994</v>
      </c>
      <c r="CS363">
        <v>0</v>
      </c>
      <c r="CT363">
        <v>0</v>
      </c>
      <c r="CU363">
        <v>0</v>
      </c>
      <c r="CV363">
        <v>0</v>
      </c>
      <c r="CW363">
        <v>3000.3</v>
      </c>
      <c r="CX363">
        <v>2635.6</v>
      </c>
      <c r="CY363">
        <v>0</v>
      </c>
      <c r="CZ363">
        <v>1033.0999999999999</v>
      </c>
      <c r="DA363">
        <v>0</v>
      </c>
      <c r="DB363">
        <v>23178.2</v>
      </c>
      <c r="DC363">
        <v>1151</v>
      </c>
      <c r="DD363">
        <v>0</v>
      </c>
      <c r="DE363">
        <v>314</v>
      </c>
      <c r="DF363">
        <v>0</v>
      </c>
      <c r="DG363">
        <v>216.4</v>
      </c>
      <c r="DH363">
        <v>0</v>
      </c>
      <c r="DI363">
        <v>4231.8</v>
      </c>
      <c r="DJ363">
        <v>330.7</v>
      </c>
      <c r="DK363">
        <v>3140</v>
      </c>
      <c r="DL363">
        <v>0</v>
      </c>
      <c r="DM363">
        <v>0</v>
      </c>
      <c r="DN363">
        <v>0.13</v>
      </c>
      <c r="DO363">
        <v>0</v>
      </c>
      <c r="DP363">
        <v>1</v>
      </c>
      <c r="DQ363">
        <v>0</v>
      </c>
    </row>
    <row r="364" spans="1:121" hidden="1">
      <c r="A364" t="s">
        <v>141</v>
      </c>
      <c r="B364">
        <v>2040</v>
      </c>
      <c r="C364">
        <v>153203420</v>
      </c>
      <c r="D364">
        <v>360685.2</v>
      </c>
      <c r="E364">
        <v>253978.9</v>
      </c>
      <c r="F364">
        <v>1410723</v>
      </c>
      <c r="G364">
        <v>155228810.59999999</v>
      </c>
      <c r="H364">
        <v>147693499.09999999</v>
      </c>
      <c r="I364">
        <v>136259998.90000001</v>
      </c>
      <c r="J364" s="53">
        <v>115484696</v>
      </c>
      <c r="K364" s="65">
        <v>81429896</v>
      </c>
      <c r="L364">
        <v>3.5999999999999997E-2</v>
      </c>
      <c r="M364">
        <v>5.3999999999999999E-2</v>
      </c>
      <c r="N364">
        <v>0.14349999999999999</v>
      </c>
      <c r="O364">
        <v>91546.44</v>
      </c>
      <c r="P364">
        <v>31862.6</v>
      </c>
      <c r="Q364">
        <v>0.98</v>
      </c>
      <c r="R364">
        <v>1</v>
      </c>
      <c r="S364">
        <v>9.3000000000000007</v>
      </c>
      <c r="T364">
        <v>0.2</v>
      </c>
      <c r="U364">
        <v>0.02</v>
      </c>
      <c r="V364">
        <v>1.8</v>
      </c>
      <c r="W364">
        <v>50.3</v>
      </c>
      <c r="X364">
        <v>0.02</v>
      </c>
      <c r="Y364">
        <v>9.3000000000000007</v>
      </c>
      <c r="Z364">
        <v>3.3</v>
      </c>
      <c r="AA364">
        <v>12.6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346</v>
      </c>
      <c r="AU364">
        <v>20.6</v>
      </c>
      <c r="AV364">
        <v>2.83</v>
      </c>
      <c r="AW364">
        <v>29.1</v>
      </c>
      <c r="AX364">
        <v>1360.9</v>
      </c>
      <c r="AY364">
        <v>0.18</v>
      </c>
      <c r="AZ364">
        <v>347.4</v>
      </c>
      <c r="BA364">
        <v>69.7</v>
      </c>
      <c r="BB364">
        <v>417.1</v>
      </c>
      <c r="BC364">
        <v>1093537.8999999999</v>
      </c>
      <c r="BD364">
        <v>20.6</v>
      </c>
      <c r="BE364">
        <v>2.1</v>
      </c>
      <c r="BF364">
        <v>207669.6</v>
      </c>
      <c r="BG364">
        <v>5905.8</v>
      </c>
      <c r="BH364">
        <v>2.2000000000000002</v>
      </c>
      <c r="BI364">
        <v>1094714.8</v>
      </c>
      <c r="BJ364">
        <v>384252</v>
      </c>
      <c r="BK364">
        <v>1478966.8</v>
      </c>
      <c r="BL364">
        <v>0</v>
      </c>
      <c r="BM364">
        <v>18.04</v>
      </c>
      <c r="BN364">
        <v>18.309999999999999</v>
      </c>
      <c r="BO364">
        <v>0</v>
      </c>
      <c r="BP364">
        <v>36.35</v>
      </c>
      <c r="BQ364">
        <v>19.149999999999999</v>
      </c>
      <c r="BR364">
        <v>19.739999999999998</v>
      </c>
      <c r="BS364">
        <v>0</v>
      </c>
      <c r="BT364">
        <v>38.89</v>
      </c>
      <c r="BU364">
        <v>121050190</v>
      </c>
      <c r="BV364">
        <v>18968812</v>
      </c>
      <c r="BW364">
        <v>306675</v>
      </c>
      <c r="BX364">
        <v>191580.9</v>
      </c>
      <c r="BY364">
        <v>0</v>
      </c>
      <c r="BZ364">
        <v>9791951</v>
      </c>
      <c r="CA364">
        <v>0</v>
      </c>
      <c r="CB364">
        <v>0</v>
      </c>
      <c r="CC364">
        <v>0</v>
      </c>
      <c r="CD364">
        <v>3503662.8</v>
      </c>
      <c r="CE364">
        <v>2713340</v>
      </c>
      <c r="CF364">
        <v>0</v>
      </c>
      <c r="CG364">
        <v>4143.5</v>
      </c>
      <c r="CH364">
        <v>0</v>
      </c>
      <c r="CI364">
        <v>80786890</v>
      </c>
      <c r="CJ364">
        <v>8082529</v>
      </c>
      <c r="CK364">
        <v>0</v>
      </c>
      <c r="CL364">
        <v>204272.7</v>
      </c>
      <c r="CM364">
        <v>0</v>
      </c>
      <c r="CN364">
        <v>671520.1</v>
      </c>
      <c r="CO364">
        <v>14793629</v>
      </c>
      <c r="CP364">
        <v>0</v>
      </c>
      <c r="CQ364">
        <v>577.29999999999995</v>
      </c>
      <c r="CR364">
        <v>69.099999999999994</v>
      </c>
      <c r="CS364">
        <v>0</v>
      </c>
      <c r="CT364">
        <v>0</v>
      </c>
      <c r="CU364">
        <v>0</v>
      </c>
      <c r="CV364">
        <v>0</v>
      </c>
      <c r="CW364">
        <v>3105.7</v>
      </c>
      <c r="CX364">
        <v>2635.6</v>
      </c>
      <c r="CY364">
        <v>0</v>
      </c>
      <c r="CZ364">
        <v>1463.4</v>
      </c>
      <c r="DA364">
        <v>0</v>
      </c>
      <c r="DB364">
        <v>23191.1</v>
      </c>
      <c r="DC364">
        <v>1151</v>
      </c>
      <c r="DD364">
        <v>0</v>
      </c>
      <c r="DE364">
        <v>314</v>
      </c>
      <c r="DF364">
        <v>0</v>
      </c>
      <c r="DG364">
        <v>336.5</v>
      </c>
      <c r="DH364">
        <v>0</v>
      </c>
      <c r="DI364">
        <v>4531</v>
      </c>
      <c r="DJ364">
        <v>1706.2</v>
      </c>
      <c r="DK364">
        <v>3140</v>
      </c>
      <c r="DL364">
        <v>0</v>
      </c>
      <c r="DM364">
        <v>0</v>
      </c>
      <c r="DN364">
        <v>0.13</v>
      </c>
      <c r="DO364">
        <v>0</v>
      </c>
      <c r="DP364">
        <v>1</v>
      </c>
      <c r="DQ364">
        <v>0</v>
      </c>
    </row>
    <row r="365" spans="1:121" hidden="1">
      <c r="A365" t="s">
        <v>141</v>
      </c>
      <c r="B365">
        <v>2045</v>
      </c>
      <c r="C365">
        <v>166924830</v>
      </c>
      <c r="D365">
        <v>737788.2</v>
      </c>
      <c r="E365">
        <v>268348.40000000002</v>
      </c>
      <c r="F365">
        <v>1550473</v>
      </c>
      <c r="G365">
        <v>169481446.19999999</v>
      </c>
      <c r="H365">
        <v>160921458.59999999</v>
      </c>
      <c r="I365">
        <v>148620428.59999999</v>
      </c>
      <c r="J365" s="53">
        <v>132261096</v>
      </c>
      <c r="K365" s="65">
        <v>83109860</v>
      </c>
      <c r="L365">
        <v>3.5999999999999997E-2</v>
      </c>
      <c r="M365">
        <v>5.3999999999999999E-2</v>
      </c>
      <c r="N365">
        <v>0.14349999999999999</v>
      </c>
      <c r="O365">
        <v>91162.2</v>
      </c>
      <c r="P365">
        <v>35606.5</v>
      </c>
      <c r="Q365">
        <v>0.97</v>
      </c>
      <c r="R365">
        <v>1</v>
      </c>
      <c r="S365">
        <v>11.3</v>
      </c>
      <c r="T365">
        <v>0.2</v>
      </c>
      <c r="U365">
        <v>0.02</v>
      </c>
      <c r="V365">
        <v>2</v>
      </c>
      <c r="W365">
        <v>60.8</v>
      </c>
      <c r="X365">
        <v>0.02</v>
      </c>
      <c r="Y365">
        <v>11.3</v>
      </c>
      <c r="Z365">
        <v>3.8</v>
      </c>
      <c r="AA365">
        <v>15.1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299.60000000000002</v>
      </c>
      <c r="AU365">
        <v>16.899999999999999</v>
      </c>
      <c r="AV365">
        <v>2.2999999999999998</v>
      </c>
      <c r="AW365">
        <v>26.5</v>
      </c>
      <c r="AX365">
        <v>1210.2</v>
      </c>
      <c r="AY365">
        <v>0.16</v>
      </c>
      <c r="AZ365">
        <v>300.7</v>
      </c>
      <c r="BA365">
        <v>62.6</v>
      </c>
      <c r="BB365">
        <v>363.3</v>
      </c>
      <c r="BC365">
        <v>1320961.8</v>
      </c>
      <c r="BD365">
        <v>24.9</v>
      </c>
      <c r="BE365">
        <v>2.5</v>
      </c>
      <c r="BF365">
        <v>232230.9</v>
      </c>
      <c r="BG365">
        <v>7090.1</v>
      </c>
      <c r="BH365">
        <v>2.2000000000000002</v>
      </c>
      <c r="BI365">
        <v>1322383.3999999999</v>
      </c>
      <c r="BJ365">
        <v>444120.3</v>
      </c>
      <c r="BK365">
        <v>1766503.7</v>
      </c>
      <c r="BL365">
        <v>0</v>
      </c>
      <c r="BM365">
        <v>16.39</v>
      </c>
      <c r="BN365">
        <v>18.59</v>
      </c>
      <c r="BO365">
        <v>0.41</v>
      </c>
      <c r="BP365">
        <v>35.39</v>
      </c>
      <c r="BQ365">
        <v>17.420000000000002</v>
      </c>
      <c r="BR365">
        <v>20.100000000000001</v>
      </c>
      <c r="BS365">
        <v>0.44</v>
      </c>
      <c r="BT365">
        <v>37.950000000000003</v>
      </c>
      <c r="BU365">
        <v>120148820</v>
      </c>
      <c r="BV365">
        <v>20861018</v>
      </c>
      <c r="BW365">
        <v>623166</v>
      </c>
      <c r="BX365">
        <v>172142.5</v>
      </c>
      <c r="BY365">
        <v>0</v>
      </c>
      <c r="BZ365">
        <v>9606900</v>
      </c>
      <c r="CA365">
        <v>0</v>
      </c>
      <c r="CB365">
        <v>0</v>
      </c>
      <c r="CC365">
        <v>0</v>
      </c>
      <c r="CD365">
        <v>3520588.8</v>
      </c>
      <c r="CE365">
        <v>3216561.2</v>
      </c>
      <c r="CF365">
        <v>0</v>
      </c>
      <c r="CG365">
        <v>19455.3</v>
      </c>
      <c r="CH365">
        <v>0</v>
      </c>
      <c r="CI365">
        <v>77541496</v>
      </c>
      <c r="CJ365">
        <v>7896798.5</v>
      </c>
      <c r="CK365">
        <v>0</v>
      </c>
      <c r="CL365">
        <v>211280.6</v>
      </c>
      <c r="CM365">
        <v>0</v>
      </c>
      <c r="CN365">
        <v>1173739.8999999999</v>
      </c>
      <c r="CO365">
        <v>16166690</v>
      </c>
      <c r="CP365">
        <v>0</v>
      </c>
      <c r="CQ365">
        <v>1125.2</v>
      </c>
      <c r="CR365">
        <v>69.099999999999994</v>
      </c>
      <c r="CS365">
        <v>0</v>
      </c>
      <c r="CT365">
        <v>0</v>
      </c>
      <c r="CU365">
        <v>0</v>
      </c>
      <c r="CV365">
        <v>0</v>
      </c>
      <c r="CW365">
        <v>3216.8</v>
      </c>
      <c r="CX365">
        <v>2635.6</v>
      </c>
      <c r="CY365">
        <v>0</v>
      </c>
      <c r="CZ365">
        <v>4191.8</v>
      </c>
      <c r="DA365">
        <v>0</v>
      </c>
      <c r="DB365">
        <v>23213.1</v>
      </c>
      <c r="DC365">
        <v>1151</v>
      </c>
      <c r="DD365">
        <v>0</v>
      </c>
      <c r="DE365">
        <v>314</v>
      </c>
      <c r="DF365">
        <v>0</v>
      </c>
      <c r="DG365">
        <v>562.20000000000005</v>
      </c>
      <c r="DH365">
        <v>0</v>
      </c>
      <c r="DI365">
        <v>4672.3999999999996</v>
      </c>
      <c r="DJ365">
        <v>3897.8</v>
      </c>
      <c r="DK365">
        <v>3140</v>
      </c>
      <c r="DL365">
        <v>0</v>
      </c>
      <c r="DM365">
        <v>0</v>
      </c>
      <c r="DN365">
        <v>0.13</v>
      </c>
      <c r="DO365">
        <v>1</v>
      </c>
      <c r="DP365">
        <v>1</v>
      </c>
      <c r="DQ365">
        <v>0</v>
      </c>
    </row>
    <row r="366" spans="1:121" hidden="1">
      <c r="A366" t="s">
        <v>141</v>
      </c>
      <c r="B366">
        <v>2050</v>
      </c>
      <c r="C366">
        <v>180698180</v>
      </c>
      <c r="D366">
        <v>972696.2</v>
      </c>
      <c r="E366">
        <v>281784</v>
      </c>
      <c r="F366">
        <v>1715100.3</v>
      </c>
      <c r="G366">
        <v>183667755.5</v>
      </c>
      <c r="H366">
        <v>174199428.09999999</v>
      </c>
      <c r="I366">
        <v>153412879.90000001</v>
      </c>
      <c r="J366" s="53">
        <v>146854160</v>
      </c>
      <c r="K366" s="65">
        <v>92645580</v>
      </c>
      <c r="L366">
        <v>3.5999999999999997E-2</v>
      </c>
      <c r="M366">
        <v>5.3999999999999999E-2</v>
      </c>
      <c r="N366">
        <v>0.14349999999999999</v>
      </c>
      <c r="O366">
        <v>91399.93</v>
      </c>
      <c r="P366">
        <v>39111.599999999999</v>
      </c>
      <c r="Q366">
        <v>0.98</v>
      </c>
      <c r="R366">
        <v>1</v>
      </c>
      <c r="S366">
        <v>10.1</v>
      </c>
      <c r="T366">
        <v>0.2</v>
      </c>
      <c r="U366">
        <v>0.02</v>
      </c>
      <c r="V366">
        <v>1.8</v>
      </c>
      <c r="W366">
        <v>54.4</v>
      </c>
      <c r="X366">
        <v>0.02</v>
      </c>
      <c r="Y366">
        <v>10.1</v>
      </c>
      <c r="Z366">
        <v>3.4</v>
      </c>
      <c r="AA366">
        <v>13.6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305.7</v>
      </c>
      <c r="AU366">
        <v>15.7</v>
      </c>
      <c r="AV366">
        <v>2.11</v>
      </c>
      <c r="AW366">
        <v>28.2</v>
      </c>
      <c r="AX366">
        <v>1284.4000000000001</v>
      </c>
      <c r="AY366">
        <v>0.16</v>
      </c>
      <c r="AZ366">
        <v>306.8</v>
      </c>
      <c r="BA366">
        <v>66.5</v>
      </c>
      <c r="BB366">
        <v>373.3</v>
      </c>
      <c r="BC366">
        <v>1274103.6000000001</v>
      </c>
      <c r="BD366">
        <v>24</v>
      </c>
      <c r="BE366">
        <v>2.4</v>
      </c>
      <c r="BF366">
        <v>226850.9</v>
      </c>
      <c r="BG366">
        <v>6845.4</v>
      </c>
      <c r="BH366">
        <v>2.2000000000000002</v>
      </c>
      <c r="BI366">
        <v>1275474.8</v>
      </c>
      <c r="BJ366">
        <v>431442.6</v>
      </c>
      <c r="BK366">
        <v>1706917.4</v>
      </c>
      <c r="BL366">
        <v>0</v>
      </c>
      <c r="BM366">
        <v>17.47</v>
      </c>
      <c r="BN366">
        <v>18.350000000000001</v>
      </c>
      <c r="BO366">
        <v>0</v>
      </c>
      <c r="BP366">
        <v>35.82</v>
      </c>
      <c r="BQ366">
        <v>18.57</v>
      </c>
      <c r="BR366">
        <v>19.850000000000001</v>
      </c>
      <c r="BS366">
        <v>0</v>
      </c>
      <c r="BT366">
        <v>38.409999999999997</v>
      </c>
      <c r="BU366">
        <v>129216660</v>
      </c>
      <c r="BV366">
        <v>30254876</v>
      </c>
      <c r="BW366">
        <v>829160.6</v>
      </c>
      <c r="BX366">
        <v>175251.20000000001</v>
      </c>
      <c r="BY366">
        <v>0</v>
      </c>
      <c r="BZ366">
        <v>9841146</v>
      </c>
      <c r="CA366">
        <v>0</v>
      </c>
      <c r="CB366">
        <v>0</v>
      </c>
      <c r="CC366">
        <v>0</v>
      </c>
      <c r="CD366">
        <v>3493506</v>
      </c>
      <c r="CE366">
        <v>2830887.2</v>
      </c>
      <c r="CF366">
        <v>0</v>
      </c>
      <c r="CG366">
        <v>175668.2</v>
      </c>
      <c r="CH366">
        <v>0</v>
      </c>
      <c r="CI366">
        <v>76978744</v>
      </c>
      <c r="CJ366">
        <v>7906249.5</v>
      </c>
      <c r="CK366">
        <v>0</v>
      </c>
      <c r="CL366">
        <v>224659.20000000001</v>
      </c>
      <c r="CM366">
        <v>0</v>
      </c>
      <c r="CN366">
        <v>1146852</v>
      </c>
      <c r="CO366">
        <v>25614518</v>
      </c>
      <c r="CP366">
        <v>0</v>
      </c>
      <c r="CQ366">
        <v>1113.5</v>
      </c>
      <c r="CR366">
        <v>69.099999999999994</v>
      </c>
      <c r="CS366">
        <v>0</v>
      </c>
      <c r="CT366">
        <v>0</v>
      </c>
      <c r="CU366">
        <v>0</v>
      </c>
      <c r="CV366">
        <v>0</v>
      </c>
      <c r="CW366">
        <v>3292.7</v>
      </c>
      <c r="CX366">
        <v>2080.6999999999998</v>
      </c>
      <c r="CY366">
        <v>0</v>
      </c>
      <c r="CZ366">
        <v>10472.5</v>
      </c>
      <c r="DA366">
        <v>0</v>
      </c>
      <c r="DB366">
        <v>23212.1</v>
      </c>
      <c r="DC366">
        <v>1151</v>
      </c>
      <c r="DD366">
        <v>0</v>
      </c>
      <c r="DE366">
        <v>314</v>
      </c>
      <c r="DF366">
        <v>0</v>
      </c>
      <c r="DG366">
        <v>561.70000000000005</v>
      </c>
      <c r="DH366">
        <v>0</v>
      </c>
      <c r="DI366">
        <v>7388.5</v>
      </c>
      <c r="DJ366">
        <v>3877.6</v>
      </c>
      <c r="DK366">
        <v>3140</v>
      </c>
      <c r="DL366">
        <v>0</v>
      </c>
      <c r="DM366">
        <v>0</v>
      </c>
      <c r="DN366">
        <v>0.13</v>
      </c>
      <c r="DO366">
        <v>0</v>
      </c>
      <c r="DP366">
        <v>1</v>
      </c>
      <c r="DQ366">
        <v>0</v>
      </c>
    </row>
    <row r="367" spans="1:121" hidden="1">
      <c r="A367" t="s">
        <v>146</v>
      </c>
      <c r="B367">
        <v>2024</v>
      </c>
      <c r="C367">
        <v>72638790</v>
      </c>
      <c r="D367">
        <v>21.3</v>
      </c>
      <c r="E367">
        <v>0</v>
      </c>
      <c r="F367">
        <v>724778.8</v>
      </c>
      <c r="G367">
        <v>73363594.5</v>
      </c>
      <c r="H367">
        <v>70027679.700000003</v>
      </c>
      <c r="I367">
        <v>64644902.100000001</v>
      </c>
      <c r="J367" s="53">
        <v>68507096</v>
      </c>
      <c r="K367" s="65">
        <v>53225860</v>
      </c>
      <c r="L367">
        <v>3.5900000000000001E-2</v>
      </c>
      <c r="M367">
        <v>5.3999999999999999E-2</v>
      </c>
      <c r="N367">
        <v>0.183</v>
      </c>
      <c r="O367">
        <v>18677.78</v>
      </c>
      <c r="P367">
        <v>17683.599999999999</v>
      </c>
      <c r="Q367">
        <v>0.37</v>
      </c>
      <c r="R367">
        <v>0.5</v>
      </c>
      <c r="S367">
        <v>401.1</v>
      </c>
      <c r="T367">
        <v>31.5</v>
      </c>
      <c r="U367">
        <v>4.47</v>
      </c>
      <c r="V367">
        <v>27.9</v>
      </c>
      <c r="W367">
        <v>1332.5</v>
      </c>
      <c r="X367">
        <v>0.23</v>
      </c>
      <c r="Y367">
        <v>403.3</v>
      </c>
      <c r="Z367">
        <v>67.7</v>
      </c>
      <c r="AA367">
        <v>471</v>
      </c>
      <c r="AB367">
        <v>362</v>
      </c>
      <c r="AC367">
        <v>31.2</v>
      </c>
      <c r="AD367">
        <v>4.45</v>
      </c>
      <c r="AE367">
        <v>22.8</v>
      </c>
      <c r="AF367">
        <v>1118</v>
      </c>
      <c r="AG367">
        <v>0.21</v>
      </c>
      <c r="AH367">
        <v>364.2</v>
      </c>
      <c r="AI367">
        <v>56.2</v>
      </c>
      <c r="AJ367">
        <v>420.4</v>
      </c>
      <c r="AK367">
        <v>318.7</v>
      </c>
      <c r="AL367">
        <v>22</v>
      </c>
      <c r="AM367">
        <v>3.09</v>
      </c>
      <c r="AN367">
        <v>23.3</v>
      </c>
      <c r="AO367">
        <v>1144.3</v>
      </c>
      <c r="AP367">
        <v>0.16</v>
      </c>
      <c r="AQ367">
        <v>320.2</v>
      </c>
      <c r="AR367">
        <v>57.5</v>
      </c>
      <c r="AS367">
        <v>377.7</v>
      </c>
      <c r="AT367">
        <v>815.7</v>
      </c>
      <c r="AU367">
        <v>68.2</v>
      </c>
      <c r="AV367">
        <v>9.8699999999999992</v>
      </c>
      <c r="AW367">
        <v>50.5</v>
      </c>
      <c r="AX367">
        <v>2442.6999999999998</v>
      </c>
      <c r="AY367">
        <v>0.5</v>
      </c>
      <c r="AZ367">
        <v>820.4</v>
      </c>
      <c r="BA367">
        <v>123.4</v>
      </c>
      <c r="BB367">
        <v>943.8</v>
      </c>
      <c r="BC367">
        <v>23105841.800000001</v>
      </c>
      <c r="BD367">
        <v>1815.9</v>
      </c>
      <c r="BE367">
        <v>257.3</v>
      </c>
      <c r="BF367">
        <v>1610181.5</v>
      </c>
      <c r="BG367">
        <v>76783.3</v>
      </c>
      <c r="BH367">
        <v>13.4</v>
      </c>
      <c r="BI367">
        <v>23230193.600000001</v>
      </c>
      <c r="BJ367">
        <v>3901990.3</v>
      </c>
      <c r="BK367">
        <v>27132183.899999999</v>
      </c>
      <c r="BL367">
        <v>0</v>
      </c>
      <c r="BM367">
        <v>30.17</v>
      </c>
      <c r="BN367">
        <v>4.13</v>
      </c>
      <c r="BO367">
        <v>0</v>
      </c>
      <c r="BP367">
        <v>34.299999999999997</v>
      </c>
      <c r="BQ367">
        <v>31.97</v>
      </c>
      <c r="BR367">
        <v>4.49</v>
      </c>
      <c r="BS367">
        <v>0</v>
      </c>
      <c r="BT367">
        <v>36.46</v>
      </c>
      <c r="BU367">
        <v>58032504</v>
      </c>
      <c r="BV367">
        <v>8718692</v>
      </c>
      <c r="BW367">
        <v>18</v>
      </c>
      <c r="BX367">
        <v>1203316.8999999999</v>
      </c>
      <c r="BY367">
        <v>0</v>
      </c>
      <c r="BZ367">
        <v>0</v>
      </c>
      <c r="CA367">
        <v>14628734</v>
      </c>
      <c r="CB367">
        <v>0</v>
      </c>
      <c r="CC367">
        <v>0</v>
      </c>
      <c r="CD367">
        <v>191128.6</v>
      </c>
      <c r="CE367">
        <v>21569316</v>
      </c>
      <c r="CF367">
        <v>0</v>
      </c>
      <c r="CG367">
        <v>295063.2</v>
      </c>
      <c r="CH367">
        <v>0</v>
      </c>
      <c r="CI367">
        <v>1777080.6</v>
      </c>
      <c r="CJ367">
        <v>9559418</v>
      </c>
      <c r="CK367">
        <v>280863.59999999998</v>
      </c>
      <c r="CL367">
        <v>0</v>
      </c>
      <c r="CM367">
        <v>0</v>
      </c>
      <c r="CN367">
        <v>5773381</v>
      </c>
      <c r="CO367">
        <v>2754183</v>
      </c>
      <c r="CP367">
        <v>0</v>
      </c>
      <c r="CQ367">
        <v>0.1</v>
      </c>
      <c r="CR367">
        <v>189.2</v>
      </c>
      <c r="CS367">
        <v>0</v>
      </c>
      <c r="CT367">
        <v>3765.3</v>
      </c>
      <c r="CU367">
        <v>0</v>
      </c>
      <c r="CV367">
        <v>0</v>
      </c>
      <c r="CW367">
        <v>138.4</v>
      </c>
      <c r="CX367">
        <v>3487</v>
      </c>
      <c r="CY367">
        <v>0</v>
      </c>
      <c r="CZ367">
        <v>3168.4</v>
      </c>
      <c r="DA367">
        <v>0</v>
      </c>
      <c r="DB367">
        <v>392.7</v>
      </c>
      <c r="DC367">
        <v>1197.0999999999999</v>
      </c>
      <c r="DD367">
        <v>923.5</v>
      </c>
      <c r="DE367">
        <v>0</v>
      </c>
      <c r="DF367">
        <v>0</v>
      </c>
      <c r="DG367">
        <v>2713.4</v>
      </c>
      <c r="DH367">
        <v>0</v>
      </c>
      <c r="DI367">
        <v>886.6</v>
      </c>
      <c r="DJ367">
        <v>0.1</v>
      </c>
      <c r="DK367">
        <v>0</v>
      </c>
      <c r="DL367">
        <v>0</v>
      </c>
      <c r="DM367">
        <v>0</v>
      </c>
      <c r="DN367">
        <v>0.1</v>
      </c>
      <c r="DO367">
        <v>0</v>
      </c>
      <c r="DP367">
        <v>0</v>
      </c>
      <c r="DQ367">
        <v>0</v>
      </c>
    </row>
    <row r="368" spans="1:121" hidden="1">
      <c r="A368" t="s">
        <v>146</v>
      </c>
      <c r="B368">
        <v>2026</v>
      </c>
      <c r="C368">
        <v>73884020</v>
      </c>
      <c r="D368">
        <v>565568.9</v>
      </c>
      <c r="E368">
        <v>0</v>
      </c>
      <c r="F368">
        <v>898634.8</v>
      </c>
      <c r="G368">
        <v>75348216.200000003</v>
      </c>
      <c r="H368">
        <v>71228134.200000003</v>
      </c>
      <c r="I368">
        <v>62314614.200000003</v>
      </c>
      <c r="J368" s="53">
        <v>84931510</v>
      </c>
      <c r="K368" s="65">
        <v>68621250</v>
      </c>
      <c r="L368">
        <v>3.5900000000000001E-2</v>
      </c>
      <c r="M368">
        <v>5.3999999999999999E-2</v>
      </c>
      <c r="N368">
        <v>0.183</v>
      </c>
      <c r="O368">
        <v>49650.78</v>
      </c>
      <c r="P368">
        <v>18015.7</v>
      </c>
      <c r="Q368">
        <v>0.44</v>
      </c>
      <c r="R368">
        <v>0.59</v>
      </c>
      <c r="S368">
        <v>347.5</v>
      </c>
      <c r="T368">
        <v>26.9</v>
      </c>
      <c r="U368">
        <v>3.81</v>
      </c>
      <c r="V368">
        <v>24.8</v>
      </c>
      <c r="W368">
        <v>1170.2</v>
      </c>
      <c r="X368">
        <v>0.2</v>
      </c>
      <c r="Y368">
        <v>349.4</v>
      </c>
      <c r="Z368">
        <v>59.7</v>
      </c>
      <c r="AA368">
        <v>409.1</v>
      </c>
      <c r="AB368">
        <v>285.39999999999998</v>
      </c>
      <c r="AC368">
        <v>24</v>
      </c>
      <c r="AD368">
        <v>3.42</v>
      </c>
      <c r="AE368">
        <v>18.899999999999999</v>
      </c>
      <c r="AF368">
        <v>901.2</v>
      </c>
      <c r="AG368">
        <v>0.17</v>
      </c>
      <c r="AH368">
        <v>287</v>
      </c>
      <c r="AI368">
        <v>45.8</v>
      </c>
      <c r="AJ368">
        <v>332.8</v>
      </c>
      <c r="AK368">
        <v>260.3</v>
      </c>
      <c r="AL368">
        <v>13.7</v>
      </c>
      <c r="AM368">
        <v>1.86</v>
      </c>
      <c r="AN368">
        <v>22.9</v>
      </c>
      <c r="AO368">
        <v>1072.9000000000001</v>
      </c>
      <c r="AP368">
        <v>0.13</v>
      </c>
      <c r="AQ368">
        <v>261.2</v>
      </c>
      <c r="AR368">
        <v>54.9</v>
      </c>
      <c r="AS368">
        <v>316.10000000000002</v>
      </c>
      <c r="AT368">
        <v>773.4</v>
      </c>
      <c r="AU368">
        <v>63.9</v>
      </c>
      <c r="AV368">
        <v>9.19</v>
      </c>
      <c r="AW368">
        <v>48.2</v>
      </c>
      <c r="AX368">
        <v>2377.8000000000002</v>
      </c>
      <c r="AY368">
        <v>0.45</v>
      </c>
      <c r="AZ368">
        <v>777.8</v>
      </c>
      <c r="BA368">
        <v>119.2</v>
      </c>
      <c r="BB368">
        <v>897</v>
      </c>
      <c r="BC368">
        <v>20329294.899999999</v>
      </c>
      <c r="BD368">
        <v>1573.2</v>
      </c>
      <c r="BE368">
        <v>222.5</v>
      </c>
      <c r="BF368">
        <v>1452376.5</v>
      </c>
      <c r="BG368">
        <v>68485.5</v>
      </c>
      <c r="BH368">
        <v>12</v>
      </c>
      <c r="BI368">
        <v>20436903.899999999</v>
      </c>
      <c r="BJ368">
        <v>3496511.5</v>
      </c>
      <c r="BK368">
        <v>23933415.399999999</v>
      </c>
      <c r="BL368">
        <v>0</v>
      </c>
      <c r="BM368">
        <v>28.42</v>
      </c>
      <c r="BN368">
        <v>10.65</v>
      </c>
      <c r="BO368">
        <v>0</v>
      </c>
      <c r="BP368">
        <v>39.07</v>
      </c>
      <c r="BQ368">
        <v>30.17</v>
      </c>
      <c r="BR368">
        <v>11.65</v>
      </c>
      <c r="BS368">
        <v>0</v>
      </c>
      <c r="BT368">
        <v>41.82</v>
      </c>
      <c r="BU368">
        <v>58976980</v>
      </c>
      <c r="BV368">
        <v>13033602</v>
      </c>
      <c r="BW368">
        <v>491417.2</v>
      </c>
      <c r="BX368">
        <v>1201790.8999999999</v>
      </c>
      <c r="BY368">
        <v>0</v>
      </c>
      <c r="BZ368">
        <v>0</v>
      </c>
      <c r="CA368">
        <v>12609424</v>
      </c>
      <c r="CB368">
        <v>0</v>
      </c>
      <c r="CC368">
        <v>0</v>
      </c>
      <c r="CD368">
        <v>325909.2</v>
      </c>
      <c r="CE368">
        <v>20002162</v>
      </c>
      <c r="CF368">
        <v>0</v>
      </c>
      <c r="CG368">
        <v>131350.39999999999</v>
      </c>
      <c r="CH368">
        <v>0</v>
      </c>
      <c r="CI368">
        <v>1776708.6</v>
      </c>
      <c r="CJ368">
        <v>9540268</v>
      </c>
      <c r="CK368">
        <v>190258.3</v>
      </c>
      <c r="CL368">
        <v>0</v>
      </c>
      <c r="CM368">
        <v>0</v>
      </c>
      <c r="CN368">
        <v>9936461</v>
      </c>
      <c r="CO368">
        <v>2771231.8</v>
      </c>
      <c r="CP368">
        <v>0</v>
      </c>
      <c r="CQ368">
        <v>370.3</v>
      </c>
      <c r="CR368">
        <v>189.2</v>
      </c>
      <c r="CS368">
        <v>0</v>
      </c>
      <c r="CT368">
        <v>3765.3</v>
      </c>
      <c r="CU368">
        <v>0</v>
      </c>
      <c r="CV368">
        <v>0</v>
      </c>
      <c r="CW368">
        <v>235.4</v>
      </c>
      <c r="CX368">
        <v>3487</v>
      </c>
      <c r="CY368">
        <v>0</v>
      </c>
      <c r="CZ368">
        <v>2926</v>
      </c>
      <c r="DA368">
        <v>0</v>
      </c>
      <c r="DB368">
        <v>392.7</v>
      </c>
      <c r="DC368">
        <v>1197.0999999999999</v>
      </c>
      <c r="DD368">
        <v>871.7</v>
      </c>
      <c r="DE368">
        <v>0</v>
      </c>
      <c r="DF368">
        <v>0</v>
      </c>
      <c r="DG368">
        <v>4693.8999999999996</v>
      </c>
      <c r="DH368">
        <v>0</v>
      </c>
      <c r="DI368">
        <v>894.4</v>
      </c>
      <c r="DJ368">
        <v>1481.1</v>
      </c>
      <c r="DK368">
        <v>0</v>
      </c>
      <c r="DL368">
        <v>0</v>
      </c>
      <c r="DM368">
        <v>0</v>
      </c>
      <c r="DN368">
        <v>0.1</v>
      </c>
      <c r="DO368">
        <v>0</v>
      </c>
      <c r="DP368">
        <v>0</v>
      </c>
      <c r="DQ368">
        <v>0</v>
      </c>
    </row>
    <row r="369" spans="1:121" hidden="1">
      <c r="A369" t="s">
        <v>146</v>
      </c>
      <c r="B369">
        <v>2028</v>
      </c>
      <c r="C369">
        <v>75511790</v>
      </c>
      <c r="D369">
        <v>661880.9</v>
      </c>
      <c r="E369">
        <v>0</v>
      </c>
      <c r="F369">
        <v>1027828</v>
      </c>
      <c r="G369">
        <v>77201500.700000003</v>
      </c>
      <c r="H369">
        <v>72797403</v>
      </c>
      <c r="I369">
        <v>63631347.799999997</v>
      </c>
      <c r="J369" s="53">
        <v>101566080</v>
      </c>
      <c r="K369" s="65">
        <v>71370824</v>
      </c>
      <c r="L369">
        <v>3.5900000000000001E-2</v>
      </c>
      <c r="M369">
        <v>5.3999999999999999E-2</v>
      </c>
      <c r="N369">
        <v>0.183</v>
      </c>
      <c r="O369">
        <v>61426.82</v>
      </c>
      <c r="P369">
        <v>18189.400000000001</v>
      </c>
      <c r="Q369">
        <v>0.56000000000000005</v>
      </c>
      <c r="R369">
        <v>0.73</v>
      </c>
      <c r="S369">
        <v>243.6</v>
      </c>
      <c r="T369">
        <v>15.7</v>
      </c>
      <c r="U369">
        <v>2.1800000000000002</v>
      </c>
      <c r="V369">
        <v>21.2</v>
      </c>
      <c r="W369">
        <v>923.7</v>
      </c>
      <c r="X369">
        <v>0.16</v>
      </c>
      <c r="Y369">
        <v>244.6</v>
      </c>
      <c r="Z369">
        <v>48.8</v>
      </c>
      <c r="AA369">
        <v>293.39999999999998</v>
      </c>
      <c r="AB369">
        <v>167</v>
      </c>
      <c r="AC369">
        <v>12</v>
      </c>
      <c r="AD369">
        <v>1.68</v>
      </c>
      <c r="AE369">
        <v>13.7</v>
      </c>
      <c r="AF369">
        <v>595.5</v>
      </c>
      <c r="AG369">
        <v>0.11</v>
      </c>
      <c r="AH369">
        <v>167.8</v>
      </c>
      <c r="AI369">
        <v>31.5</v>
      </c>
      <c r="AJ369">
        <v>199.3</v>
      </c>
      <c r="AK369">
        <v>211.8</v>
      </c>
      <c r="AL369">
        <v>4.9000000000000004</v>
      </c>
      <c r="AM369">
        <v>0.55000000000000004</v>
      </c>
      <c r="AN369">
        <v>24.3</v>
      </c>
      <c r="AO369">
        <v>1075.3</v>
      </c>
      <c r="AP369">
        <v>0.1</v>
      </c>
      <c r="AQ369">
        <v>212.1</v>
      </c>
      <c r="AR369">
        <v>56.4</v>
      </c>
      <c r="AS369">
        <v>268.5</v>
      </c>
      <c r="AT369">
        <v>582.79999999999995</v>
      </c>
      <c r="AU369">
        <v>45.7</v>
      </c>
      <c r="AV369">
        <v>6.53</v>
      </c>
      <c r="AW369">
        <v>39.5</v>
      </c>
      <c r="AX369">
        <v>1877.7</v>
      </c>
      <c r="AY369">
        <v>0.35</v>
      </c>
      <c r="AZ369">
        <v>585.9</v>
      </c>
      <c r="BA369">
        <v>95.6</v>
      </c>
      <c r="BB369">
        <v>681.5</v>
      </c>
      <c r="BC369">
        <v>11285587.300000001</v>
      </c>
      <c r="BD369">
        <v>727.6</v>
      </c>
      <c r="BE369">
        <v>100.9</v>
      </c>
      <c r="BF369">
        <v>985533.9</v>
      </c>
      <c r="BG369">
        <v>42861.3</v>
      </c>
      <c r="BH369">
        <v>7.3</v>
      </c>
      <c r="BI369">
        <v>11334800.6</v>
      </c>
      <c r="BJ369">
        <v>2264792.7999999998</v>
      </c>
      <c r="BK369">
        <v>13599593.5</v>
      </c>
      <c r="BL369">
        <v>0</v>
      </c>
      <c r="BM369">
        <v>21.77</v>
      </c>
      <c r="BN369">
        <v>12.82</v>
      </c>
      <c r="BO369">
        <v>0</v>
      </c>
      <c r="BP369">
        <v>34.590000000000003</v>
      </c>
      <c r="BQ369">
        <v>23.2</v>
      </c>
      <c r="BR369">
        <v>14.03</v>
      </c>
      <c r="BS369">
        <v>0</v>
      </c>
      <c r="BT369">
        <v>37.22</v>
      </c>
      <c r="BU369">
        <v>46914540</v>
      </c>
      <c r="BV369">
        <v>13570154</v>
      </c>
      <c r="BW369">
        <v>572669.6</v>
      </c>
      <c r="BX369">
        <v>1102291.2</v>
      </c>
      <c r="BY369">
        <v>0</v>
      </c>
      <c r="BZ369">
        <v>0</v>
      </c>
      <c r="CA369">
        <v>5512941.5</v>
      </c>
      <c r="CB369">
        <v>0</v>
      </c>
      <c r="CC369">
        <v>0</v>
      </c>
      <c r="CD369">
        <v>584467.9</v>
      </c>
      <c r="CE369">
        <v>15195515</v>
      </c>
      <c r="CF369">
        <v>0</v>
      </c>
      <c r="CG369">
        <v>78802.7</v>
      </c>
      <c r="CH369">
        <v>0</v>
      </c>
      <c r="CI369">
        <v>1679322.8</v>
      </c>
      <c r="CJ369">
        <v>9155939</v>
      </c>
      <c r="CK369">
        <v>46907.6</v>
      </c>
      <c r="CL369">
        <v>0</v>
      </c>
      <c r="CM369">
        <v>0</v>
      </c>
      <c r="CN369">
        <v>10229398</v>
      </c>
      <c r="CO369">
        <v>2756286.8</v>
      </c>
      <c r="CP369">
        <v>0</v>
      </c>
      <c r="CQ369">
        <v>376</v>
      </c>
      <c r="CR369">
        <v>189.2</v>
      </c>
      <c r="CS369">
        <v>0</v>
      </c>
      <c r="CT369">
        <v>3765.3</v>
      </c>
      <c r="CU369">
        <v>0</v>
      </c>
      <c r="CV369">
        <v>0</v>
      </c>
      <c r="CW369">
        <v>420.9</v>
      </c>
      <c r="CX369">
        <v>3487</v>
      </c>
      <c r="CY369">
        <v>0</v>
      </c>
      <c r="CZ369">
        <v>2837.6</v>
      </c>
      <c r="DA369">
        <v>0</v>
      </c>
      <c r="DB369">
        <v>392.7</v>
      </c>
      <c r="DC369">
        <v>1197.0999999999999</v>
      </c>
      <c r="DD369">
        <v>682</v>
      </c>
      <c r="DE369">
        <v>0</v>
      </c>
      <c r="DF369">
        <v>0</v>
      </c>
      <c r="DG369">
        <v>4895.3</v>
      </c>
      <c r="DH369">
        <v>0</v>
      </c>
      <c r="DI369">
        <v>894.4</v>
      </c>
      <c r="DJ369">
        <v>1503.7</v>
      </c>
      <c r="DK369">
        <v>0</v>
      </c>
      <c r="DL369">
        <v>0</v>
      </c>
      <c r="DM369">
        <v>0</v>
      </c>
      <c r="DN369">
        <v>0.1</v>
      </c>
      <c r="DO369">
        <v>0</v>
      </c>
      <c r="DP369">
        <v>0</v>
      </c>
      <c r="DQ369">
        <v>0</v>
      </c>
    </row>
    <row r="370" spans="1:121" hidden="1">
      <c r="A370" t="s">
        <v>146</v>
      </c>
      <c r="B370">
        <v>2030</v>
      </c>
      <c r="C370">
        <v>77401190</v>
      </c>
      <c r="D370">
        <v>1446295.4</v>
      </c>
      <c r="E370">
        <v>0</v>
      </c>
      <c r="F370">
        <v>1025710</v>
      </c>
      <c r="G370">
        <v>79873200.599999994</v>
      </c>
      <c r="H370">
        <v>74618895.799999997</v>
      </c>
      <c r="I370">
        <v>63895156.100000001</v>
      </c>
      <c r="J370" s="53">
        <v>103683830</v>
      </c>
      <c r="K370" s="65">
        <v>67428110</v>
      </c>
      <c r="L370">
        <v>3.5900000000000001E-2</v>
      </c>
      <c r="M370">
        <v>5.3900000000000003E-2</v>
      </c>
      <c r="N370">
        <v>0.183</v>
      </c>
      <c r="O370">
        <v>70427.17</v>
      </c>
      <c r="P370">
        <v>18822.400000000001</v>
      </c>
      <c r="Q370">
        <v>0.65</v>
      </c>
      <c r="R370">
        <v>0.8</v>
      </c>
      <c r="S370">
        <v>197.3</v>
      </c>
      <c r="T370">
        <v>13.2</v>
      </c>
      <c r="U370">
        <v>1.83</v>
      </c>
      <c r="V370">
        <v>16.899999999999999</v>
      </c>
      <c r="W370">
        <v>737.6</v>
      </c>
      <c r="X370">
        <v>0.13</v>
      </c>
      <c r="Y370">
        <v>198.2</v>
      </c>
      <c r="Z370">
        <v>38.9</v>
      </c>
      <c r="AA370">
        <v>237.2</v>
      </c>
      <c r="AB370">
        <v>122.9</v>
      </c>
      <c r="AC370">
        <v>9</v>
      </c>
      <c r="AD370">
        <v>1.27</v>
      </c>
      <c r="AE370">
        <v>10.1</v>
      </c>
      <c r="AF370">
        <v>434.3</v>
      </c>
      <c r="AG370">
        <v>0.09</v>
      </c>
      <c r="AH370">
        <v>123.5</v>
      </c>
      <c r="AI370">
        <v>23.1</v>
      </c>
      <c r="AJ370">
        <v>146.6</v>
      </c>
      <c r="AK370">
        <v>213.2</v>
      </c>
      <c r="AL370">
        <v>7.5</v>
      </c>
      <c r="AM370">
        <v>0.94</v>
      </c>
      <c r="AN370">
        <v>22.2</v>
      </c>
      <c r="AO370">
        <v>1002.6</v>
      </c>
      <c r="AP370">
        <v>0.1</v>
      </c>
      <c r="AQ370">
        <v>213.6</v>
      </c>
      <c r="AR370">
        <v>52.1</v>
      </c>
      <c r="AS370">
        <v>265.8</v>
      </c>
      <c r="AT370">
        <v>487.6</v>
      </c>
      <c r="AU370">
        <v>37.700000000000003</v>
      </c>
      <c r="AV370">
        <v>5.36</v>
      </c>
      <c r="AW370">
        <v>33.299999999999997</v>
      </c>
      <c r="AX370">
        <v>1611.5</v>
      </c>
      <c r="AY370">
        <v>0.28000000000000003</v>
      </c>
      <c r="AZ370">
        <v>490.2</v>
      </c>
      <c r="BA370">
        <v>81.400000000000006</v>
      </c>
      <c r="BB370">
        <v>571.6</v>
      </c>
      <c r="BC370">
        <v>8442522.6999999993</v>
      </c>
      <c r="BD370">
        <v>561.4</v>
      </c>
      <c r="BE370">
        <v>78</v>
      </c>
      <c r="BF370">
        <v>726452.7</v>
      </c>
      <c r="BG370">
        <v>31622.400000000001</v>
      </c>
      <c r="BH370">
        <v>5.7</v>
      </c>
      <c r="BI370">
        <v>8480545.5999999996</v>
      </c>
      <c r="BJ370">
        <v>1670368.9</v>
      </c>
      <c r="BK370">
        <v>10150914.5</v>
      </c>
      <c r="BL370">
        <v>0</v>
      </c>
      <c r="BM370">
        <v>18.579999999999998</v>
      </c>
      <c r="BN370">
        <v>14.11</v>
      </c>
      <c r="BO370">
        <v>0</v>
      </c>
      <c r="BP370">
        <v>32.69</v>
      </c>
      <c r="BQ370">
        <v>19.87</v>
      </c>
      <c r="BR370">
        <v>15.55</v>
      </c>
      <c r="BS370">
        <v>0</v>
      </c>
      <c r="BT370">
        <v>35.43</v>
      </c>
      <c r="BU370">
        <v>43518850</v>
      </c>
      <c r="BV370">
        <v>15978045</v>
      </c>
      <c r="BW370">
        <v>1250767.3999999999</v>
      </c>
      <c r="BX370">
        <v>558835.6</v>
      </c>
      <c r="BY370">
        <v>0</v>
      </c>
      <c r="BZ370">
        <v>0</v>
      </c>
      <c r="CA370">
        <v>4326224.5</v>
      </c>
      <c r="CB370">
        <v>0</v>
      </c>
      <c r="CC370">
        <v>0</v>
      </c>
      <c r="CD370">
        <v>1055146.8</v>
      </c>
      <c r="CE370">
        <v>11050664</v>
      </c>
      <c r="CF370">
        <v>0</v>
      </c>
      <c r="CG370">
        <v>44075.8</v>
      </c>
      <c r="CH370">
        <v>0</v>
      </c>
      <c r="CI370">
        <v>1549577.4</v>
      </c>
      <c r="CJ370">
        <v>8760282</v>
      </c>
      <c r="CK370">
        <v>378.5</v>
      </c>
      <c r="CL370">
        <v>0</v>
      </c>
      <c r="CM370">
        <v>0</v>
      </c>
      <c r="CN370">
        <v>11232652</v>
      </c>
      <c r="CO370">
        <v>3690245.2</v>
      </c>
      <c r="CP370">
        <v>0</v>
      </c>
      <c r="CQ370">
        <v>1203.8</v>
      </c>
      <c r="CR370">
        <v>127.2</v>
      </c>
      <c r="CS370">
        <v>0</v>
      </c>
      <c r="CT370">
        <v>3765.3</v>
      </c>
      <c r="CU370">
        <v>0</v>
      </c>
      <c r="CV370">
        <v>0</v>
      </c>
      <c r="CW370">
        <v>758.2</v>
      </c>
      <c r="CX370">
        <v>3487</v>
      </c>
      <c r="CY370">
        <v>0</v>
      </c>
      <c r="CZ370">
        <v>2822.6</v>
      </c>
      <c r="DA370">
        <v>0</v>
      </c>
      <c r="DB370">
        <v>392.7</v>
      </c>
      <c r="DC370">
        <v>1197.0999999999999</v>
      </c>
      <c r="DD370">
        <v>176.9</v>
      </c>
      <c r="DE370">
        <v>0</v>
      </c>
      <c r="DF370">
        <v>0</v>
      </c>
      <c r="DG370">
        <v>5392.2</v>
      </c>
      <c r="DH370">
        <v>0</v>
      </c>
      <c r="DI370">
        <v>1132</v>
      </c>
      <c r="DJ370">
        <v>3205.6</v>
      </c>
      <c r="DK370">
        <v>0</v>
      </c>
      <c r="DL370">
        <v>0</v>
      </c>
      <c r="DM370">
        <v>0</v>
      </c>
      <c r="DN370">
        <v>0.1</v>
      </c>
      <c r="DO370">
        <v>0</v>
      </c>
      <c r="DP370">
        <v>0</v>
      </c>
      <c r="DQ370">
        <v>0</v>
      </c>
    </row>
    <row r="371" spans="1:121" hidden="1">
      <c r="A371" t="s">
        <v>146</v>
      </c>
      <c r="B371">
        <v>2035</v>
      </c>
      <c r="C371">
        <v>82384790</v>
      </c>
      <c r="D371">
        <v>2232615</v>
      </c>
      <c r="E371">
        <v>0</v>
      </c>
      <c r="F371">
        <v>950852.6</v>
      </c>
      <c r="G371">
        <v>85568256.400000006</v>
      </c>
      <c r="H371">
        <v>79423371.5</v>
      </c>
      <c r="I371">
        <v>63982901.100000001</v>
      </c>
      <c r="J371" s="53">
        <v>98057200</v>
      </c>
      <c r="K371" s="65">
        <v>60215176</v>
      </c>
      <c r="L371">
        <v>3.5900000000000001E-2</v>
      </c>
      <c r="M371">
        <v>5.3900000000000003E-2</v>
      </c>
      <c r="N371">
        <v>0.183</v>
      </c>
      <c r="O371">
        <v>90840.66</v>
      </c>
      <c r="P371">
        <v>20549.400000000001</v>
      </c>
      <c r="Q371">
        <v>0.72</v>
      </c>
      <c r="R371">
        <v>0.83</v>
      </c>
      <c r="S371">
        <v>151.9</v>
      </c>
      <c r="T371">
        <v>9.5</v>
      </c>
      <c r="U371">
        <v>1.31</v>
      </c>
      <c r="V371">
        <v>13.8</v>
      </c>
      <c r="W371">
        <v>587.79999999999995</v>
      </c>
      <c r="X371">
        <v>0.11</v>
      </c>
      <c r="Y371">
        <v>152.5</v>
      </c>
      <c r="Z371">
        <v>31.4</v>
      </c>
      <c r="AA371">
        <v>183.9</v>
      </c>
      <c r="AB371">
        <v>97.9</v>
      </c>
      <c r="AC371">
        <v>6.6</v>
      </c>
      <c r="AD371">
        <v>0.92</v>
      </c>
      <c r="AE371">
        <v>8.9</v>
      </c>
      <c r="AF371">
        <v>365.9</v>
      </c>
      <c r="AG371">
        <v>0.08</v>
      </c>
      <c r="AH371">
        <v>98.4</v>
      </c>
      <c r="AI371">
        <v>19.8</v>
      </c>
      <c r="AJ371">
        <v>118.2</v>
      </c>
      <c r="AK371">
        <v>230.7</v>
      </c>
      <c r="AL371">
        <v>11.4</v>
      </c>
      <c r="AM371">
        <v>1.53</v>
      </c>
      <c r="AN371">
        <v>21</v>
      </c>
      <c r="AO371">
        <v>979.4</v>
      </c>
      <c r="AP371">
        <v>0.11</v>
      </c>
      <c r="AQ371">
        <v>231.5</v>
      </c>
      <c r="AR371">
        <v>50.2</v>
      </c>
      <c r="AS371">
        <v>281.7</v>
      </c>
      <c r="AT371">
        <v>449.1</v>
      </c>
      <c r="AU371">
        <v>34.299999999999997</v>
      </c>
      <c r="AV371">
        <v>4.88</v>
      </c>
      <c r="AW371">
        <v>31.1</v>
      </c>
      <c r="AX371">
        <v>1494.1</v>
      </c>
      <c r="AY371">
        <v>0.26</v>
      </c>
      <c r="AZ371">
        <v>451.4</v>
      </c>
      <c r="BA371">
        <v>75.7</v>
      </c>
      <c r="BB371">
        <v>527.1</v>
      </c>
      <c r="BC371">
        <v>7096075.0999999996</v>
      </c>
      <c r="BD371">
        <v>442.8</v>
      </c>
      <c r="BE371">
        <v>61.1</v>
      </c>
      <c r="BF371">
        <v>649823.9</v>
      </c>
      <c r="BG371">
        <v>27527.7</v>
      </c>
      <c r="BH371">
        <v>5.0999999999999996</v>
      </c>
      <c r="BI371">
        <v>7125946.5999999996</v>
      </c>
      <c r="BJ371">
        <v>1471534.3</v>
      </c>
      <c r="BK371">
        <v>8597480.9000000004</v>
      </c>
      <c r="BL371">
        <v>0</v>
      </c>
      <c r="BM371">
        <v>16.73</v>
      </c>
      <c r="BN371">
        <v>18.11</v>
      </c>
      <c r="BO371">
        <v>0</v>
      </c>
      <c r="BP371">
        <v>34.840000000000003</v>
      </c>
      <c r="BQ371">
        <v>17.98</v>
      </c>
      <c r="BR371">
        <v>20.11</v>
      </c>
      <c r="BS371">
        <v>0</v>
      </c>
      <c r="BT371">
        <v>38.090000000000003</v>
      </c>
      <c r="BU371">
        <v>47603836</v>
      </c>
      <c r="BV371">
        <v>21585356</v>
      </c>
      <c r="BW371">
        <v>1887389.2</v>
      </c>
      <c r="BX371">
        <v>526708.6</v>
      </c>
      <c r="BY371">
        <v>0</v>
      </c>
      <c r="BZ371">
        <v>0</v>
      </c>
      <c r="CA371">
        <v>3360954.5</v>
      </c>
      <c r="CB371">
        <v>0</v>
      </c>
      <c r="CC371">
        <v>0</v>
      </c>
      <c r="CD371">
        <v>2358315.2000000002</v>
      </c>
      <c r="CE371">
        <v>9976532</v>
      </c>
      <c r="CF371">
        <v>0</v>
      </c>
      <c r="CG371">
        <v>155346.20000000001</v>
      </c>
      <c r="CH371">
        <v>0</v>
      </c>
      <c r="CI371">
        <v>1479404.8</v>
      </c>
      <c r="CJ371">
        <v>8631984</v>
      </c>
      <c r="CK371">
        <v>160.6</v>
      </c>
      <c r="CL371">
        <v>0</v>
      </c>
      <c r="CM371">
        <v>0</v>
      </c>
      <c r="CN371">
        <v>14374982</v>
      </c>
      <c r="CO371">
        <v>4852057</v>
      </c>
      <c r="CP371">
        <v>0</v>
      </c>
      <c r="CQ371">
        <v>1943</v>
      </c>
      <c r="CR371">
        <v>127.2</v>
      </c>
      <c r="CS371">
        <v>0</v>
      </c>
      <c r="CT371">
        <v>3523.1</v>
      </c>
      <c r="CU371">
        <v>0</v>
      </c>
      <c r="CV371">
        <v>0</v>
      </c>
      <c r="CW371">
        <v>1702.7</v>
      </c>
      <c r="CX371">
        <v>3487</v>
      </c>
      <c r="CY371">
        <v>0</v>
      </c>
      <c r="CZ371">
        <v>4071.5</v>
      </c>
      <c r="DA371">
        <v>0</v>
      </c>
      <c r="DB371">
        <v>392.7</v>
      </c>
      <c r="DC371">
        <v>1197.0999999999999</v>
      </c>
      <c r="DD371">
        <v>172.4</v>
      </c>
      <c r="DE371">
        <v>0</v>
      </c>
      <c r="DF371">
        <v>0</v>
      </c>
      <c r="DG371">
        <v>6915.2</v>
      </c>
      <c r="DH371">
        <v>0</v>
      </c>
      <c r="DI371">
        <v>1446.9</v>
      </c>
      <c r="DJ371">
        <v>5610.6</v>
      </c>
      <c r="DK371">
        <v>0</v>
      </c>
      <c r="DL371">
        <v>0</v>
      </c>
      <c r="DM371">
        <v>0</v>
      </c>
      <c r="DN371">
        <v>0.1</v>
      </c>
      <c r="DO371">
        <v>0</v>
      </c>
      <c r="DP371">
        <v>0</v>
      </c>
      <c r="DQ371">
        <v>0</v>
      </c>
    </row>
    <row r="372" spans="1:121" hidden="1">
      <c r="A372" t="s">
        <v>146</v>
      </c>
      <c r="B372">
        <v>2040</v>
      </c>
      <c r="C372">
        <v>88097096</v>
      </c>
      <c r="D372">
        <v>3194528.8</v>
      </c>
      <c r="E372">
        <v>0</v>
      </c>
      <c r="F372">
        <v>975554.5</v>
      </c>
      <c r="G372">
        <v>92267176</v>
      </c>
      <c r="H372">
        <v>84930352.099999994</v>
      </c>
      <c r="I372">
        <v>63588347.899999999</v>
      </c>
      <c r="J372" s="53">
        <v>101122900</v>
      </c>
      <c r="K372" s="65">
        <v>62671692</v>
      </c>
      <c r="L372">
        <v>3.5900000000000001E-2</v>
      </c>
      <c r="M372">
        <v>5.3900000000000003E-2</v>
      </c>
      <c r="N372">
        <v>0.183</v>
      </c>
      <c r="O372">
        <v>88843.18</v>
      </c>
      <c r="P372">
        <v>22405.3</v>
      </c>
      <c r="Q372">
        <v>0.78</v>
      </c>
      <c r="R372">
        <v>0.86</v>
      </c>
      <c r="S372">
        <v>107.7</v>
      </c>
      <c r="T372">
        <v>5.4</v>
      </c>
      <c r="U372">
        <v>0.72</v>
      </c>
      <c r="V372">
        <v>11.3</v>
      </c>
      <c r="W372">
        <v>460.7</v>
      </c>
      <c r="X372">
        <v>0.08</v>
      </c>
      <c r="Y372">
        <v>108.1</v>
      </c>
      <c r="Z372">
        <v>25.1</v>
      </c>
      <c r="AA372">
        <v>133.19999999999999</v>
      </c>
      <c r="AB372">
        <v>71.5</v>
      </c>
      <c r="AC372">
        <v>4</v>
      </c>
      <c r="AD372">
        <v>0.54</v>
      </c>
      <c r="AE372">
        <v>7.5</v>
      </c>
      <c r="AF372">
        <v>294.5</v>
      </c>
      <c r="AG372">
        <v>0.06</v>
      </c>
      <c r="AH372">
        <v>71.8</v>
      </c>
      <c r="AI372">
        <v>16.3</v>
      </c>
      <c r="AJ372">
        <v>88.1</v>
      </c>
      <c r="AK372">
        <v>243.2</v>
      </c>
      <c r="AL372">
        <v>13.4</v>
      </c>
      <c r="AM372">
        <v>1.82</v>
      </c>
      <c r="AN372">
        <v>21.1</v>
      </c>
      <c r="AO372">
        <v>991.3</v>
      </c>
      <c r="AP372">
        <v>0.12</v>
      </c>
      <c r="AQ372">
        <v>244.1</v>
      </c>
      <c r="AR372">
        <v>50.7</v>
      </c>
      <c r="AS372">
        <v>294.8</v>
      </c>
      <c r="AT372">
        <v>384</v>
      </c>
      <c r="AU372">
        <v>26.5</v>
      </c>
      <c r="AV372">
        <v>3.73</v>
      </c>
      <c r="AW372">
        <v>29.1</v>
      </c>
      <c r="AX372">
        <v>1371.2</v>
      </c>
      <c r="AY372">
        <v>0.22</v>
      </c>
      <c r="AZ372">
        <v>385.8</v>
      </c>
      <c r="BA372">
        <v>70.099999999999994</v>
      </c>
      <c r="BB372">
        <v>455.8</v>
      </c>
      <c r="BC372">
        <v>5652066</v>
      </c>
      <c r="BD372">
        <v>279.8</v>
      </c>
      <c r="BE372">
        <v>37.4</v>
      </c>
      <c r="BF372">
        <v>599297.1</v>
      </c>
      <c r="BG372">
        <v>24270.799999999999</v>
      </c>
      <c r="BH372">
        <v>4.3</v>
      </c>
      <c r="BI372">
        <v>5670612.0999999996</v>
      </c>
      <c r="BJ372">
        <v>1323745.8999999999</v>
      </c>
      <c r="BK372">
        <v>6994358.0999999996</v>
      </c>
      <c r="BL372">
        <v>0</v>
      </c>
      <c r="BM372">
        <v>14.65</v>
      </c>
      <c r="BN372">
        <v>17.59</v>
      </c>
      <c r="BO372">
        <v>0</v>
      </c>
      <c r="BP372">
        <v>32.24</v>
      </c>
      <c r="BQ372">
        <v>15.8</v>
      </c>
      <c r="BR372">
        <v>19.7</v>
      </c>
      <c r="BS372">
        <v>0</v>
      </c>
      <c r="BT372">
        <v>35.5</v>
      </c>
      <c r="BU372">
        <v>53677130</v>
      </c>
      <c r="BV372">
        <v>28678828</v>
      </c>
      <c r="BW372">
        <v>2721563.8</v>
      </c>
      <c r="BX372">
        <v>482916.8</v>
      </c>
      <c r="BY372">
        <v>0</v>
      </c>
      <c r="BZ372">
        <v>0</v>
      </c>
      <c r="CA372">
        <v>1989300.4</v>
      </c>
      <c r="CB372">
        <v>0</v>
      </c>
      <c r="CC372">
        <v>0</v>
      </c>
      <c r="CD372">
        <v>2435258.5</v>
      </c>
      <c r="CE372">
        <v>9752466</v>
      </c>
      <c r="CF372">
        <v>0</v>
      </c>
      <c r="CG372">
        <v>198700.6</v>
      </c>
      <c r="CH372">
        <v>0</v>
      </c>
      <c r="CI372">
        <v>1399851.6</v>
      </c>
      <c r="CJ372">
        <v>8453271</v>
      </c>
      <c r="CK372">
        <v>231.4</v>
      </c>
      <c r="CL372">
        <v>0</v>
      </c>
      <c r="CM372">
        <v>0</v>
      </c>
      <c r="CN372">
        <v>18824696</v>
      </c>
      <c r="CO372">
        <v>7418873</v>
      </c>
      <c r="CP372">
        <v>0</v>
      </c>
      <c r="CQ372">
        <v>2930</v>
      </c>
      <c r="CR372">
        <v>127.2</v>
      </c>
      <c r="CS372">
        <v>0</v>
      </c>
      <c r="CT372">
        <v>2962.8</v>
      </c>
      <c r="CU372">
        <v>0</v>
      </c>
      <c r="CV372">
        <v>0</v>
      </c>
      <c r="CW372">
        <v>1824.6</v>
      </c>
      <c r="CX372">
        <v>3487</v>
      </c>
      <c r="CY372">
        <v>0</v>
      </c>
      <c r="CZ372">
        <v>4285</v>
      </c>
      <c r="DA372">
        <v>0</v>
      </c>
      <c r="DB372">
        <v>392.7</v>
      </c>
      <c r="DC372">
        <v>1197.0999999999999</v>
      </c>
      <c r="DD372">
        <v>166.9</v>
      </c>
      <c r="DE372">
        <v>0</v>
      </c>
      <c r="DF372">
        <v>0</v>
      </c>
      <c r="DG372">
        <v>9109.7000000000007</v>
      </c>
      <c r="DH372">
        <v>0</v>
      </c>
      <c r="DI372">
        <v>1946.6</v>
      </c>
      <c r="DJ372">
        <v>7635.4</v>
      </c>
      <c r="DK372">
        <v>0</v>
      </c>
      <c r="DL372">
        <v>0</v>
      </c>
      <c r="DM372">
        <v>0</v>
      </c>
      <c r="DN372">
        <v>0.1</v>
      </c>
      <c r="DO372">
        <v>0</v>
      </c>
      <c r="DP372">
        <v>0</v>
      </c>
      <c r="DQ372">
        <v>0</v>
      </c>
    </row>
    <row r="373" spans="1:121" hidden="1">
      <c r="A373" t="s">
        <v>146</v>
      </c>
      <c r="B373">
        <v>2045</v>
      </c>
      <c r="C373">
        <v>93146830</v>
      </c>
      <c r="D373">
        <v>2241299.2000000002</v>
      </c>
      <c r="E373">
        <v>0</v>
      </c>
      <c r="F373">
        <v>966965.4</v>
      </c>
      <c r="G373">
        <v>96355097.099999994</v>
      </c>
      <c r="H373">
        <v>89798545.5</v>
      </c>
      <c r="I373">
        <v>67078331.5</v>
      </c>
      <c r="J373" s="53">
        <v>100846030</v>
      </c>
      <c r="K373" s="65">
        <v>61231412</v>
      </c>
      <c r="L373">
        <v>3.5900000000000001E-2</v>
      </c>
      <c r="M373">
        <v>5.3900000000000003E-2</v>
      </c>
      <c r="N373">
        <v>0.183</v>
      </c>
      <c r="O373">
        <v>88004.32</v>
      </c>
      <c r="P373">
        <v>23922.7</v>
      </c>
      <c r="Q373">
        <v>0.73</v>
      </c>
      <c r="R373">
        <v>0.85</v>
      </c>
      <c r="S373">
        <v>130.4</v>
      </c>
      <c r="T373">
        <v>5.7</v>
      </c>
      <c r="U373">
        <v>0.75</v>
      </c>
      <c r="V373">
        <v>14</v>
      </c>
      <c r="W373">
        <v>581.70000000000005</v>
      </c>
      <c r="X373">
        <v>0.09</v>
      </c>
      <c r="Y373">
        <v>130.69999999999999</v>
      </c>
      <c r="Z373">
        <v>31.4</v>
      </c>
      <c r="AA373">
        <v>162.1</v>
      </c>
      <c r="AB373">
        <v>80.8</v>
      </c>
      <c r="AC373">
        <v>4</v>
      </c>
      <c r="AD373">
        <v>0.54</v>
      </c>
      <c r="AE373">
        <v>8.6</v>
      </c>
      <c r="AF373">
        <v>346.7</v>
      </c>
      <c r="AG373">
        <v>0.06</v>
      </c>
      <c r="AH373">
        <v>81.099999999999994</v>
      </c>
      <c r="AI373">
        <v>18.899999999999999</v>
      </c>
      <c r="AJ373">
        <v>100</v>
      </c>
      <c r="AK373">
        <v>248.4</v>
      </c>
      <c r="AL373">
        <v>11.8</v>
      </c>
      <c r="AM373">
        <v>1.57</v>
      </c>
      <c r="AN373">
        <v>23.6</v>
      </c>
      <c r="AO373">
        <v>1073.7</v>
      </c>
      <c r="AP373">
        <v>0.13</v>
      </c>
      <c r="AQ373">
        <v>249.2</v>
      </c>
      <c r="AR373">
        <v>55.6</v>
      </c>
      <c r="AS373">
        <v>304.8</v>
      </c>
      <c r="AT373">
        <v>372.1</v>
      </c>
      <c r="AU373">
        <v>24.2</v>
      </c>
      <c r="AV373">
        <v>3.38</v>
      </c>
      <c r="AW373">
        <v>29.7</v>
      </c>
      <c r="AX373">
        <v>1379.2</v>
      </c>
      <c r="AY373">
        <v>0.21</v>
      </c>
      <c r="AZ373">
        <v>373.8</v>
      </c>
      <c r="BA373">
        <v>70.8</v>
      </c>
      <c r="BB373">
        <v>444.6</v>
      </c>
      <c r="BC373">
        <v>7172063.0999999996</v>
      </c>
      <c r="BD373">
        <v>314</v>
      </c>
      <c r="BE373">
        <v>41.1</v>
      </c>
      <c r="BF373">
        <v>773232.3</v>
      </c>
      <c r="BG373">
        <v>32040.9</v>
      </c>
      <c r="BH373">
        <v>5</v>
      </c>
      <c r="BI373">
        <v>7192647.5</v>
      </c>
      <c r="BJ373">
        <v>1729409.4</v>
      </c>
      <c r="BK373">
        <v>8922056.9000000004</v>
      </c>
      <c r="BL373">
        <v>0</v>
      </c>
      <c r="BM373">
        <v>14.47</v>
      </c>
      <c r="BN373">
        <v>17.77</v>
      </c>
      <c r="BO373">
        <v>0</v>
      </c>
      <c r="BP373">
        <v>32.24</v>
      </c>
      <c r="BQ373">
        <v>15.52</v>
      </c>
      <c r="BR373">
        <v>19.66</v>
      </c>
      <c r="BS373">
        <v>0</v>
      </c>
      <c r="BT373">
        <v>35.19</v>
      </c>
      <c r="BU373">
        <v>56738316</v>
      </c>
      <c r="BV373">
        <v>29276764</v>
      </c>
      <c r="BW373">
        <v>1913209.2</v>
      </c>
      <c r="BX373">
        <v>472951.2</v>
      </c>
      <c r="BY373">
        <v>0</v>
      </c>
      <c r="BZ373">
        <v>0</v>
      </c>
      <c r="CA373">
        <v>2087756.2</v>
      </c>
      <c r="CB373">
        <v>0</v>
      </c>
      <c r="CC373">
        <v>0</v>
      </c>
      <c r="CD373">
        <v>2503349.7999999998</v>
      </c>
      <c r="CE373">
        <v>11556715</v>
      </c>
      <c r="CF373">
        <v>0</v>
      </c>
      <c r="CG373">
        <v>1653290.4</v>
      </c>
      <c r="CH373">
        <v>0</v>
      </c>
      <c r="CI373">
        <v>1365361.6</v>
      </c>
      <c r="CJ373">
        <v>8412177</v>
      </c>
      <c r="CK373">
        <v>88.3</v>
      </c>
      <c r="CL373">
        <v>0</v>
      </c>
      <c r="CM373">
        <v>0</v>
      </c>
      <c r="CN373">
        <v>18541562</v>
      </c>
      <c r="CO373">
        <v>8231853.5</v>
      </c>
      <c r="CP373">
        <v>0</v>
      </c>
      <c r="CQ373">
        <v>1919.3</v>
      </c>
      <c r="CR373">
        <v>127.2</v>
      </c>
      <c r="CS373">
        <v>0</v>
      </c>
      <c r="CT373">
        <v>2653.3</v>
      </c>
      <c r="CU373">
        <v>0</v>
      </c>
      <c r="CV373">
        <v>0</v>
      </c>
      <c r="CW373">
        <v>1938.6</v>
      </c>
      <c r="CX373">
        <v>3487</v>
      </c>
      <c r="CY373">
        <v>0</v>
      </c>
      <c r="CZ373">
        <v>12171.3</v>
      </c>
      <c r="DA373">
        <v>0</v>
      </c>
      <c r="DB373">
        <v>392.7</v>
      </c>
      <c r="DC373">
        <v>1197.0999999999999</v>
      </c>
      <c r="DD373">
        <v>163.69999999999999</v>
      </c>
      <c r="DE373">
        <v>0</v>
      </c>
      <c r="DF373">
        <v>0</v>
      </c>
      <c r="DG373">
        <v>9294.9</v>
      </c>
      <c r="DH373">
        <v>0</v>
      </c>
      <c r="DI373">
        <v>2131.3000000000002</v>
      </c>
      <c r="DJ373">
        <v>5214.3</v>
      </c>
      <c r="DK373">
        <v>0</v>
      </c>
      <c r="DL373">
        <v>0</v>
      </c>
      <c r="DM373">
        <v>0</v>
      </c>
      <c r="DN373">
        <v>0.1</v>
      </c>
      <c r="DO373">
        <v>0</v>
      </c>
      <c r="DP373">
        <v>0</v>
      </c>
      <c r="DQ373">
        <v>0</v>
      </c>
    </row>
    <row r="374" spans="1:121" hidden="1">
      <c r="A374" t="s">
        <v>146</v>
      </c>
      <c r="B374">
        <v>2050</v>
      </c>
      <c r="C374">
        <v>97816660</v>
      </c>
      <c r="D374">
        <v>1445603.6</v>
      </c>
      <c r="E374">
        <v>0</v>
      </c>
      <c r="F374">
        <v>1083036.6000000001</v>
      </c>
      <c r="G374">
        <v>100345297.59999999</v>
      </c>
      <c r="H374">
        <v>94300436.700000003</v>
      </c>
      <c r="I374">
        <v>69854963.900000006</v>
      </c>
      <c r="J374" s="53">
        <v>111797930</v>
      </c>
      <c r="K374" s="65">
        <v>69050450</v>
      </c>
      <c r="L374">
        <v>3.5900000000000001E-2</v>
      </c>
      <c r="M374">
        <v>5.3900000000000003E-2</v>
      </c>
      <c r="N374">
        <v>0.183</v>
      </c>
      <c r="O374">
        <v>86693.82</v>
      </c>
      <c r="P374">
        <v>25208.3</v>
      </c>
      <c r="Q374">
        <v>0.65</v>
      </c>
      <c r="R374">
        <v>0.82</v>
      </c>
      <c r="S374">
        <v>180.7</v>
      </c>
      <c r="T374">
        <v>8.5</v>
      </c>
      <c r="U374">
        <v>1.1299999999999999</v>
      </c>
      <c r="V374">
        <v>17.600000000000001</v>
      </c>
      <c r="W374">
        <v>784.4</v>
      </c>
      <c r="X374">
        <v>0.1</v>
      </c>
      <c r="Y374">
        <v>181.2</v>
      </c>
      <c r="Z374">
        <v>41</v>
      </c>
      <c r="AA374">
        <v>222.2</v>
      </c>
      <c r="AB374">
        <v>99.5</v>
      </c>
      <c r="AC374">
        <v>5.0999999999999996</v>
      </c>
      <c r="AD374">
        <v>0.68</v>
      </c>
      <c r="AE374">
        <v>9.6</v>
      </c>
      <c r="AF374">
        <v>420.5</v>
      </c>
      <c r="AG374">
        <v>0.06</v>
      </c>
      <c r="AH374">
        <v>99.8</v>
      </c>
      <c r="AI374">
        <v>22.1</v>
      </c>
      <c r="AJ374">
        <v>122</v>
      </c>
      <c r="AK374">
        <v>246</v>
      </c>
      <c r="AL374">
        <v>9.6999999999999993</v>
      </c>
      <c r="AM374">
        <v>1.25</v>
      </c>
      <c r="AN374">
        <v>25.4</v>
      </c>
      <c r="AO374">
        <v>1126.9000000000001</v>
      </c>
      <c r="AP374">
        <v>0.13</v>
      </c>
      <c r="AQ374">
        <v>246.6</v>
      </c>
      <c r="AR374">
        <v>59</v>
      </c>
      <c r="AS374">
        <v>305.60000000000002</v>
      </c>
      <c r="AT374">
        <v>368.5</v>
      </c>
      <c r="AU374">
        <v>21.7</v>
      </c>
      <c r="AV374">
        <v>2.99</v>
      </c>
      <c r="AW374">
        <v>31.2</v>
      </c>
      <c r="AX374">
        <v>1444.4</v>
      </c>
      <c r="AY374">
        <v>0.2</v>
      </c>
      <c r="AZ374">
        <v>370</v>
      </c>
      <c r="BA374">
        <v>74.2</v>
      </c>
      <c r="BB374">
        <v>444.3</v>
      </c>
      <c r="BC374">
        <v>10084220.699999999</v>
      </c>
      <c r="BD374">
        <v>478.9</v>
      </c>
      <c r="BE374">
        <v>63.6</v>
      </c>
      <c r="BF374">
        <v>981126.4</v>
      </c>
      <c r="BG374">
        <v>43695.1</v>
      </c>
      <c r="BH374">
        <v>5.5</v>
      </c>
      <c r="BI374">
        <v>10115854.6</v>
      </c>
      <c r="BJ374">
        <v>2284734</v>
      </c>
      <c r="BK374">
        <v>12400588.6</v>
      </c>
      <c r="BL374">
        <v>0</v>
      </c>
      <c r="BM374">
        <v>14.78</v>
      </c>
      <c r="BN374">
        <v>17.670000000000002</v>
      </c>
      <c r="BO374">
        <v>0</v>
      </c>
      <c r="BP374">
        <v>32.44</v>
      </c>
      <c r="BQ374">
        <v>15.78</v>
      </c>
      <c r="BR374">
        <v>19.36</v>
      </c>
      <c r="BS374">
        <v>0</v>
      </c>
      <c r="BT374">
        <v>35.14</v>
      </c>
      <c r="BU374">
        <v>57750964</v>
      </c>
      <c r="BV374">
        <v>30490332</v>
      </c>
      <c r="BW374">
        <v>1239739.2</v>
      </c>
      <c r="BX374">
        <v>471150.4</v>
      </c>
      <c r="BY374">
        <v>0</v>
      </c>
      <c r="BZ374">
        <v>0</v>
      </c>
      <c r="CA374">
        <v>3285336.5</v>
      </c>
      <c r="CB374">
        <v>0</v>
      </c>
      <c r="CC374">
        <v>0</v>
      </c>
      <c r="CD374">
        <v>2628880</v>
      </c>
      <c r="CE374">
        <v>12430857</v>
      </c>
      <c r="CF374">
        <v>0</v>
      </c>
      <c r="CG374">
        <v>4255563</v>
      </c>
      <c r="CH374">
        <v>0</v>
      </c>
      <c r="CI374">
        <v>1366620.9</v>
      </c>
      <c r="CJ374">
        <v>4211325.5</v>
      </c>
      <c r="CK374">
        <v>37.200000000000003</v>
      </c>
      <c r="CL374">
        <v>0</v>
      </c>
      <c r="CM374">
        <v>0</v>
      </c>
      <c r="CN374">
        <v>17658622</v>
      </c>
      <c r="CO374">
        <v>10202832</v>
      </c>
      <c r="CP374">
        <v>0</v>
      </c>
      <c r="CQ374">
        <v>1286.9000000000001</v>
      </c>
      <c r="CR374">
        <v>127.2</v>
      </c>
      <c r="CS374">
        <v>0</v>
      </c>
      <c r="CT374">
        <v>2653.3</v>
      </c>
      <c r="CU374">
        <v>0</v>
      </c>
      <c r="CV374">
        <v>0</v>
      </c>
      <c r="CW374">
        <v>2089.1</v>
      </c>
      <c r="CX374">
        <v>3487</v>
      </c>
      <c r="CY374">
        <v>0</v>
      </c>
      <c r="CZ374">
        <v>15911.1</v>
      </c>
      <c r="DA374">
        <v>0</v>
      </c>
      <c r="DB374">
        <v>392.7</v>
      </c>
      <c r="DC374">
        <v>601.20000000000005</v>
      </c>
      <c r="DD374">
        <v>143.19999999999999</v>
      </c>
      <c r="DE374">
        <v>0</v>
      </c>
      <c r="DF374">
        <v>0</v>
      </c>
      <c r="DG374">
        <v>9141.7999999999993</v>
      </c>
      <c r="DH374">
        <v>0</v>
      </c>
      <c r="DI374">
        <v>2629.9</v>
      </c>
      <c r="DJ374">
        <v>3236.4</v>
      </c>
      <c r="DK374">
        <v>0</v>
      </c>
      <c r="DL374">
        <v>0</v>
      </c>
      <c r="DM374">
        <v>0</v>
      </c>
      <c r="DN374">
        <v>0.1</v>
      </c>
      <c r="DO374">
        <v>0</v>
      </c>
      <c r="DP374">
        <v>0</v>
      </c>
      <c r="DQ374">
        <v>0</v>
      </c>
    </row>
    <row r="375" spans="1:121" hidden="1">
      <c r="A375" t="s">
        <v>143</v>
      </c>
      <c r="B375">
        <v>2024</v>
      </c>
      <c r="C375">
        <v>33428326</v>
      </c>
      <c r="D375">
        <v>41653.699999999997</v>
      </c>
      <c r="E375">
        <v>0</v>
      </c>
      <c r="F375">
        <v>728810.7</v>
      </c>
      <c r="G375">
        <v>34198793.299999997</v>
      </c>
      <c r="H375">
        <v>32226261.699999999</v>
      </c>
      <c r="I375">
        <v>31352917.199999999</v>
      </c>
      <c r="J375" s="53">
        <v>50932050</v>
      </c>
      <c r="K375" s="65">
        <v>42092144</v>
      </c>
      <c r="L375">
        <v>3.5999999999999997E-2</v>
      </c>
      <c r="M375">
        <v>5.3999999999999999E-2</v>
      </c>
      <c r="N375">
        <v>0.14599999999999999</v>
      </c>
      <c r="O375">
        <v>14284.16</v>
      </c>
      <c r="P375">
        <v>6614.7</v>
      </c>
      <c r="Q375">
        <v>0.15</v>
      </c>
      <c r="R375">
        <v>0.26</v>
      </c>
      <c r="S375">
        <v>769.5</v>
      </c>
      <c r="T375">
        <v>83.3</v>
      </c>
      <c r="U375">
        <v>12.06</v>
      </c>
      <c r="V375">
        <v>28.6</v>
      </c>
      <c r="W375">
        <v>1847.1</v>
      </c>
      <c r="X375">
        <v>0.38</v>
      </c>
      <c r="Y375">
        <v>775.3</v>
      </c>
      <c r="Z375">
        <v>83.7</v>
      </c>
      <c r="AA375">
        <v>859</v>
      </c>
      <c r="AB375">
        <v>538.79999999999995</v>
      </c>
      <c r="AC375">
        <v>48.6</v>
      </c>
      <c r="AD375">
        <v>6.95</v>
      </c>
      <c r="AE375">
        <v>30</v>
      </c>
      <c r="AF375">
        <v>1602.5</v>
      </c>
      <c r="AG375">
        <v>0.28999999999999998</v>
      </c>
      <c r="AH375">
        <v>542.1</v>
      </c>
      <c r="AI375">
        <v>77.8</v>
      </c>
      <c r="AJ375">
        <v>619.9</v>
      </c>
      <c r="AK375">
        <v>382.6</v>
      </c>
      <c r="AL375">
        <v>25.6</v>
      </c>
      <c r="AM375">
        <v>3.57</v>
      </c>
      <c r="AN375">
        <v>28.7</v>
      </c>
      <c r="AO375">
        <v>1403.8</v>
      </c>
      <c r="AP375">
        <v>0.19</v>
      </c>
      <c r="AQ375">
        <v>384.3</v>
      </c>
      <c r="AR375">
        <v>70.599999999999994</v>
      </c>
      <c r="AS375">
        <v>454.9</v>
      </c>
      <c r="AT375">
        <v>765.3</v>
      </c>
      <c r="AU375">
        <v>59</v>
      </c>
      <c r="AV375">
        <v>8.49</v>
      </c>
      <c r="AW375">
        <v>52</v>
      </c>
      <c r="AX375">
        <v>2441</v>
      </c>
      <c r="AY375">
        <v>0.47</v>
      </c>
      <c r="AZ375">
        <v>769.4</v>
      </c>
      <c r="BA375">
        <v>124.8</v>
      </c>
      <c r="BB375">
        <v>894.2</v>
      </c>
      <c r="BC375">
        <v>19345858.600000001</v>
      </c>
      <c r="BD375">
        <v>2093.1</v>
      </c>
      <c r="BE375">
        <v>303.3</v>
      </c>
      <c r="BF375">
        <v>718706.7</v>
      </c>
      <c r="BG375">
        <v>46445</v>
      </c>
      <c r="BH375">
        <v>9.5</v>
      </c>
      <c r="BI375">
        <v>19491021.600000001</v>
      </c>
      <c r="BJ375">
        <v>2105364</v>
      </c>
      <c r="BK375">
        <v>21596385.600000001</v>
      </c>
      <c r="BL375">
        <v>0</v>
      </c>
      <c r="BM375">
        <v>31.91</v>
      </c>
      <c r="BN375">
        <v>2.6</v>
      </c>
      <c r="BO375">
        <v>0</v>
      </c>
      <c r="BP375">
        <v>34.51</v>
      </c>
      <c r="BQ375">
        <v>33.79</v>
      </c>
      <c r="BR375">
        <v>2.81</v>
      </c>
      <c r="BS375">
        <v>0</v>
      </c>
      <c r="BT375">
        <v>36.6</v>
      </c>
      <c r="BU375">
        <v>25346166</v>
      </c>
      <c r="BV375">
        <v>2845876</v>
      </c>
      <c r="BW375">
        <v>35939.699999999997</v>
      </c>
      <c r="BX375">
        <v>24716.3</v>
      </c>
      <c r="BY375">
        <v>0</v>
      </c>
      <c r="BZ375">
        <v>0</v>
      </c>
      <c r="CA375">
        <v>17663212</v>
      </c>
      <c r="CB375">
        <v>0</v>
      </c>
      <c r="CC375">
        <v>0</v>
      </c>
      <c r="CD375">
        <v>129835</v>
      </c>
      <c r="CE375">
        <v>3698439.2</v>
      </c>
      <c r="CF375">
        <v>0</v>
      </c>
      <c r="CG375">
        <v>98371.3</v>
      </c>
      <c r="CH375">
        <v>0</v>
      </c>
      <c r="CI375">
        <v>979595</v>
      </c>
      <c r="CJ375">
        <v>0</v>
      </c>
      <c r="CK375">
        <v>16.399999999999999</v>
      </c>
      <c r="CL375">
        <v>0</v>
      </c>
      <c r="CM375">
        <v>0</v>
      </c>
      <c r="CN375">
        <v>103103.1</v>
      </c>
      <c r="CO375">
        <v>2612938</v>
      </c>
      <c r="CP375">
        <v>0</v>
      </c>
      <c r="CQ375">
        <v>47.5</v>
      </c>
      <c r="CR375">
        <v>5.4</v>
      </c>
      <c r="CS375">
        <v>0</v>
      </c>
      <c r="CT375">
        <v>11280</v>
      </c>
      <c r="CU375">
        <v>0</v>
      </c>
      <c r="CV375">
        <v>0</v>
      </c>
      <c r="CW375">
        <v>96.9</v>
      </c>
      <c r="CX375">
        <v>524.5</v>
      </c>
      <c r="CY375">
        <v>0</v>
      </c>
      <c r="CZ375">
        <v>1089.5999999999999</v>
      </c>
      <c r="DA375">
        <v>0</v>
      </c>
      <c r="DB375">
        <v>237.8</v>
      </c>
      <c r="DC375">
        <v>0</v>
      </c>
      <c r="DD375">
        <v>11</v>
      </c>
      <c r="DE375">
        <v>0</v>
      </c>
      <c r="DF375">
        <v>0</v>
      </c>
      <c r="DG375">
        <v>50</v>
      </c>
      <c r="DH375">
        <v>0</v>
      </c>
      <c r="DI375">
        <v>878.8</v>
      </c>
      <c r="DJ375">
        <v>95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</row>
    <row r="376" spans="1:121" hidden="1">
      <c r="A376" t="s">
        <v>143</v>
      </c>
      <c r="B376">
        <v>2026</v>
      </c>
      <c r="C376">
        <v>33944990</v>
      </c>
      <c r="D376">
        <v>41359.199999999997</v>
      </c>
      <c r="E376">
        <v>0</v>
      </c>
      <c r="F376">
        <v>718222.2</v>
      </c>
      <c r="G376">
        <v>34704574.100000001</v>
      </c>
      <c r="H376">
        <v>32724351.399999999</v>
      </c>
      <c r="I376">
        <v>31830407.100000001</v>
      </c>
      <c r="J376" s="53">
        <v>53016332</v>
      </c>
      <c r="K376" s="65">
        <v>42853148</v>
      </c>
      <c r="L376">
        <v>3.5999999999999997E-2</v>
      </c>
      <c r="M376">
        <v>5.3999999999999999E-2</v>
      </c>
      <c r="N376">
        <v>0.14599999999999999</v>
      </c>
      <c r="O376">
        <v>45537.29</v>
      </c>
      <c r="P376">
        <v>6759.5</v>
      </c>
      <c r="Q376">
        <v>0.16</v>
      </c>
      <c r="R376">
        <v>0.31</v>
      </c>
      <c r="S376">
        <v>761.4</v>
      </c>
      <c r="T376">
        <v>82.4</v>
      </c>
      <c r="U376">
        <v>11.94</v>
      </c>
      <c r="V376">
        <v>28.3</v>
      </c>
      <c r="W376">
        <v>1827.5</v>
      </c>
      <c r="X376">
        <v>0.37</v>
      </c>
      <c r="Y376">
        <v>767.1</v>
      </c>
      <c r="Z376">
        <v>82.8</v>
      </c>
      <c r="AA376">
        <v>849.9</v>
      </c>
      <c r="AB376">
        <v>499.1</v>
      </c>
      <c r="AC376">
        <v>44.4</v>
      </c>
      <c r="AD376">
        <v>6.34</v>
      </c>
      <c r="AE376">
        <v>28.6</v>
      </c>
      <c r="AF376">
        <v>1505.1</v>
      </c>
      <c r="AG376">
        <v>0.27</v>
      </c>
      <c r="AH376">
        <v>502.2</v>
      </c>
      <c r="AI376">
        <v>73.5</v>
      </c>
      <c r="AJ376">
        <v>575.70000000000005</v>
      </c>
      <c r="AK376">
        <v>354.7</v>
      </c>
      <c r="AL376">
        <v>17.600000000000001</v>
      </c>
      <c r="AM376">
        <v>2.36</v>
      </c>
      <c r="AN376">
        <v>32.1</v>
      </c>
      <c r="AO376">
        <v>1499.7</v>
      </c>
      <c r="AP376">
        <v>0.17</v>
      </c>
      <c r="AQ376">
        <v>355.8</v>
      </c>
      <c r="AR376">
        <v>76.900000000000006</v>
      </c>
      <c r="AS376">
        <v>432.7</v>
      </c>
      <c r="AT376">
        <v>721.3</v>
      </c>
      <c r="AU376">
        <v>54.6</v>
      </c>
      <c r="AV376">
        <v>7.81</v>
      </c>
      <c r="AW376">
        <v>49.4</v>
      </c>
      <c r="AX376">
        <v>2371</v>
      </c>
      <c r="AY376">
        <v>0.41</v>
      </c>
      <c r="AZ376">
        <v>725</v>
      </c>
      <c r="BA376">
        <v>120.2</v>
      </c>
      <c r="BB376">
        <v>845.2</v>
      </c>
      <c r="BC376">
        <v>18509194.899999999</v>
      </c>
      <c r="BD376">
        <v>2002.5</v>
      </c>
      <c r="BE376">
        <v>290.10000000000002</v>
      </c>
      <c r="BF376">
        <v>687722.4</v>
      </c>
      <c r="BG376">
        <v>44439.199999999997</v>
      </c>
      <c r="BH376">
        <v>9.1</v>
      </c>
      <c r="BI376">
        <v>18648073.5</v>
      </c>
      <c r="BJ376">
        <v>2014494</v>
      </c>
      <c r="BK376">
        <v>20662567.600000001</v>
      </c>
      <c r="BL376">
        <v>0</v>
      </c>
      <c r="BM376">
        <v>30.13</v>
      </c>
      <c r="BN376">
        <v>8.2899999999999991</v>
      </c>
      <c r="BO376">
        <v>0</v>
      </c>
      <c r="BP376">
        <v>38.42</v>
      </c>
      <c r="BQ376">
        <v>31.9</v>
      </c>
      <c r="BR376">
        <v>8.9499999999999993</v>
      </c>
      <c r="BS376">
        <v>0</v>
      </c>
      <c r="BT376">
        <v>40.85</v>
      </c>
      <c r="BU376">
        <v>24545868</v>
      </c>
      <c r="BV376">
        <v>2874167</v>
      </c>
      <c r="BW376">
        <v>35215.5</v>
      </c>
      <c r="BX376">
        <v>24716.3</v>
      </c>
      <c r="BY376">
        <v>0</v>
      </c>
      <c r="BZ376">
        <v>0</v>
      </c>
      <c r="CA376">
        <v>16885562</v>
      </c>
      <c r="CB376">
        <v>0</v>
      </c>
      <c r="CC376">
        <v>0</v>
      </c>
      <c r="CD376">
        <v>173656.2</v>
      </c>
      <c r="CE376">
        <v>3660628.5</v>
      </c>
      <c r="CF376">
        <v>0</v>
      </c>
      <c r="CG376">
        <v>86243.8</v>
      </c>
      <c r="CH376">
        <v>0</v>
      </c>
      <c r="CI376">
        <v>979312.8</v>
      </c>
      <c r="CJ376">
        <v>0</v>
      </c>
      <c r="CK376">
        <v>21.8</v>
      </c>
      <c r="CL376">
        <v>0</v>
      </c>
      <c r="CM376">
        <v>0</v>
      </c>
      <c r="CN376">
        <v>101664.7</v>
      </c>
      <c r="CO376">
        <v>2598846</v>
      </c>
      <c r="CP376">
        <v>0</v>
      </c>
      <c r="CQ376">
        <v>47.7</v>
      </c>
      <c r="CR376">
        <v>5.4</v>
      </c>
      <c r="CS376">
        <v>0</v>
      </c>
      <c r="CT376">
        <v>11280</v>
      </c>
      <c r="CU376">
        <v>0</v>
      </c>
      <c r="CV376">
        <v>0</v>
      </c>
      <c r="CW376">
        <v>129.80000000000001</v>
      </c>
      <c r="CX376">
        <v>524.5</v>
      </c>
      <c r="CY376">
        <v>0</v>
      </c>
      <c r="CZ376">
        <v>1089.5999999999999</v>
      </c>
      <c r="DA376">
        <v>0</v>
      </c>
      <c r="DB376">
        <v>237.8</v>
      </c>
      <c r="DC376">
        <v>0</v>
      </c>
      <c r="DD376">
        <v>11</v>
      </c>
      <c r="DE376">
        <v>0</v>
      </c>
      <c r="DF376">
        <v>0</v>
      </c>
      <c r="DG376">
        <v>50</v>
      </c>
      <c r="DH376">
        <v>0</v>
      </c>
      <c r="DI376">
        <v>878.8</v>
      </c>
      <c r="DJ376">
        <v>95.3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</row>
    <row r="377" spans="1:121" hidden="1">
      <c r="A377" t="s">
        <v>143</v>
      </c>
      <c r="B377">
        <v>2028</v>
      </c>
      <c r="C377">
        <v>34626656</v>
      </c>
      <c r="D377">
        <v>29109.9</v>
      </c>
      <c r="E377">
        <v>0</v>
      </c>
      <c r="F377">
        <v>918206</v>
      </c>
      <c r="G377">
        <v>35573972.799999997</v>
      </c>
      <c r="H377">
        <v>33381513</v>
      </c>
      <c r="I377">
        <v>32646778.399999999</v>
      </c>
      <c r="J377" s="53">
        <v>68346420</v>
      </c>
      <c r="K377" s="65">
        <v>50379620</v>
      </c>
      <c r="L377">
        <v>3.5900000000000001E-2</v>
      </c>
      <c r="M377">
        <v>5.3999999999999999E-2</v>
      </c>
      <c r="N377">
        <v>0.14599999999999999</v>
      </c>
      <c r="O377">
        <v>57710.36</v>
      </c>
      <c r="P377">
        <v>6968.3</v>
      </c>
      <c r="Q377">
        <v>0.23</v>
      </c>
      <c r="R377">
        <v>0.42</v>
      </c>
      <c r="S377">
        <v>661.2</v>
      </c>
      <c r="T377">
        <v>69.099999999999994</v>
      </c>
      <c r="U377">
        <v>9.99</v>
      </c>
      <c r="V377">
        <v>26.8</v>
      </c>
      <c r="W377">
        <v>1664.5</v>
      </c>
      <c r="X377">
        <v>0.32</v>
      </c>
      <c r="Y377">
        <v>665.9</v>
      </c>
      <c r="Z377">
        <v>76.5</v>
      </c>
      <c r="AA377">
        <v>742.4</v>
      </c>
      <c r="AB377">
        <v>368.6</v>
      </c>
      <c r="AC377">
        <v>28.5</v>
      </c>
      <c r="AD377">
        <v>4.0199999999999996</v>
      </c>
      <c r="AE377">
        <v>25.8</v>
      </c>
      <c r="AF377">
        <v>1248.7</v>
      </c>
      <c r="AG377">
        <v>0.21</v>
      </c>
      <c r="AH377">
        <v>370.5</v>
      </c>
      <c r="AI377">
        <v>63</v>
      </c>
      <c r="AJ377">
        <v>433.6</v>
      </c>
      <c r="AK377">
        <v>305</v>
      </c>
      <c r="AL377">
        <v>6</v>
      </c>
      <c r="AM377">
        <v>0.62</v>
      </c>
      <c r="AN377">
        <v>35.799999999999997</v>
      </c>
      <c r="AO377">
        <v>1585.1</v>
      </c>
      <c r="AP377">
        <v>0.13</v>
      </c>
      <c r="AQ377">
        <v>305.3</v>
      </c>
      <c r="AR377">
        <v>83.1</v>
      </c>
      <c r="AS377">
        <v>388.4</v>
      </c>
      <c r="AT377">
        <v>651</v>
      </c>
      <c r="AU377">
        <v>45.8</v>
      </c>
      <c r="AV377">
        <v>6.51</v>
      </c>
      <c r="AW377">
        <v>47.9</v>
      </c>
      <c r="AX377">
        <v>2251.8000000000002</v>
      </c>
      <c r="AY377">
        <v>0.37</v>
      </c>
      <c r="AZ377">
        <v>654.1</v>
      </c>
      <c r="BA377">
        <v>115.1</v>
      </c>
      <c r="BB377">
        <v>769.2</v>
      </c>
      <c r="BC377">
        <v>11490091.1</v>
      </c>
      <c r="BD377">
        <v>1200.5999999999999</v>
      </c>
      <c r="BE377">
        <v>173.5</v>
      </c>
      <c r="BF377">
        <v>465619.7</v>
      </c>
      <c r="BG377">
        <v>28931.5</v>
      </c>
      <c r="BH377">
        <v>5.6</v>
      </c>
      <c r="BI377">
        <v>11573248.6</v>
      </c>
      <c r="BJ377">
        <v>1329312.3</v>
      </c>
      <c r="BK377">
        <v>12902560.9</v>
      </c>
      <c r="BL377">
        <v>0</v>
      </c>
      <c r="BM377">
        <v>26.84</v>
      </c>
      <c r="BN377">
        <v>10.53</v>
      </c>
      <c r="BO377">
        <v>0</v>
      </c>
      <c r="BP377">
        <v>37.369999999999997</v>
      </c>
      <c r="BQ377">
        <v>28.42</v>
      </c>
      <c r="BR377">
        <v>11.38</v>
      </c>
      <c r="BS377">
        <v>0</v>
      </c>
      <c r="BT377">
        <v>39.799999999999997</v>
      </c>
      <c r="BU377">
        <v>17529060</v>
      </c>
      <c r="BV377">
        <v>2927194.5</v>
      </c>
      <c r="BW377">
        <v>24818.9</v>
      </c>
      <c r="BX377">
        <v>24499.1</v>
      </c>
      <c r="BY377">
        <v>0</v>
      </c>
      <c r="BZ377">
        <v>0</v>
      </c>
      <c r="CA377">
        <v>10057114</v>
      </c>
      <c r="CB377">
        <v>0</v>
      </c>
      <c r="CC377">
        <v>0</v>
      </c>
      <c r="CD377">
        <v>242115.5</v>
      </c>
      <c r="CE377">
        <v>3399011.5</v>
      </c>
      <c r="CF377">
        <v>0</v>
      </c>
      <c r="CG377">
        <v>81745.2</v>
      </c>
      <c r="CH377">
        <v>0</v>
      </c>
      <c r="CI377">
        <v>1014666.9</v>
      </c>
      <c r="CJ377">
        <v>0</v>
      </c>
      <c r="CK377">
        <v>10.9</v>
      </c>
      <c r="CL377">
        <v>0</v>
      </c>
      <c r="CM377">
        <v>0</v>
      </c>
      <c r="CN377">
        <v>100246.39999999999</v>
      </c>
      <c r="CO377">
        <v>2584832.5</v>
      </c>
      <c r="CP377">
        <v>0</v>
      </c>
      <c r="CQ377">
        <v>31.7</v>
      </c>
      <c r="CR377">
        <v>5.4</v>
      </c>
      <c r="CS377">
        <v>0</v>
      </c>
      <c r="CT377">
        <v>11280</v>
      </c>
      <c r="CU377">
        <v>0</v>
      </c>
      <c r="CV377">
        <v>0</v>
      </c>
      <c r="CW377">
        <v>180.8</v>
      </c>
      <c r="CX377">
        <v>524.5</v>
      </c>
      <c r="CY377">
        <v>0</v>
      </c>
      <c r="CZ377">
        <v>1089.5999999999999</v>
      </c>
      <c r="DA377">
        <v>0</v>
      </c>
      <c r="DB377">
        <v>247.8</v>
      </c>
      <c r="DC377">
        <v>0</v>
      </c>
      <c r="DD377">
        <v>11</v>
      </c>
      <c r="DE377">
        <v>0</v>
      </c>
      <c r="DF377">
        <v>0</v>
      </c>
      <c r="DG377">
        <v>50</v>
      </c>
      <c r="DH377">
        <v>0</v>
      </c>
      <c r="DI377">
        <v>878.8</v>
      </c>
      <c r="DJ377">
        <v>63.6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</row>
    <row r="378" spans="1:121" hidden="1">
      <c r="A378" t="s">
        <v>143</v>
      </c>
      <c r="B378">
        <v>2030</v>
      </c>
      <c r="C378">
        <v>35418160</v>
      </c>
      <c r="D378">
        <v>75675.5</v>
      </c>
      <c r="E378">
        <v>0</v>
      </c>
      <c r="F378">
        <v>940873.9</v>
      </c>
      <c r="G378">
        <v>36434710</v>
      </c>
      <c r="H378">
        <v>34144568.299999997</v>
      </c>
      <c r="I378">
        <v>33314947</v>
      </c>
      <c r="J378" s="53">
        <v>68231520</v>
      </c>
      <c r="K378" s="65">
        <v>47414884</v>
      </c>
      <c r="L378">
        <v>3.5900000000000001E-2</v>
      </c>
      <c r="M378">
        <v>5.3999999999999999E-2</v>
      </c>
      <c r="N378">
        <v>0.14599999999999999</v>
      </c>
      <c r="O378">
        <v>69922.98</v>
      </c>
      <c r="P378">
        <v>7226.1</v>
      </c>
      <c r="Q378">
        <v>0.27</v>
      </c>
      <c r="R378">
        <v>0.47</v>
      </c>
      <c r="S378">
        <v>603.79999999999995</v>
      </c>
      <c r="T378">
        <v>62.1</v>
      </c>
      <c r="U378">
        <v>8.9600000000000009</v>
      </c>
      <c r="V378">
        <v>25.4</v>
      </c>
      <c r="W378">
        <v>1553.5</v>
      </c>
      <c r="X378">
        <v>0.28999999999999998</v>
      </c>
      <c r="Y378">
        <v>608.1</v>
      </c>
      <c r="Z378">
        <v>71.8</v>
      </c>
      <c r="AA378">
        <v>679.9</v>
      </c>
      <c r="AB378">
        <v>321.2</v>
      </c>
      <c r="AC378">
        <v>23.8</v>
      </c>
      <c r="AD378">
        <v>3.35</v>
      </c>
      <c r="AE378">
        <v>23.4</v>
      </c>
      <c r="AF378">
        <v>1120.2</v>
      </c>
      <c r="AG378">
        <v>0.19</v>
      </c>
      <c r="AH378">
        <v>322.8</v>
      </c>
      <c r="AI378">
        <v>56.8</v>
      </c>
      <c r="AJ378">
        <v>379.7</v>
      </c>
      <c r="AK378">
        <v>308.60000000000002</v>
      </c>
      <c r="AL378">
        <v>10</v>
      </c>
      <c r="AM378">
        <v>1.23</v>
      </c>
      <c r="AN378">
        <v>32.700000000000003</v>
      </c>
      <c r="AO378">
        <v>1480.7</v>
      </c>
      <c r="AP378">
        <v>0.14000000000000001</v>
      </c>
      <c r="AQ378">
        <v>309.2</v>
      </c>
      <c r="AR378">
        <v>76.900000000000006</v>
      </c>
      <c r="AS378">
        <v>386.1</v>
      </c>
      <c r="AT378">
        <v>606</v>
      </c>
      <c r="AU378">
        <v>42.2</v>
      </c>
      <c r="AV378">
        <v>5.94</v>
      </c>
      <c r="AW378">
        <v>44.7</v>
      </c>
      <c r="AX378">
        <v>2149.5</v>
      </c>
      <c r="AY378">
        <v>0.33</v>
      </c>
      <c r="AZ378">
        <v>608.9</v>
      </c>
      <c r="BA378">
        <v>108.9</v>
      </c>
      <c r="BB378">
        <v>717.7</v>
      </c>
      <c r="BC378">
        <v>9282832.8000000007</v>
      </c>
      <c r="BD378">
        <v>953.6</v>
      </c>
      <c r="BE378">
        <v>137.69999999999999</v>
      </c>
      <c r="BF378">
        <v>391136.7</v>
      </c>
      <c r="BG378">
        <v>23893.599999999999</v>
      </c>
      <c r="BH378">
        <v>4.5</v>
      </c>
      <c r="BI378">
        <v>9348834.4000000004</v>
      </c>
      <c r="BJ378">
        <v>1104403.6000000001</v>
      </c>
      <c r="BK378">
        <v>10453238</v>
      </c>
      <c r="BL378">
        <v>0</v>
      </c>
      <c r="BM378">
        <v>25.66</v>
      </c>
      <c r="BN378">
        <v>12.89</v>
      </c>
      <c r="BO378">
        <v>0</v>
      </c>
      <c r="BP378">
        <v>38.549999999999997</v>
      </c>
      <c r="BQ378">
        <v>27.17</v>
      </c>
      <c r="BR378">
        <v>13.92</v>
      </c>
      <c r="BS378">
        <v>0</v>
      </c>
      <c r="BT378">
        <v>41.09</v>
      </c>
      <c r="BU378">
        <v>15532754</v>
      </c>
      <c r="BV378">
        <v>3119763</v>
      </c>
      <c r="BW378">
        <v>64743</v>
      </c>
      <c r="BX378">
        <v>23954.5</v>
      </c>
      <c r="BY378">
        <v>0</v>
      </c>
      <c r="BZ378">
        <v>0</v>
      </c>
      <c r="CA378">
        <v>7988660</v>
      </c>
      <c r="CB378">
        <v>0</v>
      </c>
      <c r="CC378">
        <v>0</v>
      </c>
      <c r="CD378">
        <v>350840.9</v>
      </c>
      <c r="CE378">
        <v>3276350.2</v>
      </c>
      <c r="CF378">
        <v>0</v>
      </c>
      <c r="CG378">
        <v>62055.5</v>
      </c>
      <c r="CH378">
        <v>0</v>
      </c>
      <c r="CI378">
        <v>997226.8</v>
      </c>
      <c r="CJ378">
        <v>0</v>
      </c>
      <c r="CK378">
        <v>0</v>
      </c>
      <c r="CL378">
        <v>0</v>
      </c>
      <c r="CM378">
        <v>0</v>
      </c>
      <c r="CN378">
        <v>198030.3</v>
      </c>
      <c r="CO378">
        <v>2570891.7999999998</v>
      </c>
      <c r="CP378">
        <v>0</v>
      </c>
      <c r="CQ378">
        <v>59</v>
      </c>
      <c r="CR378">
        <v>5.4</v>
      </c>
      <c r="CS378">
        <v>0</v>
      </c>
      <c r="CT378">
        <v>11280</v>
      </c>
      <c r="CU378">
        <v>0</v>
      </c>
      <c r="CV378">
        <v>0</v>
      </c>
      <c r="CW378">
        <v>261.5</v>
      </c>
      <c r="CX378">
        <v>524.5</v>
      </c>
      <c r="CY378">
        <v>0</v>
      </c>
      <c r="CZ378">
        <v>1089.5999999999999</v>
      </c>
      <c r="DA378">
        <v>0</v>
      </c>
      <c r="DB378">
        <v>247.8</v>
      </c>
      <c r="DC378">
        <v>0</v>
      </c>
      <c r="DD378">
        <v>0</v>
      </c>
      <c r="DE378">
        <v>0</v>
      </c>
      <c r="DF378">
        <v>0</v>
      </c>
      <c r="DG378">
        <v>95.6</v>
      </c>
      <c r="DH378">
        <v>0</v>
      </c>
      <c r="DI378">
        <v>878.8</v>
      </c>
      <c r="DJ378">
        <v>172.7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</row>
    <row r="379" spans="1:121" hidden="1">
      <c r="A379" t="s">
        <v>143</v>
      </c>
      <c r="B379">
        <v>2035</v>
      </c>
      <c r="C379">
        <v>37493170</v>
      </c>
      <c r="D379">
        <v>49307.1</v>
      </c>
      <c r="E379">
        <v>0</v>
      </c>
      <c r="F379">
        <v>1243752.8999999999</v>
      </c>
      <c r="G379">
        <v>38786226.399999999</v>
      </c>
      <c r="H379">
        <v>36144998.200000003</v>
      </c>
      <c r="I379">
        <v>35565894</v>
      </c>
      <c r="J379" s="53">
        <v>84473280</v>
      </c>
      <c r="K379" s="65">
        <v>57794490</v>
      </c>
      <c r="L379">
        <v>3.5900000000000001E-2</v>
      </c>
      <c r="M379">
        <v>5.3999999999999999E-2</v>
      </c>
      <c r="N379">
        <v>0.14599999999999999</v>
      </c>
      <c r="O379">
        <v>87252.78</v>
      </c>
      <c r="P379">
        <v>7930.4</v>
      </c>
      <c r="Q379">
        <v>0.36</v>
      </c>
      <c r="R379">
        <v>0.55000000000000004</v>
      </c>
      <c r="S379">
        <v>487</v>
      </c>
      <c r="T379">
        <v>47.1</v>
      </c>
      <c r="U379">
        <v>6.77</v>
      </c>
      <c r="V379">
        <v>23.2</v>
      </c>
      <c r="W379">
        <v>1346.3</v>
      </c>
      <c r="X379">
        <v>0.24</v>
      </c>
      <c r="Y379">
        <v>490.2</v>
      </c>
      <c r="Z379">
        <v>63.4</v>
      </c>
      <c r="AA379">
        <v>553.6</v>
      </c>
      <c r="AB379">
        <v>240.8</v>
      </c>
      <c r="AC379">
        <v>14.9</v>
      </c>
      <c r="AD379">
        <v>2.0499999999999998</v>
      </c>
      <c r="AE379">
        <v>20.399999999999999</v>
      </c>
      <c r="AF379">
        <v>934</v>
      </c>
      <c r="AG379">
        <v>0.14000000000000001</v>
      </c>
      <c r="AH379">
        <v>241.8</v>
      </c>
      <c r="AI379">
        <v>48.3</v>
      </c>
      <c r="AJ379">
        <v>290.10000000000002</v>
      </c>
      <c r="AK379">
        <v>324.60000000000002</v>
      </c>
      <c r="AL379">
        <v>15.8</v>
      </c>
      <c r="AM379">
        <v>2.11</v>
      </c>
      <c r="AN379">
        <v>29.7</v>
      </c>
      <c r="AO379">
        <v>1389.3</v>
      </c>
      <c r="AP379">
        <v>0.15</v>
      </c>
      <c r="AQ379">
        <v>325.7</v>
      </c>
      <c r="AR379">
        <v>71.099999999999994</v>
      </c>
      <c r="AS379">
        <v>396.8</v>
      </c>
      <c r="AT379">
        <v>554</v>
      </c>
      <c r="AU379">
        <v>36.4</v>
      </c>
      <c r="AV379">
        <v>5.1100000000000003</v>
      </c>
      <c r="AW379">
        <v>43</v>
      </c>
      <c r="AX379">
        <v>2026.2</v>
      </c>
      <c r="AY379">
        <v>0.3</v>
      </c>
      <c r="AZ379">
        <v>556.5</v>
      </c>
      <c r="BA379">
        <v>103.5</v>
      </c>
      <c r="BB379">
        <v>660</v>
      </c>
      <c r="BC379">
        <v>5796923.2000000002</v>
      </c>
      <c r="BD379">
        <v>561.20000000000005</v>
      </c>
      <c r="BE379">
        <v>80.7</v>
      </c>
      <c r="BF379">
        <v>275490.90000000002</v>
      </c>
      <c r="BG379">
        <v>16005.7</v>
      </c>
      <c r="BH379">
        <v>2.8</v>
      </c>
      <c r="BI379">
        <v>5835675.0999999996</v>
      </c>
      <c r="BJ379">
        <v>753229.1</v>
      </c>
      <c r="BK379">
        <v>6588904.2000000002</v>
      </c>
      <c r="BL379">
        <v>0</v>
      </c>
      <c r="BM379">
        <v>23.51</v>
      </c>
      <c r="BN379">
        <v>16.559999999999999</v>
      </c>
      <c r="BO379">
        <v>0</v>
      </c>
      <c r="BP379">
        <v>40.06</v>
      </c>
      <c r="BQ379">
        <v>24.87</v>
      </c>
      <c r="BR379">
        <v>17.88</v>
      </c>
      <c r="BS379">
        <v>0</v>
      </c>
      <c r="BT379">
        <v>42.75</v>
      </c>
      <c r="BU379">
        <v>11920556</v>
      </c>
      <c r="BV379">
        <v>3220332.5</v>
      </c>
      <c r="BW379">
        <v>42628.5</v>
      </c>
      <c r="BX379">
        <v>23201.200000000001</v>
      </c>
      <c r="BY379">
        <v>0</v>
      </c>
      <c r="BZ379">
        <v>0</v>
      </c>
      <c r="CA379">
        <v>4625324</v>
      </c>
      <c r="CB379">
        <v>0</v>
      </c>
      <c r="CC379">
        <v>0</v>
      </c>
      <c r="CD379">
        <v>630744.80000000005</v>
      </c>
      <c r="CE379">
        <v>2994434.5</v>
      </c>
      <c r="CF379">
        <v>0</v>
      </c>
      <c r="CG379">
        <v>50602.7</v>
      </c>
      <c r="CH379">
        <v>0</v>
      </c>
      <c r="CI379">
        <v>964032.4</v>
      </c>
      <c r="CJ379">
        <v>0</v>
      </c>
      <c r="CK379">
        <v>0</v>
      </c>
      <c r="CL379">
        <v>0</v>
      </c>
      <c r="CM379">
        <v>0</v>
      </c>
      <c r="CN379">
        <v>191195.6</v>
      </c>
      <c r="CO379">
        <v>2398392</v>
      </c>
      <c r="CP379">
        <v>0</v>
      </c>
      <c r="CQ379">
        <v>28.9</v>
      </c>
      <c r="CR379">
        <v>5.4</v>
      </c>
      <c r="CS379">
        <v>0</v>
      </c>
      <c r="CT379">
        <v>11280</v>
      </c>
      <c r="CU379">
        <v>0</v>
      </c>
      <c r="CV379">
        <v>0</v>
      </c>
      <c r="CW379">
        <v>471.3</v>
      </c>
      <c r="CX379">
        <v>524.5</v>
      </c>
      <c r="CY379">
        <v>0</v>
      </c>
      <c r="CZ379">
        <v>1089.5999999999999</v>
      </c>
      <c r="DA379">
        <v>0</v>
      </c>
      <c r="DB379">
        <v>247.8</v>
      </c>
      <c r="DC379">
        <v>0</v>
      </c>
      <c r="DD379">
        <v>0</v>
      </c>
      <c r="DE379">
        <v>0</v>
      </c>
      <c r="DF379">
        <v>0</v>
      </c>
      <c r="DG379">
        <v>95.6</v>
      </c>
      <c r="DH379">
        <v>0</v>
      </c>
      <c r="DI379">
        <v>812.8</v>
      </c>
      <c r="DJ379">
        <v>115.4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</row>
    <row r="380" spans="1:121" hidden="1">
      <c r="A380" t="s">
        <v>143</v>
      </c>
      <c r="B380">
        <v>2040</v>
      </c>
      <c r="C380">
        <v>39851680</v>
      </c>
      <c r="D380">
        <v>264662.5</v>
      </c>
      <c r="E380">
        <v>0</v>
      </c>
      <c r="F380">
        <v>1688189.3</v>
      </c>
      <c r="G380">
        <v>41804530.100000001</v>
      </c>
      <c r="H380">
        <v>38418736.299999997</v>
      </c>
      <c r="I380">
        <v>38493537.700000003</v>
      </c>
      <c r="J380" s="53">
        <v>112596690</v>
      </c>
      <c r="K380" s="65">
        <v>79574936</v>
      </c>
      <c r="L380">
        <v>3.5900000000000001E-2</v>
      </c>
      <c r="M380">
        <v>5.3999999999999999E-2</v>
      </c>
      <c r="N380">
        <v>0.14599999999999999</v>
      </c>
      <c r="O380">
        <v>82764.41</v>
      </c>
      <c r="P380">
        <v>8666.1</v>
      </c>
      <c r="Q380">
        <v>0.52</v>
      </c>
      <c r="R380">
        <v>0.63</v>
      </c>
      <c r="S380">
        <v>269.8</v>
      </c>
      <c r="T380">
        <v>19.5</v>
      </c>
      <c r="U380">
        <v>2.74</v>
      </c>
      <c r="V380">
        <v>18.8</v>
      </c>
      <c r="W380">
        <v>953.7</v>
      </c>
      <c r="X380">
        <v>0.13</v>
      </c>
      <c r="Y380">
        <v>271.10000000000002</v>
      </c>
      <c r="Z380">
        <v>47.3</v>
      </c>
      <c r="AA380">
        <v>318.39999999999998</v>
      </c>
      <c r="AB380">
        <v>171.9</v>
      </c>
      <c r="AC380">
        <v>7.6</v>
      </c>
      <c r="AD380">
        <v>1</v>
      </c>
      <c r="AE380">
        <v>17.3</v>
      </c>
      <c r="AF380">
        <v>761.8</v>
      </c>
      <c r="AG380">
        <v>0.1</v>
      </c>
      <c r="AH380">
        <v>172.4</v>
      </c>
      <c r="AI380">
        <v>40.1</v>
      </c>
      <c r="AJ380">
        <v>212.5</v>
      </c>
      <c r="AK380">
        <v>340.2</v>
      </c>
      <c r="AL380">
        <v>18.600000000000001</v>
      </c>
      <c r="AM380">
        <v>2.5299999999999998</v>
      </c>
      <c r="AN380">
        <v>29.3</v>
      </c>
      <c r="AO380">
        <v>1389.9</v>
      </c>
      <c r="AP380">
        <v>0.16</v>
      </c>
      <c r="AQ380">
        <v>341.4</v>
      </c>
      <c r="AR380">
        <v>70.7</v>
      </c>
      <c r="AS380">
        <v>412.2</v>
      </c>
      <c r="AT380">
        <v>500.1</v>
      </c>
      <c r="AU380">
        <v>29.8</v>
      </c>
      <c r="AV380">
        <v>4.13</v>
      </c>
      <c r="AW380">
        <v>41.5</v>
      </c>
      <c r="AX380">
        <v>1935</v>
      </c>
      <c r="AY380">
        <v>0.27</v>
      </c>
      <c r="AZ380">
        <v>502.2</v>
      </c>
      <c r="BA380">
        <v>99.3</v>
      </c>
      <c r="BB380">
        <v>601.4</v>
      </c>
      <c r="BC380">
        <v>2307394.2999999998</v>
      </c>
      <c r="BD380">
        <v>167.4</v>
      </c>
      <c r="BE380">
        <v>23.5</v>
      </c>
      <c r="BF380">
        <v>160670.79999999999</v>
      </c>
      <c r="BG380">
        <v>8143.6</v>
      </c>
      <c r="BH380">
        <v>1.1000000000000001</v>
      </c>
      <c r="BI380">
        <v>2318791.1</v>
      </c>
      <c r="BJ380">
        <v>403646.1</v>
      </c>
      <c r="BK380">
        <v>2722437.2</v>
      </c>
      <c r="BL380">
        <v>0</v>
      </c>
      <c r="BM380">
        <v>21.36</v>
      </c>
      <c r="BN380">
        <v>16.25</v>
      </c>
      <c r="BO380">
        <v>0</v>
      </c>
      <c r="BP380">
        <v>37.61</v>
      </c>
      <c r="BQ380">
        <v>22.68</v>
      </c>
      <c r="BR380">
        <v>17.579999999999998</v>
      </c>
      <c r="BS380">
        <v>0</v>
      </c>
      <c r="BT380">
        <v>40.26</v>
      </c>
      <c r="BU380">
        <v>8582600</v>
      </c>
      <c r="BV380">
        <v>3310992.2</v>
      </c>
      <c r="BW380">
        <v>224471.8</v>
      </c>
      <c r="BX380">
        <v>21671.9</v>
      </c>
      <c r="BY380">
        <v>0</v>
      </c>
      <c r="BZ380">
        <v>0</v>
      </c>
      <c r="CA380">
        <v>1268692</v>
      </c>
      <c r="CB380">
        <v>0</v>
      </c>
      <c r="CC380">
        <v>0</v>
      </c>
      <c r="CD380">
        <v>813060.8</v>
      </c>
      <c r="CE380">
        <v>2795653.2</v>
      </c>
      <c r="CF380">
        <v>0</v>
      </c>
      <c r="CG380">
        <v>48619.199999999997</v>
      </c>
      <c r="CH380">
        <v>0</v>
      </c>
      <c r="CI380">
        <v>912499.1</v>
      </c>
      <c r="CJ380">
        <v>0</v>
      </c>
      <c r="CK380">
        <v>0</v>
      </c>
      <c r="CL380">
        <v>0</v>
      </c>
      <c r="CM380">
        <v>0</v>
      </c>
      <c r="CN380">
        <v>184596.8</v>
      </c>
      <c r="CO380">
        <v>2313334.7999999998</v>
      </c>
      <c r="CP380">
        <v>0</v>
      </c>
      <c r="CQ380">
        <v>168.9</v>
      </c>
      <c r="CR380">
        <v>5.4</v>
      </c>
      <c r="CS380">
        <v>0</v>
      </c>
      <c r="CT380">
        <v>10726</v>
      </c>
      <c r="CU380">
        <v>0</v>
      </c>
      <c r="CV380">
        <v>0</v>
      </c>
      <c r="CW380">
        <v>617.5</v>
      </c>
      <c r="CX380">
        <v>524.5</v>
      </c>
      <c r="CY380">
        <v>0</v>
      </c>
      <c r="CZ380">
        <v>1100.9000000000001</v>
      </c>
      <c r="DA380">
        <v>0</v>
      </c>
      <c r="DB380">
        <v>247.8</v>
      </c>
      <c r="DC380">
        <v>0</v>
      </c>
      <c r="DD380">
        <v>0</v>
      </c>
      <c r="DE380">
        <v>0</v>
      </c>
      <c r="DF380">
        <v>0</v>
      </c>
      <c r="DG380">
        <v>95.6</v>
      </c>
      <c r="DH380">
        <v>0</v>
      </c>
      <c r="DI380">
        <v>664.5</v>
      </c>
      <c r="DJ380">
        <v>675.4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</row>
    <row r="381" spans="1:121" hidden="1">
      <c r="A381" t="s">
        <v>143</v>
      </c>
      <c r="B381">
        <v>2045</v>
      </c>
      <c r="C381">
        <v>41836804</v>
      </c>
      <c r="D381">
        <v>386903.6</v>
      </c>
      <c r="E381">
        <v>0</v>
      </c>
      <c r="F381">
        <v>1971826</v>
      </c>
      <c r="G381">
        <v>44195531.899999999</v>
      </c>
      <c r="H381">
        <v>40332497</v>
      </c>
      <c r="I381">
        <v>39857372</v>
      </c>
      <c r="J381" s="53">
        <v>126321070</v>
      </c>
      <c r="K381" s="65">
        <v>92381010</v>
      </c>
      <c r="L381">
        <v>3.5900000000000001E-2</v>
      </c>
      <c r="M381">
        <v>5.3999999999999999E-2</v>
      </c>
      <c r="N381">
        <v>0.14599999999999999</v>
      </c>
      <c r="O381">
        <v>87570.46</v>
      </c>
      <c r="P381">
        <v>9239.2000000000007</v>
      </c>
      <c r="Q381">
        <v>0.55000000000000004</v>
      </c>
      <c r="R381">
        <v>0.64</v>
      </c>
      <c r="S381">
        <v>243.6</v>
      </c>
      <c r="T381">
        <v>16</v>
      </c>
      <c r="U381">
        <v>2.2200000000000002</v>
      </c>
      <c r="V381">
        <v>18.5</v>
      </c>
      <c r="W381">
        <v>913.5</v>
      </c>
      <c r="X381">
        <v>0.11</v>
      </c>
      <c r="Y381">
        <v>244.7</v>
      </c>
      <c r="Z381">
        <v>45.8</v>
      </c>
      <c r="AA381">
        <v>290.39999999999998</v>
      </c>
      <c r="AB381">
        <v>171.4</v>
      </c>
      <c r="AC381">
        <v>7.6</v>
      </c>
      <c r="AD381">
        <v>0.99</v>
      </c>
      <c r="AE381">
        <v>17.2</v>
      </c>
      <c r="AF381">
        <v>760.5</v>
      </c>
      <c r="AG381">
        <v>0.1</v>
      </c>
      <c r="AH381">
        <v>171.9</v>
      </c>
      <c r="AI381">
        <v>39.9</v>
      </c>
      <c r="AJ381">
        <v>211.8</v>
      </c>
      <c r="AK381">
        <v>333.3</v>
      </c>
      <c r="AL381">
        <v>15.6</v>
      </c>
      <c r="AM381">
        <v>2.0699999999999998</v>
      </c>
      <c r="AN381">
        <v>31.5</v>
      </c>
      <c r="AO381">
        <v>1446.9</v>
      </c>
      <c r="AP381">
        <v>0.17</v>
      </c>
      <c r="AQ381">
        <v>334.3</v>
      </c>
      <c r="AR381">
        <v>74.7</v>
      </c>
      <c r="AS381">
        <v>409</v>
      </c>
      <c r="AT381">
        <v>497.4</v>
      </c>
      <c r="AU381">
        <v>29</v>
      </c>
      <c r="AV381">
        <v>4.01</v>
      </c>
      <c r="AW381">
        <v>42.4</v>
      </c>
      <c r="AX381">
        <v>1949.5</v>
      </c>
      <c r="AY381">
        <v>0.26</v>
      </c>
      <c r="AZ381">
        <v>499.4</v>
      </c>
      <c r="BA381">
        <v>100.5</v>
      </c>
      <c r="BB381">
        <v>599.9</v>
      </c>
      <c r="BC381">
        <v>2388604.2000000002</v>
      </c>
      <c r="BD381">
        <v>156.4</v>
      </c>
      <c r="BE381">
        <v>21.7</v>
      </c>
      <c r="BF381">
        <v>181634.2</v>
      </c>
      <c r="BG381">
        <v>8965.2999999999993</v>
      </c>
      <c r="BH381">
        <v>1.1000000000000001</v>
      </c>
      <c r="BI381">
        <v>2399186.2000000002</v>
      </c>
      <c r="BJ381">
        <v>449103.1</v>
      </c>
      <c r="BK381">
        <v>2848289.2</v>
      </c>
      <c r="BL381">
        <v>0</v>
      </c>
      <c r="BM381">
        <v>21.03</v>
      </c>
      <c r="BN381">
        <v>17.16</v>
      </c>
      <c r="BO381">
        <v>0</v>
      </c>
      <c r="BP381">
        <v>38.19</v>
      </c>
      <c r="BQ381">
        <v>22.36</v>
      </c>
      <c r="BR381">
        <v>18.78</v>
      </c>
      <c r="BS381">
        <v>0</v>
      </c>
      <c r="BT381">
        <v>41.14</v>
      </c>
      <c r="BU381">
        <v>10146262</v>
      </c>
      <c r="BV381">
        <v>4338160</v>
      </c>
      <c r="BW381">
        <v>330071.5</v>
      </c>
      <c r="BX381">
        <v>21471.599999999999</v>
      </c>
      <c r="BY381">
        <v>0</v>
      </c>
      <c r="BZ381">
        <v>0</v>
      </c>
      <c r="CA381">
        <v>1208585.2</v>
      </c>
      <c r="CB381">
        <v>0</v>
      </c>
      <c r="CC381">
        <v>0</v>
      </c>
      <c r="CD381">
        <v>1023002.2</v>
      </c>
      <c r="CE381">
        <v>2933348.5</v>
      </c>
      <c r="CF381">
        <v>0</v>
      </c>
      <c r="CG381">
        <v>401740</v>
      </c>
      <c r="CH381">
        <v>0</v>
      </c>
      <c r="CI381">
        <v>912885.8</v>
      </c>
      <c r="CJ381">
        <v>0</v>
      </c>
      <c r="CK381">
        <v>0</v>
      </c>
      <c r="CL381">
        <v>0</v>
      </c>
      <c r="CM381">
        <v>0</v>
      </c>
      <c r="CN381">
        <v>178225.7</v>
      </c>
      <c r="CO381">
        <v>3136932</v>
      </c>
      <c r="CP381">
        <v>0</v>
      </c>
      <c r="CQ381">
        <v>209.6</v>
      </c>
      <c r="CR381">
        <v>5.4</v>
      </c>
      <c r="CS381">
        <v>0</v>
      </c>
      <c r="CT381">
        <v>9073</v>
      </c>
      <c r="CU381">
        <v>0</v>
      </c>
      <c r="CV381">
        <v>0</v>
      </c>
      <c r="CW381">
        <v>788</v>
      </c>
      <c r="CX381">
        <v>524.5</v>
      </c>
      <c r="CY381">
        <v>0</v>
      </c>
      <c r="CZ381">
        <v>4991.5</v>
      </c>
      <c r="DA381">
        <v>0</v>
      </c>
      <c r="DB381">
        <v>247.8</v>
      </c>
      <c r="DC381">
        <v>0</v>
      </c>
      <c r="DD381">
        <v>0</v>
      </c>
      <c r="DE381">
        <v>0</v>
      </c>
      <c r="DF381">
        <v>0</v>
      </c>
      <c r="DG381">
        <v>95.6</v>
      </c>
      <c r="DH381">
        <v>0</v>
      </c>
      <c r="DI381">
        <v>878.8</v>
      </c>
      <c r="DJ381">
        <v>974.4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</row>
    <row r="382" spans="1:121" hidden="1">
      <c r="A382" t="s">
        <v>143</v>
      </c>
      <c r="B382">
        <v>2050</v>
      </c>
      <c r="C382">
        <v>43639988</v>
      </c>
      <c r="D382">
        <v>389069</v>
      </c>
      <c r="E382">
        <v>0</v>
      </c>
      <c r="F382">
        <v>2088843.1</v>
      </c>
      <c r="G382">
        <v>46117901.799999997</v>
      </c>
      <c r="H382">
        <v>42070844.299999997</v>
      </c>
      <c r="I382">
        <v>41692200</v>
      </c>
      <c r="J382" s="53">
        <v>132279060</v>
      </c>
      <c r="K382" s="65">
        <v>97350860</v>
      </c>
      <c r="L382">
        <v>3.5900000000000001E-2</v>
      </c>
      <c r="M382">
        <v>5.3999999999999999E-2</v>
      </c>
      <c r="N382">
        <v>0.14599999999999999</v>
      </c>
      <c r="O382">
        <v>86753.81</v>
      </c>
      <c r="P382">
        <v>9707.9</v>
      </c>
      <c r="Q382">
        <v>0.51</v>
      </c>
      <c r="R382">
        <v>0.61</v>
      </c>
      <c r="S382">
        <v>246.2</v>
      </c>
      <c r="T382">
        <v>9.5</v>
      </c>
      <c r="U382">
        <v>1.21</v>
      </c>
      <c r="V382">
        <v>24.7</v>
      </c>
      <c r="W382">
        <v>1133.5999999999999</v>
      </c>
      <c r="X382">
        <v>0.11</v>
      </c>
      <c r="Y382">
        <v>246.8</v>
      </c>
      <c r="Z382">
        <v>58.5</v>
      </c>
      <c r="AA382">
        <v>305.3</v>
      </c>
      <c r="AB382">
        <v>175.5</v>
      </c>
      <c r="AC382">
        <v>5.0999999999999996</v>
      </c>
      <c r="AD382">
        <v>0.62</v>
      </c>
      <c r="AE382">
        <v>19.7</v>
      </c>
      <c r="AF382">
        <v>860.2</v>
      </c>
      <c r="AG382">
        <v>0.09</v>
      </c>
      <c r="AH382">
        <v>175.8</v>
      </c>
      <c r="AI382">
        <v>45.3</v>
      </c>
      <c r="AJ382">
        <v>221.2</v>
      </c>
      <c r="AK382">
        <v>323.60000000000002</v>
      </c>
      <c r="AL382">
        <v>11.8</v>
      </c>
      <c r="AM382">
        <v>1.5</v>
      </c>
      <c r="AN382">
        <v>33.9</v>
      </c>
      <c r="AO382">
        <v>1510.9</v>
      </c>
      <c r="AP382">
        <v>0.17</v>
      </c>
      <c r="AQ382">
        <v>324.3</v>
      </c>
      <c r="AR382">
        <v>79</v>
      </c>
      <c r="AS382">
        <v>403.3</v>
      </c>
      <c r="AT382">
        <v>494.7</v>
      </c>
      <c r="AU382">
        <v>24.6</v>
      </c>
      <c r="AV382">
        <v>3.32</v>
      </c>
      <c r="AW382">
        <v>45.4</v>
      </c>
      <c r="AX382">
        <v>2080.8000000000002</v>
      </c>
      <c r="AY382">
        <v>0.25</v>
      </c>
      <c r="AZ382">
        <v>496.4</v>
      </c>
      <c r="BA382">
        <v>107.5</v>
      </c>
      <c r="BB382">
        <v>603.79999999999995</v>
      </c>
      <c r="BC382">
        <v>2603554.2999999998</v>
      </c>
      <c r="BD382">
        <v>103.6</v>
      </c>
      <c r="BE382">
        <v>13.3</v>
      </c>
      <c r="BF382">
        <v>258592.1</v>
      </c>
      <c r="BG382">
        <v>11889.7</v>
      </c>
      <c r="BH382">
        <v>1.2</v>
      </c>
      <c r="BI382">
        <v>2610275.7999999998</v>
      </c>
      <c r="BJ382">
        <v>613225.69999999995</v>
      </c>
      <c r="BK382">
        <v>3223501.5</v>
      </c>
      <c r="BL382">
        <v>0</v>
      </c>
      <c r="BM382">
        <v>21.8</v>
      </c>
      <c r="BN382">
        <v>17.100000000000001</v>
      </c>
      <c r="BO382">
        <v>0</v>
      </c>
      <c r="BP382">
        <v>38.9</v>
      </c>
      <c r="BQ382">
        <v>23.17</v>
      </c>
      <c r="BR382">
        <v>18.78</v>
      </c>
      <c r="BS382">
        <v>0</v>
      </c>
      <c r="BT382">
        <v>41.95</v>
      </c>
      <c r="BU382">
        <v>11225027</v>
      </c>
      <c r="BV382">
        <v>4425701.5</v>
      </c>
      <c r="BW382">
        <v>329946.90000000002</v>
      </c>
      <c r="BX382">
        <v>21229</v>
      </c>
      <c r="BY382">
        <v>0</v>
      </c>
      <c r="BZ382">
        <v>0</v>
      </c>
      <c r="CA382">
        <v>599104.1</v>
      </c>
      <c r="CB382">
        <v>0</v>
      </c>
      <c r="CC382">
        <v>0</v>
      </c>
      <c r="CD382">
        <v>1239738.8</v>
      </c>
      <c r="CE382">
        <v>3074410.5</v>
      </c>
      <c r="CF382">
        <v>0</v>
      </c>
      <c r="CG382">
        <v>1869701.4</v>
      </c>
      <c r="CH382">
        <v>0</v>
      </c>
      <c r="CI382">
        <v>904933.3</v>
      </c>
      <c r="CJ382">
        <v>0</v>
      </c>
      <c r="CK382">
        <v>0</v>
      </c>
      <c r="CL382">
        <v>0</v>
      </c>
      <c r="CM382">
        <v>0</v>
      </c>
      <c r="CN382">
        <v>172074.5</v>
      </c>
      <c r="CO382">
        <v>3013888.5</v>
      </c>
      <c r="CP382">
        <v>0</v>
      </c>
      <c r="CQ382">
        <v>209.7</v>
      </c>
      <c r="CR382">
        <v>5.4</v>
      </c>
      <c r="CS382">
        <v>0</v>
      </c>
      <c r="CT382">
        <v>2139</v>
      </c>
      <c r="CU382">
        <v>0</v>
      </c>
      <c r="CV382">
        <v>0</v>
      </c>
      <c r="CW382">
        <v>968.6</v>
      </c>
      <c r="CX382">
        <v>524.5</v>
      </c>
      <c r="CY382">
        <v>0</v>
      </c>
      <c r="CZ382">
        <v>11804.7</v>
      </c>
      <c r="DA382">
        <v>0</v>
      </c>
      <c r="DB382">
        <v>247.8</v>
      </c>
      <c r="DC382">
        <v>0</v>
      </c>
      <c r="DD382">
        <v>0</v>
      </c>
      <c r="DE382">
        <v>0</v>
      </c>
      <c r="DF382">
        <v>0</v>
      </c>
      <c r="DG382">
        <v>95.6</v>
      </c>
      <c r="DH382">
        <v>0</v>
      </c>
      <c r="DI382">
        <v>822.6</v>
      </c>
      <c r="DJ382">
        <v>974.8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</row>
    <row r="383" spans="1:121" hidden="1">
      <c r="A383" t="s">
        <v>148</v>
      </c>
      <c r="B383">
        <v>2024</v>
      </c>
      <c r="C383">
        <v>20996414</v>
      </c>
      <c r="D383">
        <v>0</v>
      </c>
      <c r="E383">
        <v>0</v>
      </c>
      <c r="F383">
        <v>477158.5</v>
      </c>
      <c r="G383">
        <v>21473571.899999999</v>
      </c>
      <c r="H383">
        <v>20241393.699999999</v>
      </c>
      <c r="I383">
        <v>11527827.6</v>
      </c>
      <c r="J383" s="53">
        <v>13467738</v>
      </c>
      <c r="K383" s="65">
        <v>35465444</v>
      </c>
      <c r="L383">
        <v>3.5999999999999997E-2</v>
      </c>
      <c r="M383">
        <v>5.3999999999999999E-2</v>
      </c>
      <c r="N383">
        <v>0.14349999999999999</v>
      </c>
      <c r="O383">
        <v>0</v>
      </c>
      <c r="P383">
        <v>3599.7</v>
      </c>
      <c r="Q383">
        <v>0.25</v>
      </c>
      <c r="R383">
        <v>0.31</v>
      </c>
      <c r="S383">
        <v>791.8</v>
      </c>
      <c r="T383">
        <v>90.7</v>
      </c>
      <c r="U383">
        <v>13.19</v>
      </c>
      <c r="V383">
        <v>24.8</v>
      </c>
      <c r="W383">
        <v>1741.6</v>
      </c>
      <c r="X383">
        <v>0.39</v>
      </c>
      <c r="Y383">
        <v>798.1</v>
      </c>
      <c r="Z383">
        <v>76.8</v>
      </c>
      <c r="AA383">
        <v>875</v>
      </c>
      <c r="AB383">
        <v>756.1</v>
      </c>
      <c r="AC383">
        <v>86.5</v>
      </c>
      <c r="AD383">
        <v>12.58</v>
      </c>
      <c r="AE383">
        <v>23.8</v>
      </c>
      <c r="AF383">
        <v>1665.1</v>
      </c>
      <c r="AG383">
        <v>0.37</v>
      </c>
      <c r="AH383">
        <v>762.1</v>
      </c>
      <c r="AI383">
        <v>73.5</v>
      </c>
      <c r="AJ383">
        <v>835.6</v>
      </c>
      <c r="AK383">
        <v>317.7</v>
      </c>
      <c r="AL383">
        <v>13.5</v>
      </c>
      <c r="AM383">
        <v>1.76</v>
      </c>
      <c r="AN383">
        <v>30.7</v>
      </c>
      <c r="AO383">
        <v>1422.9</v>
      </c>
      <c r="AP383">
        <v>0.14000000000000001</v>
      </c>
      <c r="AQ383">
        <v>318.5</v>
      </c>
      <c r="AR383">
        <v>73.2</v>
      </c>
      <c r="AS383">
        <v>391.7</v>
      </c>
      <c r="AT383">
        <v>765.1</v>
      </c>
      <c r="AU383">
        <v>65.900000000000006</v>
      </c>
      <c r="AV383">
        <v>9.41</v>
      </c>
      <c r="AW383">
        <v>44.4</v>
      </c>
      <c r="AX383">
        <v>2344.9</v>
      </c>
      <c r="AY383">
        <v>0.39</v>
      </c>
      <c r="AZ383">
        <v>769.6</v>
      </c>
      <c r="BA383">
        <v>114.4</v>
      </c>
      <c r="BB383">
        <v>884</v>
      </c>
      <c r="BC383">
        <v>34304953.5</v>
      </c>
      <c r="BD383">
        <v>3929.7</v>
      </c>
      <c r="BE383">
        <v>571.4</v>
      </c>
      <c r="BF383">
        <v>1075782.5</v>
      </c>
      <c r="BG383">
        <v>75453.600000000006</v>
      </c>
      <c r="BH383">
        <v>17</v>
      </c>
      <c r="BI383">
        <v>34578052.100000001</v>
      </c>
      <c r="BJ383">
        <v>3328941.5</v>
      </c>
      <c r="BK383">
        <v>37906993.600000001</v>
      </c>
      <c r="BL383">
        <v>0</v>
      </c>
      <c r="BM383">
        <v>27.8</v>
      </c>
      <c r="BN383">
        <v>0</v>
      </c>
      <c r="BO383">
        <v>0</v>
      </c>
      <c r="BP383">
        <v>27.8</v>
      </c>
      <c r="BQ383">
        <v>29.39</v>
      </c>
      <c r="BR383">
        <v>0</v>
      </c>
      <c r="BS383">
        <v>0</v>
      </c>
      <c r="BT383">
        <v>29.39</v>
      </c>
      <c r="BU383">
        <v>43630948</v>
      </c>
      <c r="BV383">
        <v>9945744</v>
      </c>
      <c r="BW383">
        <v>0</v>
      </c>
      <c r="BX383">
        <v>0</v>
      </c>
      <c r="BY383">
        <v>0</v>
      </c>
      <c r="BZ383">
        <v>0</v>
      </c>
      <c r="CA383">
        <v>32044596</v>
      </c>
      <c r="CB383">
        <v>0</v>
      </c>
      <c r="CC383">
        <v>0</v>
      </c>
      <c r="CD383">
        <v>18415.5</v>
      </c>
      <c r="CE383">
        <v>599561.69999999995</v>
      </c>
      <c r="CF383">
        <v>0</v>
      </c>
      <c r="CG383">
        <v>0</v>
      </c>
      <c r="CH383">
        <v>0</v>
      </c>
      <c r="CI383">
        <v>1041047.2</v>
      </c>
      <c r="CJ383">
        <v>0</v>
      </c>
      <c r="CK383">
        <v>0</v>
      </c>
      <c r="CL383">
        <v>0</v>
      </c>
      <c r="CM383">
        <v>0</v>
      </c>
      <c r="CN383">
        <v>205902.3</v>
      </c>
      <c r="CO383">
        <v>9721426</v>
      </c>
      <c r="CP383">
        <v>0</v>
      </c>
      <c r="CQ383">
        <v>0</v>
      </c>
      <c r="CR383">
        <v>0</v>
      </c>
      <c r="CS383">
        <v>0</v>
      </c>
      <c r="CT383">
        <v>5905</v>
      </c>
      <c r="CU383">
        <v>0</v>
      </c>
      <c r="CV383">
        <v>0</v>
      </c>
      <c r="CW383">
        <v>11.5</v>
      </c>
      <c r="CX383">
        <v>94</v>
      </c>
      <c r="CY383">
        <v>0</v>
      </c>
      <c r="CZ383">
        <v>0</v>
      </c>
      <c r="DA383">
        <v>0</v>
      </c>
      <c r="DB383">
        <v>307.10000000000002</v>
      </c>
      <c r="DC383">
        <v>0</v>
      </c>
      <c r="DD383">
        <v>0</v>
      </c>
      <c r="DE383">
        <v>0</v>
      </c>
      <c r="DF383">
        <v>0</v>
      </c>
      <c r="DG383">
        <v>92</v>
      </c>
      <c r="DH383">
        <v>0</v>
      </c>
      <c r="DI383">
        <v>2782.1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</row>
    <row r="384" spans="1:121" hidden="1">
      <c r="A384" t="s">
        <v>148</v>
      </c>
      <c r="B384">
        <v>2026</v>
      </c>
      <c r="C384">
        <v>21540424</v>
      </c>
      <c r="D384">
        <v>0</v>
      </c>
      <c r="E384">
        <v>0</v>
      </c>
      <c r="F384">
        <v>693467.3</v>
      </c>
      <c r="G384">
        <v>22233891.199999999</v>
      </c>
      <c r="H384">
        <v>20765844.300000001</v>
      </c>
      <c r="I384">
        <v>-242705.8</v>
      </c>
      <c r="J384" s="53">
        <v>19151434</v>
      </c>
      <c r="K384" s="65">
        <v>48614300</v>
      </c>
      <c r="L384">
        <v>3.5999999999999997E-2</v>
      </c>
      <c r="M384">
        <v>5.3999999999999999E-2</v>
      </c>
      <c r="N384">
        <v>0.14349999999999999</v>
      </c>
      <c r="O384">
        <v>7459.43</v>
      </c>
      <c r="P384">
        <v>3751.2</v>
      </c>
      <c r="Q384">
        <v>0.45</v>
      </c>
      <c r="R384">
        <v>0.46</v>
      </c>
      <c r="S384">
        <v>573.4</v>
      </c>
      <c r="T384">
        <v>65.7</v>
      </c>
      <c r="U384">
        <v>9.5500000000000007</v>
      </c>
      <c r="V384">
        <v>18</v>
      </c>
      <c r="W384">
        <v>1262</v>
      </c>
      <c r="X384">
        <v>0.28000000000000003</v>
      </c>
      <c r="Y384">
        <v>578</v>
      </c>
      <c r="Z384">
        <v>55.7</v>
      </c>
      <c r="AA384">
        <v>633.70000000000005</v>
      </c>
      <c r="AB384">
        <v>578.5</v>
      </c>
      <c r="AC384">
        <v>66.2</v>
      </c>
      <c r="AD384">
        <v>9.6199999999999992</v>
      </c>
      <c r="AE384">
        <v>18.2</v>
      </c>
      <c r="AF384">
        <v>1275.3</v>
      </c>
      <c r="AG384">
        <v>0.28999999999999998</v>
      </c>
      <c r="AH384">
        <v>583.1</v>
      </c>
      <c r="AI384">
        <v>56.3</v>
      </c>
      <c r="AJ384">
        <v>639.5</v>
      </c>
      <c r="AK384">
        <v>247</v>
      </c>
      <c r="AL384">
        <v>13.5</v>
      </c>
      <c r="AM384">
        <v>1.84</v>
      </c>
      <c r="AN384">
        <v>21.1</v>
      </c>
      <c r="AO384">
        <v>1010</v>
      </c>
      <c r="AP384">
        <v>0.11</v>
      </c>
      <c r="AQ384">
        <v>247.9</v>
      </c>
      <c r="AR384">
        <v>51.3</v>
      </c>
      <c r="AS384">
        <v>299.2</v>
      </c>
      <c r="AT384">
        <v>673.4</v>
      </c>
      <c r="AU384">
        <v>54.3</v>
      </c>
      <c r="AV384">
        <v>7.71</v>
      </c>
      <c r="AW384">
        <v>42.5</v>
      </c>
      <c r="AX384">
        <v>2186.3000000000002</v>
      </c>
      <c r="AY384">
        <v>0.34</v>
      </c>
      <c r="AZ384">
        <v>677.1</v>
      </c>
      <c r="BA384">
        <v>107.8</v>
      </c>
      <c r="BB384">
        <v>784.9</v>
      </c>
      <c r="BC384">
        <v>29543226.399999999</v>
      </c>
      <c r="BD384">
        <v>3383</v>
      </c>
      <c r="BE384">
        <v>491.9</v>
      </c>
      <c r="BF384">
        <v>927542</v>
      </c>
      <c r="BG384">
        <v>65018.1</v>
      </c>
      <c r="BH384">
        <v>14.6</v>
      </c>
      <c r="BI384">
        <v>29778331.399999999</v>
      </c>
      <c r="BJ384">
        <v>2869077.3</v>
      </c>
      <c r="BK384">
        <v>32647408.600000001</v>
      </c>
      <c r="BL384">
        <v>0</v>
      </c>
      <c r="BM384">
        <v>25.93</v>
      </c>
      <c r="BN384">
        <v>1.1499999999999999</v>
      </c>
      <c r="BO384">
        <v>0</v>
      </c>
      <c r="BP384">
        <v>27.08</v>
      </c>
      <c r="BQ384">
        <v>27.43</v>
      </c>
      <c r="BR384">
        <v>1.24</v>
      </c>
      <c r="BS384">
        <v>0</v>
      </c>
      <c r="BT384">
        <v>28.68</v>
      </c>
      <c r="BU384">
        <v>51904120</v>
      </c>
      <c r="BV384">
        <v>22476596</v>
      </c>
      <c r="BW384">
        <v>0</v>
      </c>
      <c r="BX384">
        <v>0</v>
      </c>
      <c r="BY384">
        <v>0</v>
      </c>
      <c r="BZ384">
        <v>0</v>
      </c>
      <c r="CA384">
        <v>27831196</v>
      </c>
      <c r="CB384">
        <v>0</v>
      </c>
      <c r="CC384">
        <v>0</v>
      </c>
      <c r="CD384">
        <v>28372.6</v>
      </c>
      <c r="CE384">
        <v>556561</v>
      </c>
      <c r="CF384">
        <v>0</v>
      </c>
      <c r="CG384">
        <v>0</v>
      </c>
      <c r="CH384">
        <v>0</v>
      </c>
      <c r="CI384">
        <v>1039766.7</v>
      </c>
      <c r="CJ384">
        <v>0</v>
      </c>
      <c r="CK384">
        <v>0</v>
      </c>
      <c r="CL384">
        <v>0</v>
      </c>
      <c r="CM384">
        <v>0</v>
      </c>
      <c r="CN384">
        <v>203029.7</v>
      </c>
      <c r="CO384">
        <v>22245194</v>
      </c>
      <c r="CP384">
        <v>0</v>
      </c>
      <c r="CQ384">
        <v>0</v>
      </c>
      <c r="CR384">
        <v>0</v>
      </c>
      <c r="CS384">
        <v>0</v>
      </c>
      <c r="CT384">
        <v>5335.8</v>
      </c>
      <c r="CU384">
        <v>0</v>
      </c>
      <c r="CV384">
        <v>0</v>
      </c>
      <c r="CW384">
        <v>17.8</v>
      </c>
      <c r="CX384">
        <v>94</v>
      </c>
      <c r="CY384">
        <v>0</v>
      </c>
      <c r="CZ384">
        <v>0</v>
      </c>
      <c r="DA384">
        <v>0</v>
      </c>
      <c r="DB384">
        <v>307.10000000000002</v>
      </c>
      <c r="DC384">
        <v>0</v>
      </c>
      <c r="DD384">
        <v>0</v>
      </c>
      <c r="DE384">
        <v>0</v>
      </c>
      <c r="DF384">
        <v>0</v>
      </c>
      <c r="DG384">
        <v>92</v>
      </c>
      <c r="DH384">
        <v>0</v>
      </c>
      <c r="DI384">
        <v>5782.1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</row>
    <row r="385" spans="1:121" hidden="1">
      <c r="A385" t="s">
        <v>148</v>
      </c>
      <c r="B385">
        <v>2028</v>
      </c>
      <c r="C385">
        <v>22192924</v>
      </c>
      <c r="D385">
        <v>17206.099999999999</v>
      </c>
      <c r="E385">
        <v>0</v>
      </c>
      <c r="F385">
        <v>1094329.1000000001</v>
      </c>
      <c r="G385">
        <v>23304458.800000001</v>
      </c>
      <c r="H385">
        <v>21394886.100000001</v>
      </c>
      <c r="I385">
        <v>-4021566.6</v>
      </c>
      <c r="J385" s="53">
        <v>37631588</v>
      </c>
      <c r="K385" s="65">
        <v>61841920</v>
      </c>
      <c r="L385">
        <v>3.5999999999999997E-2</v>
      </c>
      <c r="M385">
        <v>5.3999999999999999E-2</v>
      </c>
      <c r="N385">
        <v>0.14349999999999999</v>
      </c>
      <c r="O385">
        <v>56139.199999999997</v>
      </c>
      <c r="P385">
        <v>3904.5</v>
      </c>
      <c r="Q385">
        <v>0.59</v>
      </c>
      <c r="R385">
        <v>0.66</v>
      </c>
      <c r="S385">
        <v>424.4</v>
      </c>
      <c r="T385">
        <v>48.6</v>
      </c>
      <c r="U385">
        <v>7.07</v>
      </c>
      <c r="V385">
        <v>13.3</v>
      </c>
      <c r="W385">
        <v>933.1</v>
      </c>
      <c r="X385">
        <v>0.21</v>
      </c>
      <c r="Y385">
        <v>427.8</v>
      </c>
      <c r="Z385">
        <v>41.2</v>
      </c>
      <c r="AA385">
        <v>469</v>
      </c>
      <c r="AB385">
        <v>363.8</v>
      </c>
      <c r="AC385">
        <v>41.6</v>
      </c>
      <c r="AD385">
        <v>6.04</v>
      </c>
      <c r="AE385">
        <v>11.5</v>
      </c>
      <c r="AF385">
        <v>803.7</v>
      </c>
      <c r="AG385">
        <v>0.18</v>
      </c>
      <c r="AH385">
        <v>366.7</v>
      </c>
      <c r="AI385">
        <v>35.5</v>
      </c>
      <c r="AJ385">
        <v>402.2</v>
      </c>
      <c r="AK385">
        <v>176.4</v>
      </c>
      <c r="AL385">
        <v>11.5</v>
      </c>
      <c r="AM385">
        <v>1.59</v>
      </c>
      <c r="AN385">
        <v>13.5</v>
      </c>
      <c r="AO385">
        <v>664.9</v>
      </c>
      <c r="AP385">
        <v>0.08</v>
      </c>
      <c r="AQ385">
        <v>177.2</v>
      </c>
      <c r="AR385">
        <v>33.299999999999997</v>
      </c>
      <c r="AS385">
        <v>210.5</v>
      </c>
      <c r="AT385">
        <v>632.5</v>
      </c>
      <c r="AU385">
        <v>55.8</v>
      </c>
      <c r="AV385">
        <v>7.98</v>
      </c>
      <c r="AW385">
        <v>35.799999999999997</v>
      </c>
      <c r="AX385">
        <v>1903.5</v>
      </c>
      <c r="AY385">
        <v>0.32</v>
      </c>
      <c r="AZ385">
        <v>636.29999999999995</v>
      </c>
      <c r="BA385">
        <v>92.6</v>
      </c>
      <c r="BB385">
        <v>728.9</v>
      </c>
      <c r="BC385">
        <v>20052440.699999999</v>
      </c>
      <c r="BD385">
        <v>2297.6</v>
      </c>
      <c r="BE385">
        <v>334.1</v>
      </c>
      <c r="BF385">
        <v>628327.1</v>
      </c>
      <c r="BG385">
        <v>44087.6</v>
      </c>
      <c r="BH385">
        <v>9.9</v>
      </c>
      <c r="BI385">
        <v>20212116.5</v>
      </c>
      <c r="BJ385">
        <v>1944851.3</v>
      </c>
      <c r="BK385">
        <v>22156967.800000001</v>
      </c>
      <c r="BL385">
        <v>0</v>
      </c>
      <c r="BM385">
        <v>21.05</v>
      </c>
      <c r="BN385">
        <v>8.4700000000000006</v>
      </c>
      <c r="BO385">
        <v>0</v>
      </c>
      <c r="BP385">
        <v>29.52</v>
      </c>
      <c r="BQ385">
        <v>22.31</v>
      </c>
      <c r="BR385">
        <v>9.2100000000000009</v>
      </c>
      <c r="BS385">
        <v>0</v>
      </c>
      <c r="BT385">
        <v>31.52</v>
      </c>
      <c r="BU385">
        <v>47727076</v>
      </c>
      <c r="BV385">
        <v>27326026</v>
      </c>
      <c r="BW385">
        <v>14616.4</v>
      </c>
      <c r="BX385">
        <v>0</v>
      </c>
      <c r="BY385">
        <v>0</v>
      </c>
      <c r="BZ385">
        <v>0</v>
      </c>
      <c r="CA385">
        <v>19018680</v>
      </c>
      <c r="CB385">
        <v>0</v>
      </c>
      <c r="CC385">
        <v>0</v>
      </c>
      <c r="CD385">
        <v>41621.199999999997</v>
      </c>
      <c r="CE385">
        <v>339338.8</v>
      </c>
      <c r="CF385">
        <v>0</v>
      </c>
      <c r="CG385">
        <v>0</v>
      </c>
      <c r="CH385">
        <v>0</v>
      </c>
      <c r="CI385">
        <v>1028412.6</v>
      </c>
      <c r="CJ385">
        <v>0</v>
      </c>
      <c r="CK385">
        <v>0</v>
      </c>
      <c r="CL385">
        <v>0</v>
      </c>
      <c r="CM385">
        <v>0</v>
      </c>
      <c r="CN385">
        <v>200197.3</v>
      </c>
      <c r="CO385">
        <v>27084204</v>
      </c>
      <c r="CP385">
        <v>0</v>
      </c>
      <c r="CQ385">
        <v>12.3</v>
      </c>
      <c r="CR385">
        <v>0</v>
      </c>
      <c r="CS385">
        <v>0</v>
      </c>
      <c r="CT385">
        <v>5115.7</v>
      </c>
      <c r="CU385">
        <v>0</v>
      </c>
      <c r="CV385">
        <v>0</v>
      </c>
      <c r="CW385">
        <v>26.2</v>
      </c>
      <c r="CX385">
        <v>94</v>
      </c>
      <c r="CY385">
        <v>0</v>
      </c>
      <c r="CZ385">
        <v>0</v>
      </c>
      <c r="DA385">
        <v>0</v>
      </c>
      <c r="DB385">
        <v>307.10000000000002</v>
      </c>
      <c r="DC385">
        <v>0</v>
      </c>
      <c r="DD385">
        <v>0</v>
      </c>
      <c r="DE385">
        <v>0</v>
      </c>
      <c r="DF385">
        <v>0</v>
      </c>
      <c r="DG385">
        <v>92</v>
      </c>
      <c r="DH385">
        <v>0</v>
      </c>
      <c r="DI385">
        <v>6938.8</v>
      </c>
      <c r="DJ385">
        <v>49.2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</row>
    <row r="386" spans="1:121" hidden="1">
      <c r="A386" t="s">
        <v>148</v>
      </c>
      <c r="B386">
        <v>2030</v>
      </c>
      <c r="C386">
        <v>22950594</v>
      </c>
      <c r="D386">
        <v>117310.7</v>
      </c>
      <c r="E386">
        <v>0</v>
      </c>
      <c r="F386">
        <v>1367375</v>
      </c>
      <c r="G386">
        <v>24435280.699999999</v>
      </c>
      <c r="H386">
        <v>22125320.899999999</v>
      </c>
      <c r="I386">
        <v>-11415199</v>
      </c>
      <c r="J386" s="53">
        <v>47554244</v>
      </c>
      <c r="K386" s="65">
        <v>73668776</v>
      </c>
      <c r="L386">
        <v>3.5999999999999997E-2</v>
      </c>
      <c r="M386">
        <v>5.3999999999999999E-2</v>
      </c>
      <c r="N386">
        <v>0.14349999999999999</v>
      </c>
      <c r="O386">
        <v>61038.74</v>
      </c>
      <c r="P386">
        <v>4091.4</v>
      </c>
      <c r="Q386">
        <v>0.73</v>
      </c>
      <c r="R386">
        <v>0.78</v>
      </c>
      <c r="S386">
        <v>286.5</v>
      </c>
      <c r="T386">
        <v>32.9</v>
      </c>
      <c r="U386">
        <v>4.78</v>
      </c>
      <c r="V386">
        <v>8.9</v>
      </c>
      <c r="W386">
        <v>628.20000000000005</v>
      </c>
      <c r="X386">
        <v>0.14000000000000001</v>
      </c>
      <c r="Y386">
        <v>288.8</v>
      </c>
      <c r="Z386">
        <v>27.7</v>
      </c>
      <c r="AA386">
        <v>316.5</v>
      </c>
      <c r="AB386">
        <v>237.2</v>
      </c>
      <c r="AC386">
        <v>27.1</v>
      </c>
      <c r="AD386">
        <v>3.95</v>
      </c>
      <c r="AE386">
        <v>7.5</v>
      </c>
      <c r="AF386">
        <v>522.70000000000005</v>
      </c>
      <c r="AG386">
        <v>0.12</v>
      </c>
      <c r="AH386">
        <v>239.1</v>
      </c>
      <c r="AI386">
        <v>23.1</v>
      </c>
      <c r="AJ386">
        <v>262.2</v>
      </c>
      <c r="AK386">
        <v>141.9</v>
      </c>
      <c r="AL386">
        <v>7.3</v>
      </c>
      <c r="AM386">
        <v>0.99</v>
      </c>
      <c r="AN386">
        <v>12.6</v>
      </c>
      <c r="AO386">
        <v>594.70000000000005</v>
      </c>
      <c r="AP386">
        <v>7.0000000000000007E-2</v>
      </c>
      <c r="AQ386">
        <v>142.4</v>
      </c>
      <c r="AR386">
        <v>30.3</v>
      </c>
      <c r="AS386">
        <v>172.8</v>
      </c>
      <c r="AT386">
        <v>513.70000000000005</v>
      </c>
      <c r="AU386">
        <v>47.5</v>
      </c>
      <c r="AV386">
        <v>6.82</v>
      </c>
      <c r="AW386">
        <v>27.3</v>
      </c>
      <c r="AX386">
        <v>1481.5</v>
      </c>
      <c r="AY386">
        <v>0.27</v>
      </c>
      <c r="AZ386">
        <v>516.9</v>
      </c>
      <c r="BA386">
        <v>71.5</v>
      </c>
      <c r="BB386">
        <v>588.4</v>
      </c>
      <c r="BC386">
        <v>14362534.6</v>
      </c>
      <c r="BD386">
        <v>1648.4</v>
      </c>
      <c r="BE386">
        <v>239.7</v>
      </c>
      <c r="BF386">
        <v>447558.2</v>
      </c>
      <c r="BG386">
        <v>31491.1</v>
      </c>
      <c r="BH386">
        <v>7.1</v>
      </c>
      <c r="BI386">
        <v>14477098.9</v>
      </c>
      <c r="BJ386">
        <v>1387936.9</v>
      </c>
      <c r="BK386">
        <v>15865035.9</v>
      </c>
      <c r="BL386">
        <v>0</v>
      </c>
      <c r="BM386">
        <v>16.86</v>
      </c>
      <c r="BN386">
        <v>8.8699999999999992</v>
      </c>
      <c r="BO386">
        <v>0</v>
      </c>
      <c r="BP386">
        <v>25.73</v>
      </c>
      <c r="BQ386">
        <v>17.98</v>
      </c>
      <c r="BR386">
        <v>9.67</v>
      </c>
      <c r="BS386">
        <v>0</v>
      </c>
      <c r="BT386">
        <v>27.65</v>
      </c>
      <c r="BU386">
        <v>50792016</v>
      </c>
      <c r="BV386">
        <v>35850480</v>
      </c>
      <c r="BW386">
        <v>100345.5</v>
      </c>
      <c r="BX386">
        <v>0</v>
      </c>
      <c r="BY386">
        <v>0</v>
      </c>
      <c r="BZ386">
        <v>0</v>
      </c>
      <c r="CA386">
        <v>13662566</v>
      </c>
      <c r="CB386">
        <v>0</v>
      </c>
      <c r="CC386">
        <v>0</v>
      </c>
      <c r="CD386">
        <v>59887.9</v>
      </c>
      <c r="CE386">
        <v>161960.79999999999</v>
      </c>
      <c r="CF386">
        <v>0</v>
      </c>
      <c r="CG386">
        <v>0</v>
      </c>
      <c r="CH386">
        <v>0</v>
      </c>
      <c r="CI386">
        <v>1016661.9</v>
      </c>
      <c r="CJ386">
        <v>0</v>
      </c>
      <c r="CK386">
        <v>0</v>
      </c>
      <c r="CL386">
        <v>0</v>
      </c>
      <c r="CM386">
        <v>0</v>
      </c>
      <c r="CN386">
        <v>197404.3</v>
      </c>
      <c r="CO386">
        <v>35593188</v>
      </c>
      <c r="CP386">
        <v>0</v>
      </c>
      <c r="CQ386">
        <v>73.5</v>
      </c>
      <c r="CR386">
        <v>0</v>
      </c>
      <c r="CS386">
        <v>0</v>
      </c>
      <c r="CT386">
        <v>5115.7</v>
      </c>
      <c r="CU386">
        <v>0</v>
      </c>
      <c r="CV386">
        <v>0</v>
      </c>
      <c r="CW386">
        <v>38.1</v>
      </c>
      <c r="CX386">
        <v>94</v>
      </c>
      <c r="CY386">
        <v>0</v>
      </c>
      <c r="CZ386">
        <v>0</v>
      </c>
      <c r="DA386">
        <v>0</v>
      </c>
      <c r="DB386">
        <v>307.10000000000002</v>
      </c>
      <c r="DC386">
        <v>0</v>
      </c>
      <c r="DD386">
        <v>0</v>
      </c>
      <c r="DE386">
        <v>0</v>
      </c>
      <c r="DF386">
        <v>0</v>
      </c>
      <c r="DG386">
        <v>92</v>
      </c>
      <c r="DH386">
        <v>0</v>
      </c>
      <c r="DI386">
        <v>9007.2000000000007</v>
      </c>
      <c r="DJ386">
        <v>294.10000000000002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</row>
    <row r="387" spans="1:121" hidden="1">
      <c r="A387" t="s">
        <v>148</v>
      </c>
      <c r="B387">
        <v>2035</v>
      </c>
      <c r="C387">
        <v>25075690</v>
      </c>
      <c r="D387">
        <v>264338.5</v>
      </c>
      <c r="E387">
        <v>0</v>
      </c>
      <c r="F387">
        <v>1588943.4</v>
      </c>
      <c r="G387">
        <v>26928972.600000001</v>
      </c>
      <c r="H387">
        <v>24174029.300000001</v>
      </c>
      <c r="I387">
        <v>-31211666.199999999</v>
      </c>
      <c r="J387" s="53">
        <v>47599612</v>
      </c>
      <c r="K387" s="65">
        <v>91538330</v>
      </c>
      <c r="L387">
        <v>3.5900000000000001E-2</v>
      </c>
      <c r="M387">
        <v>5.3999999999999999E-2</v>
      </c>
      <c r="N387">
        <v>0.14349999999999999</v>
      </c>
      <c r="O387">
        <v>86891.73</v>
      </c>
      <c r="P387">
        <v>4625.3999999999996</v>
      </c>
      <c r="Q387">
        <v>0.83</v>
      </c>
      <c r="R387">
        <v>0.84</v>
      </c>
      <c r="S387">
        <v>176.6</v>
      </c>
      <c r="T387">
        <v>20.3</v>
      </c>
      <c r="U387">
        <v>2.95</v>
      </c>
      <c r="V387">
        <v>5.5</v>
      </c>
      <c r="W387">
        <v>386.3</v>
      </c>
      <c r="X387">
        <v>0.09</v>
      </c>
      <c r="Y387">
        <v>178</v>
      </c>
      <c r="Z387">
        <v>17</v>
      </c>
      <c r="AA387">
        <v>195</v>
      </c>
      <c r="AB387">
        <v>168.6</v>
      </c>
      <c r="AC387">
        <v>19.3</v>
      </c>
      <c r="AD387">
        <v>2.81</v>
      </c>
      <c r="AE387">
        <v>5.3</v>
      </c>
      <c r="AF387">
        <v>370</v>
      </c>
      <c r="AG387">
        <v>0.08</v>
      </c>
      <c r="AH387">
        <v>169.9</v>
      </c>
      <c r="AI387">
        <v>16.3</v>
      </c>
      <c r="AJ387">
        <v>186.2</v>
      </c>
      <c r="AK387">
        <v>159.1</v>
      </c>
      <c r="AL387">
        <v>6.2</v>
      </c>
      <c r="AM387">
        <v>0.8</v>
      </c>
      <c r="AN387">
        <v>16</v>
      </c>
      <c r="AO387">
        <v>729.9</v>
      </c>
      <c r="AP387">
        <v>7.0000000000000007E-2</v>
      </c>
      <c r="AQ387">
        <v>159.5</v>
      </c>
      <c r="AR387">
        <v>37.700000000000003</v>
      </c>
      <c r="AS387">
        <v>197.2</v>
      </c>
      <c r="AT387">
        <v>382</v>
      </c>
      <c r="AU387">
        <v>34.700000000000003</v>
      </c>
      <c r="AV387">
        <v>4.9800000000000004</v>
      </c>
      <c r="AW387">
        <v>20.9</v>
      </c>
      <c r="AX387">
        <v>1122</v>
      </c>
      <c r="AY387">
        <v>0.2</v>
      </c>
      <c r="AZ387">
        <v>384.4</v>
      </c>
      <c r="BA387">
        <v>54.3</v>
      </c>
      <c r="BB387">
        <v>438.8</v>
      </c>
      <c r="BC387">
        <v>12385396.699999999</v>
      </c>
      <c r="BD387">
        <v>1423.4</v>
      </c>
      <c r="BE387">
        <v>207</v>
      </c>
      <c r="BF387">
        <v>384192.1</v>
      </c>
      <c r="BG387">
        <v>27094.799999999999</v>
      </c>
      <c r="BH387">
        <v>6.1</v>
      </c>
      <c r="BI387">
        <v>12484329.5</v>
      </c>
      <c r="BJ387">
        <v>1193292.6000000001</v>
      </c>
      <c r="BK387">
        <v>13677622</v>
      </c>
      <c r="BL387">
        <v>0</v>
      </c>
      <c r="BM387">
        <v>12.25</v>
      </c>
      <c r="BN387">
        <v>12.87</v>
      </c>
      <c r="BO387">
        <v>0</v>
      </c>
      <c r="BP387">
        <v>25.12</v>
      </c>
      <c r="BQ387">
        <v>13.11</v>
      </c>
      <c r="BR387">
        <v>14.08</v>
      </c>
      <c r="BS387">
        <v>0</v>
      </c>
      <c r="BT387">
        <v>27.19</v>
      </c>
      <c r="BU387">
        <v>71221420</v>
      </c>
      <c r="BV387">
        <v>58140640</v>
      </c>
      <c r="BW387">
        <v>224438.1</v>
      </c>
      <c r="BX387">
        <v>0</v>
      </c>
      <c r="BY387">
        <v>0</v>
      </c>
      <c r="BZ387">
        <v>0</v>
      </c>
      <c r="CA387">
        <v>11834911</v>
      </c>
      <c r="CB387">
        <v>0</v>
      </c>
      <c r="CC387">
        <v>0</v>
      </c>
      <c r="CD387">
        <v>100199.4</v>
      </c>
      <c r="CE387">
        <v>84374.7</v>
      </c>
      <c r="CF387">
        <v>0</v>
      </c>
      <c r="CG387">
        <v>0</v>
      </c>
      <c r="CH387">
        <v>0</v>
      </c>
      <c r="CI387">
        <v>937057.9</v>
      </c>
      <c r="CJ387">
        <v>0</v>
      </c>
      <c r="CK387">
        <v>0</v>
      </c>
      <c r="CL387">
        <v>0</v>
      </c>
      <c r="CM387">
        <v>0</v>
      </c>
      <c r="CN387">
        <v>190379</v>
      </c>
      <c r="CO387">
        <v>57850060</v>
      </c>
      <c r="CP387">
        <v>0</v>
      </c>
      <c r="CQ387">
        <v>153.9</v>
      </c>
      <c r="CR387">
        <v>0</v>
      </c>
      <c r="CS387">
        <v>0</v>
      </c>
      <c r="CT387">
        <v>5115.7</v>
      </c>
      <c r="CU387">
        <v>0</v>
      </c>
      <c r="CV387">
        <v>0</v>
      </c>
      <c r="CW387">
        <v>65.5</v>
      </c>
      <c r="CX387">
        <v>94</v>
      </c>
      <c r="CY387">
        <v>0</v>
      </c>
      <c r="CZ387">
        <v>0</v>
      </c>
      <c r="DA387">
        <v>0</v>
      </c>
      <c r="DB387">
        <v>307.10000000000002</v>
      </c>
      <c r="DC387">
        <v>0</v>
      </c>
      <c r="DD387">
        <v>0</v>
      </c>
      <c r="DE387">
        <v>0</v>
      </c>
      <c r="DF387">
        <v>0</v>
      </c>
      <c r="DG387">
        <v>92</v>
      </c>
      <c r="DH387">
        <v>0</v>
      </c>
      <c r="DI387">
        <v>14831.5</v>
      </c>
      <c r="DJ387">
        <v>648.29999999999995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</row>
    <row r="388" spans="1:121" hidden="1">
      <c r="A388" t="s">
        <v>148</v>
      </c>
      <c r="B388">
        <v>2040</v>
      </c>
      <c r="C388">
        <v>27620006</v>
      </c>
      <c r="D388">
        <v>558608</v>
      </c>
      <c r="E388">
        <v>0</v>
      </c>
      <c r="F388">
        <v>1713088.1</v>
      </c>
      <c r="G388">
        <v>29891703.5</v>
      </c>
      <c r="H388">
        <v>26626883.699999999</v>
      </c>
      <c r="I388">
        <v>-40834584.399999999</v>
      </c>
      <c r="J388" s="53">
        <v>49897124</v>
      </c>
      <c r="K388" s="65">
        <v>100085930</v>
      </c>
      <c r="L388">
        <v>3.5900000000000001E-2</v>
      </c>
      <c r="M388">
        <v>5.3999999999999999E-2</v>
      </c>
      <c r="N388">
        <v>0.14349999999999999</v>
      </c>
      <c r="O388">
        <v>85567.87</v>
      </c>
      <c r="P388">
        <v>5290.1</v>
      </c>
      <c r="Q388">
        <v>0.9</v>
      </c>
      <c r="R388">
        <v>0.89</v>
      </c>
      <c r="S388">
        <v>109.8</v>
      </c>
      <c r="T388">
        <v>12.6</v>
      </c>
      <c r="U388">
        <v>1.84</v>
      </c>
      <c r="V388">
        <v>3.4</v>
      </c>
      <c r="W388">
        <v>240</v>
      </c>
      <c r="X388">
        <v>0.05</v>
      </c>
      <c r="Y388">
        <v>110.6</v>
      </c>
      <c r="Z388">
        <v>10.6</v>
      </c>
      <c r="AA388">
        <v>121.2</v>
      </c>
      <c r="AB388">
        <v>112.7</v>
      </c>
      <c r="AC388">
        <v>12.9</v>
      </c>
      <c r="AD388">
        <v>1.88</v>
      </c>
      <c r="AE388">
        <v>3.5</v>
      </c>
      <c r="AF388">
        <v>247.3</v>
      </c>
      <c r="AG388">
        <v>0.06</v>
      </c>
      <c r="AH388">
        <v>113.6</v>
      </c>
      <c r="AI388">
        <v>10.9</v>
      </c>
      <c r="AJ388">
        <v>124.5</v>
      </c>
      <c r="AK388">
        <v>190.4</v>
      </c>
      <c r="AL388">
        <v>7.5</v>
      </c>
      <c r="AM388">
        <v>0.96</v>
      </c>
      <c r="AN388">
        <v>19.100000000000001</v>
      </c>
      <c r="AO388">
        <v>873.2</v>
      </c>
      <c r="AP388">
        <v>0.09</v>
      </c>
      <c r="AQ388">
        <v>190.9</v>
      </c>
      <c r="AR388">
        <v>45.2</v>
      </c>
      <c r="AS388">
        <v>236</v>
      </c>
      <c r="AT388">
        <v>329.2</v>
      </c>
      <c r="AU388">
        <v>29.8</v>
      </c>
      <c r="AV388">
        <v>4.2699999999999996</v>
      </c>
      <c r="AW388">
        <v>18.100000000000001</v>
      </c>
      <c r="AX388">
        <v>969.3</v>
      </c>
      <c r="AY388">
        <v>0.17</v>
      </c>
      <c r="AZ388">
        <v>331.3</v>
      </c>
      <c r="BA388">
        <v>47</v>
      </c>
      <c r="BB388">
        <v>378.3</v>
      </c>
      <c r="BC388">
        <v>8660767.8000000007</v>
      </c>
      <c r="BD388">
        <v>995.6</v>
      </c>
      <c r="BE388">
        <v>144.80000000000001</v>
      </c>
      <c r="BF388">
        <v>268413.59999999998</v>
      </c>
      <c r="BG388">
        <v>18938.2</v>
      </c>
      <c r="BH388">
        <v>4.3</v>
      </c>
      <c r="BI388">
        <v>8729968</v>
      </c>
      <c r="BJ388">
        <v>833944.1</v>
      </c>
      <c r="BK388">
        <v>9563912.0999999996</v>
      </c>
      <c r="BL388">
        <v>0</v>
      </c>
      <c r="BM388">
        <v>10.19</v>
      </c>
      <c r="BN388">
        <v>12.96</v>
      </c>
      <c r="BO388">
        <v>0</v>
      </c>
      <c r="BP388">
        <v>23.15</v>
      </c>
      <c r="BQ388">
        <v>10.95</v>
      </c>
      <c r="BR388">
        <v>14.31</v>
      </c>
      <c r="BS388">
        <v>0</v>
      </c>
      <c r="BT388">
        <v>25.26</v>
      </c>
      <c r="BU388">
        <v>80485770</v>
      </c>
      <c r="BV388">
        <v>70726290</v>
      </c>
      <c r="BW388">
        <v>478202.4</v>
      </c>
      <c r="BX388">
        <v>0</v>
      </c>
      <c r="BY388">
        <v>0</v>
      </c>
      <c r="BZ388">
        <v>0</v>
      </c>
      <c r="CA388">
        <v>8368886.5</v>
      </c>
      <c r="CB388">
        <v>0</v>
      </c>
      <c r="CC388">
        <v>0</v>
      </c>
      <c r="CD388">
        <v>147816.29999999999</v>
      </c>
      <c r="CE388">
        <v>49386</v>
      </c>
      <c r="CF388">
        <v>0</v>
      </c>
      <c r="CG388">
        <v>0</v>
      </c>
      <c r="CH388">
        <v>0</v>
      </c>
      <c r="CI388">
        <v>863009.2</v>
      </c>
      <c r="CJ388">
        <v>0</v>
      </c>
      <c r="CK388">
        <v>0</v>
      </c>
      <c r="CL388">
        <v>0</v>
      </c>
      <c r="CM388">
        <v>0</v>
      </c>
      <c r="CN388">
        <v>181684.6</v>
      </c>
      <c r="CO388">
        <v>70396780</v>
      </c>
      <c r="CP388">
        <v>0</v>
      </c>
      <c r="CQ388">
        <v>481.8</v>
      </c>
      <c r="CR388">
        <v>0</v>
      </c>
      <c r="CS388">
        <v>0</v>
      </c>
      <c r="CT388">
        <v>4889.5</v>
      </c>
      <c r="CU388">
        <v>0</v>
      </c>
      <c r="CV388">
        <v>0</v>
      </c>
      <c r="CW388">
        <v>97.9</v>
      </c>
      <c r="CX388">
        <v>94</v>
      </c>
      <c r="CY388">
        <v>0</v>
      </c>
      <c r="CZ388">
        <v>0</v>
      </c>
      <c r="DA388">
        <v>0</v>
      </c>
      <c r="DB388">
        <v>307.10000000000002</v>
      </c>
      <c r="DC388">
        <v>0</v>
      </c>
      <c r="DD388">
        <v>0</v>
      </c>
      <c r="DE388">
        <v>0</v>
      </c>
      <c r="DF388">
        <v>0</v>
      </c>
      <c r="DG388">
        <v>92</v>
      </c>
      <c r="DH388">
        <v>0</v>
      </c>
      <c r="DI388">
        <v>18418</v>
      </c>
      <c r="DJ388">
        <v>1378.8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</row>
    <row r="389" spans="1:121" hidden="1">
      <c r="A389" t="s">
        <v>148</v>
      </c>
      <c r="B389">
        <v>2045</v>
      </c>
      <c r="C389">
        <v>30081820</v>
      </c>
      <c r="D389">
        <v>909584.6</v>
      </c>
      <c r="E389">
        <v>0</v>
      </c>
      <c r="F389">
        <v>1976943.4</v>
      </c>
      <c r="G389">
        <v>32968348.899999999</v>
      </c>
      <c r="H389">
        <v>29000188</v>
      </c>
      <c r="I389">
        <v>-64421804.899999999</v>
      </c>
      <c r="J389" s="53">
        <v>52669630</v>
      </c>
      <c r="K389" s="65">
        <v>123043600</v>
      </c>
      <c r="L389">
        <v>3.5900000000000001E-2</v>
      </c>
      <c r="M389">
        <v>5.3999999999999999E-2</v>
      </c>
      <c r="N389">
        <v>0.14349999999999999</v>
      </c>
      <c r="O389">
        <v>87740.42</v>
      </c>
      <c r="P389">
        <v>5856.5</v>
      </c>
      <c r="Q389">
        <v>0.95</v>
      </c>
      <c r="R389">
        <v>0.95</v>
      </c>
      <c r="S389">
        <v>50.1</v>
      </c>
      <c r="T389">
        <v>5.8</v>
      </c>
      <c r="U389">
        <v>0.84</v>
      </c>
      <c r="V389">
        <v>1.5</v>
      </c>
      <c r="W389">
        <v>109.5</v>
      </c>
      <c r="X389">
        <v>0.02</v>
      </c>
      <c r="Y389">
        <v>50.5</v>
      </c>
      <c r="Z389">
        <v>4.8</v>
      </c>
      <c r="AA389">
        <v>55.3</v>
      </c>
      <c r="AB389">
        <v>57.9</v>
      </c>
      <c r="AC389">
        <v>6.6</v>
      </c>
      <c r="AD389">
        <v>0.97</v>
      </c>
      <c r="AE389">
        <v>1.8</v>
      </c>
      <c r="AF389">
        <v>126.9</v>
      </c>
      <c r="AG389">
        <v>0.03</v>
      </c>
      <c r="AH389">
        <v>58.4</v>
      </c>
      <c r="AI389">
        <v>5.6</v>
      </c>
      <c r="AJ389">
        <v>64</v>
      </c>
      <c r="AK389">
        <v>189.4</v>
      </c>
      <c r="AL389">
        <v>8.1</v>
      </c>
      <c r="AM389">
        <v>1.05</v>
      </c>
      <c r="AN389">
        <v>18.5</v>
      </c>
      <c r="AO389">
        <v>848.4</v>
      </c>
      <c r="AP389">
        <v>0.09</v>
      </c>
      <c r="AQ389">
        <v>189.9</v>
      </c>
      <c r="AR389">
        <v>43.8</v>
      </c>
      <c r="AS389">
        <v>233.7</v>
      </c>
      <c r="AT389">
        <v>233.5</v>
      </c>
      <c r="AU389">
        <v>21.1</v>
      </c>
      <c r="AV389">
        <v>3.03</v>
      </c>
      <c r="AW389">
        <v>12.9</v>
      </c>
      <c r="AX389">
        <v>686.9</v>
      </c>
      <c r="AY389">
        <v>0.12</v>
      </c>
      <c r="AZ389">
        <v>235</v>
      </c>
      <c r="BA389">
        <v>33.5</v>
      </c>
      <c r="BB389">
        <v>268.39999999999998</v>
      </c>
      <c r="BC389">
        <v>5084790.7</v>
      </c>
      <c r="BD389">
        <v>585</v>
      </c>
      <c r="BE389">
        <v>85.1</v>
      </c>
      <c r="BF389">
        <v>157201</v>
      </c>
      <c r="BG389">
        <v>11105.2</v>
      </c>
      <c r="BH389">
        <v>2.5</v>
      </c>
      <c r="BI389">
        <v>5125449.2</v>
      </c>
      <c r="BJ389">
        <v>488825.59999999998</v>
      </c>
      <c r="BK389">
        <v>5614274.7999999998</v>
      </c>
      <c r="BL389">
        <v>0</v>
      </c>
      <c r="BM389">
        <v>7.2</v>
      </c>
      <c r="BN389">
        <v>13.13</v>
      </c>
      <c r="BO389">
        <v>0</v>
      </c>
      <c r="BP389">
        <v>20.329999999999998</v>
      </c>
      <c r="BQ389">
        <v>7.76</v>
      </c>
      <c r="BR389">
        <v>14.67</v>
      </c>
      <c r="BS389">
        <v>0</v>
      </c>
      <c r="BT389">
        <v>22.42</v>
      </c>
      <c r="BU389">
        <v>103967770</v>
      </c>
      <c r="BV389">
        <v>97390150</v>
      </c>
      <c r="BW389">
        <v>778059.8</v>
      </c>
      <c r="BX389">
        <v>0</v>
      </c>
      <c r="BY389">
        <v>0</v>
      </c>
      <c r="BZ389">
        <v>0</v>
      </c>
      <c r="CA389">
        <v>4978815</v>
      </c>
      <c r="CB389">
        <v>0</v>
      </c>
      <c r="CC389">
        <v>0</v>
      </c>
      <c r="CD389">
        <v>206666.1</v>
      </c>
      <c r="CE389">
        <v>17038.400000000001</v>
      </c>
      <c r="CF389">
        <v>0</v>
      </c>
      <c r="CG389">
        <v>0</v>
      </c>
      <c r="CH389">
        <v>0</v>
      </c>
      <c r="CI389">
        <v>803701.9</v>
      </c>
      <c r="CJ389">
        <v>0</v>
      </c>
      <c r="CK389">
        <v>0</v>
      </c>
      <c r="CL389">
        <v>0</v>
      </c>
      <c r="CM389">
        <v>0</v>
      </c>
      <c r="CN389">
        <v>175307.6</v>
      </c>
      <c r="CO389">
        <v>97008184</v>
      </c>
      <c r="CP389">
        <v>0</v>
      </c>
      <c r="CQ389">
        <v>835.9</v>
      </c>
      <c r="CR389">
        <v>0</v>
      </c>
      <c r="CS389">
        <v>0</v>
      </c>
      <c r="CT389">
        <v>4688.5</v>
      </c>
      <c r="CU389">
        <v>0</v>
      </c>
      <c r="CV389">
        <v>0</v>
      </c>
      <c r="CW389">
        <v>140.1</v>
      </c>
      <c r="CX389">
        <v>94</v>
      </c>
      <c r="CY389">
        <v>0</v>
      </c>
      <c r="CZ389">
        <v>0</v>
      </c>
      <c r="DA389">
        <v>0</v>
      </c>
      <c r="DB389">
        <v>307.10000000000002</v>
      </c>
      <c r="DC389">
        <v>0</v>
      </c>
      <c r="DD389">
        <v>0</v>
      </c>
      <c r="DE389">
        <v>0</v>
      </c>
      <c r="DF389">
        <v>0</v>
      </c>
      <c r="DG389">
        <v>92</v>
      </c>
      <c r="DH389">
        <v>0</v>
      </c>
      <c r="DI389">
        <v>32770.9</v>
      </c>
      <c r="DJ389">
        <v>2556.4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</row>
    <row r="390" spans="1:121" hidden="1">
      <c r="A390" t="s">
        <v>148</v>
      </c>
      <c r="B390">
        <v>2050</v>
      </c>
      <c r="C390">
        <v>32508412</v>
      </c>
      <c r="D390">
        <v>918118.5</v>
      </c>
      <c r="E390">
        <v>0</v>
      </c>
      <c r="F390">
        <v>2021201.1</v>
      </c>
      <c r="G390">
        <v>35447733.399999999</v>
      </c>
      <c r="H390">
        <v>31339520.800000001</v>
      </c>
      <c r="I390">
        <v>-68145207.5</v>
      </c>
      <c r="J390" s="53">
        <v>54180890</v>
      </c>
      <c r="K390" s="65">
        <v>127417540</v>
      </c>
      <c r="L390">
        <v>3.5900000000000001E-2</v>
      </c>
      <c r="M390">
        <v>5.3999999999999999E-2</v>
      </c>
      <c r="N390">
        <v>0.14349999999999999</v>
      </c>
      <c r="O390">
        <v>89351.97</v>
      </c>
      <c r="P390">
        <v>6372.5</v>
      </c>
      <c r="Q390">
        <v>0.96</v>
      </c>
      <c r="R390">
        <v>0.95</v>
      </c>
      <c r="S390">
        <v>38.4</v>
      </c>
      <c r="T390">
        <v>4.4000000000000004</v>
      </c>
      <c r="U390">
        <v>0.64</v>
      </c>
      <c r="V390">
        <v>1.2</v>
      </c>
      <c r="W390">
        <v>84.1</v>
      </c>
      <c r="X390">
        <v>0.02</v>
      </c>
      <c r="Y390">
        <v>38.700000000000003</v>
      </c>
      <c r="Z390">
        <v>3.7</v>
      </c>
      <c r="AA390">
        <v>42.4</v>
      </c>
      <c r="AB390">
        <v>48.9</v>
      </c>
      <c r="AC390">
        <v>5.6</v>
      </c>
      <c r="AD390">
        <v>0.81</v>
      </c>
      <c r="AE390">
        <v>1.5</v>
      </c>
      <c r="AF390">
        <v>108</v>
      </c>
      <c r="AG390">
        <v>0.02</v>
      </c>
      <c r="AH390">
        <v>49.3</v>
      </c>
      <c r="AI390">
        <v>4.8</v>
      </c>
      <c r="AJ390">
        <v>54</v>
      </c>
      <c r="AK390">
        <v>203.2</v>
      </c>
      <c r="AL390">
        <v>9.4</v>
      </c>
      <c r="AM390">
        <v>1.24</v>
      </c>
      <c r="AN390">
        <v>19.2</v>
      </c>
      <c r="AO390">
        <v>886.7</v>
      </c>
      <c r="AP390">
        <v>0.1</v>
      </c>
      <c r="AQ390">
        <v>203.8</v>
      </c>
      <c r="AR390">
        <v>45.6</v>
      </c>
      <c r="AS390">
        <v>249.4</v>
      </c>
      <c r="AT390">
        <v>225.3</v>
      </c>
      <c r="AU390">
        <v>18.100000000000001</v>
      </c>
      <c r="AV390">
        <v>2.57</v>
      </c>
      <c r="AW390">
        <v>14.5</v>
      </c>
      <c r="AX390">
        <v>736.8</v>
      </c>
      <c r="AY390">
        <v>0.12</v>
      </c>
      <c r="AZ390">
        <v>226.5</v>
      </c>
      <c r="BA390">
        <v>36.4</v>
      </c>
      <c r="BB390">
        <v>263</v>
      </c>
      <c r="BC390">
        <v>4107030.3</v>
      </c>
      <c r="BD390">
        <v>471.5</v>
      </c>
      <c r="BE390">
        <v>68.599999999999994</v>
      </c>
      <c r="BF390">
        <v>127827.5</v>
      </c>
      <c r="BG390">
        <v>8999.7000000000007</v>
      </c>
      <c r="BH390">
        <v>2</v>
      </c>
      <c r="BI390">
        <v>4139802.7</v>
      </c>
      <c r="BJ390">
        <v>396572.9</v>
      </c>
      <c r="BK390">
        <v>4536375.7</v>
      </c>
      <c r="BL390">
        <v>0</v>
      </c>
      <c r="BM390">
        <v>7.94</v>
      </c>
      <c r="BN390">
        <v>13.56</v>
      </c>
      <c r="BO390">
        <v>0</v>
      </c>
      <c r="BP390">
        <v>21.5</v>
      </c>
      <c r="BQ390">
        <v>8.5500000000000007</v>
      </c>
      <c r="BR390">
        <v>15.15</v>
      </c>
      <c r="BS390">
        <v>0</v>
      </c>
      <c r="BT390">
        <v>23.7</v>
      </c>
      <c r="BU390">
        <v>109294616</v>
      </c>
      <c r="BV390">
        <v>103592940</v>
      </c>
      <c r="BW390">
        <v>773885</v>
      </c>
      <c r="BX390">
        <v>0</v>
      </c>
      <c r="BY390">
        <v>0</v>
      </c>
      <c r="BZ390">
        <v>0</v>
      </c>
      <c r="CA390">
        <v>4067084.5</v>
      </c>
      <c r="CB390">
        <v>0</v>
      </c>
      <c r="CC390">
        <v>0</v>
      </c>
      <c r="CD390">
        <v>270323.8</v>
      </c>
      <c r="CE390">
        <v>39461.699999999997</v>
      </c>
      <c r="CF390">
        <v>0</v>
      </c>
      <c r="CG390">
        <v>1072.3</v>
      </c>
      <c r="CH390">
        <v>0</v>
      </c>
      <c r="CI390">
        <v>820169.4</v>
      </c>
      <c r="CJ390">
        <v>0</v>
      </c>
      <c r="CK390">
        <v>0</v>
      </c>
      <c r="CL390">
        <v>0</v>
      </c>
      <c r="CM390">
        <v>0</v>
      </c>
      <c r="CN390">
        <v>178270.7</v>
      </c>
      <c r="CO390">
        <v>103144344</v>
      </c>
      <c r="CP390">
        <v>0</v>
      </c>
      <c r="CQ390">
        <v>804.8</v>
      </c>
      <c r="CR390">
        <v>0</v>
      </c>
      <c r="CS390">
        <v>0</v>
      </c>
      <c r="CT390">
        <v>3144.6</v>
      </c>
      <c r="CU390">
        <v>0</v>
      </c>
      <c r="CV390">
        <v>0</v>
      </c>
      <c r="CW390">
        <v>193.1</v>
      </c>
      <c r="CX390">
        <v>94</v>
      </c>
      <c r="CY390">
        <v>0</v>
      </c>
      <c r="CZ390">
        <v>94.8</v>
      </c>
      <c r="DA390">
        <v>0</v>
      </c>
      <c r="DB390">
        <v>307.10000000000002</v>
      </c>
      <c r="DC390">
        <v>0</v>
      </c>
      <c r="DD390">
        <v>0</v>
      </c>
      <c r="DE390">
        <v>0</v>
      </c>
      <c r="DF390">
        <v>0</v>
      </c>
      <c r="DG390">
        <v>65.7</v>
      </c>
      <c r="DH390">
        <v>0</v>
      </c>
      <c r="DI390">
        <v>33654.5</v>
      </c>
      <c r="DJ390">
        <v>2396.6999999999998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</row>
  </sheetData>
  <autoFilter ref="A6:DQ390" xr:uid="{00000000-0009-0000-0000-000008000000}">
    <filterColumn colId="0">
      <filters>
        <filter val="VT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86"/>
  <sheetViews>
    <sheetView tabSelected="1" topLeftCell="B1" workbookViewId="0">
      <selection activeCell="E5" sqref="E5"/>
    </sheetView>
  </sheetViews>
  <sheetFormatPr defaultRowHeight="15"/>
  <cols>
    <col min="3" max="5" width="13.42578125" customWidth="1"/>
    <col min="6" max="7" width="13.42578125" style="71" customWidth="1"/>
    <col min="8" max="9" width="13.42578125" customWidth="1"/>
    <col min="10" max="10" width="12.140625" bestFit="1" customWidth="1"/>
    <col min="11" max="13" width="13.42578125" customWidth="1"/>
    <col min="14" max="15" width="13.42578125" style="60" customWidth="1"/>
    <col min="17" max="17" width="9.7109375" bestFit="1" customWidth="1"/>
  </cols>
  <sheetData>
    <row r="1" spans="1:16">
      <c r="F1" s="71" t="s">
        <v>456</v>
      </c>
      <c r="G1" s="71" t="s">
        <v>466</v>
      </c>
      <c r="M1" s="60" t="s">
        <v>454</v>
      </c>
    </row>
    <row r="2" spans="1:16">
      <c r="F2" s="71" t="s">
        <v>457</v>
      </c>
      <c r="G2" s="71" t="s">
        <v>469</v>
      </c>
      <c r="M2" s="60" t="s">
        <v>465</v>
      </c>
    </row>
    <row r="3" spans="1:16">
      <c r="C3" s="1" t="s">
        <v>612</v>
      </c>
      <c r="D3" s="1" t="s">
        <v>612</v>
      </c>
      <c r="E3" s="1" t="s">
        <v>612</v>
      </c>
      <c r="F3" s="79" t="s">
        <v>4</v>
      </c>
      <c r="G3" s="79" t="s">
        <v>4</v>
      </c>
      <c r="H3" s="1" t="s">
        <v>4</v>
      </c>
      <c r="I3" s="1"/>
      <c r="J3" s="1"/>
      <c r="K3" s="1" t="s">
        <v>613</v>
      </c>
      <c r="L3" s="1"/>
      <c r="M3" s="1"/>
      <c r="N3" s="81" t="s">
        <v>614</v>
      </c>
    </row>
    <row r="4" spans="1:16">
      <c r="B4" s="1">
        <v>2024</v>
      </c>
      <c r="C4" s="77" t="s">
        <v>518</v>
      </c>
      <c r="D4" s="77" t="s">
        <v>519</v>
      </c>
      <c r="E4" s="77" t="s">
        <v>615</v>
      </c>
      <c r="F4" s="80" t="s">
        <v>616</v>
      </c>
      <c r="G4" s="80" t="s">
        <v>617</v>
      </c>
      <c r="H4" s="78" t="s">
        <v>615</v>
      </c>
      <c r="I4" s="68" t="s">
        <v>618</v>
      </c>
      <c r="J4" s="85" t="s">
        <v>619</v>
      </c>
      <c r="K4" s="68" t="s">
        <v>620</v>
      </c>
      <c r="L4" s="68" t="s">
        <v>621</v>
      </c>
      <c r="M4" s="87" t="s">
        <v>622</v>
      </c>
      <c r="N4" s="84" t="s">
        <v>623</v>
      </c>
      <c r="O4" s="84" t="s">
        <v>624</v>
      </c>
    </row>
    <row r="5" spans="1:16">
      <c r="A5" t="str">
        <f>INDEX(About!K:K,MATCH(B5,About!L:L,0))</f>
        <v>Alabama</v>
      </c>
      <c r="B5" s="13" t="s">
        <v>3</v>
      </c>
      <c r="C5" s="71">
        <f>SUM(SUMIFS(Cambium22_MidCase_annual_state!J:J,Cambium22_MidCase_annual_state!$A:$A,$B5,Cambium22_MidCase_annual_state!$B:$B,$B$4),SUMIFS(Cambium22_MidCase_annual_state!BZ:BZ,Cambium22_MidCase_annual_state!$A:$A,$B5,Cambium22_MidCase_annual_state!$B:$B,$B$4))</f>
        <v>7001347</v>
      </c>
      <c r="D5" s="71">
        <f>SUMIFS(Cambium22_MidCase_annual_state!K:K,Cambium22_MidCase_annual_state!$A:$A,$B5,Cambium22_MidCase_annual_state!$B:$B,$B$4)</f>
        <v>57492184</v>
      </c>
      <c r="E5" s="71" t="str">
        <f t="shared" ref="E5:E36" si="0">IF(D5&gt;C5,"EXPORTER","IMPORTER")</f>
        <v>EXPORTER</v>
      </c>
      <c r="F5" s="71">
        <f>SUM(SUMIFS('EIA_State Elec Profiles'!$C:$C,'EIA_State Elec Profiles'!$A:$A,$A5,'EIA_State Elec Profiles'!$B:$B,F$1),SUMIFS('EIA_State Elec Profiles'!$C:$C,'EIA_State Elec Profiles'!$A:$A,$A5,'EIA_State Elec Profiles'!$B:$B,F$2))</f>
        <v>0</v>
      </c>
      <c r="G5" s="71">
        <f>SUM(SUMIFS('EIA_State Elec Profiles'!$C:$C,'EIA_State Elec Profiles'!$A:$A,$A5,'EIA_State Elec Profiles'!$B:$B,G$1),SUMIFS('EIA_State Elec Profiles'!$C:$C,'EIA_State Elec Profiles'!$A:$A,$A5,'EIA_State Elec Profiles'!$B:$B,G$2))</f>
        <v>45377314</v>
      </c>
      <c r="H5" s="71" t="str">
        <f t="shared" ref="H5:H36" si="1">IF(G5&gt;F5,"EXPORTER","IMPORTER")</f>
        <v>EXPORTER</v>
      </c>
      <c r="I5" s="71" t="b">
        <f>H5=E5</f>
        <v>1</v>
      </c>
      <c r="J5" s="86" t="b">
        <v>1</v>
      </c>
      <c r="K5" s="71">
        <f t="shared" ref="K5:K36" si="2">IF(AND(I5=TRUE,H5="EXPORTER"),C5,IF(AND(I5=TRUE,H5="IMPORTER"),D5+F5,IF(I5=FALSE,F5,0)))</f>
        <v>7001347</v>
      </c>
      <c r="L5" s="71">
        <f t="shared" ref="L5:L36" si="3">IF(AND(I5=TRUE,H5="IMPORTER"),D5,IF(AND(I5=TRUE,H5="EXPORTER"),C5+G5,IF(I5=FALSE,G5,0)))</f>
        <v>52378661</v>
      </c>
      <c r="M5" s="71">
        <v>0</v>
      </c>
      <c r="N5" s="82">
        <f t="shared" ref="N5:N36" si="4">IF(J5=TRUE,F5,K5)+M5</f>
        <v>0</v>
      </c>
      <c r="O5" s="82">
        <f t="shared" ref="O5:O37" si="5">IF(J5=TRUE,G5,L5)</f>
        <v>45377314</v>
      </c>
      <c r="P5" s="57"/>
    </row>
    <row r="6" spans="1:16">
      <c r="A6" t="str">
        <f>INDEX(About!K:K,MATCH(B6,About!L:L,0))</f>
        <v>Alaska</v>
      </c>
      <c r="B6" s="13" t="s">
        <v>7</v>
      </c>
      <c r="C6" s="71">
        <f>SUM(SUMIFS(Cambium22_MidCase_annual_state!J:J,Cambium22_MidCase_annual_state!$A:$A,$B6,Cambium22_MidCase_annual_state!$B:$B,$B$4),SUMIFS(Cambium22_MidCase_annual_state!BZ:BZ,Cambium22_MidCase_annual_state!$A:$A,$B6,Cambium22_MidCase_annual_state!$B:$B,$B$4))</f>
        <v>0</v>
      </c>
      <c r="D6" s="71">
        <f>SUMIFS(Cambium22_MidCase_annual_state!K:K,Cambium22_MidCase_annual_state!$A:$A,$B6,Cambium22_MidCase_annual_state!$B:$B,$B$4)</f>
        <v>0</v>
      </c>
      <c r="E6" s="71" t="str">
        <f t="shared" si="0"/>
        <v>IMPORTER</v>
      </c>
      <c r="F6" s="71">
        <f>SUM(SUMIFS('EIA_State Elec Profiles'!$C:$C,'EIA_State Elec Profiles'!$A:$A,$A6,'EIA_State Elec Profiles'!$B:$B,F$1),SUMIFS('EIA_State Elec Profiles'!$C:$C,'EIA_State Elec Profiles'!$A:$A,$A6,'EIA_State Elec Profiles'!$B:$B,F$2))</f>
        <v>0</v>
      </c>
      <c r="G6" s="71">
        <f>SUM(SUMIFS('EIA_State Elec Profiles'!$C:$C,'EIA_State Elec Profiles'!$A:$A,$A6,'EIA_State Elec Profiles'!$B:$B,G$1),SUMIFS('EIA_State Elec Profiles'!$C:$C,'EIA_State Elec Profiles'!$A:$A,$A6,'EIA_State Elec Profiles'!$B:$B,G$2))</f>
        <v>0</v>
      </c>
      <c r="H6" s="71" t="str">
        <f t="shared" si="1"/>
        <v>IMPORTER</v>
      </c>
      <c r="I6" s="71" t="b">
        <f t="shared" ref="I6:I36" si="6">H6=E6</f>
        <v>1</v>
      </c>
      <c r="J6" s="86" t="b">
        <v>1</v>
      </c>
      <c r="K6" s="71">
        <f t="shared" si="2"/>
        <v>0</v>
      </c>
      <c r="L6" s="71">
        <f t="shared" si="3"/>
        <v>0</v>
      </c>
      <c r="M6" s="71">
        <v>0</v>
      </c>
      <c r="N6" s="82">
        <f t="shared" si="4"/>
        <v>0</v>
      </c>
      <c r="O6" s="82">
        <f t="shared" si="5"/>
        <v>0</v>
      </c>
      <c r="P6" s="57"/>
    </row>
    <row r="7" spans="1:16">
      <c r="A7" t="str">
        <f>INDEX(About!K:K,MATCH(B7,About!L:L,0))</f>
        <v>Arizona</v>
      </c>
      <c r="B7" s="13" t="s">
        <v>10</v>
      </c>
      <c r="C7" s="71">
        <f>SUM(SUMIFS(Cambium22_MidCase_annual_state!J:J,Cambium22_MidCase_annual_state!$A:$A,$B7,Cambium22_MidCase_annual_state!$B:$B,$B$4),SUMIFS(Cambium22_MidCase_annual_state!BZ:BZ,Cambium22_MidCase_annual_state!$A:$A,$B7,Cambium22_MidCase_annual_state!$B:$B,$B$4))</f>
        <v>31149532</v>
      </c>
      <c r="D7" s="71">
        <f>SUMIFS(Cambium22_MidCase_annual_state!K:K,Cambium22_MidCase_annual_state!$A:$A,$B7,Cambium22_MidCase_annual_state!$B:$B,$B$4)</f>
        <v>72940160</v>
      </c>
      <c r="E7" s="71" t="str">
        <f t="shared" si="0"/>
        <v>EXPORTER</v>
      </c>
      <c r="F7" s="71">
        <f>SUM(SUMIFS('EIA_State Elec Profiles'!$C:$C,'EIA_State Elec Profiles'!$A:$A,$A7,'EIA_State Elec Profiles'!$B:$B,F$1),SUMIFS('EIA_State Elec Profiles'!$C:$C,'EIA_State Elec Profiles'!$A:$A,$A7,'EIA_State Elec Profiles'!$B:$B,F$2))</f>
        <v>0</v>
      </c>
      <c r="G7" s="71">
        <f>SUM(SUMIFS('EIA_State Elec Profiles'!$C:$C,'EIA_State Elec Profiles'!$A:$A,$A7,'EIA_State Elec Profiles'!$B:$B,G$1),SUMIFS('EIA_State Elec Profiles'!$C:$C,'EIA_State Elec Profiles'!$A:$A,$A7,'EIA_State Elec Profiles'!$B:$B,G$2))</f>
        <v>19675581</v>
      </c>
      <c r="H7" s="71" t="str">
        <f t="shared" si="1"/>
        <v>EXPORTER</v>
      </c>
      <c r="I7" s="71" t="b">
        <f t="shared" si="6"/>
        <v>1</v>
      </c>
      <c r="J7" s="86" t="b">
        <v>1</v>
      </c>
      <c r="K7" s="71">
        <f t="shared" si="2"/>
        <v>31149532</v>
      </c>
      <c r="L7" s="71">
        <f t="shared" si="3"/>
        <v>50825113</v>
      </c>
      <c r="M7" s="71">
        <v>0</v>
      </c>
      <c r="N7" s="82">
        <f t="shared" si="4"/>
        <v>0</v>
      </c>
      <c r="O7" s="82">
        <f t="shared" si="5"/>
        <v>19675581</v>
      </c>
      <c r="P7" s="57"/>
    </row>
    <row r="8" spans="1:16">
      <c r="A8" t="str">
        <f>INDEX(About!K:K,MATCH(B8,About!L:L,0))</f>
        <v>Arkansas</v>
      </c>
      <c r="B8" s="13" t="s">
        <v>13</v>
      </c>
      <c r="C8" s="71">
        <f>SUM(SUMIFS(Cambium22_MidCase_annual_state!J:J,Cambium22_MidCase_annual_state!$A:$A,$B8,Cambium22_MidCase_annual_state!$B:$B,$B$4),SUMIFS(Cambium22_MidCase_annual_state!BZ:BZ,Cambium22_MidCase_annual_state!$A:$A,$B8,Cambium22_MidCase_annual_state!$B:$B,$B$4))</f>
        <v>48007376</v>
      </c>
      <c r="D8" s="71">
        <f>SUMIFS(Cambium22_MidCase_annual_state!K:K,Cambium22_MidCase_annual_state!$A:$A,$B8,Cambium22_MidCase_annual_state!$B:$B,$B$4)</f>
        <v>44824250</v>
      </c>
      <c r="E8" s="71" t="str">
        <f t="shared" si="0"/>
        <v>IMPORTER</v>
      </c>
      <c r="F8" s="71">
        <f>SUM(SUMIFS('EIA_State Elec Profiles'!$C:$C,'EIA_State Elec Profiles'!$A:$A,$A8,'EIA_State Elec Profiles'!$B:$B,F$1),SUMIFS('EIA_State Elec Profiles'!$C:$C,'EIA_State Elec Profiles'!$A:$A,$A8,'EIA_State Elec Profiles'!$B:$B,F$2))</f>
        <v>0</v>
      </c>
      <c r="G8" s="71">
        <f>SUM(SUMIFS('EIA_State Elec Profiles'!$C:$C,'EIA_State Elec Profiles'!$A:$A,$A8,'EIA_State Elec Profiles'!$B:$B,G$1),SUMIFS('EIA_State Elec Profiles'!$C:$C,'EIA_State Elec Profiles'!$A:$A,$A8,'EIA_State Elec Profiles'!$B:$B,G$2))</f>
        <v>8066547</v>
      </c>
      <c r="H8" s="71" t="str">
        <f t="shared" si="1"/>
        <v>EXPORTER</v>
      </c>
      <c r="I8" s="71" t="b">
        <f t="shared" si="6"/>
        <v>0</v>
      </c>
      <c r="J8" s="86" t="b">
        <v>1</v>
      </c>
      <c r="K8" s="71">
        <f t="shared" si="2"/>
        <v>0</v>
      </c>
      <c r="L8" s="71">
        <f t="shared" si="3"/>
        <v>8066547</v>
      </c>
      <c r="M8" s="71">
        <v>0</v>
      </c>
      <c r="N8" s="82">
        <f t="shared" si="4"/>
        <v>0</v>
      </c>
      <c r="O8" s="82">
        <f t="shared" si="5"/>
        <v>8066547</v>
      </c>
      <c r="P8" s="57"/>
    </row>
    <row r="9" spans="1:16">
      <c r="A9" t="str">
        <f>INDEX(About!K:K,MATCH(B9,About!L:L,0))</f>
        <v>California</v>
      </c>
      <c r="B9" s="13" t="s">
        <v>15</v>
      </c>
      <c r="C9" s="71">
        <f>SUM(SUMIFS(Cambium22_MidCase_annual_state!J:J,Cambium22_MidCase_annual_state!$A:$A,$B9,Cambium22_MidCase_annual_state!$B:$B,$B$4),SUMIFS(Cambium22_MidCase_annual_state!BZ:BZ,Cambium22_MidCase_annual_state!$A:$A,$B9,Cambium22_MidCase_annual_state!$B:$B,$B$4))</f>
        <v>109195120</v>
      </c>
      <c r="D9" s="71">
        <f>SUMIFS(Cambium22_MidCase_annual_state!K:K,Cambium22_MidCase_annual_state!$A:$A,$B9,Cambium22_MidCase_annual_state!$B:$B,$B$4)</f>
        <v>45540468</v>
      </c>
      <c r="E9" s="71" t="str">
        <f t="shared" si="0"/>
        <v>IMPORTER</v>
      </c>
      <c r="F9" s="71">
        <f>SUM(SUMIFS('EIA_State Elec Profiles'!$C:$C,'EIA_State Elec Profiles'!$A:$A,$A9,'EIA_State Elec Profiles'!$B:$B,F$1),SUMIFS('EIA_State Elec Profiles'!$C:$C,'EIA_State Elec Profiles'!$A:$A,$A9,'EIA_State Elec Profiles'!$B:$B,F$2))</f>
        <v>59469653</v>
      </c>
      <c r="G9" s="71">
        <f>SUM(SUMIFS('EIA_State Elec Profiles'!$C:$C,'EIA_State Elec Profiles'!$A:$A,$A9,'EIA_State Elec Profiles'!$B:$B,G$1),SUMIFS('EIA_State Elec Profiles'!$C:$C,'EIA_State Elec Profiles'!$A:$A,$A9,'EIA_State Elec Profiles'!$B:$B,G$2))</f>
        <v>1493856</v>
      </c>
      <c r="H9" s="71" t="str">
        <f t="shared" si="1"/>
        <v>IMPORTER</v>
      </c>
      <c r="I9" s="71" t="b">
        <f t="shared" si="6"/>
        <v>1</v>
      </c>
      <c r="J9" s="86" t="b">
        <v>1</v>
      </c>
      <c r="K9" s="71">
        <f t="shared" si="2"/>
        <v>105010121</v>
      </c>
      <c r="L9" s="71">
        <f t="shared" si="3"/>
        <v>45540468</v>
      </c>
      <c r="M9" s="71">
        <v>0</v>
      </c>
      <c r="N9" s="82">
        <f t="shared" si="4"/>
        <v>59469653</v>
      </c>
      <c r="O9" s="82">
        <f>IF(J9=TRUE,G9,L9)</f>
        <v>1493856</v>
      </c>
      <c r="P9" s="57"/>
    </row>
    <row r="10" spans="1:16">
      <c r="A10" t="str">
        <f>INDEX(About!K:K,MATCH(B10,About!L:L,0))</f>
        <v>Colorado</v>
      </c>
      <c r="B10" s="13" t="s">
        <v>19</v>
      </c>
      <c r="C10" s="71">
        <f>SUM(SUMIFS(Cambium22_MidCase_annual_state!J:J,Cambium22_MidCase_annual_state!$A:$A,$B10,Cambium22_MidCase_annual_state!$B:$B,$B$4),SUMIFS(Cambium22_MidCase_annual_state!BZ:BZ,Cambium22_MidCase_annual_state!$A:$A,$B10,Cambium22_MidCase_annual_state!$B:$B,$B$4))</f>
        <v>32434150</v>
      </c>
      <c r="D10" s="71">
        <f>SUMIFS(Cambium22_MidCase_annual_state!K:K,Cambium22_MidCase_annual_state!$A:$A,$B10,Cambium22_MidCase_annual_state!$B:$B,$B$4)</f>
        <v>19356276</v>
      </c>
      <c r="E10" s="71" t="str">
        <f t="shared" si="0"/>
        <v>IMPORTER</v>
      </c>
      <c r="F10" s="71">
        <f>SUM(SUMIFS('EIA_State Elec Profiles'!$C:$C,'EIA_State Elec Profiles'!$A:$A,$A10,'EIA_State Elec Profiles'!$B:$B,F$1),SUMIFS('EIA_State Elec Profiles'!$C:$C,'EIA_State Elec Profiles'!$A:$A,$A10,'EIA_State Elec Profiles'!$B:$B,F$2))</f>
        <v>1440848</v>
      </c>
      <c r="G10" s="71">
        <f>SUM(SUMIFS('EIA_State Elec Profiles'!$C:$C,'EIA_State Elec Profiles'!$A:$A,$A10,'EIA_State Elec Profiles'!$B:$B,G$1),SUMIFS('EIA_State Elec Profiles'!$C:$C,'EIA_State Elec Profiles'!$A:$A,$A10,'EIA_State Elec Profiles'!$B:$B,G$2))</f>
        <v>0</v>
      </c>
      <c r="H10" s="71" t="str">
        <f t="shared" si="1"/>
        <v>IMPORTER</v>
      </c>
      <c r="I10" s="71" t="b">
        <f t="shared" si="6"/>
        <v>1</v>
      </c>
      <c r="J10" s="86" t="b">
        <v>1</v>
      </c>
      <c r="K10" s="71">
        <f t="shared" si="2"/>
        <v>20797124</v>
      </c>
      <c r="L10" s="71">
        <f t="shared" si="3"/>
        <v>19356276</v>
      </c>
      <c r="M10" s="71">
        <v>0</v>
      </c>
      <c r="N10" s="82">
        <f t="shared" si="4"/>
        <v>1440848</v>
      </c>
      <c r="O10" s="82">
        <f t="shared" si="5"/>
        <v>0</v>
      </c>
      <c r="P10" s="57"/>
    </row>
    <row r="11" spans="1:16">
      <c r="A11" t="str">
        <f>INDEX(About!K:K,MATCH(B11,About!L:L,0))</f>
        <v>Connecticut</v>
      </c>
      <c r="B11" s="13" t="s">
        <v>23</v>
      </c>
      <c r="C11" s="71">
        <f>SUM(SUMIFS(Cambium22_MidCase_annual_state!J:J,Cambium22_MidCase_annual_state!$A:$A,$B11,Cambium22_MidCase_annual_state!$B:$B,$B$4),SUMIFS(Cambium22_MidCase_annual_state!BZ:BZ,Cambium22_MidCase_annual_state!$A:$A,$B11,Cambium22_MidCase_annual_state!$B:$B,$B$4))</f>
        <v>328162.59999999998</v>
      </c>
      <c r="D11" s="71">
        <f>SUMIFS(Cambium22_MidCase_annual_state!K:K,Cambium22_MidCase_annual_state!$A:$A,$B11,Cambium22_MidCase_annual_state!$B:$B,$B$4)</f>
        <v>11822086</v>
      </c>
      <c r="E11" s="71" t="str">
        <f t="shared" si="0"/>
        <v>EXPORTER</v>
      </c>
      <c r="F11" s="71">
        <f>SUM(SUMIFS('EIA_State Elec Profiles'!$C:$C,'EIA_State Elec Profiles'!$A:$A,$A11,'EIA_State Elec Profiles'!$B:$B,F$1),SUMIFS('EIA_State Elec Profiles'!$C:$C,'EIA_State Elec Profiles'!$A:$A,$A11,'EIA_State Elec Profiles'!$B:$B,F$2))</f>
        <v>0</v>
      </c>
      <c r="G11" s="71">
        <f>SUM(SUMIFS('EIA_State Elec Profiles'!$C:$C,'EIA_State Elec Profiles'!$A:$A,$A11,'EIA_State Elec Profiles'!$B:$B,G$1),SUMIFS('EIA_State Elec Profiles'!$C:$C,'EIA_State Elec Profiles'!$A:$A,$A11,'EIA_State Elec Profiles'!$B:$B,G$2))</f>
        <v>15004413</v>
      </c>
      <c r="H11" s="71" t="str">
        <f t="shared" si="1"/>
        <v>EXPORTER</v>
      </c>
      <c r="I11" s="71" t="b">
        <f t="shared" si="6"/>
        <v>1</v>
      </c>
      <c r="J11" s="86" t="b">
        <v>1</v>
      </c>
      <c r="K11" s="71">
        <f t="shared" si="2"/>
        <v>328162.59999999998</v>
      </c>
      <c r="L11" s="71">
        <f t="shared" si="3"/>
        <v>15332575.6</v>
      </c>
      <c r="M11" s="71">
        <v>0</v>
      </c>
      <c r="N11" s="82">
        <f t="shared" si="4"/>
        <v>0</v>
      </c>
      <c r="O11" s="82">
        <f t="shared" si="5"/>
        <v>15004413</v>
      </c>
      <c r="P11" s="57"/>
    </row>
    <row r="12" spans="1:16">
      <c r="A12" t="str">
        <f>INDEX(About!K:K,MATCH(B12,About!L:L,0))</f>
        <v>Delaware</v>
      </c>
      <c r="B12" s="13" t="s">
        <v>27</v>
      </c>
      <c r="C12" s="71">
        <f>SUM(SUMIFS(Cambium22_MidCase_annual_state!J:J,Cambium22_MidCase_annual_state!$A:$A,$B12,Cambium22_MidCase_annual_state!$B:$B,$B$4),SUMIFS(Cambium22_MidCase_annual_state!BZ:BZ,Cambium22_MidCase_annual_state!$A:$A,$B12,Cambium22_MidCase_annual_state!$B:$B,$B$4))</f>
        <v>10484592</v>
      </c>
      <c r="D12" s="71">
        <f>SUMIFS(Cambium22_MidCase_annual_state!K:K,Cambium22_MidCase_annual_state!$A:$A,$B12,Cambium22_MidCase_annual_state!$B:$B,$B$4)</f>
        <v>4323573</v>
      </c>
      <c r="E12" s="71" t="str">
        <f t="shared" si="0"/>
        <v>IMPORTER</v>
      </c>
      <c r="F12" s="71">
        <f>SUM(SUMIFS('EIA_State Elec Profiles'!$C:$C,'EIA_State Elec Profiles'!$A:$A,$A12,'EIA_State Elec Profiles'!$B:$B,F$1),SUMIFS('EIA_State Elec Profiles'!$C:$C,'EIA_State Elec Profiles'!$A:$A,$A12,'EIA_State Elec Profiles'!$B:$B,F$2))</f>
        <v>7873394</v>
      </c>
      <c r="G12" s="71">
        <f>SUM(SUMIFS('EIA_State Elec Profiles'!$C:$C,'EIA_State Elec Profiles'!$A:$A,$A12,'EIA_State Elec Profiles'!$B:$B,G$1),SUMIFS('EIA_State Elec Profiles'!$C:$C,'EIA_State Elec Profiles'!$A:$A,$A12,'EIA_State Elec Profiles'!$B:$B,G$2))</f>
        <v>0</v>
      </c>
      <c r="H12" s="71" t="str">
        <f t="shared" si="1"/>
        <v>IMPORTER</v>
      </c>
      <c r="I12" s="71" t="b">
        <f t="shared" si="6"/>
        <v>1</v>
      </c>
      <c r="J12" s="86" t="b">
        <v>1</v>
      </c>
      <c r="K12" s="71">
        <f t="shared" si="2"/>
        <v>12196967</v>
      </c>
      <c r="L12" s="71">
        <f t="shared" si="3"/>
        <v>4323573</v>
      </c>
      <c r="M12" s="71">
        <v>0</v>
      </c>
      <c r="N12" s="82">
        <f t="shared" si="4"/>
        <v>7873394</v>
      </c>
      <c r="O12" s="82">
        <f t="shared" si="5"/>
        <v>0</v>
      </c>
      <c r="P12" s="57"/>
    </row>
    <row r="13" spans="1:16">
      <c r="A13" t="str">
        <f>INDEX(About!K:K,MATCH(B13,About!L:L,0))</f>
        <v>Florida</v>
      </c>
      <c r="B13" s="13" t="s">
        <v>31</v>
      </c>
      <c r="C13" s="71">
        <f>SUM(SUMIFS(Cambium22_MidCase_annual_state!J:J,Cambium22_MidCase_annual_state!$A:$A,$B13,Cambium22_MidCase_annual_state!$B:$B,$B$4),SUMIFS(Cambium22_MidCase_annual_state!BZ:BZ,Cambium22_MidCase_annual_state!$A:$A,$B13,Cambium22_MidCase_annual_state!$B:$B,$B$4))</f>
        <v>48279480</v>
      </c>
      <c r="D13" s="71">
        <f>SUMIFS(Cambium22_MidCase_annual_state!K:K,Cambium22_MidCase_annual_state!$A:$A,$B13,Cambium22_MidCase_annual_state!$B:$B,$B$4)</f>
        <v>36302692</v>
      </c>
      <c r="E13" s="71" t="str">
        <f t="shared" si="0"/>
        <v>IMPORTER</v>
      </c>
      <c r="F13" s="71">
        <f>SUM(SUMIFS('EIA_State Elec Profiles'!$C:$C,'EIA_State Elec Profiles'!$A:$A,$A13,'EIA_State Elec Profiles'!$B:$B,F$1),SUMIFS('EIA_State Elec Profiles'!$C:$C,'EIA_State Elec Profiles'!$A:$A,$A13,'EIA_State Elec Profiles'!$B:$B,F$2))</f>
        <v>6707901</v>
      </c>
      <c r="G13" s="71">
        <f>SUM(SUMIFS('EIA_State Elec Profiles'!$C:$C,'EIA_State Elec Profiles'!$A:$A,$A13,'EIA_State Elec Profiles'!$B:$B,G$1),SUMIFS('EIA_State Elec Profiles'!$C:$C,'EIA_State Elec Profiles'!$A:$A,$A13,'EIA_State Elec Profiles'!$B:$B,G$2))</f>
        <v>0</v>
      </c>
      <c r="H13" s="71" t="str">
        <f t="shared" si="1"/>
        <v>IMPORTER</v>
      </c>
      <c r="I13" s="71" t="b">
        <f t="shared" si="6"/>
        <v>1</v>
      </c>
      <c r="J13" s="86" t="b">
        <v>1</v>
      </c>
      <c r="K13" s="71">
        <f t="shared" si="2"/>
        <v>43010593</v>
      </c>
      <c r="L13" s="71">
        <f t="shared" si="3"/>
        <v>36302692</v>
      </c>
      <c r="M13" s="71">
        <v>0</v>
      </c>
      <c r="N13" s="82">
        <f t="shared" si="4"/>
        <v>6707901</v>
      </c>
      <c r="O13" s="82">
        <f t="shared" si="5"/>
        <v>0</v>
      </c>
      <c r="P13" s="57"/>
    </row>
    <row r="14" spans="1:16">
      <c r="A14" t="str">
        <f>INDEX(About!K:K,MATCH(B14,About!L:L,0))</f>
        <v>Georgia</v>
      </c>
      <c r="B14" s="13" t="s">
        <v>34</v>
      </c>
      <c r="C14" s="71">
        <f>SUM(SUMIFS(Cambium22_MidCase_annual_state!J:J,Cambium22_MidCase_annual_state!$A:$A,$B14,Cambium22_MidCase_annual_state!$B:$B,$B$4),SUMIFS(Cambium22_MidCase_annual_state!BZ:BZ,Cambium22_MidCase_annual_state!$A:$A,$B14,Cambium22_MidCase_annual_state!$B:$B,$B$4))</f>
        <v>60218696</v>
      </c>
      <c r="D14" s="71">
        <f>SUMIFS(Cambium22_MidCase_annual_state!K:K,Cambium22_MidCase_annual_state!$A:$A,$B14,Cambium22_MidCase_annual_state!$B:$B,$B$4)</f>
        <v>23211710</v>
      </c>
      <c r="E14" s="71" t="str">
        <f t="shared" si="0"/>
        <v>IMPORTER</v>
      </c>
      <c r="F14" s="71">
        <f>SUM(SUMIFS('EIA_State Elec Profiles'!$C:$C,'EIA_State Elec Profiles'!$A:$A,$A14,'EIA_State Elec Profiles'!$B:$B,F$1),SUMIFS('EIA_State Elec Profiles'!$C:$C,'EIA_State Elec Profiles'!$A:$A,$A14,'EIA_State Elec Profiles'!$B:$B,F$2))</f>
        <v>23308448</v>
      </c>
      <c r="G14" s="71">
        <f>SUM(SUMIFS('EIA_State Elec Profiles'!$C:$C,'EIA_State Elec Profiles'!$A:$A,$A14,'EIA_State Elec Profiles'!$B:$B,G$1),SUMIFS('EIA_State Elec Profiles'!$C:$C,'EIA_State Elec Profiles'!$A:$A,$A14,'EIA_State Elec Profiles'!$B:$B,G$2))</f>
        <v>0</v>
      </c>
      <c r="H14" s="71" t="str">
        <f t="shared" si="1"/>
        <v>IMPORTER</v>
      </c>
      <c r="I14" s="71" t="b">
        <f t="shared" si="6"/>
        <v>1</v>
      </c>
      <c r="J14" s="86" t="b">
        <v>1</v>
      </c>
      <c r="K14" s="71">
        <f t="shared" si="2"/>
        <v>46520158</v>
      </c>
      <c r="L14" s="71">
        <f t="shared" si="3"/>
        <v>23211710</v>
      </c>
      <c r="M14" s="71">
        <v>0</v>
      </c>
      <c r="N14" s="82">
        <f t="shared" si="4"/>
        <v>23308448</v>
      </c>
      <c r="O14" s="82">
        <f t="shared" si="5"/>
        <v>0</v>
      </c>
      <c r="P14" s="57"/>
    </row>
    <row r="15" spans="1:16">
      <c r="A15" t="str">
        <f>INDEX(About!K:K,MATCH(B15,About!L:L,0))</f>
        <v>Hawaii</v>
      </c>
      <c r="B15" s="13" t="s">
        <v>37</v>
      </c>
      <c r="C15" s="71">
        <f>SUM(SUMIFS(Cambium22_MidCase_annual_state!J:J,Cambium22_MidCase_annual_state!$A:$A,$B15,Cambium22_MidCase_annual_state!$B:$B,$B$4),SUMIFS(Cambium22_MidCase_annual_state!BZ:BZ,Cambium22_MidCase_annual_state!$A:$A,$B15,Cambium22_MidCase_annual_state!$B:$B,$B$4))</f>
        <v>0</v>
      </c>
      <c r="D15" s="71">
        <f>SUMIFS(Cambium22_MidCase_annual_state!K:K,Cambium22_MidCase_annual_state!$A:$A,$B15,Cambium22_MidCase_annual_state!$B:$B,$B$4)</f>
        <v>0</v>
      </c>
      <c r="E15" s="71" t="str">
        <f t="shared" si="0"/>
        <v>IMPORTER</v>
      </c>
      <c r="F15" s="71">
        <f>SUM(SUMIFS('EIA_State Elec Profiles'!$C:$C,'EIA_State Elec Profiles'!$A:$A,$A15,'EIA_State Elec Profiles'!$B:$B,F$1),SUMIFS('EIA_State Elec Profiles'!$C:$C,'EIA_State Elec Profiles'!$A:$A,$A15,'EIA_State Elec Profiles'!$B:$B,F$2))</f>
        <v>0</v>
      </c>
      <c r="G15" s="71">
        <f>SUM(SUMIFS('EIA_State Elec Profiles'!$C:$C,'EIA_State Elec Profiles'!$A:$A,$A15,'EIA_State Elec Profiles'!$B:$B,G$1),SUMIFS('EIA_State Elec Profiles'!$C:$C,'EIA_State Elec Profiles'!$A:$A,$A15,'EIA_State Elec Profiles'!$B:$B,G$2))</f>
        <v>0</v>
      </c>
      <c r="H15" s="71" t="str">
        <f t="shared" si="1"/>
        <v>IMPORTER</v>
      </c>
      <c r="I15" s="71" t="b">
        <f t="shared" si="6"/>
        <v>1</v>
      </c>
      <c r="J15" s="86" t="b">
        <v>1</v>
      </c>
      <c r="K15" s="71">
        <f t="shared" si="2"/>
        <v>0</v>
      </c>
      <c r="L15" s="71">
        <f t="shared" si="3"/>
        <v>0</v>
      </c>
      <c r="M15" s="71">
        <v>0</v>
      </c>
      <c r="N15" s="82">
        <f t="shared" si="4"/>
        <v>0</v>
      </c>
      <c r="O15" s="82">
        <f t="shared" si="5"/>
        <v>0</v>
      </c>
      <c r="P15" s="57"/>
    </row>
    <row r="16" spans="1:16">
      <c r="A16" t="str">
        <f>INDEX(About!K:K,MATCH(B16,About!L:L,0))</f>
        <v>Idaho</v>
      </c>
      <c r="B16" s="13" t="s">
        <v>39</v>
      </c>
      <c r="C16" s="71">
        <f>SUM(SUMIFS(Cambium22_MidCase_annual_state!J:J,Cambium22_MidCase_annual_state!$A:$A,$B16,Cambium22_MidCase_annual_state!$B:$B,$B$4),SUMIFS(Cambium22_MidCase_annual_state!BZ:BZ,Cambium22_MidCase_annual_state!$A:$A,$B16,Cambium22_MidCase_annual_state!$B:$B,$B$4))</f>
        <v>34077976</v>
      </c>
      <c r="D16" s="71">
        <f>SUMIFS(Cambium22_MidCase_annual_state!K:K,Cambium22_MidCase_annual_state!$A:$A,$B16,Cambium22_MidCase_annual_state!$B:$B,$B$4)</f>
        <v>23304760</v>
      </c>
      <c r="E16" s="71" t="str">
        <f t="shared" si="0"/>
        <v>IMPORTER</v>
      </c>
      <c r="F16" s="71">
        <f>SUM(SUMIFS('EIA_State Elec Profiles'!$C:$C,'EIA_State Elec Profiles'!$A:$A,$A16,'EIA_State Elec Profiles'!$B:$B,F$1),SUMIFS('EIA_State Elec Profiles'!$C:$C,'EIA_State Elec Profiles'!$A:$A,$A16,'EIA_State Elec Profiles'!$B:$B,F$2))</f>
        <v>8347970</v>
      </c>
      <c r="G16" s="71">
        <f>SUM(SUMIFS('EIA_State Elec Profiles'!$C:$C,'EIA_State Elec Profiles'!$A:$A,$A16,'EIA_State Elec Profiles'!$B:$B,G$1),SUMIFS('EIA_State Elec Profiles'!$C:$C,'EIA_State Elec Profiles'!$A:$A,$A16,'EIA_State Elec Profiles'!$B:$B,G$2))</f>
        <v>0</v>
      </c>
      <c r="H16" s="71" t="str">
        <f t="shared" si="1"/>
        <v>IMPORTER</v>
      </c>
      <c r="I16" s="71" t="b">
        <f t="shared" si="6"/>
        <v>1</v>
      </c>
      <c r="J16" s="86" t="b">
        <v>1</v>
      </c>
      <c r="K16" s="71">
        <f t="shared" si="2"/>
        <v>31652730</v>
      </c>
      <c r="L16" s="71">
        <f t="shared" si="3"/>
        <v>23304760</v>
      </c>
      <c r="M16" s="71">
        <v>0</v>
      </c>
      <c r="N16" s="82">
        <f t="shared" si="4"/>
        <v>8347970</v>
      </c>
      <c r="O16" s="82">
        <f t="shared" si="5"/>
        <v>0</v>
      </c>
      <c r="P16" s="57"/>
    </row>
    <row r="17" spans="1:16">
      <c r="A17" t="str">
        <f>INDEX(About!K:K,MATCH(B17,About!L:L,0))</f>
        <v>Illinois</v>
      </c>
      <c r="B17" s="13" t="s">
        <v>42</v>
      </c>
      <c r="C17" s="71">
        <f>SUM(SUMIFS(Cambium22_MidCase_annual_state!J:J,Cambium22_MidCase_annual_state!$A:$A,$B17,Cambium22_MidCase_annual_state!$B:$B,$B$4),SUMIFS(Cambium22_MidCase_annual_state!BZ:BZ,Cambium22_MidCase_annual_state!$A:$A,$B17,Cambium22_MidCase_annual_state!$B:$B,$B$4))</f>
        <v>117136620</v>
      </c>
      <c r="D17" s="71">
        <f>SUMIFS(Cambium22_MidCase_annual_state!K:K,Cambium22_MidCase_annual_state!$A:$A,$B17,Cambium22_MidCase_annual_state!$B:$B,$B$4)</f>
        <v>147799410</v>
      </c>
      <c r="E17" s="71" t="str">
        <f t="shared" si="0"/>
        <v>EXPORTER</v>
      </c>
      <c r="F17" s="71">
        <f>SUM(SUMIFS('EIA_State Elec Profiles'!$C:$C,'EIA_State Elec Profiles'!$A:$A,$A17,'EIA_State Elec Profiles'!$B:$B,F$1),SUMIFS('EIA_State Elec Profiles'!$C:$C,'EIA_State Elec Profiles'!$A:$A,$A17,'EIA_State Elec Profiles'!$B:$B,F$2))</f>
        <v>0</v>
      </c>
      <c r="G17" s="71">
        <f>SUM(SUMIFS('EIA_State Elec Profiles'!$C:$C,'EIA_State Elec Profiles'!$A:$A,$A17,'EIA_State Elec Profiles'!$B:$B,G$1),SUMIFS('EIA_State Elec Profiles'!$C:$C,'EIA_State Elec Profiles'!$A:$A,$A17,'EIA_State Elec Profiles'!$B:$B,G$2))</f>
        <v>41928226</v>
      </c>
      <c r="H17" s="71" t="str">
        <f t="shared" si="1"/>
        <v>EXPORTER</v>
      </c>
      <c r="I17" s="71" t="b">
        <f t="shared" si="6"/>
        <v>1</v>
      </c>
      <c r="J17" s="86" t="b">
        <v>1</v>
      </c>
      <c r="K17" s="71">
        <f t="shared" si="2"/>
        <v>117136620</v>
      </c>
      <c r="L17" s="71">
        <f t="shared" si="3"/>
        <v>159064846</v>
      </c>
      <c r="M17" s="71">
        <v>0</v>
      </c>
      <c r="N17" s="82">
        <f t="shared" si="4"/>
        <v>0</v>
      </c>
      <c r="O17" s="82">
        <f t="shared" si="5"/>
        <v>41928226</v>
      </c>
      <c r="P17" s="57"/>
    </row>
    <row r="18" spans="1:16">
      <c r="A18" t="str">
        <f>INDEX(About!K:K,MATCH(B18,About!L:L,0))</f>
        <v>Indiana</v>
      </c>
      <c r="B18" s="13" t="s">
        <v>46</v>
      </c>
      <c r="C18" s="71">
        <f>SUM(SUMIFS(Cambium22_MidCase_annual_state!J:J,Cambium22_MidCase_annual_state!$A:$A,$B18,Cambium22_MidCase_annual_state!$B:$B,$B$4),SUMIFS(Cambium22_MidCase_annual_state!BZ:BZ,Cambium22_MidCase_annual_state!$A:$A,$B18,Cambium22_MidCase_annual_state!$B:$B,$B$4))</f>
        <v>103704470</v>
      </c>
      <c r="D18" s="71">
        <f>SUMIFS(Cambium22_MidCase_annual_state!K:K,Cambium22_MidCase_annual_state!$A:$A,$B18,Cambium22_MidCase_annual_state!$B:$B,$B$4)</f>
        <v>68331784</v>
      </c>
      <c r="E18" s="71" t="str">
        <f t="shared" si="0"/>
        <v>IMPORTER</v>
      </c>
      <c r="F18" s="71">
        <f>SUM(SUMIFS('EIA_State Elec Profiles'!$C:$C,'EIA_State Elec Profiles'!$A:$A,$A18,'EIA_State Elec Profiles'!$B:$B,F$1),SUMIFS('EIA_State Elec Profiles'!$C:$C,'EIA_State Elec Profiles'!$A:$A,$A18,'EIA_State Elec Profiles'!$B:$B,F$2))</f>
        <v>14842924</v>
      </c>
      <c r="G18" s="71">
        <f>SUM(SUMIFS('EIA_State Elec Profiles'!$C:$C,'EIA_State Elec Profiles'!$A:$A,$A18,'EIA_State Elec Profiles'!$B:$B,G$1),SUMIFS('EIA_State Elec Profiles'!$C:$C,'EIA_State Elec Profiles'!$A:$A,$A18,'EIA_State Elec Profiles'!$B:$B,G$2))</f>
        <v>0</v>
      </c>
      <c r="H18" s="71" t="str">
        <f t="shared" si="1"/>
        <v>IMPORTER</v>
      </c>
      <c r="I18" s="71" t="b">
        <f t="shared" si="6"/>
        <v>1</v>
      </c>
      <c r="J18" s="86" t="b">
        <v>1</v>
      </c>
      <c r="K18" s="71">
        <f t="shared" si="2"/>
        <v>83174708</v>
      </c>
      <c r="L18" s="71">
        <f t="shared" si="3"/>
        <v>68331784</v>
      </c>
      <c r="M18" s="71">
        <v>0</v>
      </c>
      <c r="N18" s="82">
        <f t="shared" si="4"/>
        <v>14842924</v>
      </c>
      <c r="O18" s="82">
        <f t="shared" si="5"/>
        <v>0</v>
      </c>
      <c r="P18" s="57"/>
    </row>
    <row r="19" spans="1:16">
      <c r="A19" t="str">
        <f>INDEX(About!K:K,MATCH(B19,About!L:L,0))</f>
        <v>Iowa</v>
      </c>
      <c r="B19" s="13" t="s">
        <v>48</v>
      </c>
      <c r="C19" s="71">
        <f>SUM(SUMIFS(Cambium22_MidCase_annual_state!J:J,Cambium22_MidCase_annual_state!$A:$A,$B19,Cambium22_MidCase_annual_state!$B:$B,$B$4),SUMIFS(Cambium22_MidCase_annual_state!BZ:BZ,Cambium22_MidCase_annual_state!$A:$A,$B19,Cambium22_MidCase_annual_state!$B:$B,$B$4))</f>
        <v>75812840</v>
      </c>
      <c r="D19" s="71">
        <f>SUMIFS(Cambium22_MidCase_annual_state!K:K,Cambium22_MidCase_annual_state!$A:$A,$B19,Cambium22_MidCase_annual_state!$B:$B,$B$4)</f>
        <v>102469016</v>
      </c>
      <c r="E19" s="71" t="str">
        <f t="shared" si="0"/>
        <v>EXPORTER</v>
      </c>
      <c r="F19" s="71">
        <f>SUM(SUMIFS('EIA_State Elec Profiles'!$C:$C,'EIA_State Elec Profiles'!$A:$A,$A19,'EIA_State Elec Profiles'!$B:$B,F$1),SUMIFS('EIA_State Elec Profiles'!$C:$C,'EIA_State Elec Profiles'!$A:$A,$A19,'EIA_State Elec Profiles'!$B:$B,F$2))</f>
        <v>0</v>
      </c>
      <c r="G19" s="71">
        <f>SUM(SUMIFS('EIA_State Elec Profiles'!$C:$C,'EIA_State Elec Profiles'!$A:$A,$A19,'EIA_State Elec Profiles'!$B:$B,G$1),SUMIFS('EIA_State Elec Profiles'!$C:$C,'EIA_State Elec Profiles'!$A:$A,$A19,'EIA_State Elec Profiles'!$B:$B,G$2))</f>
        <v>10148790</v>
      </c>
      <c r="H19" s="71" t="str">
        <f t="shared" si="1"/>
        <v>EXPORTER</v>
      </c>
      <c r="I19" s="71" t="b">
        <f t="shared" si="6"/>
        <v>1</v>
      </c>
      <c r="J19" s="86" t="b">
        <v>1</v>
      </c>
      <c r="K19" s="71">
        <f t="shared" si="2"/>
        <v>75812840</v>
      </c>
      <c r="L19" s="71">
        <f t="shared" si="3"/>
        <v>85961630</v>
      </c>
      <c r="M19" s="71">
        <v>0</v>
      </c>
      <c r="N19" s="82">
        <f t="shared" si="4"/>
        <v>0</v>
      </c>
      <c r="O19" s="82">
        <f t="shared" si="5"/>
        <v>10148790</v>
      </c>
      <c r="P19" s="57"/>
    </row>
    <row r="20" spans="1:16">
      <c r="A20" t="str">
        <f>INDEX(About!K:K,MATCH(B20,About!L:L,0))</f>
        <v>Kansas</v>
      </c>
      <c r="B20" s="13" t="s">
        <v>51</v>
      </c>
      <c r="C20" s="71">
        <f>SUM(SUMIFS(Cambium22_MidCase_annual_state!J:J,Cambium22_MidCase_annual_state!$A:$A,$B20,Cambium22_MidCase_annual_state!$B:$B,$B$4),SUMIFS(Cambium22_MidCase_annual_state!BZ:BZ,Cambium22_MidCase_annual_state!$A:$A,$B20,Cambium22_MidCase_annual_state!$B:$B,$B$4))</f>
        <v>22417458</v>
      </c>
      <c r="D20" s="71">
        <f>SUMIFS(Cambium22_MidCase_annual_state!K:K,Cambium22_MidCase_annual_state!$A:$A,$B20,Cambium22_MidCase_annual_state!$B:$B,$B$4)</f>
        <v>35497240</v>
      </c>
      <c r="E20" s="71" t="str">
        <f t="shared" si="0"/>
        <v>EXPORTER</v>
      </c>
      <c r="F20" s="71">
        <f>SUM(SUMIFS('EIA_State Elec Profiles'!$C:$C,'EIA_State Elec Profiles'!$A:$A,$A20,'EIA_State Elec Profiles'!$B:$B,F$1),SUMIFS('EIA_State Elec Profiles'!$C:$C,'EIA_State Elec Profiles'!$A:$A,$A20,'EIA_State Elec Profiles'!$B:$B,F$2))</f>
        <v>0</v>
      </c>
      <c r="G20" s="71">
        <f>SUM(SUMIFS('EIA_State Elec Profiles'!$C:$C,'EIA_State Elec Profiles'!$A:$A,$A20,'EIA_State Elec Profiles'!$B:$B,G$1),SUMIFS('EIA_State Elec Profiles'!$C:$C,'EIA_State Elec Profiles'!$A:$A,$A20,'EIA_State Elec Profiles'!$B:$B,G$2))</f>
        <v>13901830</v>
      </c>
      <c r="H20" s="71" t="str">
        <f t="shared" si="1"/>
        <v>EXPORTER</v>
      </c>
      <c r="I20" s="71" t="b">
        <f t="shared" si="6"/>
        <v>1</v>
      </c>
      <c r="J20" s="86" t="b">
        <v>1</v>
      </c>
      <c r="K20" s="71">
        <f t="shared" si="2"/>
        <v>22417458</v>
      </c>
      <c r="L20" s="71">
        <f t="shared" si="3"/>
        <v>36319288</v>
      </c>
      <c r="M20" s="71">
        <v>0</v>
      </c>
      <c r="N20" s="82">
        <f t="shared" si="4"/>
        <v>0</v>
      </c>
      <c r="O20" s="82">
        <f t="shared" si="5"/>
        <v>13901830</v>
      </c>
      <c r="P20" s="57"/>
    </row>
    <row r="21" spans="1:16">
      <c r="A21" t="str">
        <f>INDEX(About!K:K,MATCH(B21,About!L:L,0))</f>
        <v>Kentucky</v>
      </c>
      <c r="B21" s="13" t="s">
        <v>55</v>
      </c>
      <c r="C21" s="71">
        <f>SUM(SUMIFS(Cambium22_MidCase_annual_state!J:J,Cambium22_MidCase_annual_state!$A:$A,$B21,Cambium22_MidCase_annual_state!$B:$B,$B$4),SUMIFS(Cambium22_MidCase_annual_state!BZ:BZ,Cambium22_MidCase_annual_state!$A:$A,$B21,Cambium22_MidCase_annual_state!$B:$B,$B$4))</f>
        <v>63268000</v>
      </c>
      <c r="D21" s="71">
        <f>SUMIFS(Cambium22_MidCase_annual_state!K:K,Cambium22_MidCase_annual_state!$A:$A,$B21,Cambium22_MidCase_annual_state!$B:$B,$B$4)</f>
        <v>30659604</v>
      </c>
      <c r="E21" s="71" t="str">
        <f t="shared" si="0"/>
        <v>IMPORTER</v>
      </c>
      <c r="F21" s="71">
        <f>SUM(SUMIFS('EIA_State Elec Profiles'!$C:$C,'EIA_State Elec Profiles'!$A:$A,$A21,'EIA_State Elec Profiles'!$B:$B,F$1),SUMIFS('EIA_State Elec Profiles'!$C:$C,'EIA_State Elec Profiles'!$A:$A,$A21,'EIA_State Elec Profiles'!$B:$B,F$2))</f>
        <v>11823167</v>
      </c>
      <c r="G21" s="71">
        <f>SUM(SUMIFS('EIA_State Elec Profiles'!$C:$C,'EIA_State Elec Profiles'!$A:$A,$A21,'EIA_State Elec Profiles'!$B:$B,G$1),SUMIFS('EIA_State Elec Profiles'!$C:$C,'EIA_State Elec Profiles'!$A:$A,$A21,'EIA_State Elec Profiles'!$B:$B,G$2))</f>
        <v>0</v>
      </c>
      <c r="H21" s="71" t="str">
        <f t="shared" si="1"/>
        <v>IMPORTER</v>
      </c>
      <c r="I21" s="71" t="b">
        <f t="shared" si="6"/>
        <v>1</v>
      </c>
      <c r="J21" s="86" t="b">
        <v>1</v>
      </c>
      <c r="K21" s="71">
        <f t="shared" si="2"/>
        <v>42482771</v>
      </c>
      <c r="L21" s="71">
        <f t="shared" si="3"/>
        <v>30659604</v>
      </c>
      <c r="M21" s="71">
        <v>0</v>
      </c>
      <c r="N21" s="82">
        <f t="shared" si="4"/>
        <v>11823167</v>
      </c>
      <c r="O21" s="82">
        <f t="shared" si="5"/>
        <v>0</v>
      </c>
      <c r="P21" s="57"/>
    </row>
    <row r="22" spans="1:16">
      <c r="A22" t="str">
        <f>INDEX(About!K:K,MATCH(B22,About!L:L,0))</f>
        <v>Louisiana</v>
      </c>
      <c r="B22" s="13" t="s">
        <v>59</v>
      </c>
      <c r="C22" s="71">
        <f>SUM(SUMIFS(Cambium22_MidCase_annual_state!J:J,Cambium22_MidCase_annual_state!$A:$A,$B22,Cambium22_MidCase_annual_state!$B:$B,$B$4),SUMIFS(Cambium22_MidCase_annual_state!BZ:BZ,Cambium22_MidCase_annual_state!$A:$A,$B22,Cambium22_MidCase_annual_state!$B:$B,$B$4))</f>
        <v>29459098</v>
      </c>
      <c r="D22" s="71">
        <f>SUMIFS(Cambium22_MidCase_annual_state!K:K,Cambium22_MidCase_annual_state!$A:$A,$B22,Cambium22_MidCase_annual_state!$B:$B,$B$4)</f>
        <v>16557002</v>
      </c>
      <c r="E22" s="71" t="str">
        <f t="shared" si="0"/>
        <v>IMPORTER</v>
      </c>
      <c r="F22" s="71">
        <f>SUM(SUMIFS('EIA_State Elec Profiles'!$C:$C,'EIA_State Elec Profiles'!$A:$A,$A22,'EIA_State Elec Profiles'!$B:$B,F$1),SUMIFS('EIA_State Elec Profiles'!$C:$C,'EIA_State Elec Profiles'!$A:$A,$A22,'EIA_State Elec Profiles'!$B:$B,F$2))</f>
        <v>16153660</v>
      </c>
      <c r="G22" s="71">
        <f>SUM(SUMIFS('EIA_State Elec Profiles'!$C:$C,'EIA_State Elec Profiles'!$A:$A,$A22,'EIA_State Elec Profiles'!$B:$B,G$1),SUMIFS('EIA_State Elec Profiles'!$C:$C,'EIA_State Elec Profiles'!$A:$A,$A22,'EIA_State Elec Profiles'!$B:$B,G$2))</f>
        <v>0</v>
      </c>
      <c r="H22" s="71" t="str">
        <f t="shared" si="1"/>
        <v>IMPORTER</v>
      </c>
      <c r="I22" s="71" t="b">
        <f t="shared" si="6"/>
        <v>1</v>
      </c>
      <c r="J22" s="86" t="b">
        <v>1</v>
      </c>
      <c r="K22" s="71">
        <f t="shared" si="2"/>
        <v>32710662</v>
      </c>
      <c r="L22" s="71">
        <f t="shared" si="3"/>
        <v>16557002</v>
      </c>
      <c r="M22" s="71">
        <v>0</v>
      </c>
      <c r="N22" s="82">
        <f t="shared" si="4"/>
        <v>16153660</v>
      </c>
      <c r="O22" s="82">
        <f t="shared" si="5"/>
        <v>0</v>
      </c>
      <c r="P22" s="57"/>
    </row>
    <row r="23" spans="1:16">
      <c r="A23" t="str">
        <f>INDEX(About!K:K,MATCH(B23,About!L:L,0))</f>
        <v>Maine</v>
      </c>
      <c r="B23" s="13" t="s">
        <v>61</v>
      </c>
      <c r="C23" s="71">
        <f>SUM(SUMIFS(Cambium22_MidCase_annual_state!J:J,Cambium22_MidCase_annual_state!$A:$A,$B23,Cambium22_MidCase_annual_state!$B:$B,$B$4),SUMIFS(Cambium22_MidCase_annual_state!BZ:BZ,Cambium22_MidCase_annual_state!$A:$A,$B23,Cambium22_MidCase_annual_state!$B:$B,$B$4))</f>
        <v>3816166</v>
      </c>
      <c r="D23" s="71">
        <f>SUMIFS(Cambium22_MidCase_annual_state!K:K,Cambium22_MidCase_annual_state!$A:$A,$B23,Cambium22_MidCase_annual_state!$B:$B,$B$4)</f>
        <v>291928.40000000002</v>
      </c>
      <c r="E23" s="71" t="str">
        <f t="shared" si="0"/>
        <v>IMPORTER</v>
      </c>
      <c r="F23" s="71">
        <f>SUM(SUMIFS('EIA_State Elec Profiles'!$C:$C,'EIA_State Elec Profiles'!$A:$A,$A23,'EIA_State Elec Profiles'!$B:$B,F$1),SUMIFS('EIA_State Elec Profiles'!$C:$C,'EIA_State Elec Profiles'!$A:$A,$A23,'EIA_State Elec Profiles'!$B:$B,F$2))</f>
        <v>1429589</v>
      </c>
      <c r="G23" s="71">
        <f>SUM(SUMIFS('EIA_State Elec Profiles'!$C:$C,'EIA_State Elec Profiles'!$A:$A,$A23,'EIA_State Elec Profiles'!$B:$B,G$1),SUMIFS('EIA_State Elec Profiles'!$C:$C,'EIA_State Elec Profiles'!$A:$A,$A23,'EIA_State Elec Profiles'!$B:$B,G$2))</f>
        <v>2696068</v>
      </c>
      <c r="H23" s="71" t="str">
        <f t="shared" si="1"/>
        <v>EXPORTER</v>
      </c>
      <c r="I23" s="71" t="b">
        <f t="shared" si="6"/>
        <v>0</v>
      </c>
      <c r="J23" s="86" t="b">
        <v>1</v>
      </c>
      <c r="K23" s="71">
        <f t="shared" si="2"/>
        <v>1429589</v>
      </c>
      <c r="L23" s="71">
        <f t="shared" si="3"/>
        <v>2696068</v>
      </c>
      <c r="M23" s="71">
        <v>0</v>
      </c>
      <c r="N23" s="82">
        <f t="shared" si="4"/>
        <v>1429589</v>
      </c>
      <c r="O23" s="82">
        <f t="shared" si="5"/>
        <v>2696068</v>
      </c>
      <c r="P23" s="57"/>
    </row>
    <row r="24" spans="1:16">
      <c r="A24" t="str">
        <f>INDEX(About!K:K,MATCH(B24,About!L:L,0))</f>
        <v>Maryland</v>
      </c>
      <c r="B24" s="13" t="s">
        <v>64</v>
      </c>
      <c r="C24" s="71">
        <f>SUM(SUMIFS(Cambium22_MidCase_annual_state!J:J,Cambium22_MidCase_annual_state!$A:$A,$B24,Cambium22_MidCase_annual_state!$B:$B,$B$4),SUMIFS(Cambium22_MidCase_annual_state!BZ:BZ,Cambium22_MidCase_annual_state!$A:$A,$B24,Cambium22_MidCase_annual_state!$B:$B,$B$4))</f>
        <v>46904550</v>
      </c>
      <c r="D24" s="71">
        <f>SUMIFS(Cambium22_MidCase_annual_state!K:K,Cambium22_MidCase_annual_state!$A:$A,$B24,Cambium22_MidCase_annual_state!$B:$B,$B$4)</f>
        <v>18292702</v>
      </c>
      <c r="E24" s="71" t="str">
        <f t="shared" si="0"/>
        <v>IMPORTER</v>
      </c>
      <c r="F24" s="71">
        <f>SUM(SUMIFS('EIA_State Elec Profiles'!$C:$C,'EIA_State Elec Profiles'!$A:$A,$A24,'EIA_State Elec Profiles'!$B:$B,F$1),SUMIFS('EIA_State Elec Profiles'!$C:$C,'EIA_State Elec Profiles'!$A:$A,$A24,'EIA_State Elec Profiles'!$B:$B,F$2))</f>
        <v>27111098</v>
      </c>
      <c r="G24" s="71">
        <f>SUM(SUMIFS('EIA_State Elec Profiles'!$C:$C,'EIA_State Elec Profiles'!$A:$A,$A24,'EIA_State Elec Profiles'!$B:$B,G$1),SUMIFS('EIA_State Elec Profiles'!$C:$C,'EIA_State Elec Profiles'!$A:$A,$A24,'EIA_State Elec Profiles'!$B:$B,G$2))</f>
        <v>0</v>
      </c>
      <c r="H24" s="71" t="str">
        <f t="shared" si="1"/>
        <v>IMPORTER</v>
      </c>
      <c r="I24" s="71" t="b">
        <f t="shared" si="6"/>
        <v>1</v>
      </c>
      <c r="J24" s="86" t="b">
        <v>1</v>
      </c>
      <c r="K24" s="71">
        <f t="shared" si="2"/>
        <v>45403800</v>
      </c>
      <c r="L24" s="71">
        <f t="shared" si="3"/>
        <v>18292702</v>
      </c>
      <c r="M24" s="71">
        <v>0</v>
      </c>
      <c r="N24" s="82">
        <f t="shared" si="4"/>
        <v>27111098</v>
      </c>
      <c r="O24" s="82">
        <f t="shared" si="5"/>
        <v>0</v>
      </c>
      <c r="P24" s="57"/>
    </row>
    <row r="25" spans="1:16">
      <c r="A25" t="str">
        <f>INDEX(About!K:K,MATCH(B25,About!L:L,0))</f>
        <v>Massachusetts</v>
      </c>
      <c r="B25" s="13" t="s">
        <v>67</v>
      </c>
      <c r="C25" s="71">
        <f>SUM(SUMIFS(Cambium22_MidCase_annual_state!J:J,Cambium22_MidCase_annual_state!$A:$A,$B25,Cambium22_MidCase_annual_state!$B:$B,$B$4),SUMIFS(Cambium22_MidCase_annual_state!BZ:BZ,Cambium22_MidCase_annual_state!$A:$A,$B25,Cambium22_MidCase_annual_state!$B:$B,$B$4))</f>
        <v>32382604</v>
      </c>
      <c r="D25" s="71">
        <f>SUMIFS(Cambium22_MidCase_annual_state!K:K,Cambium22_MidCase_annual_state!$A:$A,$B25,Cambium22_MidCase_annual_state!$B:$B,$B$4)</f>
        <v>1813008.4</v>
      </c>
      <c r="E25" s="71" t="str">
        <f t="shared" si="0"/>
        <v>IMPORTER</v>
      </c>
      <c r="F25" s="71">
        <f>SUM(SUMIFS('EIA_State Elec Profiles'!$C:$C,'EIA_State Elec Profiles'!$A:$A,$A25,'EIA_State Elec Profiles'!$B:$B,F$1),SUMIFS('EIA_State Elec Profiles'!$C:$C,'EIA_State Elec Profiles'!$A:$A,$A25,'EIA_State Elec Profiles'!$B:$B,F$2))</f>
        <v>32065838</v>
      </c>
      <c r="G25" s="71">
        <f>SUM(SUMIFS('EIA_State Elec Profiles'!$C:$C,'EIA_State Elec Profiles'!$A:$A,$A25,'EIA_State Elec Profiles'!$B:$B,G$1),SUMIFS('EIA_State Elec Profiles'!$C:$C,'EIA_State Elec Profiles'!$A:$A,$A25,'EIA_State Elec Profiles'!$B:$B,G$2))</f>
        <v>0</v>
      </c>
      <c r="H25" s="71" t="str">
        <f t="shared" si="1"/>
        <v>IMPORTER</v>
      </c>
      <c r="I25" s="71" t="b">
        <f t="shared" si="6"/>
        <v>1</v>
      </c>
      <c r="J25" s="86" t="b">
        <v>1</v>
      </c>
      <c r="K25" s="71">
        <f t="shared" si="2"/>
        <v>33878846.399999999</v>
      </c>
      <c r="L25" s="71">
        <f t="shared" si="3"/>
        <v>1813008.4</v>
      </c>
      <c r="M25" s="71">
        <v>0</v>
      </c>
      <c r="N25" s="82">
        <f t="shared" si="4"/>
        <v>32065838</v>
      </c>
      <c r="O25" s="82">
        <f t="shared" si="5"/>
        <v>0</v>
      </c>
      <c r="P25" s="57"/>
    </row>
    <row r="26" spans="1:16">
      <c r="A26" t="str">
        <f>INDEX(About!K:K,MATCH(B26,About!L:L,0))</f>
        <v>Michigan</v>
      </c>
      <c r="B26" s="13" t="s">
        <v>71</v>
      </c>
      <c r="C26" s="71">
        <f>SUM(SUMIFS(Cambium22_MidCase_annual_state!J:J,Cambium22_MidCase_annual_state!$A:$A,$B26,Cambium22_MidCase_annual_state!$B:$B,$B$4),SUMIFS(Cambium22_MidCase_annual_state!BZ:BZ,Cambium22_MidCase_annual_state!$A:$A,$B26,Cambium22_MidCase_annual_state!$B:$B,$B$4))</f>
        <v>23427153.800000001</v>
      </c>
      <c r="D26" s="71">
        <f>SUMIFS(Cambium22_MidCase_annual_state!K:K,Cambium22_MidCase_annual_state!$A:$A,$B26,Cambium22_MidCase_annual_state!$B:$B,$B$4)</f>
        <v>26307906</v>
      </c>
      <c r="E26" s="71" t="str">
        <f t="shared" si="0"/>
        <v>EXPORTER</v>
      </c>
      <c r="F26" s="71">
        <f>SUM(SUMIFS('EIA_State Elec Profiles'!$C:$C,'EIA_State Elec Profiles'!$A:$A,$A26,'EIA_State Elec Profiles'!$B:$B,F$1),SUMIFS('EIA_State Elec Profiles'!$C:$C,'EIA_State Elec Profiles'!$A:$A,$A26,'EIA_State Elec Profiles'!$B:$B,F$2))</f>
        <v>3364445</v>
      </c>
      <c r="G26" s="71">
        <f>SUM(SUMIFS('EIA_State Elec Profiles'!$C:$C,'EIA_State Elec Profiles'!$A:$A,$A26,'EIA_State Elec Profiles'!$B:$B,G$1),SUMIFS('EIA_State Elec Profiles'!$C:$C,'EIA_State Elec Profiles'!$A:$A,$A26,'EIA_State Elec Profiles'!$B:$B,G$2))</f>
        <v>20913669</v>
      </c>
      <c r="H26" s="71" t="str">
        <f t="shared" si="1"/>
        <v>EXPORTER</v>
      </c>
      <c r="I26" s="71" t="b">
        <f t="shared" si="6"/>
        <v>1</v>
      </c>
      <c r="J26" s="86" t="b">
        <v>1</v>
      </c>
      <c r="K26" s="71">
        <f t="shared" si="2"/>
        <v>23427153.800000001</v>
      </c>
      <c r="L26" s="71">
        <f t="shared" si="3"/>
        <v>44340822.799999997</v>
      </c>
      <c r="M26" s="71">
        <v>0</v>
      </c>
      <c r="N26" s="82">
        <f t="shared" si="4"/>
        <v>3364445</v>
      </c>
      <c r="O26" s="82">
        <f t="shared" si="5"/>
        <v>20913669</v>
      </c>
      <c r="P26" s="57"/>
    </row>
    <row r="27" spans="1:16">
      <c r="A27" t="str">
        <f>INDEX(About!K:K,MATCH(B27,About!L:L,0))</f>
        <v>Minnesota</v>
      </c>
      <c r="B27" s="13" t="s">
        <v>74</v>
      </c>
      <c r="C27" s="71">
        <f>SUM(SUMIFS(Cambium22_MidCase_annual_state!J:J,Cambium22_MidCase_annual_state!$A:$A,$B27,Cambium22_MidCase_annual_state!$B:$B,$B$4),SUMIFS(Cambium22_MidCase_annual_state!BZ:BZ,Cambium22_MidCase_annual_state!$A:$A,$B27,Cambium22_MidCase_annual_state!$B:$B,$B$4))</f>
        <v>69679545</v>
      </c>
      <c r="D27" s="71">
        <f>SUMIFS(Cambium22_MidCase_annual_state!K:K,Cambium22_MidCase_annual_state!$A:$A,$B27,Cambium22_MidCase_annual_state!$B:$B,$B$4)</f>
        <v>68735260</v>
      </c>
      <c r="E27" s="71" t="str">
        <f t="shared" si="0"/>
        <v>IMPORTER</v>
      </c>
      <c r="F27" s="71">
        <f>SUM(SUMIFS('EIA_State Elec Profiles'!$C:$C,'EIA_State Elec Profiles'!$A:$A,$A27,'EIA_State Elec Profiles'!$B:$B,F$1),SUMIFS('EIA_State Elec Profiles'!$C:$C,'EIA_State Elec Profiles'!$A:$A,$A27,'EIA_State Elec Profiles'!$B:$B,F$2))</f>
        <v>12378186</v>
      </c>
      <c r="G27" s="71">
        <f>SUM(SUMIFS('EIA_State Elec Profiles'!$C:$C,'EIA_State Elec Profiles'!$A:$A,$A27,'EIA_State Elec Profiles'!$B:$B,G$1),SUMIFS('EIA_State Elec Profiles'!$C:$C,'EIA_State Elec Profiles'!$A:$A,$A27,'EIA_State Elec Profiles'!$B:$B,G$2))</f>
        <v>1221295</v>
      </c>
      <c r="H27" s="71" t="str">
        <f t="shared" si="1"/>
        <v>IMPORTER</v>
      </c>
      <c r="I27" s="71" t="b">
        <f t="shared" si="6"/>
        <v>1</v>
      </c>
      <c r="J27" s="86" t="b">
        <v>1</v>
      </c>
      <c r="K27" s="71">
        <f t="shared" si="2"/>
        <v>81113446</v>
      </c>
      <c r="L27" s="71">
        <f t="shared" si="3"/>
        <v>68735260</v>
      </c>
      <c r="M27" s="71">
        <v>0</v>
      </c>
      <c r="N27" s="82">
        <f t="shared" si="4"/>
        <v>12378186</v>
      </c>
      <c r="O27" s="82">
        <f t="shared" si="5"/>
        <v>1221295</v>
      </c>
      <c r="P27" s="57"/>
    </row>
    <row r="28" spans="1:16">
      <c r="A28" t="str">
        <f>INDEX(About!K:K,MATCH(B28,About!L:L,0))</f>
        <v>Mississippi</v>
      </c>
      <c r="B28" s="13" t="s">
        <v>78</v>
      </c>
      <c r="C28" s="71">
        <f>SUM(SUMIFS(Cambium22_MidCase_annual_state!J:J,Cambium22_MidCase_annual_state!$A:$A,$B28,Cambium22_MidCase_annual_state!$B:$B,$B$4),SUMIFS(Cambium22_MidCase_annual_state!BZ:BZ,Cambium22_MidCase_annual_state!$A:$A,$B28,Cambium22_MidCase_annual_state!$B:$B,$B$4))</f>
        <v>23281996</v>
      </c>
      <c r="D28" s="71">
        <f>SUMIFS(Cambium22_MidCase_annual_state!K:K,Cambium22_MidCase_annual_state!$A:$A,$B28,Cambium22_MidCase_annual_state!$B:$B,$B$4)</f>
        <v>17253144</v>
      </c>
      <c r="E28" s="71" t="str">
        <f t="shared" si="0"/>
        <v>IMPORTER</v>
      </c>
      <c r="F28" s="71">
        <f>SUM(SUMIFS('EIA_State Elec Profiles'!$C:$C,'EIA_State Elec Profiles'!$A:$A,$A28,'EIA_State Elec Profiles'!$B:$B,F$1),SUMIFS('EIA_State Elec Profiles'!$C:$C,'EIA_State Elec Profiles'!$A:$A,$A28,'EIA_State Elec Profiles'!$B:$B,F$2))</f>
        <v>0</v>
      </c>
      <c r="G28" s="71">
        <f>SUM(SUMIFS('EIA_State Elec Profiles'!$C:$C,'EIA_State Elec Profiles'!$A:$A,$A28,'EIA_State Elec Profiles'!$B:$B,G$1),SUMIFS('EIA_State Elec Profiles'!$C:$C,'EIA_State Elec Profiles'!$A:$A,$A28,'EIA_State Elec Profiles'!$B:$B,G$2))</f>
        <v>24142874</v>
      </c>
      <c r="H28" s="71" t="str">
        <f t="shared" si="1"/>
        <v>EXPORTER</v>
      </c>
      <c r="I28" s="71" t="b">
        <f t="shared" si="6"/>
        <v>0</v>
      </c>
      <c r="J28" s="86" t="b">
        <v>1</v>
      </c>
      <c r="K28" s="71">
        <f t="shared" si="2"/>
        <v>0</v>
      </c>
      <c r="L28" s="71">
        <f t="shared" si="3"/>
        <v>24142874</v>
      </c>
      <c r="M28" s="71">
        <v>0</v>
      </c>
      <c r="N28" s="82">
        <f t="shared" si="4"/>
        <v>0</v>
      </c>
      <c r="O28" s="82">
        <f t="shared" si="5"/>
        <v>24142874</v>
      </c>
      <c r="P28" s="57"/>
    </row>
    <row r="29" spans="1:16">
      <c r="A29" t="str">
        <f>INDEX(About!K:K,MATCH(B29,About!L:L,0))</f>
        <v>Missouri</v>
      </c>
      <c r="B29" s="13" t="s">
        <v>82</v>
      </c>
      <c r="C29" s="71">
        <f>SUM(SUMIFS(Cambium22_MidCase_annual_state!J:J,Cambium22_MidCase_annual_state!$A:$A,$B29,Cambium22_MidCase_annual_state!$B:$B,$B$4),SUMIFS(Cambium22_MidCase_annual_state!BZ:BZ,Cambium22_MidCase_annual_state!$A:$A,$B29,Cambium22_MidCase_annual_state!$B:$B,$B$4))</f>
        <v>88500260</v>
      </c>
      <c r="D29" s="71">
        <f>SUMIFS(Cambium22_MidCase_annual_state!K:K,Cambium22_MidCase_annual_state!$A:$A,$B29,Cambium22_MidCase_annual_state!$B:$B,$B$4)</f>
        <v>82016380</v>
      </c>
      <c r="E29" s="71" t="str">
        <f t="shared" si="0"/>
        <v>IMPORTER</v>
      </c>
      <c r="F29" s="71">
        <f>SUM(SUMIFS('EIA_State Elec Profiles'!$C:$C,'EIA_State Elec Profiles'!$A:$A,$A29,'EIA_State Elec Profiles'!$B:$B,F$1),SUMIFS('EIA_State Elec Profiles'!$C:$C,'EIA_State Elec Profiles'!$A:$A,$A29,'EIA_State Elec Profiles'!$B:$B,F$2))</f>
        <v>15436750</v>
      </c>
      <c r="G29" s="71">
        <f>SUM(SUMIFS('EIA_State Elec Profiles'!$C:$C,'EIA_State Elec Profiles'!$A:$A,$A29,'EIA_State Elec Profiles'!$B:$B,G$1),SUMIFS('EIA_State Elec Profiles'!$C:$C,'EIA_State Elec Profiles'!$A:$A,$A29,'EIA_State Elec Profiles'!$B:$B,G$2))</f>
        <v>0</v>
      </c>
      <c r="H29" s="71" t="str">
        <f t="shared" si="1"/>
        <v>IMPORTER</v>
      </c>
      <c r="I29" s="71" t="b">
        <f t="shared" si="6"/>
        <v>1</v>
      </c>
      <c r="J29" s="86" t="b">
        <v>1</v>
      </c>
      <c r="K29" s="71">
        <f t="shared" si="2"/>
        <v>97453130</v>
      </c>
      <c r="L29" s="71">
        <f t="shared" si="3"/>
        <v>82016380</v>
      </c>
      <c r="M29" s="71">
        <v>0</v>
      </c>
      <c r="N29" s="82">
        <f t="shared" si="4"/>
        <v>15436750</v>
      </c>
      <c r="O29" s="82">
        <f t="shared" si="5"/>
        <v>0</v>
      </c>
      <c r="P29" s="57"/>
    </row>
    <row r="30" spans="1:16">
      <c r="A30" t="str">
        <f>INDEX(About!K:K,MATCH(B30,About!L:L,0))</f>
        <v>Montana</v>
      </c>
      <c r="B30" s="13" t="s">
        <v>85</v>
      </c>
      <c r="C30" s="71">
        <f>SUM(SUMIFS(Cambium22_MidCase_annual_state!J:J,Cambium22_MidCase_annual_state!$A:$A,$B30,Cambium22_MidCase_annual_state!$B:$B,$B$4),SUMIFS(Cambium22_MidCase_annual_state!BZ:BZ,Cambium22_MidCase_annual_state!$A:$A,$B30,Cambium22_MidCase_annual_state!$B:$B,$B$4))</f>
        <v>18236575.399999999</v>
      </c>
      <c r="D30" s="71">
        <f>SUMIFS(Cambium22_MidCase_annual_state!K:K,Cambium22_MidCase_annual_state!$A:$A,$B30,Cambium22_MidCase_annual_state!$B:$B,$B$4)</f>
        <v>26944262</v>
      </c>
      <c r="E30" s="71" t="str">
        <f t="shared" si="0"/>
        <v>EXPORTER</v>
      </c>
      <c r="F30" s="71">
        <f>SUM(SUMIFS('EIA_State Elec Profiles'!$C:$C,'EIA_State Elec Profiles'!$A:$A,$A30,'EIA_State Elec Profiles'!$B:$B,F$1),SUMIFS('EIA_State Elec Profiles'!$C:$C,'EIA_State Elec Profiles'!$A:$A,$A30,'EIA_State Elec Profiles'!$B:$B,F$2))</f>
        <v>363378</v>
      </c>
      <c r="G30" s="71">
        <f>SUM(SUMIFS('EIA_State Elec Profiles'!$C:$C,'EIA_State Elec Profiles'!$A:$A,$A30,'EIA_State Elec Profiles'!$B:$B,G$1),SUMIFS('EIA_State Elec Profiles'!$C:$C,'EIA_State Elec Profiles'!$A:$A,$A30,'EIA_State Elec Profiles'!$B:$B,G$2))</f>
        <v>10795050</v>
      </c>
      <c r="H30" s="71" t="str">
        <f t="shared" si="1"/>
        <v>EXPORTER</v>
      </c>
      <c r="I30" s="71" t="b">
        <f t="shared" si="6"/>
        <v>1</v>
      </c>
      <c r="J30" s="86" t="b">
        <v>1</v>
      </c>
      <c r="K30" s="71">
        <f t="shared" si="2"/>
        <v>18236575.399999999</v>
      </c>
      <c r="L30" s="71">
        <f t="shared" si="3"/>
        <v>29031625.399999999</v>
      </c>
      <c r="M30" s="71">
        <v>0</v>
      </c>
      <c r="N30" s="82">
        <f t="shared" si="4"/>
        <v>363378</v>
      </c>
      <c r="O30" s="82">
        <f t="shared" si="5"/>
        <v>10795050</v>
      </c>
      <c r="P30" s="57"/>
    </row>
    <row r="31" spans="1:16">
      <c r="A31" t="str">
        <f>INDEX(About!K:K,MATCH(B31,About!L:L,0))</f>
        <v>Nebraska</v>
      </c>
      <c r="B31" s="13" t="s">
        <v>88</v>
      </c>
      <c r="C31" s="71">
        <f>SUM(SUMIFS(Cambium22_MidCase_annual_state!J:J,Cambium22_MidCase_annual_state!$A:$A,$B31,Cambium22_MidCase_annual_state!$B:$B,$B$4),SUMIFS(Cambium22_MidCase_annual_state!BZ:BZ,Cambium22_MidCase_annual_state!$A:$A,$B31,Cambium22_MidCase_annual_state!$B:$B,$B$4))</f>
        <v>22227818</v>
      </c>
      <c r="D31" s="71">
        <f>SUMIFS(Cambium22_MidCase_annual_state!K:K,Cambium22_MidCase_annual_state!$A:$A,$B31,Cambium22_MidCase_annual_state!$B:$B,$B$4)</f>
        <v>39763480</v>
      </c>
      <c r="E31" s="71" t="str">
        <f t="shared" si="0"/>
        <v>EXPORTER</v>
      </c>
      <c r="F31" s="71">
        <f>SUM(SUMIFS('EIA_State Elec Profiles'!$C:$C,'EIA_State Elec Profiles'!$A:$A,$A31,'EIA_State Elec Profiles'!$B:$B,F$1),SUMIFS('EIA_State Elec Profiles'!$C:$C,'EIA_State Elec Profiles'!$A:$A,$A31,'EIA_State Elec Profiles'!$B:$B,F$2))</f>
        <v>320644</v>
      </c>
      <c r="G31" s="71">
        <f>SUM(SUMIFS('EIA_State Elec Profiles'!$C:$C,'EIA_State Elec Profiles'!$A:$A,$A31,'EIA_State Elec Profiles'!$B:$B,G$1),SUMIFS('EIA_State Elec Profiles'!$C:$C,'EIA_State Elec Profiles'!$A:$A,$A31,'EIA_State Elec Profiles'!$B:$B,G$2))</f>
        <v>0</v>
      </c>
      <c r="H31" s="71" t="str">
        <f t="shared" si="1"/>
        <v>IMPORTER</v>
      </c>
      <c r="I31" s="71" t="b">
        <f t="shared" si="6"/>
        <v>0</v>
      </c>
      <c r="J31" s="86" t="b">
        <v>1</v>
      </c>
      <c r="K31" s="71">
        <f t="shared" si="2"/>
        <v>320644</v>
      </c>
      <c r="L31" s="71">
        <f t="shared" si="3"/>
        <v>0</v>
      </c>
      <c r="M31" s="71">
        <v>0</v>
      </c>
      <c r="N31" s="82">
        <f t="shared" si="4"/>
        <v>320644</v>
      </c>
      <c r="O31" s="82">
        <f t="shared" si="5"/>
        <v>0</v>
      </c>
      <c r="P31" s="57"/>
    </row>
    <row r="32" spans="1:16">
      <c r="A32" t="str">
        <f>INDEX(About!K:K,MATCH(B32,About!L:L,0))</f>
        <v>Nevada</v>
      </c>
      <c r="B32" s="13" t="s">
        <v>91</v>
      </c>
      <c r="C32" s="71">
        <f>SUM(SUMIFS(Cambium22_MidCase_annual_state!J:J,Cambium22_MidCase_annual_state!$A:$A,$B32,Cambium22_MidCase_annual_state!$B:$B,$B$4),SUMIFS(Cambium22_MidCase_annual_state!BZ:BZ,Cambium22_MidCase_annual_state!$A:$A,$B32,Cambium22_MidCase_annual_state!$B:$B,$B$4))</f>
        <v>25341504</v>
      </c>
      <c r="D32" s="71">
        <f>SUMIFS(Cambium22_MidCase_annual_state!K:K,Cambium22_MidCase_annual_state!$A:$A,$B32,Cambium22_MidCase_annual_state!$B:$B,$B$4)</f>
        <v>21446326</v>
      </c>
      <c r="E32" s="71" t="str">
        <f t="shared" si="0"/>
        <v>IMPORTER</v>
      </c>
      <c r="F32" s="71">
        <f>SUM(SUMIFS('EIA_State Elec Profiles'!$C:$C,'EIA_State Elec Profiles'!$A:$A,$A32,'EIA_State Elec Profiles'!$B:$B,F$1),SUMIFS('EIA_State Elec Profiles'!$C:$C,'EIA_State Elec Profiles'!$A:$A,$A32,'EIA_State Elec Profiles'!$B:$B,F$2))</f>
        <v>0</v>
      </c>
      <c r="G32" s="71">
        <f>SUM(SUMIFS('EIA_State Elec Profiles'!$C:$C,'EIA_State Elec Profiles'!$A:$A,$A32,'EIA_State Elec Profiles'!$B:$B,G$1),SUMIFS('EIA_State Elec Profiles'!$C:$C,'EIA_State Elec Profiles'!$A:$A,$A32,'EIA_State Elec Profiles'!$B:$B,G$2))</f>
        <v>2469819</v>
      </c>
      <c r="H32" s="71" t="str">
        <f t="shared" si="1"/>
        <v>EXPORTER</v>
      </c>
      <c r="I32" s="71" t="b">
        <f t="shared" si="6"/>
        <v>0</v>
      </c>
      <c r="J32" s="86" t="b">
        <v>1</v>
      </c>
      <c r="K32" s="71">
        <f t="shared" si="2"/>
        <v>0</v>
      </c>
      <c r="L32" s="71">
        <f t="shared" si="3"/>
        <v>2469819</v>
      </c>
      <c r="M32" s="71">
        <v>0</v>
      </c>
      <c r="N32" s="82">
        <f t="shared" si="4"/>
        <v>0</v>
      </c>
      <c r="O32" s="82">
        <f t="shared" si="5"/>
        <v>2469819</v>
      </c>
      <c r="P32" s="57"/>
    </row>
    <row r="33" spans="1:16">
      <c r="A33" t="str">
        <f>INDEX(About!K:K,MATCH(B33,About!L:L,0))</f>
        <v>New Hampshire</v>
      </c>
      <c r="B33" s="13" t="s">
        <v>93</v>
      </c>
      <c r="C33" s="71">
        <f>SUM(SUMIFS(Cambium22_MidCase_annual_state!J:J,Cambium22_MidCase_annual_state!$A:$A,$B33,Cambium22_MidCase_annual_state!$B:$B,$B$4),SUMIFS(Cambium22_MidCase_annual_state!BZ:BZ,Cambium22_MidCase_annual_state!$A:$A,$B33,Cambium22_MidCase_annual_state!$B:$B,$B$4))</f>
        <v>8778659</v>
      </c>
      <c r="D33" s="71">
        <f>SUMIFS(Cambium22_MidCase_annual_state!K:K,Cambium22_MidCase_annual_state!$A:$A,$B33,Cambium22_MidCase_annual_state!$B:$B,$B$4)</f>
        <v>13843795</v>
      </c>
      <c r="E33" s="71" t="str">
        <f t="shared" si="0"/>
        <v>EXPORTER</v>
      </c>
      <c r="F33" s="71">
        <f>SUM(SUMIFS('EIA_State Elec Profiles'!$C:$C,'EIA_State Elec Profiles'!$A:$A,$A33,'EIA_State Elec Profiles'!$B:$B,F$1),SUMIFS('EIA_State Elec Profiles'!$C:$C,'EIA_State Elec Profiles'!$A:$A,$A33,'EIA_State Elec Profiles'!$B:$B,F$2))</f>
        <v>0</v>
      </c>
      <c r="G33" s="71">
        <f>SUM(SUMIFS('EIA_State Elec Profiles'!$C:$C,'EIA_State Elec Profiles'!$A:$A,$A33,'EIA_State Elec Profiles'!$B:$B,G$1),SUMIFS('EIA_State Elec Profiles'!$C:$C,'EIA_State Elec Profiles'!$A:$A,$A33,'EIA_State Elec Profiles'!$B:$B,G$2))</f>
        <v>5345875</v>
      </c>
      <c r="H33" s="71" t="str">
        <f t="shared" si="1"/>
        <v>EXPORTER</v>
      </c>
      <c r="I33" s="71" t="b">
        <f t="shared" si="6"/>
        <v>1</v>
      </c>
      <c r="J33" s="86" t="b">
        <v>1</v>
      </c>
      <c r="K33" s="71">
        <f t="shared" si="2"/>
        <v>8778659</v>
      </c>
      <c r="L33" s="71">
        <f t="shared" si="3"/>
        <v>14124534</v>
      </c>
      <c r="M33" s="71">
        <v>0</v>
      </c>
      <c r="N33" s="82">
        <f t="shared" si="4"/>
        <v>0</v>
      </c>
      <c r="O33" s="82">
        <f t="shared" si="5"/>
        <v>5345875</v>
      </c>
      <c r="P33" s="57"/>
    </row>
    <row r="34" spans="1:16">
      <c r="A34" t="str">
        <f>INDEX(About!K:K,MATCH(B34,About!L:L,0))</f>
        <v>New Jersey</v>
      </c>
      <c r="B34" s="13" t="s">
        <v>96</v>
      </c>
      <c r="C34" s="71">
        <f>SUM(SUMIFS(Cambium22_MidCase_annual_state!J:J,Cambium22_MidCase_annual_state!$A:$A,$B34,Cambium22_MidCase_annual_state!$B:$B,$B$4),SUMIFS(Cambium22_MidCase_annual_state!BZ:BZ,Cambium22_MidCase_annual_state!$A:$A,$B34,Cambium22_MidCase_annual_state!$B:$B,$B$4))</f>
        <v>20743186</v>
      </c>
      <c r="D34" s="71">
        <f>SUMIFS(Cambium22_MidCase_annual_state!K:K,Cambium22_MidCase_annual_state!$A:$A,$B34,Cambium22_MidCase_annual_state!$B:$B,$B$4)</f>
        <v>18762830</v>
      </c>
      <c r="E34" s="71" t="str">
        <f t="shared" si="0"/>
        <v>IMPORTER</v>
      </c>
      <c r="F34" s="71">
        <f>SUM(SUMIFS('EIA_State Elec Profiles'!$C:$C,'EIA_State Elec Profiles'!$A:$A,$A34,'EIA_State Elec Profiles'!$B:$B,F$1),SUMIFS('EIA_State Elec Profiles'!$C:$C,'EIA_State Elec Profiles'!$A:$A,$A34,'EIA_State Elec Profiles'!$B:$B,F$2))</f>
        <v>19217516</v>
      </c>
      <c r="G34" s="71">
        <f>SUM(SUMIFS('EIA_State Elec Profiles'!$C:$C,'EIA_State Elec Profiles'!$A:$A,$A34,'EIA_State Elec Profiles'!$B:$B,G$1),SUMIFS('EIA_State Elec Profiles'!$C:$C,'EIA_State Elec Profiles'!$A:$A,$A34,'EIA_State Elec Profiles'!$B:$B,G$2))</f>
        <v>0</v>
      </c>
      <c r="H34" s="71" t="str">
        <f t="shared" si="1"/>
        <v>IMPORTER</v>
      </c>
      <c r="I34" s="71" t="b">
        <f t="shared" si="6"/>
        <v>1</v>
      </c>
      <c r="J34" s="86" t="b">
        <v>1</v>
      </c>
      <c r="K34" s="71">
        <f t="shared" si="2"/>
        <v>37980346</v>
      </c>
      <c r="L34" s="71">
        <f t="shared" si="3"/>
        <v>18762830</v>
      </c>
      <c r="M34" s="71">
        <v>0</v>
      </c>
      <c r="N34" s="82">
        <f t="shared" si="4"/>
        <v>19217516</v>
      </c>
      <c r="O34" s="82">
        <f t="shared" si="5"/>
        <v>0</v>
      </c>
      <c r="P34" s="57"/>
    </row>
    <row r="35" spans="1:16">
      <c r="A35" t="str">
        <f>INDEX(About!K:K,MATCH(B35,About!L:L,0))</f>
        <v>New Mexico</v>
      </c>
      <c r="B35" s="13" t="s">
        <v>99</v>
      </c>
      <c r="C35" s="71">
        <f>SUM(SUMIFS(Cambium22_MidCase_annual_state!J:J,Cambium22_MidCase_annual_state!$A:$A,$B35,Cambium22_MidCase_annual_state!$B:$B,$B$4),SUMIFS(Cambium22_MidCase_annual_state!BZ:BZ,Cambium22_MidCase_annual_state!$A:$A,$B35,Cambium22_MidCase_annual_state!$B:$B,$B$4))</f>
        <v>24895854</v>
      </c>
      <c r="D35" s="71">
        <f>SUMIFS(Cambium22_MidCase_annual_state!K:K,Cambium22_MidCase_annual_state!$A:$A,$B35,Cambium22_MidCase_annual_state!$B:$B,$B$4)</f>
        <v>30020412</v>
      </c>
      <c r="E35" s="71" t="str">
        <f t="shared" si="0"/>
        <v>EXPORTER</v>
      </c>
      <c r="F35" s="71">
        <f>SUM(SUMIFS('EIA_State Elec Profiles'!$C:$C,'EIA_State Elec Profiles'!$A:$A,$A35,'EIA_State Elec Profiles'!$B:$B,F$1),SUMIFS('EIA_State Elec Profiles'!$C:$C,'EIA_State Elec Profiles'!$A:$A,$A35,'EIA_State Elec Profiles'!$B:$B,F$2))</f>
        <v>0</v>
      </c>
      <c r="G35" s="71">
        <f>SUM(SUMIFS('EIA_State Elec Profiles'!$C:$C,'EIA_State Elec Profiles'!$A:$A,$A35,'EIA_State Elec Profiles'!$B:$B,G$1),SUMIFS('EIA_State Elec Profiles'!$C:$C,'EIA_State Elec Profiles'!$A:$A,$A35,'EIA_State Elec Profiles'!$B:$B,G$2))</f>
        <v>7489942</v>
      </c>
      <c r="H35" s="71" t="str">
        <f t="shared" si="1"/>
        <v>EXPORTER</v>
      </c>
      <c r="I35" s="71" t="b">
        <f t="shared" si="6"/>
        <v>1</v>
      </c>
      <c r="J35" s="86" t="b">
        <v>1</v>
      </c>
      <c r="K35" s="71">
        <f t="shared" si="2"/>
        <v>24895854</v>
      </c>
      <c r="L35" s="71">
        <f t="shared" si="3"/>
        <v>32385796</v>
      </c>
      <c r="M35" s="71">
        <v>0</v>
      </c>
      <c r="N35" s="82">
        <f t="shared" si="4"/>
        <v>0</v>
      </c>
      <c r="O35" s="82">
        <f t="shared" si="5"/>
        <v>7489942</v>
      </c>
      <c r="P35" s="57"/>
    </row>
    <row r="36" spans="1:16">
      <c r="A36" t="str">
        <f>INDEX(About!K:K,MATCH(B36,About!L:L,0))</f>
        <v>New York</v>
      </c>
      <c r="B36" s="13" t="s">
        <v>102</v>
      </c>
      <c r="C36" s="71">
        <f>SUM(SUMIFS(Cambium22_MidCase_annual_state!J:J,Cambium22_MidCase_annual_state!$A:$A,$B36,Cambium22_MidCase_annual_state!$B:$B,$B$4),SUMIFS(Cambium22_MidCase_annual_state!BZ:BZ,Cambium22_MidCase_annual_state!$A:$A,$B36,Cambium22_MidCase_annual_state!$B:$B,$B$4))</f>
        <v>41209982</v>
      </c>
      <c r="D36" s="71">
        <f>SUMIFS(Cambium22_MidCase_annual_state!K:K,Cambium22_MidCase_annual_state!$A:$A,$B36,Cambium22_MidCase_annual_state!$B:$B,$B$4)</f>
        <v>13722966</v>
      </c>
      <c r="E36" s="71" t="str">
        <f t="shared" si="0"/>
        <v>IMPORTER</v>
      </c>
      <c r="F36" s="71">
        <f>SUM(SUMIFS('EIA_State Elec Profiles'!$C:$C,'EIA_State Elec Profiles'!$A:$A,$A36,'EIA_State Elec Profiles'!$B:$B,F$1),SUMIFS('EIA_State Elec Profiles'!$C:$C,'EIA_State Elec Profiles'!$A:$A,$A36,'EIA_State Elec Profiles'!$B:$B,F$2))</f>
        <v>24540677</v>
      </c>
      <c r="G36" s="71">
        <f>SUM(SUMIFS('EIA_State Elec Profiles'!$C:$C,'EIA_State Elec Profiles'!$A:$A,$A36,'EIA_State Elec Profiles'!$B:$B,G$1),SUMIFS('EIA_State Elec Profiles'!$C:$C,'EIA_State Elec Profiles'!$A:$A,$A36,'EIA_State Elec Profiles'!$B:$B,G$2))</f>
        <v>2727033</v>
      </c>
      <c r="H36" s="71" t="str">
        <f t="shared" si="1"/>
        <v>IMPORTER</v>
      </c>
      <c r="I36" s="71" t="b">
        <f t="shared" si="6"/>
        <v>1</v>
      </c>
      <c r="J36" s="86" t="b">
        <v>1</v>
      </c>
      <c r="K36" s="71">
        <f t="shared" si="2"/>
        <v>38263643</v>
      </c>
      <c r="L36" s="71">
        <f t="shared" si="3"/>
        <v>13722966</v>
      </c>
      <c r="M36" s="71">
        <v>0</v>
      </c>
      <c r="N36" s="82">
        <f t="shared" si="4"/>
        <v>24540677</v>
      </c>
      <c r="O36" s="82">
        <f t="shared" si="5"/>
        <v>2727033</v>
      </c>
      <c r="P36" s="57"/>
    </row>
    <row r="37" spans="1:16">
      <c r="A37" t="str">
        <f>INDEX(About!K:K,MATCH(B37,About!L:L,0))</f>
        <v>North Carolina</v>
      </c>
      <c r="B37" s="13" t="s">
        <v>104</v>
      </c>
      <c r="C37" s="71">
        <f>SUM(SUMIFS(Cambium22_MidCase_annual_state!J:J,Cambium22_MidCase_annual_state!$A:$A,$B37,Cambium22_MidCase_annual_state!$B:$B,$B$4),SUMIFS(Cambium22_MidCase_annual_state!BZ:BZ,Cambium22_MidCase_annual_state!$A:$A,$B37,Cambium22_MidCase_annual_state!$B:$B,$B$4))</f>
        <v>40042748</v>
      </c>
      <c r="D37" s="71">
        <f>SUMIFS(Cambium22_MidCase_annual_state!K:K,Cambium22_MidCase_annual_state!$A:$A,$B37,Cambium22_MidCase_annual_state!$B:$B,$B$4)</f>
        <v>21927466</v>
      </c>
      <c r="E37" s="71" t="str">
        <f t="shared" ref="E37:E54" si="7">IF(D37&gt;C37,"EXPORTER","IMPORTER")</f>
        <v>IMPORTER</v>
      </c>
      <c r="F37" s="71">
        <f>SUM(SUMIFS('EIA_State Elec Profiles'!$C:$C,'EIA_State Elec Profiles'!$A:$A,$A37,'EIA_State Elec Profiles'!$B:$B,F$1),SUMIFS('EIA_State Elec Profiles'!$C:$C,'EIA_State Elec Profiles'!$A:$A,$A37,'EIA_State Elec Profiles'!$B:$B,F$2))</f>
        <v>11032052</v>
      </c>
      <c r="G37" s="71">
        <f>SUM(SUMIFS('EIA_State Elec Profiles'!$C:$C,'EIA_State Elec Profiles'!$A:$A,$A37,'EIA_State Elec Profiles'!$B:$B,G$1),SUMIFS('EIA_State Elec Profiles'!$C:$C,'EIA_State Elec Profiles'!$A:$A,$A37,'EIA_State Elec Profiles'!$B:$B,G$2))</f>
        <v>0</v>
      </c>
      <c r="H37" s="71" t="str">
        <f t="shared" ref="H37:H54" si="8">IF(G37&gt;F37,"EXPORTER","IMPORTER")</f>
        <v>IMPORTER</v>
      </c>
      <c r="I37" s="71" t="b">
        <f t="shared" ref="I37:I54" si="9">H37=E37</f>
        <v>1</v>
      </c>
      <c r="J37" s="86" t="b">
        <v>1</v>
      </c>
      <c r="K37" s="71">
        <f t="shared" ref="K37:K54" si="10">IF(AND(I37=TRUE,H37="EXPORTER"),C37,IF(AND(I37=TRUE,H37="IMPORTER"),D37+F37,IF(I37=FALSE,F37,0)))</f>
        <v>32959518</v>
      </c>
      <c r="L37" s="71">
        <f t="shared" ref="L37:L54" si="11">IF(AND(I37=TRUE,H37="IMPORTER"),D37,IF(AND(I37=TRUE,H37="EXPORTER"),C37+G37,IF(I37=FALSE,G37,0)))</f>
        <v>21927466</v>
      </c>
      <c r="M37" s="71">
        <v>0</v>
      </c>
      <c r="N37" s="82">
        <f t="shared" ref="N37:N54" si="12">IF(J37=TRUE,F37,K37)+M37</f>
        <v>11032052</v>
      </c>
      <c r="O37" s="82">
        <f t="shared" si="5"/>
        <v>0</v>
      </c>
      <c r="P37" s="57"/>
    </row>
    <row r="38" spans="1:16">
      <c r="A38" t="str">
        <f>INDEX(About!K:K,MATCH(B38,About!L:L,0))</f>
        <v>North Dakota</v>
      </c>
      <c r="B38" s="13" t="s">
        <v>107</v>
      </c>
      <c r="C38" s="71">
        <f>SUM(SUMIFS(Cambium22_MidCase_annual_state!J:J,Cambium22_MidCase_annual_state!$A:$A,$B38,Cambium22_MidCase_annual_state!$B:$B,$B$4),SUMIFS(Cambium22_MidCase_annual_state!BZ:BZ,Cambium22_MidCase_annual_state!$A:$A,$B38,Cambium22_MidCase_annual_state!$B:$B,$B$4))</f>
        <v>19023486.5</v>
      </c>
      <c r="D38" s="71">
        <f>SUMIFS(Cambium22_MidCase_annual_state!K:K,Cambium22_MidCase_annual_state!$A:$A,$B38,Cambium22_MidCase_annual_state!$B:$B,$B$4)</f>
        <v>28949594</v>
      </c>
      <c r="E38" s="71" t="str">
        <f t="shared" si="7"/>
        <v>EXPORTER</v>
      </c>
      <c r="F38" s="71">
        <f>SUM(SUMIFS('EIA_State Elec Profiles'!$C:$C,'EIA_State Elec Profiles'!$A:$A,$A38,'EIA_State Elec Profiles'!$B:$B,F$1),SUMIFS('EIA_State Elec Profiles'!$C:$C,'EIA_State Elec Profiles'!$A:$A,$A38,'EIA_State Elec Profiles'!$B:$B,F$2))</f>
        <v>698331</v>
      </c>
      <c r="G38" s="71">
        <f>SUM(SUMIFS('EIA_State Elec Profiles'!$C:$C,'EIA_State Elec Profiles'!$A:$A,$A38,'EIA_State Elec Profiles'!$B:$B,G$1),SUMIFS('EIA_State Elec Profiles'!$C:$C,'EIA_State Elec Profiles'!$A:$A,$A38,'EIA_State Elec Profiles'!$B:$B,G$2))</f>
        <v>11677899</v>
      </c>
      <c r="H38" s="71" t="str">
        <f t="shared" si="8"/>
        <v>EXPORTER</v>
      </c>
      <c r="I38" s="71" t="b">
        <f t="shared" si="9"/>
        <v>1</v>
      </c>
      <c r="J38" s="86" t="b">
        <v>1</v>
      </c>
      <c r="K38" s="71">
        <f t="shared" si="10"/>
        <v>19023486.5</v>
      </c>
      <c r="L38" s="71">
        <f t="shared" si="11"/>
        <v>30701385.5</v>
      </c>
      <c r="M38" s="71">
        <v>0</v>
      </c>
      <c r="N38" s="82">
        <f t="shared" si="12"/>
        <v>698331</v>
      </c>
      <c r="O38" s="82">
        <f>G38</f>
        <v>11677899</v>
      </c>
      <c r="P38" s="57"/>
    </row>
    <row r="39" spans="1:16">
      <c r="A39" t="str">
        <f>INDEX(About!K:K,MATCH(B39,About!L:L,0))</f>
        <v>Ohio</v>
      </c>
      <c r="B39" s="13" t="s">
        <v>110</v>
      </c>
      <c r="C39" s="71">
        <f>SUM(SUMIFS(Cambium22_MidCase_annual_state!J:J,Cambium22_MidCase_annual_state!$A:$A,$B39,Cambium22_MidCase_annual_state!$B:$B,$B$4),SUMIFS(Cambium22_MidCase_annual_state!BZ:BZ,Cambium22_MidCase_annual_state!$A:$A,$B39,Cambium22_MidCase_annual_state!$B:$B,$B$4))</f>
        <v>59616756</v>
      </c>
      <c r="D39" s="71">
        <f>SUMIFS(Cambium22_MidCase_annual_state!K:K,Cambium22_MidCase_annual_state!$A:$A,$B39,Cambium22_MidCase_annual_state!$B:$B,$B$4)</f>
        <v>47608156</v>
      </c>
      <c r="E39" s="71" t="str">
        <f t="shared" si="7"/>
        <v>IMPORTER</v>
      </c>
      <c r="F39" s="71">
        <f>SUM(SUMIFS('EIA_State Elec Profiles'!$C:$C,'EIA_State Elec Profiles'!$A:$A,$A39,'EIA_State Elec Profiles'!$B:$B,F$1),SUMIFS('EIA_State Elec Profiles'!$C:$C,'EIA_State Elec Profiles'!$A:$A,$A39,'EIA_State Elec Profiles'!$B:$B,F$2))</f>
        <v>20560205</v>
      </c>
      <c r="G39" s="71">
        <f>SUM(SUMIFS('EIA_State Elec Profiles'!$C:$C,'EIA_State Elec Profiles'!$A:$A,$A39,'EIA_State Elec Profiles'!$B:$B,G$1),SUMIFS('EIA_State Elec Profiles'!$C:$C,'EIA_State Elec Profiles'!$A:$A,$A39,'EIA_State Elec Profiles'!$B:$B,G$2))</f>
        <v>0</v>
      </c>
      <c r="H39" s="71" t="str">
        <f t="shared" si="8"/>
        <v>IMPORTER</v>
      </c>
      <c r="I39" s="71" t="b">
        <f t="shared" si="9"/>
        <v>1</v>
      </c>
      <c r="J39" s="86" t="b">
        <v>1</v>
      </c>
      <c r="K39" s="71">
        <f t="shared" si="10"/>
        <v>68168361</v>
      </c>
      <c r="L39" s="71">
        <f t="shared" si="11"/>
        <v>47608156</v>
      </c>
      <c r="M39" s="71">
        <v>0</v>
      </c>
      <c r="N39" s="82">
        <f t="shared" si="12"/>
        <v>20560205</v>
      </c>
      <c r="O39" s="82">
        <f t="shared" ref="O39:O54" si="13">IF(J39=TRUE,G39,L39)</f>
        <v>0</v>
      </c>
      <c r="P39" s="57"/>
    </row>
    <row r="40" spans="1:16">
      <c r="A40" t="str">
        <f>INDEX(About!K:K,MATCH(B40,About!L:L,0))</f>
        <v>Oklahoma</v>
      </c>
      <c r="B40" s="13" t="s">
        <v>112</v>
      </c>
      <c r="C40" s="71">
        <f>SUM(SUMIFS(Cambium22_MidCase_annual_state!J:J,Cambium22_MidCase_annual_state!$A:$A,$B40,Cambium22_MidCase_annual_state!$B:$B,$B$4),SUMIFS(Cambium22_MidCase_annual_state!BZ:BZ,Cambium22_MidCase_annual_state!$A:$A,$B40,Cambium22_MidCase_annual_state!$B:$B,$B$4))</f>
        <v>29385446</v>
      </c>
      <c r="D40" s="71">
        <f>SUMIFS(Cambium22_MidCase_annual_state!K:K,Cambium22_MidCase_annual_state!$A:$A,$B40,Cambium22_MidCase_annual_state!$B:$B,$B$4)</f>
        <v>72480580</v>
      </c>
      <c r="E40" s="71" t="str">
        <f t="shared" si="7"/>
        <v>EXPORTER</v>
      </c>
      <c r="F40" s="71">
        <f>SUM(SUMIFS('EIA_State Elec Profiles'!$C:$C,'EIA_State Elec Profiles'!$A:$A,$A40,'EIA_State Elec Profiles'!$B:$B,F$1),SUMIFS('EIA_State Elec Profiles'!$C:$C,'EIA_State Elec Profiles'!$A:$A,$A40,'EIA_State Elec Profiles'!$B:$B,F$2))</f>
        <v>0</v>
      </c>
      <c r="G40" s="71">
        <f>SUM(SUMIFS('EIA_State Elec Profiles'!$C:$C,'EIA_State Elec Profiles'!$A:$A,$A40,'EIA_State Elec Profiles'!$B:$B,G$1),SUMIFS('EIA_State Elec Profiles'!$C:$C,'EIA_State Elec Profiles'!$A:$A,$A40,'EIA_State Elec Profiles'!$B:$B,G$2))</f>
        <v>17165417</v>
      </c>
      <c r="H40" s="71" t="str">
        <f t="shared" si="8"/>
        <v>EXPORTER</v>
      </c>
      <c r="I40" s="71" t="b">
        <f t="shared" si="9"/>
        <v>1</v>
      </c>
      <c r="J40" s="86" t="b">
        <v>1</v>
      </c>
      <c r="K40" s="71">
        <f t="shared" si="10"/>
        <v>29385446</v>
      </c>
      <c r="L40" s="71">
        <f t="shared" si="11"/>
        <v>46550863</v>
      </c>
      <c r="M40" s="71">
        <v>0</v>
      </c>
      <c r="N40" s="82">
        <f t="shared" si="12"/>
        <v>0</v>
      </c>
      <c r="O40" s="82">
        <f t="shared" si="13"/>
        <v>17165417</v>
      </c>
      <c r="P40" s="57"/>
    </row>
    <row r="41" spans="1:16">
      <c r="A41" t="str">
        <f>INDEX(About!K:K,MATCH(B41,About!L:L,0))</f>
        <v>Oregon</v>
      </c>
      <c r="B41" s="13" t="s">
        <v>115</v>
      </c>
      <c r="C41" s="71">
        <f>SUM(SUMIFS(Cambium22_MidCase_annual_state!J:J,Cambium22_MidCase_annual_state!$A:$A,$B41,Cambium22_MidCase_annual_state!$B:$B,$B$4),SUMIFS(Cambium22_MidCase_annual_state!BZ:BZ,Cambium22_MidCase_annual_state!$A:$A,$B41,Cambium22_MidCase_annual_state!$B:$B,$B$4))</f>
        <v>59785850</v>
      </c>
      <c r="D41" s="71">
        <f>SUMIFS(Cambium22_MidCase_annual_state!K:K,Cambium22_MidCase_annual_state!$A:$A,$B41,Cambium22_MidCase_annual_state!$B:$B,$B$4)</f>
        <v>61248250</v>
      </c>
      <c r="E41" s="71" t="str">
        <f t="shared" si="7"/>
        <v>EXPORTER</v>
      </c>
      <c r="F41" s="71">
        <f>SUM(SUMIFS('EIA_State Elec Profiles'!$C:$C,'EIA_State Elec Profiles'!$A:$A,$A41,'EIA_State Elec Profiles'!$B:$B,F$1),SUMIFS('EIA_State Elec Profiles'!$C:$C,'EIA_State Elec Profiles'!$A:$A,$A41,'EIA_State Elec Profiles'!$B:$B,F$2))</f>
        <v>0</v>
      </c>
      <c r="G41" s="71">
        <f>SUM(SUMIFS('EIA_State Elec Profiles'!$C:$C,'EIA_State Elec Profiles'!$A:$A,$A41,'EIA_State Elec Profiles'!$B:$B,G$1),SUMIFS('EIA_State Elec Profiles'!$C:$C,'EIA_State Elec Profiles'!$A:$A,$A41,'EIA_State Elec Profiles'!$B:$B,G$2))</f>
        <v>1087881</v>
      </c>
      <c r="H41" s="71" t="str">
        <f t="shared" si="8"/>
        <v>EXPORTER</v>
      </c>
      <c r="I41" s="71" t="b">
        <f t="shared" si="9"/>
        <v>1</v>
      </c>
      <c r="J41" s="86" t="b">
        <v>1</v>
      </c>
      <c r="K41" s="71">
        <f t="shared" si="10"/>
        <v>59785850</v>
      </c>
      <c r="L41" s="71">
        <f t="shared" si="11"/>
        <v>60873731</v>
      </c>
      <c r="M41" s="71">
        <v>0</v>
      </c>
      <c r="N41" s="82">
        <f t="shared" si="12"/>
        <v>0</v>
      </c>
      <c r="O41" s="82">
        <f t="shared" si="13"/>
        <v>1087881</v>
      </c>
      <c r="P41" s="57"/>
    </row>
    <row r="42" spans="1:16">
      <c r="A42" t="str">
        <f>INDEX(About!K:K,MATCH(B42,About!L:L,0))</f>
        <v>Pennsylvania</v>
      </c>
      <c r="B42" s="13" t="s">
        <v>118</v>
      </c>
      <c r="C42" s="71">
        <f>SUM(SUMIFS(Cambium22_MidCase_annual_state!J:J,Cambium22_MidCase_annual_state!$A:$A,$B42,Cambium22_MidCase_annual_state!$B:$B,$B$4),SUMIFS(Cambium22_MidCase_annual_state!BZ:BZ,Cambium22_MidCase_annual_state!$A:$A,$B42,Cambium22_MidCase_annual_state!$B:$B,$B$4))</f>
        <v>24911482</v>
      </c>
      <c r="D42" s="71">
        <f>SUMIFS(Cambium22_MidCase_annual_state!K:K,Cambium22_MidCase_annual_state!$A:$A,$B42,Cambium22_MidCase_annual_state!$B:$B,$B$4)</f>
        <v>96271670</v>
      </c>
      <c r="E42" s="71" t="str">
        <f t="shared" si="7"/>
        <v>EXPORTER</v>
      </c>
      <c r="F42" s="71">
        <f>SUM(SUMIFS('EIA_State Elec Profiles'!$C:$C,'EIA_State Elec Profiles'!$A:$A,$A42,'EIA_State Elec Profiles'!$B:$B,F$1),SUMIFS('EIA_State Elec Profiles'!$C:$C,'EIA_State Elec Profiles'!$A:$A,$A42,'EIA_State Elec Profiles'!$B:$B,F$2))</f>
        <v>0</v>
      </c>
      <c r="G42" s="71">
        <f>SUM(SUMIFS('EIA_State Elec Profiles'!$C:$C,'EIA_State Elec Profiles'!$A:$A,$A42,'EIA_State Elec Profiles'!$B:$B,G$1),SUMIFS('EIA_State Elec Profiles'!$C:$C,'EIA_State Elec Profiles'!$A:$A,$A42,'EIA_State Elec Profiles'!$B:$B,G$2))</f>
        <v>84667981</v>
      </c>
      <c r="H42" s="71" t="str">
        <f t="shared" si="8"/>
        <v>EXPORTER</v>
      </c>
      <c r="I42" s="71" t="b">
        <f t="shared" si="9"/>
        <v>1</v>
      </c>
      <c r="J42" s="86" t="b">
        <v>1</v>
      </c>
      <c r="K42" s="71">
        <f t="shared" si="10"/>
        <v>24911482</v>
      </c>
      <c r="L42" s="71">
        <f t="shared" si="11"/>
        <v>109579463</v>
      </c>
      <c r="M42" s="71">
        <v>0</v>
      </c>
      <c r="N42" s="82">
        <f t="shared" si="12"/>
        <v>0</v>
      </c>
      <c r="O42" s="82">
        <f t="shared" si="13"/>
        <v>84667981</v>
      </c>
      <c r="P42" s="57"/>
    </row>
    <row r="43" spans="1:16">
      <c r="A43" t="str">
        <f>INDEX(About!K:K,MATCH(B43,About!L:L,0))</f>
        <v>Rhode Island</v>
      </c>
      <c r="B43" s="13" t="s">
        <v>120</v>
      </c>
      <c r="C43" s="71">
        <f>SUM(SUMIFS(Cambium22_MidCase_annual_state!J:J,Cambium22_MidCase_annual_state!$A:$A,$B43,Cambium22_MidCase_annual_state!$B:$B,$B$4),SUMIFS(Cambium22_MidCase_annual_state!BZ:BZ,Cambium22_MidCase_annual_state!$A:$A,$B43,Cambium22_MidCase_annual_state!$B:$B,$B$4))</f>
        <v>6158901.5</v>
      </c>
      <c r="D43" s="71">
        <f>SUMIFS(Cambium22_MidCase_annual_state!K:K,Cambium22_MidCase_annual_state!$A:$A,$B43,Cambium22_MidCase_annual_state!$B:$B,$B$4)</f>
        <v>4930804</v>
      </c>
      <c r="E43" s="71" t="str">
        <f t="shared" si="7"/>
        <v>IMPORTER</v>
      </c>
      <c r="F43" s="71">
        <f>SUM(SUMIFS('EIA_State Elec Profiles'!$C:$C,'EIA_State Elec Profiles'!$A:$A,$A43,'EIA_State Elec Profiles'!$B:$B,F$1),SUMIFS('EIA_State Elec Profiles'!$C:$C,'EIA_State Elec Profiles'!$A:$A,$A43,'EIA_State Elec Profiles'!$B:$B,F$2))</f>
        <v>0</v>
      </c>
      <c r="G43" s="71">
        <f>SUM(SUMIFS('EIA_State Elec Profiles'!$C:$C,'EIA_State Elec Profiles'!$A:$A,$A43,'EIA_State Elec Profiles'!$B:$B,G$1),SUMIFS('EIA_State Elec Profiles'!$C:$C,'EIA_State Elec Profiles'!$A:$A,$A43,'EIA_State Elec Profiles'!$B:$B,G$2))</f>
        <v>1757839</v>
      </c>
      <c r="H43" s="71" t="str">
        <f t="shared" si="8"/>
        <v>EXPORTER</v>
      </c>
      <c r="I43" s="71" t="b">
        <f t="shared" si="9"/>
        <v>0</v>
      </c>
      <c r="J43" s="86" t="b">
        <v>1</v>
      </c>
      <c r="K43" s="71">
        <f t="shared" si="10"/>
        <v>0</v>
      </c>
      <c r="L43" s="71">
        <f t="shared" si="11"/>
        <v>1757839</v>
      </c>
      <c r="M43" s="71">
        <v>0</v>
      </c>
      <c r="N43" s="82">
        <f t="shared" si="12"/>
        <v>0</v>
      </c>
      <c r="O43" s="82">
        <f t="shared" si="13"/>
        <v>1757839</v>
      </c>
      <c r="P43" s="57"/>
    </row>
    <row r="44" spans="1:16">
      <c r="A44" t="str">
        <f>INDEX(About!K:K,MATCH(B44,About!L:L,0))</f>
        <v>South Carolina</v>
      </c>
      <c r="B44" s="13" t="s">
        <v>122</v>
      </c>
      <c r="C44" s="71">
        <f>SUM(SUMIFS(Cambium22_MidCase_annual_state!J:J,Cambium22_MidCase_annual_state!$A:$A,$B44,Cambium22_MidCase_annual_state!$B:$B,$B$4),SUMIFS(Cambium22_MidCase_annual_state!BZ:BZ,Cambium22_MidCase_annual_state!$A:$A,$B44,Cambium22_MidCase_annual_state!$B:$B,$B$4))</f>
        <v>25458424</v>
      </c>
      <c r="D44" s="71">
        <f>SUMIFS(Cambium22_MidCase_annual_state!K:K,Cambium22_MidCase_annual_state!$A:$A,$B44,Cambium22_MidCase_annual_state!$B:$B,$B$4)</f>
        <v>21783330</v>
      </c>
      <c r="E44" s="71" t="str">
        <f t="shared" si="7"/>
        <v>IMPORTER</v>
      </c>
      <c r="F44" s="71">
        <f>SUM(SUMIFS('EIA_State Elec Profiles'!$C:$C,'EIA_State Elec Profiles'!$A:$A,$A44,'EIA_State Elec Profiles'!$B:$B,F$1),SUMIFS('EIA_State Elec Profiles'!$C:$C,'EIA_State Elec Profiles'!$A:$A,$A44,'EIA_State Elec Profiles'!$B:$B,F$2))</f>
        <v>0</v>
      </c>
      <c r="G44" s="71">
        <f>SUM(SUMIFS('EIA_State Elec Profiles'!$C:$C,'EIA_State Elec Profiles'!$A:$A,$A44,'EIA_State Elec Profiles'!$B:$B,G$1),SUMIFS('EIA_State Elec Profiles'!$C:$C,'EIA_State Elec Profiles'!$A:$A,$A44,'EIA_State Elec Profiles'!$B:$B,G$2))</f>
        <v>9984563</v>
      </c>
      <c r="H44" s="71" t="str">
        <f t="shared" si="8"/>
        <v>EXPORTER</v>
      </c>
      <c r="I44" s="71" t="b">
        <f t="shared" si="9"/>
        <v>0</v>
      </c>
      <c r="J44" s="86" t="b">
        <v>1</v>
      </c>
      <c r="K44" s="71">
        <f t="shared" si="10"/>
        <v>0</v>
      </c>
      <c r="L44" s="71">
        <f t="shared" si="11"/>
        <v>9984563</v>
      </c>
      <c r="M44" s="71">
        <v>0</v>
      </c>
      <c r="N44" s="82">
        <f t="shared" si="12"/>
        <v>0</v>
      </c>
      <c r="O44" s="82">
        <f t="shared" si="13"/>
        <v>9984563</v>
      </c>
      <c r="P44" s="57"/>
    </row>
    <row r="45" spans="1:16">
      <c r="A45" t="str">
        <f>INDEX(About!K:K,MATCH(B45,About!L:L,0))</f>
        <v>South Dakota</v>
      </c>
      <c r="B45" s="13" t="s">
        <v>124</v>
      </c>
      <c r="C45" s="71">
        <f>SUM(SUMIFS(Cambium22_MidCase_annual_state!J:J,Cambium22_MidCase_annual_state!$A:$A,$B45,Cambium22_MidCase_annual_state!$B:$B,$B$4),SUMIFS(Cambium22_MidCase_annual_state!BZ:BZ,Cambium22_MidCase_annual_state!$A:$A,$B45,Cambium22_MidCase_annual_state!$B:$B,$B$4))</f>
        <v>8487187</v>
      </c>
      <c r="D45" s="71">
        <f>SUMIFS(Cambium22_MidCase_annual_state!K:K,Cambium22_MidCase_annual_state!$A:$A,$B45,Cambium22_MidCase_annual_state!$B:$B,$B$4)</f>
        <v>14232429</v>
      </c>
      <c r="E45" s="71" t="str">
        <f t="shared" si="7"/>
        <v>EXPORTER</v>
      </c>
      <c r="F45" s="71">
        <f>SUM(SUMIFS('EIA_State Elec Profiles'!$C:$C,'EIA_State Elec Profiles'!$A:$A,$A45,'EIA_State Elec Profiles'!$B:$B,F$1),SUMIFS('EIA_State Elec Profiles'!$C:$C,'EIA_State Elec Profiles'!$A:$A,$A45,'EIA_State Elec Profiles'!$B:$B,F$2))</f>
        <v>0</v>
      </c>
      <c r="G45" s="71">
        <f>SUM(SUMIFS('EIA_State Elec Profiles'!$C:$C,'EIA_State Elec Profiles'!$A:$A,$A45,'EIA_State Elec Profiles'!$B:$B,G$1),SUMIFS('EIA_State Elec Profiles'!$C:$C,'EIA_State Elec Profiles'!$A:$A,$A45,'EIA_State Elec Profiles'!$B:$B,G$2))</f>
        <v>6425252</v>
      </c>
      <c r="H45" s="71" t="str">
        <f t="shared" si="8"/>
        <v>EXPORTER</v>
      </c>
      <c r="I45" s="71" t="b">
        <f t="shared" si="9"/>
        <v>1</v>
      </c>
      <c r="J45" s="86" t="b">
        <v>1</v>
      </c>
      <c r="K45" s="71">
        <f t="shared" si="10"/>
        <v>8487187</v>
      </c>
      <c r="L45" s="71">
        <f t="shared" si="11"/>
        <v>14912439</v>
      </c>
      <c r="M45" s="71">
        <v>0</v>
      </c>
      <c r="N45" s="82">
        <f t="shared" si="12"/>
        <v>0</v>
      </c>
      <c r="O45" s="82">
        <f t="shared" si="13"/>
        <v>6425252</v>
      </c>
      <c r="P45" s="57"/>
    </row>
    <row r="46" spans="1:16">
      <c r="A46" t="str">
        <f>INDEX(About!K:K,MATCH(B46,About!L:L,0))</f>
        <v>Tennessee</v>
      </c>
      <c r="B46" s="13" t="s">
        <v>127</v>
      </c>
      <c r="C46" s="71">
        <f>SUM(SUMIFS(Cambium22_MidCase_annual_state!J:J,Cambium22_MidCase_annual_state!$A:$A,$B46,Cambium22_MidCase_annual_state!$B:$B,$B$4),SUMIFS(Cambium22_MidCase_annual_state!BZ:BZ,Cambium22_MidCase_annual_state!$A:$A,$B46,Cambium22_MidCase_annual_state!$B:$B,$B$4))</f>
        <v>45261704</v>
      </c>
      <c r="D46" s="71">
        <f>SUMIFS(Cambium22_MidCase_annual_state!K:K,Cambium22_MidCase_annual_state!$A:$A,$B46,Cambium22_MidCase_annual_state!$B:$B,$B$4)</f>
        <v>20776046</v>
      </c>
      <c r="E46" s="71" t="str">
        <f t="shared" si="7"/>
        <v>IMPORTER</v>
      </c>
      <c r="F46" s="71">
        <f>SUM(SUMIFS('EIA_State Elec Profiles'!$C:$C,'EIA_State Elec Profiles'!$A:$A,$A46,'EIA_State Elec Profiles'!$B:$B,F$1),SUMIFS('EIA_State Elec Profiles'!$C:$C,'EIA_State Elec Profiles'!$A:$A,$A46,'EIA_State Elec Profiles'!$B:$B,F$2))</f>
        <v>34799120</v>
      </c>
      <c r="G46" s="71">
        <f>SUM(SUMIFS('EIA_State Elec Profiles'!$C:$C,'EIA_State Elec Profiles'!$A:$A,$A46,'EIA_State Elec Profiles'!$B:$B,G$1),SUMIFS('EIA_State Elec Profiles'!$C:$C,'EIA_State Elec Profiles'!$A:$A,$A46,'EIA_State Elec Profiles'!$B:$B,G$2))</f>
        <v>0</v>
      </c>
      <c r="H46" s="71" t="str">
        <f t="shared" si="8"/>
        <v>IMPORTER</v>
      </c>
      <c r="I46" s="71" t="b">
        <f t="shared" si="9"/>
        <v>1</v>
      </c>
      <c r="J46" s="86" t="b">
        <v>1</v>
      </c>
      <c r="K46" s="71">
        <f t="shared" si="10"/>
        <v>55575166</v>
      </c>
      <c r="L46" s="71">
        <f t="shared" si="11"/>
        <v>20776046</v>
      </c>
      <c r="M46" s="71">
        <v>0</v>
      </c>
      <c r="N46" s="82">
        <f t="shared" si="12"/>
        <v>34799120</v>
      </c>
      <c r="O46" s="82">
        <f t="shared" si="13"/>
        <v>0</v>
      </c>
      <c r="P46" s="57"/>
    </row>
    <row r="47" spans="1:16">
      <c r="A47" t="str">
        <f>INDEX(About!K:K,MATCH(B47,About!L:L,0))</f>
        <v>Texas</v>
      </c>
      <c r="B47" s="13" t="s">
        <v>130</v>
      </c>
      <c r="C47" s="71">
        <f>SUM(SUMIFS(Cambium22_MidCase_annual_state!J:J,Cambium22_MidCase_annual_state!$A:$A,$B47,Cambium22_MidCase_annual_state!$B:$B,$B$4),SUMIFS(Cambium22_MidCase_annual_state!BZ:BZ,Cambium22_MidCase_annual_state!$A:$A,$B47,Cambium22_MidCase_annual_state!$B:$B,$B$4))</f>
        <v>285643400</v>
      </c>
      <c r="D47" s="71">
        <f>SUMIFS(Cambium22_MidCase_annual_state!K:K,Cambium22_MidCase_annual_state!$A:$A,$B47,Cambium22_MidCase_annual_state!$B:$B,$B$4)</f>
        <v>296760700</v>
      </c>
      <c r="E47" s="71" t="str">
        <f t="shared" si="7"/>
        <v>EXPORTER</v>
      </c>
      <c r="F47" s="71">
        <f>SUM(SUMIFS('EIA_State Elec Profiles'!$C:$C,'EIA_State Elec Profiles'!$A:$A,$A47,'EIA_State Elec Profiles'!$B:$B,F$1),SUMIFS('EIA_State Elec Profiles'!$C:$C,'EIA_State Elec Profiles'!$A:$A,$A47,'EIA_State Elec Profiles'!$B:$B,F$2))</f>
        <v>4964739</v>
      </c>
      <c r="G47" s="71">
        <f>SUM(SUMIFS('EIA_State Elec Profiles'!$C:$C,'EIA_State Elec Profiles'!$A:$A,$A47,'EIA_State Elec Profiles'!$B:$B,G$1),SUMIFS('EIA_State Elec Profiles'!$C:$C,'EIA_State Elec Profiles'!$A:$A,$A47,'EIA_State Elec Profiles'!$B:$B,G$2))</f>
        <v>597663</v>
      </c>
      <c r="H47" s="71" t="str">
        <f t="shared" si="8"/>
        <v>IMPORTER</v>
      </c>
      <c r="I47" s="71" t="b">
        <f t="shared" si="9"/>
        <v>0</v>
      </c>
      <c r="J47" s="86" t="b">
        <v>1</v>
      </c>
      <c r="K47" s="71">
        <f t="shared" si="10"/>
        <v>4964739</v>
      </c>
      <c r="L47" s="71">
        <f t="shared" si="11"/>
        <v>597663</v>
      </c>
      <c r="M47" s="71">
        <v>0</v>
      </c>
      <c r="N47" s="82">
        <f t="shared" si="12"/>
        <v>4964739</v>
      </c>
      <c r="O47" s="82">
        <f t="shared" si="13"/>
        <v>597663</v>
      </c>
      <c r="P47" s="57"/>
    </row>
    <row r="48" spans="1:16">
      <c r="A48" t="str">
        <f>INDEX(About!K:K,MATCH(B48,About!L:L,0))</f>
        <v>Utah</v>
      </c>
      <c r="B48" s="13" t="s">
        <v>132</v>
      </c>
      <c r="C48" s="71">
        <f>SUM(SUMIFS(Cambium22_MidCase_annual_state!J:J,Cambium22_MidCase_annual_state!$A:$A,$B48,Cambium22_MidCase_annual_state!$B:$B,$B$4),SUMIFS(Cambium22_MidCase_annual_state!BZ:BZ,Cambium22_MidCase_annual_state!$A:$A,$B48,Cambium22_MidCase_annual_state!$B:$B,$B$4))</f>
        <v>18161794</v>
      </c>
      <c r="D48" s="71">
        <f>SUMIFS(Cambium22_MidCase_annual_state!K:K,Cambium22_MidCase_annual_state!$A:$A,$B48,Cambium22_MidCase_annual_state!$B:$B,$B$4)</f>
        <v>16343501</v>
      </c>
      <c r="E48" s="71" t="str">
        <f t="shared" si="7"/>
        <v>IMPORTER</v>
      </c>
      <c r="F48" s="71">
        <f>SUM(SUMIFS('EIA_State Elec Profiles'!$C:$C,'EIA_State Elec Profiles'!$A:$A,$A48,'EIA_State Elec Profiles'!$B:$B,F$1),SUMIFS('EIA_State Elec Profiles'!$C:$C,'EIA_State Elec Profiles'!$A:$A,$A48,'EIA_State Elec Profiles'!$B:$B,F$2))</f>
        <v>2034780</v>
      </c>
      <c r="G48" s="71">
        <f>SUM(SUMIFS('EIA_State Elec Profiles'!$C:$C,'EIA_State Elec Profiles'!$A:$A,$A48,'EIA_State Elec Profiles'!$B:$B,G$1),SUMIFS('EIA_State Elec Profiles'!$C:$C,'EIA_State Elec Profiles'!$A:$A,$A48,'EIA_State Elec Profiles'!$B:$B,G$2))</f>
        <v>0</v>
      </c>
      <c r="H48" s="71" t="str">
        <f t="shared" si="8"/>
        <v>IMPORTER</v>
      </c>
      <c r="I48" s="71" t="b">
        <f t="shared" si="9"/>
        <v>1</v>
      </c>
      <c r="J48" s="86" t="b">
        <v>1</v>
      </c>
      <c r="K48" s="71">
        <f t="shared" si="10"/>
        <v>18378281</v>
      </c>
      <c r="L48" s="71">
        <f t="shared" si="11"/>
        <v>16343501</v>
      </c>
      <c r="M48" s="71">
        <v>0</v>
      </c>
      <c r="N48" s="82">
        <f t="shared" si="12"/>
        <v>2034780</v>
      </c>
      <c r="O48" s="82">
        <f t="shared" si="13"/>
        <v>0</v>
      </c>
      <c r="P48" s="57"/>
    </row>
    <row r="49" spans="1:16">
      <c r="A49" t="str">
        <f>INDEX(About!K:K,MATCH(B49,About!L:L,0))</f>
        <v>Vermont</v>
      </c>
      <c r="B49" s="13" t="s">
        <v>135</v>
      </c>
      <c r="C49" s="71">
        <f>SUM(SUMIFS(Cambium22_MidCase_annual_state!J:J,Cambium22_MidCase_annual_state!$A:$A,$B49,Cambium22_MidCase_annual_state!$B:$B,$B$4),SUMIFS(Cambium22_MidCase_annual_state!BZ:BZ,Cambium22_MidCase_annual_state!$A:$A,$B49,Cambium22_MidCase_annual_state!$B:$B,$B$4))</f>
        <v>24088903.199999999</v>
      </c>
      <c r="D49" s="71">
        <f>SUMIFS(Cambium22_MidCase_annual_state!K:K,Cambium22_MidCase_annual_state!$A:$A,$B49,Cambium22_MidCase_annual_state!$B:$B,$B$4)</f>
        <v>21431764</v>
      </c>
      <c r="E49" s="71" t="str">
        <f t="shared" si="7"/>
        <v>IMPORTER</v>
      </c>
      <c r="F49" s="71">
        <f>SUM(SUMIFS('EIA_State Elec Profiles'!$C:$C,'EIA_State Elec Profiles'!$A:$A,$A49,'EIA_State Elec Profiles'!$B:$B,F$1),SUMIFS('EIA_State Elec Profiles'!$C:$C,'EIA_State Elec Profiles'!$A:$A,$A49,'EIA_State Elec Profiles'!$B:$B,F$2))</f>
        <v>6179954</v>
      </c>
      <c r="G49" s="71">
        <f>SUM(SUMIFS('EIA_State Elec Profiles'!$C:$C,'EIA_State Elec Profiles'!$A:$A,$A49,'EIA_State Elec Profiles'!$B:$B,G$1),SUMIFS('EIA_State Elec Profiles'!$C:$C,'EIA_State Elec Profiles'!$A:$A,$A49,'EIA_State Elec Profiles'!$B:$B,G$2))</f>
        <v>2679002</v>
      </c>
      <c r="H49" s="71" t="str">
        <f t="shared" si="8"/>
        <v>IMPORTER</v>
      </c>
      <c r="I49" s="71" t="b">
        <f t="shared" si="9"/>
        <v>1</v>
      </c>
      <c r="J49" s="86" t="b">
        <v>1</v>
      </c>
      <c r="K49" s="71">
        <f t="shared" si="10"/>
        <v>27611718</v>
      </c>
      <c r="L49" s="71">
        <f t="shared" si="11"/>
        <v>21431764</v>
      </c>
      <c r="M49" s="71">
        <v>0</v>
      </c>
      <c r="N49" s="82">
        <f t="shared" si="12"/>
        <v>6179954</v>
      </c>
      <c r="O49" s="82">
        <f t="shared" si="13"/>
        <v>2679002</v>
      </c>
      <c r="P49" s="57"/>
    </row>
    <row r="50" spans="1:16">
      <c r="A50" t="str">
        <f>INDEX(About!K:K,MATCH(B50,About!L:L,0))</f>
        <v>Virginia</v>
      </c>
      <c r="B50" s="13" t="s">
        <v>138</v>
      </c>
      <c r="C50" s="71">
        <f>SUM(SUMIFS(Cambium22_MidCase_annual_state!J:J,Cambium22_MidCase_annual_state!$A:$A,$B50,Cambium22_MidCase_annual_state!$B:$B,$B$4),SUMIFS(Cambium22_MidCase_annual_state!BZ:BZ,Cambium22_MidCase_annual_state!$A:$A,$B50,Cambium22_MidCase_annual_state!$B:$B,$B$4))</f>
        <v>50391864</v>
      </c>
      <c r="D50" s="71">
        <f>SUMIFS(Cambium22_MidCase_annual_state!K:K,Cambium22_MidCase_annual_state!$A:$A,$B50,Cambium22_MidCase_annual_state!$B:$B,$B$4)</f>
        <v>33529628</v>
      </c>
      <c r="E50" s="71" t="str">
        <f t="shared" si="7"/>
        <v>IMPORTER</v>
      </c>
      <c r="F50" s="71">
        <f>SUM(SUMIFS('EIA_State Elec Profiles'!$C:$C,'EIA_State Elec Profiles'!$A:$A,$A50,'EIA_State Elec Profiles'!$B:$B,F$1),SUMIFS('EIA_State Elec Profiles'!$C:$C,'EIA_State Elec Profiles'!$A:$A,$A50,'EIA_State Elec Profiles'!$B:$B,F$2))</f>
        <v>45349246</v>
      </c>
      <c r="G50" s="71">
        <f>SUM(SUMIFS('EIA_State Elec Profiles'!$C:$C,'EIA_State Elec Profiles'!$A:$A,$A50,'EIA_State Elec Profiles'!$B:$B,G$1),SUMIFS('EIA_State Elec Profiles'!$C:$C,'EIA_State Elec Profiles'!$A:$A,$A50,'EIA_State Elec Profiles'!$B:$B,G$2))</f>
        <v>0</v>
      </c>
      <c r="H50" s="71" t="str">
        <f t="shared" si="8"/>
        <v>IMPORTER</v>
      </c>
      <c r="I50" s="71" t="b">
        <f t="shared" si="9"/>
        <v>1</v>
      </c>
      <c r="J50" s="86" t="b">
        <v>1</v>
      </c>
      <c r="K50" s="71">
        <f t="shared" si="10"/>
        <v>78878874</v>
      </c>
      <c r="L50" s="71">
        <f t="shared" si="11"/>
        <v>33529628</v>
      </c>
      <c r="M50" s="71">
        <v>0</v>
      </c>
      <c r="N50" s="82">
        <f t="shared" si="12"/>
        <v>45349246</v>
      </c>
      <c r="O50" s="82">
        <f t="shared" si="13"/>
        <v>0</v>
      </c>
      <c r="P50" s="57"/>
    </row>
    <row r="51" spans="1:16">
      <c r="A51" t="str">
        <f>INDEX(About!K:K,MATCH(B51,About!L:L,0))</f>
        <v>Washington</v>
      </c>
      <c r="B51" s="13" t="s">
        <v>141</v>
      </c>
      <c r="C51" s="71">
        <f>SUM(SUMIFS(Cambium22_MidCase_annual_state!J:J,Cambium22_MidCase_annual_state!$A:$A,$B51,Cambium22_MidCase_annual_state!$B:$B,$B$4),SUMIFS(Cambium22_MidCase_annual_state!BZ:BZ,Cambium22_MidCase_annual_state!$A:$A,$B51,Cambium22_MidCase_annual_state!$B:$B,$B$4))</f>
        <v>94799447</v>
      </c>
      <c r="D51" s="71">
        <f>SUMIFS(Cambium22_MidCase_annual_state!K:K,Cambium22_MidCase_annual_state!$A:$A,$B51,Cambium22_MidCase_annual_state!$B:$B,$B$4)</f>
        <v>93715930</v>
      </c>
      <c r="E51" s="71" t="str">
        <f t="shared" si="7"/>
        <v>IMPORTER</v>
      </c>
      <c r="F51" s="71">
        <f>SUM(SUMIFS('EIA_State Elec Profiles'!$C:$C,'EIA_State Elec Profiles'!$A:$A,$A51,'EIA_State Elec Profiles'!$B:$B,F$1),SUMIFS('EIA_State Elec Profiles'!$C:$C,'EIA_State Elec Profiles'!$A:$A,$A51,'EIA_State Elec Profiles'!$B:$B,F$2))</f>
        <v>1618428</v>
      </c>
      <c r="G51" s="71">
        <f>SUM(SUMIFS('EIA_State Elec Profiles'!$C:$C,'EIA_State Elec Profiles'!$A:$A,$A51,'EIA_State Elec Profiles'!$B:$B,G$1),SUMIFS('EIA_State Elec Profiles'!$C:$C,'EIA_State Elec Profiles'!$A:$A,$A51,'EIA_State Elec Profiles'!$B:$B,G$2))</f>
        <v>8777110</v>
      </c>
      <c r="H51" s="71" t="str">
        <f t="shared" si="8"/>
        <v>EXPORTER</v>
      </c>
      <c r="I51" s="71" t="b">
        <f t="shared" si="9"/>
        <v>0</v>
      </c>
      <c r="J51" s="86" t="b">
        <v>1</v>
      </c>
      <c r="K51" s="71">
        <f t="shared" si="10"/>
        <v>1618428</v>
      </c>
      <c r="L51" s="71">
        <f t="shared" si="11"/>
        <v>8777110</v>
      </c>
      <c r="M51" s="71">
        <v>0</v>
      </c>
      <c r="N51" s="82">
        <f t="shared" si="12"/>
        <v>1618428</v>
      </c>
      <c r="O51" s="82">
        <f t="shared" si="13"/>
        <v>8777110</v>
      </c>
      <c r="P51" s="57"/>
    </row>
    <row r="52" spans="1:16">
      <c r="A52" t="str">
        <f>INDEX(About!K:K,MATCH(B52,About!L:L,0))</f>
        <v>West Virginia</v>
      </c>
      <c r="B52" s="13" t="s">
        <v>143</v>
      </c>
      <c r="C52" s="71">
        <f>SUM(SUMIFS(Cambium22_MidCase_annual_state!J:J,Cambium22_MidCase_annual_state!$A:$A,$B52,Cambium22_MidCase_annual_state!$B:$B,$B$4),SUMIFS(Cambium22_MidCase_annual_state!BZ:BZ,Cambium22_MidCase_annual_state!$A:$A,$B52,Cambium22_MidCase_annual_state!$B:$B,$B$4))</f>
        <v>50932050</v>
      </c>
      <c r="D52" s="71">
        <f>SUMIFS(Cambium22_MidCase_annual_state!K:K,Cambium22_MidCase_annual_state!$A:$A,$B52,Cambium22_MidCase_annual_state!$B:$B,$B$4)</f>
        <v>42092144</v>
      </c>
      <c r="E52" s="71" t="str">
        <f t="shared" si="7"/>
        <v>IMPORTER</v>
      </c>
      <c r="F52" s="71">
        <f>SUM(SUMIFS('EIA_State Elec Profiles'!$C:$C,'EIA_State Elec Profiles'!$A:$A,$A52,'EIA_State Elec Profiles'!$B:$B,F$1),SUMIFS('EIA_State Elec Profiles'!$C:$C,'EIA_State Elec Profiles'!$A:$A,$A52,'EIA_State Elec Profiles'!$B:$B,F$2))</f>
        <v>0</v>
      </c>
      <c r="G52" s="71">
        <f>SUM(SUMIFS('EIA_State Elec Profiles'!$C:$C,'EIA_State Elec Profiles'!$A:$A,$A52,'EIA_State Elec Profiles'!$B:$B,G$1),SUMIFS('EIA_State Elec Profiles'!$C:$C,'EIA_State Elec Profiles'!$A:$A,$A52,'EIA_State Elec Profiles'!$B:$B,G$2))</f>
        <v>15060020</v>
      </c>
      <c r="H52" s="71" t="str">
        <f t="shared" si="8"/>
        <v>EXPORTER</v>
      </c>
      <c r="I52" s="71" t="b">
        <f t="shared" si="9"/>
        <v>0</v>
      </c>
      <c r="J52" s="86" t="b">
        <v>1</v>
      </c>
      <c r="K52" s="71">
        <f t="shared" si="10"/>
        <v>0</v>
      </c>
      <c r="L52" s="71">
        <f t="shared" si="11"/>
        <v>15060020</v>
      </c>
      <c r="M52" s="71">
        <v>0</v>
      </c>
      <c r="N52" s="82">
        <f t="shared" si="12"/>
        <v>0</v>
      </c>
      <c r="O52" s="82">
        <f t="shared" si="13"/>
        <v>15060020</v>
      </c>
      <c r="P52" s="57"/>
    </row>
    <row r="53" spans="1:16">
      <c r="A53" t="str">
        <f>INDEX(About!K:K,MATCH(B53,About!L:L,0))</f>
        <v>Wisconsin</v>
      </c>
      <c r="B53" s="13" t="s">
        <v>146</v>
      </c>
      <c r="C53" s="71">
        <f>SUM(SUMIFS(Cambium22_MidCase_annual_state!J:J,Cambium22_MidCase_annual_state!$A:$A,$B53,Cambium22_MidCase_annual_state!$B:$B,$B$4),SUMIFS(Cambium22_MidCase_annual_state!BZ:BZ,Cambium22_MidCase_annual_state!$A:$A,$B53,Cambium22_MidCase_annual_state!$B:$B,$B$4))</f>
        <v>68507096</v>
      </c>
      <c r="D53" s="71">
        <f>SUMIFS(Cambium22_MidCase_annual_state!K:K,Cambium22_MidCase_annual_state!$A:$A,$B53,Cambium22_MidCase_annual_state!$B:$B,$B$4)</f>
        <v>53225860</v>
      </c>
      <c r="E53" s="71" t="str">
        <f t="shared" si="7"/>
        <v>IMPORTER</v>
      </c>
      <c r="F53" s="71">
        <f>SUM(SUMIFS('EIA_State Elec Profiles'!$C:$C,'EIA_State Elec Profiles'!$A:$A,$A53,'EIA_State Elec Profiles'!$B:$B,F$1),SUMIFS('EIA_State Elec Profiles'!$C:$C,'EIA_State Elec Profiles'!$A:$A,$A53,'EIA_State Elec Profiles'!$B:$B,F$2))</f>
        <v>8206215</v>
      </c>
      <c r="G53" s="71">
        <f>SUM(SUMIFS('EIA_State Elec Profiles'!$C:$C,'EIA_State Elec Profiles'!$A:$A,$A53,'EIA_State Elec Profiles'!$B:$B,G$1),SUMIFS('EIA_State Elec Profiles'!$C:$C,'EIA_State Elec Profiles'!$A:$A,$A53,'EIA_State Elec Profiles'!$B:$B,G$2))</f>
        <v>0</v>
      </c>
      <c r="H53" s="71" t="str">
        <f t="shared" si="8"/>
        <v>IMPORTER</v>
      </c>
      <c r="I53" s="71" t="b">
        <f t="shared" si="9"/>
        <v>1</v>
      </c>
      <c r="J53" s="86" t="b">
        <v>1</v>
      </c>
      <c r="K53" s="71">
        <f t="shared" si="10"/>
        <v>61432075</v>
      </c>
      <c r="L53" s="71">
        <f t="shared" si="11"/>
        <v>53225860</v>
      </c>
      <c r="M53" s="71">
        <v>0</v>
      </c>
      <c r="N53" s="82">
        <f t="shared" si="12"/>
        <v>8206215</v>
      </c>
      <c r="O53" s="82">
        <f t="shared" si="13"/>
        <v>0</v>
      </c>
      <c r="P53" s="57"/>
    </row>
    <row r="54" spans="1:16">
      <c r="A54" t="str">
        <f>INDEX(About!K:K,MATCH(B54,About!L:L,0))</f>
        <v>Wyoming</v>
      </c>
      <c r="B54" s="13" t="s">
        <v>148</v>
      </c>
      <c r="C54" s="71">
        <f>SUM(SUMIFS(Cambium22_MidCase_annual_state!J:J,Cambium22_MidCase_annual_state!$A:$A,$B54,Cambium22_MidCase_annual_state!$B:$B,$B$4),SUMIFS(Cambium22_MidCase_annual_state!BZ:BZ,Cambium22_MidCase_annual_state!$A:$A,$B54,Cambium22_MidCase_annual_state!$B:$B,$B$4))</f>
        <v>13467738</v>
      </c>
      <c r="D54" s="71">
        <f>SUMIFS(Cambium22_MidCase_annual_state!K:K,Cambium22_MidCase_annual_state!$A:$A,$B54,Cambium22_MidCase_annual_state!$B:$B,$B$4)</f>
        <v>35465444</v>
      </c>
      <c r="E54" s="71" t="str">
        <f t="shared" si="7"/>
        <v>EXPORTER</v>
      </c>
      <c r="F54" s="71">
        <f>SUM(SUMIFS('EIA_State Elec Profiles'!$C:$C,'EIA_State Elec Profiles'!$A:$A,$A54,'EIA_State Elec Profiles'!$B:$B,F$1),SUMIFS('EIA_State Elec Profiles'!$C:$C,'EIA_State Elec Profiles'!$A:$A,$A54,'EIA_State Elec Profiles'!$B:$B,F$2))</f>
        <v>0</v>
      </c>
      <c r="G54" s="71">
        <f>SUM(SUMIFS('EIA_State Elec Profiles'!$C:$C,'EIA_State Elec Profiles'!$A:$A,$A54,'EIA_State Elec Profiles'!$B:$B,G$1),SUMIFS('EIA_State Elec Profiles'!$C:$C,'EIA_State Elec Profiles'!$A:$A,$A54,'EIA_State Elec Profiles'!$B:$B,G$2))</f>
        <v>21008598</v>
      </c>
      <c r="H54" s="71" t="str">
        <f t="shared" si="8"/>
        <v>EXPORTER</v>
      </c>
      <c r="I54" s="71" t="b">
        <f t="shared" si="9"/>
        <v>1</v>
      </c>
      <c r="J54" s="86" t="b">
        <v>1</v>
      </c>
      <c r="K54" s="71">
        <f t="shared" si="10"/>
        <v>13467738</v>
      </c>
      <c r="L54" s="71">
        <f t="shared" si="11"/>
        <v>34476336</v>
      </c>
      <c r="M54" s="71">
        <v>0</v>
      </c>
      <c r="N54" s="82">
        <f t="shared" si="12"/>
        <v>0</v>
      </c>
      <c r="O54" s="82">
        <f t="shared" si="13"/>
        <v>21008598</v>
      </c>
      <c r="P54" s="57"/>
    </row>
    <row r="57" spans="1:16">
      <c r="K57" s="71"/>
      <c r="L57" s="71"/>
      <c r="M57" s="71"/>
    </row>
    <row r="58" spans="1:16">
      <c r="K58" s="71"/>
      <c r="L58" s="71"/>
      <c r="M58" s="71"/>
    </row>
    <row r="59" spans="1:16">
      <c r="K59" s="71"/>
      <c r="L59" s="71"/>
      <c r="M59" s="71"/>
    </row>
    <row r="60" spans="1:16">
      <c r="K60" s="71"/>
      <c r="L60" s="71"/>
      <c r="M60" s="71"/>
    </row>
    <row r="61" spans="1:16">
      <c r="K61" s="71"/>
      <c r="L61" s="71"/>
      <c r="M61" s="71"/>
    </row>
    <row r="62" spans="1:16">
      <c r="K62" s="71"/>
      <c r="L62" s="71"/>
      <c r="M62" s="71"/>
    </row>
    <row r="63" spans="1:16">
      <c r="K63" s="71"/>
      <c r="L63" s="71"/>
      <c r="M63" s="71"/>
    </row>
    <row r="64" spans="1:16">
      <c r="K64" s="71"/>
      <c r="L64" s="71"/>
      <c r="M64" s="71"/>
    </row>
    <row r="65" spans="11:13">
      <c r="K65" s="71"/>
      <c r="L65" s="71"/>
      <c r="M65" s="71"/>
    </row>
    <row r="66" spans="11:13">
      <c r="K66" s="71"/>
      <c r="L66" s="71"/>
      <c r="M66" s="71"/>
    </row>
    <row r="67" spans="11:13">
      <c r="K67" s="71"/>
      <c r="L67" s="71"/>
      <c r="M67" s="71"/>
    </row>
    <row r="68" spans="11:13">
      <c r="K68" s="71"/>
      <c r="L68" s="71"/>
      <c r="M68" s="71"/>
    </row>
    <row r="69" spans="11:13">
      <c r="K69" s="71"/>
      <c r="L69" s="71"/>
      <c r="M69" s="71"/>
    </row>
    <row r="70" spans="11:13">
      <c r="K70" s="71"/>
      <c r="L70" s="71"/>
      <c r="M70" s="71"/>
    </row>
    <row r="71" spans="11:13">
      <c r="K71" s="71"/>
      <c r="L71" s="71"/>
      <c r="M71" s="71"/>
    </row>
    <row r="72" spans="11:13">
      <c r="K72" s="71"/>
      <c r="L72" s="71"/>
      <c r="M72" s="71"/>
    </row>
    <row r="73" spans="11:13">
      <c r="K73" s="71"/>
      <c r="L73" s="71"/>
      <c r="M73" s="71"/>
    </row>
    <row r="74" spans="11:13">
      <c r="K74" s="71"/>
      <c r="L74" s="71"/>
      <c r="M74" s="71"/>
    </row>
    <row r="75" spans="11:13">
      <c r="K75" s="71"/>
      <c r="L75" s="71"/>
      <c r="M75" s="71"/>
    </row>
    <row r="76" spans="11:13">
      <c r="K76" s="71"/>
      <c r="L76" s="71"/>
      <c r="M76" s="71"/>
    </row>
    <row r="77" spans="11:13">
      <c r="K77" s="71"/>
      <c r="L77" s="71"/>
      <c r="M77" s="71"/>
    </row>
    <row r="78" spans="11:13">
      <c r="K78" s="71"/>
      <c r="L78" s="71"/>
      <c r="M78" s="71"/>
    </row>
    <row r="79" spans="11:13">
      <c r="K79" s="71"/>
      <c r="L79" s="71"/>
      <c r="M79" s="71"/>
    </row>
    <row r="80" spans="11:13">
      <c r="K80" s="71"/>
      <c r="L80" s="71"/>
      <c r="M80" s="71"/>
    </row>
    <row r="81" spans="11:15">
      <c r="K81" s="71"/>
      <c r="L81" s="71"/>
      <c r="M81" s="71"/>
    </row>
    <row r="82" spans="11:15">
      <c r="K82" s="71"/>
      <c r="L82" s="71"/>
      <c r="M82" s="71"/>
      <c r="O82" s="83"/>
    </row>
    <row r="83" spans="11:15">
      <c r="K83" s="71"/>
      <c r="L83" s="71"/>
      <c r="M83" s="71"/>
    </row>
    <row r="84" spans="11:15">
      <c r="K84" s="71"/>
      <c r="L84" s="71"/>
      <c r="M84" s="71"/>
    </row>
    <row r="85" spans="11:15">
      <c r="K85" s="71"/>
      <c r="L85" s="71"/>
      <c r="M85" s="71"/>
    </row>
    <row r="86" spans="11:15">
      <c r="K86" s="71"/>
      <c r="L86" s="71"/>
      <c r="M86" s="71"/>
    </row>
  </sheetData>
  <conditionalFormatting sqref="B5:B54">
    <cfRule type="duplicateValues" dxfId="1" priority="2"/>
  </conditionalFormatting>
  <conditionalFormatting sqref="I1:J1048576 K3:M3">
    <cfRule type="containsText" dxfId="0" priority="1" operator="containsText" text="false">
      <formula>NOT(ISERROR(SEARCH("false",I1)))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G6"/>
  <sheetViews>
    <sheetView topLeftCell="B1" workbookViewId="0">
      <selection activeCell="B4" sqref="B4"/>
    </sheetView>
  </sheetViews>
  <sheetFormatPr defaultRowHeight="15"/>
  <sheetData>
    <row r="1" spans="1:33">
      <c r="A1" t="s">
        <v>625</v>
      </c>
    </row>
    <row r="2" spans="1:33">
      <c r="A2" t="s">
        <v>626</v>
      </c>
    </row>
    <row r="3" spans="1:33">
      <c r="C3">
        <v>2020</v>
      </c>
      <c r="D3">
        <v>2021</v>
      </c>
      <c r="E3">
        <v>2022</v>
      </c>
      <c r="F3">
        <v>2023</v>
      </c>
      <c r="G3">
        <v>2024</v>
      </c>
      <c r="H3">
        <v>2025</v>
      </c>
      <c r="I3">
        <v>2026</v>
      </c>
      <c r="J3">
        <v>2027</v>
      </c>
      <c r="K3">
        <v>2028</v>
      </c>
      <c r="L3">
        <v>2029</v>
      </c>
      <c r="M3">
        <v>2030</v>
      </c>
      <c r="N3">
        <v>2031</v>
      </c>
      <c r="O3">
        <v>2032</v>
      </c>
      <c r="P3">
        <v>2033</v>
      </c>
      <c r="Q3">
        <v>2034</v>
      </c>
      <c r="R3">
        <v>2035</v>
      </c>
      <c r="S3">
        <v>2036</v>
      </c>
      <c r="T3">
        <v>2037</v>
      </c>
      <c r="U3">
        <v>2038</v>
      </c>
      <c r="V3">
        <v>2039</v>
      </c>
      <c r="W3">
        <v>2040</v>
      </c>
      <c r="X3">
        <v>2041</v>
      </c>
      <c r="Y3">
        <v>2042</v>
      </c>
      <c r="Z3">
        <v>2043</v>
      </c>
      <c r="AA3">
        <v>2044</v>
      </c>
      <c r="AB3">
        <v>2045</v>
      </c>
      <c r="AC3">
        <v>2046</v>
      </c>
      <c r="AD3">
        <v>2047</v>
      </c>
      <c r="AE3">
        <v>2048</v>
      </c>
      <c r="AF3">
        <v>2049</v>
      </c>
      <c r="AG3">
        <v>2050</v>
      </c>
    </row>
    <row r="4" spans="1:33">
      <c r="B4" t="s">
        <v>107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</row>
    <row r="5" spans="1:33">
      <c r="B5" t="s">
        <v>627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</row>
    <row r="6" spans="1:33">
      <c r="B6" t="s">
        <v>143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/>
  </sheetPr>
  <dimension ref="A1:DF163"/>
  <sheetViews>
    <sheetView workbookViewId="0">
      <selection activeCell="C5" sqref="C5"/>
    </sheetView>
  </sheetViews>
  <sheetFormatPr defaultRowHeight="15"/>
  <cols>
    <col min="1" max="1" width="22.5703125" customWidth="1"/>
    <col min="2" max="2" width="22.140625" customWidth="1"/>
    <col min="3" max="32" width="14.28515625" bestFit="1" customWidth="1"/>
  </cols>
  <sheetData>
    <row r="1" spans="1:32">
      <c r="B1" t="s">
        <v>628</v>
      </c>
      <c r="C1" t="s">
        <v>629</v>
      </c>
      <c r="E1">
        <f>IF(B2=TRUE,SUMIFS($B$147:$B$162,$A$147:$A$162,$A10),SUMIFS(E$125:E$140,$A$125:$A$140,$A10))</f>
        <v>4.2820318634287188E-2</v>
      </c>
    </row>
    <row r="2" spans="1:32">
      <c r="A2" t="str">
        <f>About!B1</f>
        <v>North Dakota</v>
      </c>
      <c r="B2" t="b">
        <f>INDEX('Intl Imports'!D:D,MATCH($A2,'Intl Imports'!$B:$B,0))</f>
        <v>0</v>
      </c>
      <c r="C2" t="b">
        <f>INDEX('Intl Imports'!E:E,MATCH($A2,'Intl Imports'!$B:$B,0))</f>
        <v>1</v>
      </c>
    </row>
    <row r="4" spans="1:32"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">
        <v>2025</v>
      </c>
      <c r="H4" s="1">
        <v>2026</v>
      </c>
      <c r="I4" s="1">
        <v>2027</v>
      </c>
      <c r="J4" s="1">
        <v>2028</v>
      </c>
      <c r="K4" s="1">
        <v>2029</v>
      </c>
      <c r="L4" s="1">
        <v>2030</v>
      </c>
      <c r="M4" s="1">
        <v>2031</v>
      </c>
      <c r="N4" s="1">
        <v>2032</v>
      </c>
      <c r="O4" s="1">
        <v>2033</v>
      </c>
      <c r="P4" s="1">
        <v>2034</v>
      </c>
      <c r="Q4" s="1">
        <v>2035</v>
      </c>
      <c r="R4" s="1">
        <v>2036</v>
      </c>
      <c r="S4" s="1">
        <v>2037</v>
      </c>
      <c r="T4" s="1">
        <v>2038</v>
      </c>
      <c r="U4" s="1">
        <v>2039</v>
      </c>
      <c r="V4" s="1">
        <v>2040</v>
      </c>
      <c r="W4" s="1">
        <v>2041</v>
      </c>
      <c r="X4" s="1">
        <v>2042</v>
      </c>
      <c r="Y4" s="1">
        <v>2043</v>
      </c>
      <c r="Z4" s="1">
        <v>2044</v>
      </c>
      <c r="AA4" s="1">
        <v>2045</v>
      </c>
      <c r="AB4" s="1">
        <v>2046</v>
      </c>
      <c r="AC4" s="1">
        <v>2047</v>
      </c>
      <c r="AD4" s="1">
        <v>2048</v>
      </c>
      <c r="AE4" s="1">
        <v>2049</v>
      </c>
      <c r="AF4" s="1">
        <v>2050</v>
      </c>
    </row>
    <row r="5" spans="1:32" s="71" customFormat="1">
      <c r="A5" s="72" t="s">
        <v>457</v>
      </c>
      <c r="B5" s="71">
        <f>C5</f>
        <v>698331</v>
      </c>
      <c r="C5" s="69">
        <f>SUMIFS(calcs!N:N,calcs!A:A,A2)</f>
        <v>698331</v>
      </c>
      <c r="D5" s="71">
        <f t="shared" ref="D5:AF5" si="0">C5</f>
        <v>698331</v>
      </c>
      <c r="E5" s="71">
        <f t="shared" si="0"/>
        <v>698331</v>
      </c>
      <c r="F5" s="71">
        <f t="shared" si="0"/>
        <v>698331</v>
      </c>
      <c r="G5" s="71">
        <f t="shared" si="0"/>
        <v>698331</v>
      </c>
      <c r="H5" s="71">
        <f t="shared" si="0"/>
        <v>698331</v>
      </c>
      <c r="I5" s="71">
        <f t="shared" si="0"/>
        <v>698331</v>
      </c>
      <c r="J5" s="71">
        <f t="shared" si="0"/>
        <v>698331</v>
      </c>
      <c r="K5" s="71">
        <f t="shared" si="0"/>
        <v>698331</v>
      </c>
      <c r="L5" s="71">
        <f t="shared" si="0"/>
        <v>698331</v>
      </c>
      <c r="M5" s="71">
        <f t="shared" si="0"/>
        <v>698331</v>
      </c>
      <c r="N5" s="71">
        <f t="shared" si="0"/>
        <v>698331</v>
      </c>
      <c r="O5" s="71">
        <f t="shared" si="0"/>
        <v>698331</v>
      </c>
      <c r="P5" s="71">
        <f t="shared" si="0"/>
        <v>698331</v>
      </c>
      <c r="Q5" s="71">
        <f t="shared" si="0"/>
        <v>698331</v>
      </c>
      <c r="R5" s="71">
        <f t="shared" si="0"/>
        <v>698331</v>
      </c>
      <c r="S5" s="71">
        <f t="shared" si="0"/>
        <v>698331</v>
      </c>
      <c r="T5" s="71">
        <f t="shared" si="0"/>
        <v>698331</v>
      </c>
      <c r="U5" s="71">
        <f t="shared" si="0"/>
        <v>698331</v>
      </c>
      <c r="V5" s="71">
        <f t="shared" si="0"/>
        <v>698331</v>
      </c>
      <c r="W5" s="71">
        <f t="shared" si="0"/>
        <v>698331</v>
      </c>
      <c r="X5" s="71">
        <f t="shared" si="0"/>
        <v>698331</v>
      </c>
      <c r="Y5" s="71">
        <f t="shared" si="0"/>
        <v>698331</v>
      </c>
      <c r="Z5" s="71">
        <f t="shared" si="0"/>
        <v>698331</v>
      </c>
      <c r="AA5" s="71">
        <f t="shared" si="0"/>
        <v>698331</v>
      </c>
      <c r="AB5" s="71">
        <f t="shared" si="0"/>
        <v>698331</v>
      </c>
      <c r="AC5" s="71">
        <f t="shared" si="0"/>
        <v>698331</v>
      </c>
      <c r="AD5" s="71">
        <f t="shared" si="0"/>
        <v>698331</v>
      </c>
      <c r="AE5" s="71">
        <f t="shared" si="0"/>
        <v>698331</v>
      </c>
      <c r="AF5" s="71">
        <f t="shared" si="0"/>
        <v>698331</v>
      </c>
    </row>
    <row r="6" spans="1:32" s="71" customFormat="1">
      <c r="A6" s="72" t="s">
        <v>456</v>
      </c>
      <c r="B6" s="71">
        <v>0</v>
      </c>
      <c r="C6" s="71">
        <v>0</v>
      </c>
      <c r="D6" s="71">
        <v>0</v>
      </c>
      <c r="E6" s="71">
        <v>0</v>
      </c>
      <c r="F6" s="71">
        <v>0</v>
      </c>
      <c r="G6" s="71">
        <v>0</v>
      </c>
      <c r="H6" s="71">
        <v>0</v>
      </c>
      <c r="I6" s="71">
        <v>0</v>
      </c>
      <c r="J6" s="71">
        <v>0</v>
      </c>
      <c r="K6" s="71">
        <v>0</v>
      </c>
      <c r="L6" s="71">
        <v>0</v>
      </c>
      <c r="M6" s="71">
        <v>0</v>
      </c>
      <c r="N6" s="71">
        <v>0</v>
      </c>
      <c r="O6" s="71">
        <v>0</v>
      </c>
      <c r="P6" s="71">
        <v>0</v>
      </c>
      <c r="Q6" s="71">
        <v>0</v>
      </c>
      <c r="R6" s="71">
        <v>0</v>
      </c>
      <c r="S6" s="71">
        <v>0</v>
      </c>
      <c r="T6" s="71">
        <v>0</v>
      </c>
      <c r="U6" s="71">
        <v>0</v>
      </c>
      <c r="V6" s="71">
        <v>0</v>
      </c>
      <c r="W6" s="71">
        <v>0</v>
      </c>
      <c r="X6" s="71">
        <v>0</v>
      </c>
      <c r="Y6" s="71">
        <v>0</v>
      </c>
      <c r="Z6" s="71">
        <v>0</v>
      </c>
      <c r="AA6" s="71">
        <v>0</v>
      </c>
      <c r="AB6" s="71">
        <v>0</v>
      </c>
      <c r="AC6" s="71">
        <v>0</v>
      </c>
      <c r="AD6" s="71">
        <v>0</v>
      </c>
      <c r="AE6" s="71">
        <v>0</v>
      </c>
      <c r="AF6" s="71">
        <v>0</v>
      </c>
    </row>
    <row r="7" spans="1:32">
      <c r="A7" s="23"/>
    </row>
    <row r="8" spans="1:32" s="65" customFormat="1">
      <c r="A8" s="64" t="s">
        <v>630</v>
      </c>
    </row>
    <row r="9" spans="1:32" s="1" customFormat="1">
      <c r="A9" s="61" t="s">
        <v>631</v>
      </c>
      <c r="B9" s="1">
        <v>2020</v>
      </c>
      <c r="C9" s="1">
        <v>2021</v>
      </c>
      <c r="D9" s="1">
        <v>2022</v>
      </c>
      <c r="E9" s="1">
        <v>2023</v>
      </c>
      <c r="F9" s="1">
        <v>2024</v>
      </c>
      <c r="G9" s="1">
        <v>2025</v>
      </c>
      <c r="H9" s="1">
        <v>2026</v>
      </c>
      <c r="I9" s="1">
        <v>2027</v>
      </c>
      <c r="J9" s="1">
        <v>2028</v>
      </c>
      <c r="K9" s="1">
        <v>2029</v>
      </c>
      <c r="L9" s="1">
        <v>2030</v>
      </c>
      <c r="M9" s="1">
        <v>2031</v>
      </c>
      <c r="N9" s="1">
        <v>2032</v>
      </c>
      <c r="O9" s="1">
        <v>2033</v>
      </c>
      <c r="P9" s="1">
        <v>2034</v>
      </c>
      <c r="Q9" s="1">
        <v>2035</v>
      </c>
      <c r="R9" s="1">
        <v>2036</v>
      </c>
      <c r="S9" s="1">
        <v>2037</v>
      </c>
      <c r="T9" s="1">
        <v>2038</v>
      </c>
      <c r="U9" s="1">
        <v>2039</v>
      </c>
      <c r="V9" s="1">
        <v>2040</v>
      </c>
      <c r="W9" s="1">
        <v>2041</v>
      </c>
      <c r="X9" s="1">
        <v>2042</v>
      </c>
      <c r="Y9" s="1">
        <v>2043</v>
      </c>
      <c r="Z9" s="1">
        <v>2044</v>
      </c>
      <c r="AA9" s="1">
        <v>2045</v>
      </c>
      <c r="AB9" s="1">
        <v>2046</v>
      </c>
      <c r="AC9" s="1">
        <v>2047</v>
      </c>
      <c r="AD9" s="1">
        <v>2048</v>
      </c>
      <c r="AE9" s="1">
        <v>2049</v>
      </c>
      <c r="AF9" s="1">
        <v>2050</v>
      </c>
    </row>
    <row r="10" spans="1:32">
      <c r="A10" s="23" t="s">
        <v>239</v>
      </c>
      <c r="B10">
        <f t="shared" ref="B10:B33" si="1">D10</f>
        <v>182895.64408198072</v>
      </c>
      <c r="C10">
        <f t="shared" ref="C10:C33" si="2">D10</f>
        <v>182895.64408198072</v>
      </c>
      <c r="D10" s="67">
        <f t="shared" ref="D10:AF10" si="3">SUM(D$5*SUMIFS(C$39:C$48,$B$39:$B$48,$A10),D$6*IF($B$2=TRUE,SUMIFS($B$147:$B$162,$A$147:$A$162,$A10),SUMIFS(E$125:E$140,$A$125:$A$140,$A10)))</f>
        <v>182895.64408198072</v>
      </c>
      <c r="E10">
        <f t="shared" si="3"/>
        <v>124449.83107635179</v>
      </c>
      <c r="F10">
        <f t="shared" si="3"/>
        <v>105004.60650379077</v>
      </c>
      <c r="G10">
        <f t="shared" si="3"/>
        <v>44945.165428199354</v>
      </c>
      <c r="H10">
        <f t="shared" si="3"/>
        <v>46118.994140740295</v>
      </c>
      <c r="I10">
        <f t="shared" si="3"/>
        <v>24681.296111699427</v>
      </c>
      <c r="J10">
        <f t="shared" si="3"/>
        <v>10569.65174873087</v>
      </c>
      <c r="K10">
        <f t="shared" si="3"/>
        <v>3566.9479389278799</v>
      </c>
      <c r="L10">
        <f t="shared" si="3"/>
        <v>5010.4552257916175</v>
      </c>
      <c r="M10">
        <f t="shared" si="3"/>
        <v>5010.4552257916175</v>
      </c>
      <c r="N10">
        <f t="shared" si="3"/>
        <v>5010.4552257916175</v>
      </c>
      <c r="O10">
        <f t="shared" si="3"/>
        <v>5010.4552257916175</v>
      </c>
      <c r="P10">
        <f t="shared" si="3"/>
        <v>5010.4552257916175</v>
      </c>
      <c r="Q10">
        <f t="shared" si="3"/>
        <v>5010.4552257916175</v>
      </c>
      <c r="R10">
        <f t="shared" si="3"/>
        <v>5010.4552257916175</v>
      </c>
      <c r="S10">
        <f t="shared" si="3"/>
        <v>5010.4552257916175</v>
      </c>
      <c r="T10">
        <f t="shared" si="3"/>
        <v>5010.4552257916175</v>
      </c>
      <c r="U10">
        <f t="shared" si="3"/>
        <v>5010.4552257916175</v>
      </c>
      <c r="V10">
        <f t="shared" si="3"/>
        <v>5010.4552257916175</v>
      </c>
      <c r="W10">
        <f t="shared" si="3"/>
        <v>5010.4552257916175</v>
      </c>
      <c r="X10">
        <f t="shared" si="3"/>
        <v>5010.4552257916175</v>
      </c>
      <c r="Y10">
        <f t="shared" si="3"/>
        <v>5010.4552257916175</v>
      </c>
      <c r="Z10">
        <f t="shared" si="3"/>
        <v>5010.4552257916175</v>
      </c>
      <c r="AA10">
        <f t="shared" si="3"/>
        <v>5010.4552257916175</v>
      </c>
      <c r="AB10">
        <f t="shared" si="3"/>
        <v>5010.4552257916175</v>
      </c>
      <c r="AC10">
        <f t="shared" si="3"/>
        <v>5010.4552257916175</v>
      </c>
      <c r="AD10">
        <f t="shared" si="3"/>
        <v>5010.4552257916175</v>
      </c>
      <c r="AE10">
        <f t="shared" si="3"/>
        <v>5010.4552257916175</v>
      </c>
      <c r="AF10">
        <f t="shared" si="3"/>
        <v>5010.4552257916175</v>
      </c>
    </row>
    <row r="11" spans="1:32">
      <c r="A11" s="23" t="s">
        <v>241</v>
      </c>
      <c r="B11">
        <f t="shared" si="1"/>
        <v>92338.171045499184</v>
      </c>
      <c r="C11">
        <f t="shared" si="2"/>
        <v>92338.171045499184</v>
      </c>
      <c r="D11" s="67">
        <f t="shared" ref="D11:AF11" si="4">SUM(D$5*SUMIFS(C$39:C$48,$B$39:$B$48,$A11),D$6*IF($B$2=TRUE,SUMIFS($B$147:$B$162,$A$147:$A$162,$A11),SUMIFS(E$125:E$140,$A$125:$A$140,$A11)))</f>
        <v>92338.171045499184</v>
      </c>
      <c r="E11">
        <f t="shared" si="4"/>
        <v>75815.986989337063</v>
      </c>
      <c r="F11">
        <f t="shared" si="4"/>
        <v>67097.492190924226</v>
      </c>
      <c r="G11">
        <f t="shared" si="4"/>
        <v>43636.193126995051</v>
      </c>
      <c r="H11">
        <f t="shared" si="4"/>
        <v>34719.793516896985</v>
      </c>
      <c r="I11">
        <f t="shared" si="4"/>
        <v>16613.719877370531</v>
      </c>
      <c r="J11">
        <f t="shared" si="4"/>
        <v>13917.375443783476</v>
      </c>
      <c r="K11">
        <f t="shared" si="4"/>
        <v>7109.3705178942109</v>
      </c>
      <c r="L11">
        <f t="shared" si="4"/>
        <v>5588.098827927357</v>
      </c>
      <c r="M11">
        <f t="shared" si="4"/>
        <v>5588.098827927357</v>
      </c>
      <c r="N11">
        <f t="shared" si="4"/>
        <v>5588.098827927357</v>
      </c>
      <c r="O11">
        <f t="shared" si="4"/>
        <v>5588.098827927357</v>
      </c>
      <c r="P11">
        <f t="shared" si="4"/>
        <v>5588.098827927357</v>
      </c>
      <c r="Q11">
        <f t="shared" si="4"/>
        <v>5588.098827927357</v>
      </c>
      <c r="R11">
        <f t="shared" si="4"/>
        <v>5588.098827927357</v>
      </c>
      <c r="S11">
        <f t="shared" si="4"/>
        <v>5588.098827927357</v>
      </c>
      <c r="T11">
        <f t="shared" si="4"/>
        <v>5588.098827927357</v>
      </c>
      <c r="U11">
        <f t="shared" si="4"/>
        <v>5588.098827927357</v>
      </c>
      <c r="V11">
        <f t="shared" si="4"/>
        <v>5588.098827927357</v>
      </c>
      <c r="W11">
        <f t="shared" si="4"/>
        <v>5588.098827927357</v>
      </c>
      <c r="X11">
        <f t="shared" si="4"/>
        <v>5588.098827927357</v>
      </c>
      <c r="Y11">
        <f t="shared" si="4"/>
        <v>5588.098827927357</v>
      </c>
      <c r="Z11">
        <f t="shared" si="4"/>
        <v>5588.098827927357</v>
      </c>
      <c r="AA11">
        <f t="shared" si="4"/>
        <v>5588.098827927357</v>
      </c>
      <c r="AB11">
        <f t="shared" si="4"/>
        <v>5588.098827927357</v>
      </c>
      <c r="AC11">
        <f t="shared" si="4"/>
        <v>5588.098827927357</v>
      </c>
      <c r="AD11">
        <f t="shared" si="4"/>
        <v>5588.098827927357</v>
      </c>
      <c r="AE11">
        <f t="shared" si="4"/>
        <v>5588.098827927357</v>
      </c>
      <c r="AF11">
        <f t="shared" si="4"/>
        <v>5588.098827927357</v>
      </c>
    </row>
    <row r="12" spans="1:32">
      <c r="A12" s="23" t="s">
        <v>632</v>
      </c>
      <c r="B12">
        <f t="shared" si="1"/>
        <v>0</v>
      </c>
      <c r="C12">
        <f t="shared" si="2"/>
        <v>0</v>
      </c>
      <c r="D12" s="67">
        <f t="shared" ref="D12:AF12" si="5">SUM(D$5*SUMIFS(C$39:C$48,$B$39:$B$48,$A12),D$6*IF($B$2=TRUE,SUMIFS($B$147:$B$162,$A$147:$A$162,$A12),SUMIFS(E$125:E$140,$A$125:$A$140,$A12)))</f>
        <v>0</v>
      </c>
      <c r="E12">
        <f t="shared" si="5"/>
        <v>0</v>
      </c>
      <c r="F12">
        <f t="shared" si="5"/>
        <v>0</v>
      </c>
      <c r="G12">
        <f t="shared" si="5"/>
        <v>0</v>
      </c>
      <c r="H12">
        <f t="shared" si="5"/>
        <v>0</v>
      </c>
      <c r="I12">
        <f t="shared" si="5"/>
        <v>0</v>
      </c>
      <c r="J12">
        <f t="shared" si="5"/>
        <v>0</v>
      </c>
      <c r="K12">
        <f t="shared" si="5"/>
        <v>0</v>
      </c>
      <c r="L12">
        <f t="shared" si="5"/>
        <v>0</v>
      </c>
      <c r="M12">
        <f t="shared" si="5"/>
        <v>0</v>
      </c>
      <c r="N12">
        <f t="shared" si="5"/>
        <v>0</v>
      </c>
      <c r="O12">
        <f t="shared" si="5"/>
        <v>0</v>
      </c>
      <c r="P12">
        <f t="shared" si="5"/>
        <v>0</v>
      </c>
      <c r="Q12">
        <f t="shared" si="5"/>
        <v>0</v>
      </c>
      <c r="R12">
        <f t="shared" si="5"/>
        <v>0</v>
      </c>
      <c r="S12">
        <f t="shared" si="5"/>
        <v>0</v>
      </c>
      <c r="T12">
        <f t="shared" si="5"/>
        <v>0</v>
      </c>
      <c r="U12">
        <f t="shared" si="5"/>
        <v>0</v>
      </c>
      <c r="V12">
        <f t="shared" si="5"/>
        <v>0</v>
      </c>
      <c r="W12">
        <f t="shared" si="5"/>
        <v>0</v>
      </c>
      <c r="X12">
        <f t="shared" si="5"/>
        <v>0</v>
      </c>
      <c r="Y12">
        <f t="shared" si="5"/>
        <v>0</v>
      </c>
      <c r="Z12">
        <f t="shared" si="5"/>
        <v>0</v>
      </c>
      <c r="AA12">
        <f t="shared" si="5"/>
        <v>0</v>
      </c>
      <c r="AB12">
        <f t="shared" si="5"/>
        <v>0</v>
      </c>
      <c r="AC12">
        <f t="shared" si="5"/>
        <v>0</v>
      </c>
      <c r="AD12">
        <f t="shared" si="5"/>
        <v>0</v>
      </c>
      <c r="AE12">
        <f t="shared" si="5"/>
        <v>0</v>
      </c>
      <c r="AF12">
        <f t="shared" si="5"/>
        <v>0</v>
      </c>
    </row>
    <row r="13" spans="1:32">
      <c r="A13" s="23" t="s">
        <v>244</v>
      </c>
      <c r="B13">
        <f t="shared" si="1"/>
        <v>74236.217308423802</v>
      </c>
      <c r="C13">
        <f t="shared" si="2"/>
        <v>74236.217308423802</v>
      </c>
      <c r="D13" s="67">
        <f t="shared" ref="D13:AF13" si="6">SUM(D$5*SUMIFS(C$39:C$48,$B$39:$B$48,$A13),D$6*IF($B$2=TRUE,SUMIFS($B$147:$B$162,$A$147:$A$162,$A13),SUMIFS(E$125:E$140,$A$125:$A$140,$A13)))</f>
        <v>74236.217308423802</v>
      </c>
      <c r="E13">
        <f t="shared" si="6"/>
        <v>57855.54335483969</v>
      </c>
      <c r="F13">
        <f t="shared" si="6"/>
        <v>56053.625562618057</v>
      </c>
      <c r="G13">
        <f t="shared" si="6"/>
        <v>53103.733328147697</v>
      </c>
      <c r="H13">
        <f t="shared" si="6"/>
        <v>52568.798048729826</v>
      </c>
      <c r="I13">
        <f t="shared" si="6"/>
        <v>41626.681788814953</v>
      </c>
      <c r="J13">
        <f t="shared" si="6"/>
        <v>38384.566912394388</v>
      </c>
      <c r="K13">
        <f t="shared" si="6"/>
        <v>36304.133331564663</v>
      </c>
      <c r="L13">
        <f t="shared" si="6"/>
        <v>36236.479848898212</v>
      </c>
      <c r="M13">
        <f t="shared" si="6"/>
        <v>36236.479848898212</v>
      </c>
      <c r="N13">
        <f t="shared" si="6"/>
        <v>36236.479848898212</v>
      </c>
      <c r="O13">
        <f t="shared" si="6"/>
        <v>36236.479848898212</v>
      </c>
      <c r="P13">
        <f t="shared" si="6"/>
        <v>36236.479848898212</v>
      </c>
      <c r="Q13">
        <f t="shared" si="6"/>
        <v>36236.479848898212</v>
      </c>
      <c r="R13">
        <f t="shared" si="6"/>
        <v>36236.479848898212</v>
      </c>
      <c r="S13">
        <f t="shared" si="6"/>
        <v>36236.479848898212</v>
      </c>
      <c r="T13">
        <f t="shared" si="6"/>
        <v>36236.479848898212</v>
      </c>
      <c r="U13">
        <f t="shared" si="6"/>
        <v>36236.479848898212</v>
      </c>
      <c r="V13">
        <f t="shared" si="6"/>
        <v>36236.479848898212</v>
      </c>
      <c r="W13">
        <f t="shared" si="6"/>
        <v>36236.479848898212</v>
      </c>
      <c r="X13">
        <f t="shared" si="6"/>
        <v>36236.479848898212</v>
      </c>
      <c r="Y13">
        <f t="shared" si="6"/>
        <v>36236.479848898212</v>
      </c>
      <c r="Z13">
        <f t="shared" si="6"/>
        <v>36236.479848898212</v>
      </c>
      <c r="AA13">
        <f t="shared" si="6"/>
        <v>36236.479848898212</v>
      </c>
      <c r="AB13">
        <f t="shared" si="6"/>
        <v>36236.479848898212</v>
      </c>
      <c r="AC13">
        <f t="shared" si="6"/>
        <v>36236.479848898212</v>
      </c>
      <c r="AD13">
        <f t="shared" si="6"/>
        <v>36236.479848898212</v>
      </c>
      <c r="AE13">
        <f t="shared" si="6"/>
        <v>36236.479848898212</v>
      </c>
      <c r="AF13">
        <f t="shared" si="6"/>
        <v>36236.479848898212</v>
      </c>
    </row>
    <row r="14" spans="1:32">
      <c r="A14" s="23" t="s">
        <v>243</v>
      </c>
      <c r="B14">
        <f t="shared" si="1"/>
        <v>100972.10078125993</v>
      </c>
      <c r="C14">
        <f t="shared" si="2"/>
        <v>100972.10078125993</v>
      </c>
      <c r="D14" s="67">
        <f t="shared" ref="D14:AF14" si="7">SUM(D$5*SUMIFS(C$39:C$48,$B$39:$B$48,$A14),D$6*IF($B$2=TRUE,SUMIFS($B$147:$B$162,$A$147:$A$162,$A14),SUMIFS(E$125:E$140,$A$125:$A$140,$A14)))</f>
        <v>100972.10078125993</v>
      </c>
      <c r="E14">
        <f t="shared" si="7"/>
        <v>103862.43863134953</v>
      </c>
      <c r="F14">
        <f t="shared" si="7"/>
        <v>102277.39759800183</v>
      </c>
      <c r="G14">
        <f t="shared" si="7"/>
        <v>112178.61950463272</v>
      </c>
      <c r="H14">
        <f t="shared" si="7"/>
        <v>110501.32523783624</v>
      </c>
      <c r="I14">
        <f t="shared" si="7"/>
        <v>106881.37651449392</v>
      </c>
      <c r="J14">
        <f t="shared" si="7"/>
        <v>88200.236515250901</v>
      </c>
      <c r="K14">
        <f t="shared" si="7"/>
        <v>68666.117604442115</v>
      </c>
      <c r="L14">
        <f t="shared" si="7"/>
        <v>60901.458683358745</v>
      </c>
      <c r="M14">
        <f t="shared" si="7"/>
        <v>60901.458683358745</v>
      </c>
      <c r="N14">
        <f t="shared" si="7"/>
        <v>60901.458683358745</v>
      </c>
      <c r="O14">
        <f t="shared" si="7"/>
        <v>60901.458683358745</v>
      </c>
      <c r="P14">
        <f t="shared" si="7"/>
        <v>60901.458683358745</v>
      </c>
      <c r="Q14">
        <f t="shared" si="7"/>
        <v>60901.458683358745</v>
      </c>
      <c r="R14">
        <f t="shared" si="7"/>
        <v>60901.458683358745</v>
      </c>
      <c r="S14">
        <f t="shared" si="7"/>
        <v>60901.458683358745</v>
      </c>
      <c r="T14">
        <f t="shared" si="7"/>
        <v>60901.458683358745</v>
      </c>
      <c r="U14">
        <f t="shared" si="7"/>
        <v>60901.458683358745</v>
      </c>
      <c r="V14">
        <f t="shared" si="7"/>
        <v>60901.458683358745</v>
      </c>
      <c r="W14">
        <f t="shared" si="7"/>
        <v>60901.458683358745</v>
      </c>
      <c r="X14">
        <f t="shared" si="7"/>
        <v>60901.458683358745</v>
      </c>
      <c r="Y14">
        <f t="shared" si="7"/>
        <v>60901.458683358745</v>
      </c>
      <c r="Z14">
        <f t="shared" si="7"/>
        <v>60901.458683358745</v>
      </c>
      <c r="AA14">
        <f t="shared" si="7"/>
        <v>60901.458683358745</v>
      </c>
      <c r="AB14">
        <f t="shared" si="7"/>
        <v>60901.458683358745</v>
      </c>
      <c r="AC14">
        <f t="shared" si="7"/>
        <v>60901.458683358745</v>
      </c>
      <c r="AD14">
        <f t="shared" si="7"/>
        <v>60901.458683358745</v>
      </c>
      <c r="AE14">
        <f t="shared" si="7"/>
        <v>60901.458683358745</v>
      </c>
      <c r="AF14">
        <f t="shared" si="7"/>
        <v>60901.458683358745</v>
      </c>
    </row>
    <row r="15" spans="1:32">
      <c r="A15" s="23" t="s">
        <v>248</v>
      </c>
      <c r="B15">
        <f t="shared" si="1"/>
        <v>230932.63276498124</v>
      </c>
      <c r="C15">
        <f t="shared" si="2"/>
        <v>230932.63276498124</v>
      </c>
      <c r="D15" s="67">
        <f t="shared" ref="D15:AF15" si="8">SUM(D$5*SUMIFS(C$39:C$48,$B$39:$B$48,$A15),D$6*IF($B$2=TRUE,SUMIFS($B$147:$B$162,$A$147:$A$162,$A15),SUMIFS(E$125:E$140,$A$125:$A$140,$A15)))</f>
        <v>230932.63276498124</v>
      </c>
      <c r="E15">
        <f t="shared" si="8"/>
        <v>306104.81958182523</v>
      </c>
      <c r="F15">
        <f t="shared" si="8"/>
        <v>338464.25928538304</v>
      </c>
      <c r="G15">
        <f t="shared" si="8"/>
        <v>410679.81334640906</v>
      </c>
      <c r="H15">
        <f t="shared" si="8"/>
        <v>420556.8161966271</v>
      </c>
      <c r="I15">
        <f t="shared" si="8"/>
        <v>467469.84997383389</v>
      </c>
      <c r="J15">
        <f t="shared" si="8"/>
        <v>503993.96094169933</v>
      </c>
      <c r="K15">
        <f t="shared" si="8"/>
        <v>538861.68046967336</v>
      </c>
      <c r="L15">
        <f t="shared" si="8"/>
        <v>547624.46947764372</v>
      </c>
      <c r="M15">
        <f t="shared" si="8"/>
        <v>547624.46947764372</v>
      </c>
      <c r="N15">
        <f t="shared" si="8"/>
        <v>547624.46947764372</v>
      </c>
      <c r="O15">
        <f t="shared" si="8"/>
        <v>547624.46947764372</v>
      </c>
      <c r="P15">
        <f t="shared" si="8"/>
        <v>547624.46947764372</v>
      </c>
      <c r="Q15">
        <f t="shared" si="8"/>
        <v>547624.46947764372</v>
      </c>
      <c r="R15">
        <f t="shared" si="8"/>
        <v>547624.46947764372</v>
      </c>
      <c r="S15">
        <f t="shared" si="8"/>
        <v>547624.46947764372</v>
      </c>
      <c r="T15">
        <f t="shared" si="8"/>
        <v>547624.46947764372</v>
      </c>
      <c r="U15">
        <f t="shared" si="8"/>
        <v>547624.46947764372</v>
      </c>
      <c r="V15">
        <f t="shared" si="8"/>
        <v>547624.46947764372</v>
      </c>
      <c r="W15">
        <f t="shared" si="8"/>
        <v>547624.46947764372</v>
      </c>
      <c r="X15">
        <f t="shared" si="8"/>
        <v>547624.46947764372</v>
      </c>
      <c r="Y15">
        <f t="shared" si="8"/>
        <v>547624.46947764372</v>
      </c>
      <c r="Z15">
        <f t="shared" si="8"/>
        <v>547624.46947764372</v>
      </c>
      <c r="AA15">
        <f t="shared" si="8"/>
        <v>547624.46947764372</v>
      </c>
      <c r="AB15">
        <f t="shared" si="8"/>
        <v>547624.46947764372</v>
      </c>
      <c r="AC15">
        <f t="shared" si="8"/>
        <v>547624.46947764372</v>
      </c>
      <c r="AD15">
        <f t="shared" si="8"/>
        <v>547624.46947764372</v>
      </c>
      <c r="AE15">
        <f t="shared" si="8"/>
        <v>547624.46947764372</v>
      </c>
      <c r="AF15">
        <f t="shared" si="8"/>
        <v>547624.46947764372</v>
      </c>
    </row>
    <row r="16" spans="1:32">
      <c r="A16" s="23" t="s">
        <v>633</v>
      </c>
      <c r="B16">
        <f t="shared" si="1"/>
        <v>12542.294233303835</v>
      </c>
      <c r="C16">
        <f t="shared" si="2"/>
        <v>12542.294233303835</v>
      </c>
      <c r="D16" s="67">
        <f t="shared" ref="D16:AF16" si="9">SUM(D$5*SUMIFS(C$39:C$48,$B$39:$B$48,$A16),D$6*IF($B$2=TRUE,SUMIFS($B$147:$B$162,$A$147:$A$162,$A16),SUMIFS(E$125:E$140,$A$125:$A$140,$A16)))</f>
        <v>12542.294233303835</v>
      </c>
      <c r="E16">
        <f t="shared" si="9"/>
        <v>27960.092467358543</v>
      </c>
      <c r="F16">
        <f t="shared" si="9"/>
        <v>27292.438915028692</v>
      </c>
      <c r="G16">
        <f t="shared" si="9"/>
        <v>31812.253312774799</v>
      </c>
      <c r="H16">
        <f t="shared" si="9"/>
        <v>32041.904360139844</v>
      </c>
      <c r="I16">
        <f t="shared" si="9"/>
        <v>40114.634490163837</v>
      </c>
      <c r="J16">
        <f t="shared" si="9"/>
        <v>42321.801612540286</v>
      </c>
      <c r="K16">
        <f t="shared" si="9"/>
        <v>42888.692814452908</v>
      </c>
      <c r="L16">
        <f t="shared" si="9"/>
        <v>42267.029454397758</v>
      </c>
      <c r="M16">
        <f t="shared" si="9"/>
        <v>42267.029454397758</v>
      </c>
      <c r="N16">
        <f t="shared" si="9"/>
        <v>42267.029454397758</v>
      </c>
      <c r="O16">
        <f t="shared" si="9"/>
        <v>42267.029454397758</v>
      </c>
      <c r="P16">
        <f t="shared" si="9"/>
        <v>42267.029454397758</v>
      </c>
      <c r="Q16">
        <f t="shared" si="9"/>
        <v>42267.029454397758</v>
      </c>
      <c r="R16">
        <f t="shared" si="9"/>
        <v>42267.029454397758</v>
      </c>
      <c r="S16">
        <f t="shared" si="9"/>
        <v>42267.029454397758</v>
      </c>
      <c r="T16">
        <f t="shared" si="9"/>
        <v>42267.029454397758</v>
      </c>
      <c r="U16">
        <f t="shared" si="9"/>
        <v>42267.029454397758</v>
      </c>
      <c r="V16">
        <f t="shared" si="9"/>
        <v>42267.029454397758</v>
      </c>
      <c r="W16">
        <f t="shared" si="9"/>
        <v>42267.029454397758</v>
      </c>
      <c r="X16">
        <f t="shared" si="9"/>
        <v>42267.029454397758</v>
      </c>
      <c r="Y16">
        <f t="shared" si="9"/>
        <v>42267.029454397758</v>
      </c>
      <c r="Z16">
        <f t="shared" si="9"/>
        <v>42267.029454397758</v>
      </c>
      <c r="AA16">
        <f t="shared" si="9"/>
        <v>42267.029454397758</v>
      </c>
      <c r="AB16">
        <f t="shared" si="9"/>
        <v>42267.029454397758</v>
      </c>
      <c r="AC16">
        <f t="shared" si="9"/>
        <v>42267.029454397758</v>
      </c>
      <c r="AD16">
        <f t="shared" si="9"/>
        <v>42267.029454397758</v>
      </c>
      <c r="AE16">
        <f t="shared" si="9"/>
        <v>42267.029454397758</v>
      </c>
      <c r="AF16">
        <f t="shared" si="9"/>
        <v>42267.029454397758</v>
      </c>
    </row>
    <row r="17" spans="1:32">
      <c r="A17" s="23" t="s">
        <v>634</v>
      </c>
      <c r="B17">
        <f t="shared" si="1"/>
        <v>0</v>
      </c>
      <c r="C17">
        <f t="shared" si="2"/>
        <v>0</v>
      </c>
      <c r="D17" s="67">
        <f t="shared" ref="D17:AF17" si="10">SUM(D$5*SUMIFS(C$39:C$48,$B$39:$B$48,$A17),D$6*IF($B$2=TRUE,SUMIFS($B$147:$B$162,$A$147:$A$162,$A17),SUMIFS(E$125:E$140,$A$125:$A$140,$A17)))</f>
        <v>0</v>
      </c>
      <c r="E17">
        <f t="shared" si="10"/>
        <v>0</v>
      </c>
      <c r="F17">
        <f t="shared" si="10"/>
        <v>0</v>
      </c>
      <c r="G17">
        <f t="shared" si="10"/>
        <v>0</v>
      </c>
      <c r="H17">
        <f t="shared" si="10"/>
        <v>0</v>
      </c>
      <c r="I17">
        <f t="shared" si="10"/>
        <v>0</v>
      </c>
      <c r="J17">
        <f t="shared" si="10"/>
        <v>0</v>
      </c>
      <c r="K17">
        <f t="shared" si="10"/>
        <v>0</v>
      </c>
      <c r="L17">
        <f t="shared" si="10"/>
        <v>0</v>
      </c>
      <c r="M17">
        <f t="shared" si="10"/>
        <v>0</v>
      </c>
      <c r="N17">
        <f t="shared" si="10"/>
        <v>0</v>
      </c>
      <c r="O17">
        <f t="shared" si="10"/>
        <v>0</v>
      </c>
      <c r="P17">
        <f t="shared" si="10"/>
        <v>0</v>
      </c>
      <c r="Q17">
        <f t="shared" si="10"/>
        <v>0</v>
      </c>
      <c r="R17">
        <f t="shared" si="10"/>
        <v>0</v>
      </c>
      <c r="S17">
        <f t="shared" si="10"/>
        <v>0</v>
      </c>
      <c r="T17">
        <f t="shared" si="10"/>
        <v>0</v>
      </c>
      <c r="U17">
        <f t="shared" si="10"/>
        <v>0</v>
      </c>
      <c r="V17">
        <f t="shared" si="10"/>
        <v>0</v>
      </c>
      <c r="W17">
        <f t="shared" si="10"/>
        <v>0</v>
      </c>
      <c r="X17">
        <f t="shared" si="10"/>
        <v>0</v>
      </c>
      <c r="Y17">
        <f t="shared" si="10"/>
        <v>0</v>
      </c>
      <c r="Z17">
        <f t="shared" si="10"/>
        <v>0</v>
      </c>
      <c r="AA17">
        <f t="shared" si="10"/>
        <v>0</v>
      </c>
      <c r="AB17">
        <f t="shared" si="10"/>
        <v>0</v>
      </c>
      <c r="AC17">
        <f t="shared" si="10"/>
        <v>0</v>
      </c>
      <c r="AD17">
        <f t="shared" si="10"/>
        <v>0</v>
      </c>
      <c r="AE17">
        <f t="shared" si="10"/>
        <v>0</v>
      </c>
      <c r="AF17">
        <f t="shared" si="10"/>
        <v>0</v>
      </c>
    </row>
    <row r="18" spans="1:32">
      <c r="A18" s="23" t="s">
        <v>238</v>
      </c>
      <c r="B18">
        <f t="shared" si="1"/>
        <v>2222.4874292880295</v>
      </c>
      <c r="C18">
        <f t="shared" si="2"/>
        <v>2222.4874292880295</v>
      </c>
      <c r="D18" s="67">
        <f t="shared" ref="D18:AF18" si="11">SUM(D$5*SUMIFS(C$39:C$48,$B$39:$B$48,$A18),D$6*IF($B$2=TRUE,SUMIFS($B$147:$B$162,$A$147:$A$162,$A18),SUMIFS(E$125:E$140,$A$125:$A$140,$A18)))</f>
        <v>2222.4874292880295</v>
      </c>
      <c r="E18">
        <f t="shared" si="11"/>
        <v>1687.3690869585555</v>
      </c>
      <c r="F18">
        <f t="shared" si="11"/>
        <v>1634.4568060375689</v>
      </c>
      <c r="G18">
        <f t="shared" si="11"/>
        <v>1546.8088083858486</v>
      </c>
      <c r="H18">
        <f t="shared" si="11"/>
        <v>1502.1452331396285</v>
      </c>
      <c r="I18">
        <f t="shared" si="11"/>
        <v>661.34903077110698</v>
      </c>
      <c r="J18">
        <f t="shared" si="11"/>
        <v>669.34644440796887</v>
      </c>
      <c r="K18">
        <f t="shared" si="11"/>
        <v>655.82552788189298</v>
      </c>
      <c r="L18">
        <f t="shared" si="11"/>
        <v>623.78347526872199</v>
      </c>
      <c r="M18">
        <f t="shared" si="11"/>
        <v>623.78347526872199</v>
      </c>
      <c r="N18">
        <f t="shared" si="11"/>
        <v>623.78347526872199</v>
      </c>
      <c r="O18">
        <f t="shared" si="11"/>
        <v>623.78347526872199</v>
      </c>
      <c r="P18">
        <f t="shared" si="11"/>
        <v>623.78347526872199</v>
      </c>
      <c r="Q18">
        <f t="shared" si="11"/>
        <v>623.78347526872199</v>
      </c>
      <c r="R18">
        <f t="shared" si="11"/>
        <v>623.78347526872199</v>
      </c>
      <c r="S18">
        <f t="shared" si="11"/>
        <v>623.78347526872199</v>
      </c>
      <c r="T18">
        <f t="shared" si="11"/>
        <v>623.78347526872199</v>
      </c>
      <c r="U18">
        <f t="shared" si="11"/>
        <v>623.78347526872199</v>
      </c>
      <c r="V18">
        <f t="shared" si="11"/>
        <v>623.78347526872199</v>
      </c>
      <c r="W18">
        <f t="shared" si="11"/>
        <v>623.78347526872199</v>
      </c>
      <c r="X18">
        <f t="shared" si="11"/>
        <v>623.78347526872199</v>
      </c>
      <c r="Y18">
        <f t="shared" si="11"/>
        <v>623.78347526872199</v>
      </c>
      <c r="Z18">
        <f t="shared" si="11"/>
        <v>623.78347526872199</v>
      </c>
      <c r="AA18">
        <f t="shared" si="11"/>
        <v>623.78347526872199</v>
      </c>
      <c r="AB18">
        <f t="shared" si="11"/>
        <v>623.78347526872199</v>
      </c>
      <c r="AC18">
        <f t="shared" si="11"/>
        <v>623.78347526872199</v>
      </c>
      <c r="AD18">
        <f t="shared" si="11"/>
        <v>623.78347526872199</v>
      </c>
      <c r="AE18">
        <f t="shared" si="11"/>
        <v>623.78347526872199</v>
      </c>
      <c r="AF18">
        <f t="shared" si="11"/>
        <v>623.78347526872199</v>
      </c>
    </row>
    <row r="19" spans="1:32">
      <c r="A19" s="23" t="s">
        <v>242</v>
      </c>
      <c r="B19">
        <f t="shared" si="1"/>
        <v>0</v>
      </c>
      <c r="C19">
        <f t="shared" si="2"/>
        <v>0</v>
      </c>
      <c r="D19" s="67">
        <f t="shared" ref="D19:AF19" si="12">SUM(D$5*SUMIFS(C$39:C$48,$B$39:$B$48,$A19),D$6*IF($B$2=TRUE,SUMIFS($B$147:$B$162,$A$147:$A$162,$A19),SUMIFS(E$125:E$140,$A$125:$A$140,$A19)))</f>
        <v>0</v>
      </c>
      <c r="E19">
        <f t="shared" si="12"/>
        <v>0</v>
      </c>
      <c r="F19">
        <f t="shared" si="12"/>
        <v>0</v>
      </c>
      <c r="G19">
        <f t="shared" si="12"/>
        <v>0</v>
      </c>
      <c r="H19">
        <f t="shared" si="12"/>
        <v>0</v>
      </c>
      <c r="I19">
        <f t="shared" si="12"/>
        <v>0</v>
      </c>
      <c r="J19">
        <f t="shared" si="12"/>
        <v>0</v>
      </c>
      <c r="K19">
        <f t="shared" si="12"/>
        <v>0</v>
      </c>
      <c r="L19">
        <f t="shared" si="12"/>
        <v>0</v>
      </c>
      <c r="M19">
        <f t="shared" si="12"/>
        <v>0</v>
      </c>
      <c r="N19">
        <f t="shared" si="12"/>
        <v>0</v>
      </c>
      <c r="O19">
        <f t="shared" si="12"/>
        <v>0</v>
      </c>
      <c r="P19">
        <f t="shared" si="12"/>
        <v>0</v>
      </c>
      <c r="Q19">
        <f t="shared" si="12"/>
        <v>0</v>
      </c>
      <c r="R19">
        <f t="shared" si="12"/>
        <v>0</v>
      </c>
      <c r="S19">
        <f t="shared" si="12"/>
        <v>0</v>
      </c>
      <c r="T19">
        <f t="shared" si="12"/>
        <v>0</v>
      </c>
      <c r="U19">
        <f t="shared" si="12"/>
        <v>0</v>
      </c>
      <c r="V19">
        <f t="shared" si="12"/>
        <v>0</v>
      </c>
      <c r="W19">
        <f t="shared" si="12"/>
        <v>0</v>
      </c>
      <c r="X19">
        <f t="shared" si="12"/>
        <v>0</v>
      </c>
      <c r="Y19">
        <f t="shared" si="12"/>
        <v>0</v>
      </c>
      <c r="Z19">
        <f t="shared" si="12"/>
        <v>0</v>
      </c>
      <c r="AA19">
        <f t="shared" si="12"/>
        <v>0</v>
      </c>
      <c r="AB19">
        <f t="shared" si="12"/>
        <v>0</v>
      </c>
      <c r="AC19">
        <f t="shared" si="12"/>
        <v>0</v>
      </c>
      <c r="AD19">
        <f t="shared" si="12"/>
        <v>0</v>
      </c>
      <c r="AE19">
        <f t="shared" si="12"/>
        <v>0</v>
      </c>
      <c r="AF19">
        <f t="shared" si="12"/>
        <v>0</v>
      </c>
    </row>
    <row r="20" spans="1:32">
      <c r="A20" s="23" t="s">
        <v>245</v>
      </c>
      <c r="B20">
        <f t="shared" si="1"/>
        <v>2191.4523552633536</v>
      </c>
      <c r="C20">
        <f t="shared" si="2"/>
        <v>2191.4523552633536</v>
      </c>
      <c r="D20" s="67">
        <f t="shared" ref="D20:AF20" si="13">SUM(D$5*SUMIFS(C$39:C$48,$B$39:$B$48,$A20),D$6*IF($B$2=TRUE,SUMIFS($B$147:$B$162,$A$147:$A$162,$A20),SUMIFS(E$125:E$140,$A$125:$A$140,$A20)))</f>
        <v>2191.4523552633536</v>
      </c>
      <c r="E20">
        <f t="shared" si="13"/>
        <v>594.91881197965631</v>
      </c>
      <c r="F20">
        <f t="shared" si="13"/>
        <v>506.72313821582839</v>
      </c>
      <c r="G20">
        <f t="shared" si="13"/>
        <v>428.41314445552308</v>
      </c>
      <c r="H20">
        <f t="shared" si="13"/>
        <v>321.22326589018519</v>
      </c>
      <c r="I20">
        <f t="shared" si="13"/>
        <v>282.09221285238959</v>
      </c>
      <c r="J20">
        <f t="shared" si="13"/>
        <v>274.06038119280868</v>
      </c>
      <c r="K20">
        <f t="shared" si="13"/>
        <v>278.23179516309227</v>
      </c>
      <c r="L20">
        <f t="shared" si="13"/>
        <v>79.225006713790378</v>
      </c>
      <c r="M20">
        <f t="shared" si="13"/>
        <v>79.225006713790378</v>
      </c>
      <c r="N20">
        <f t="shared" si="13"/>
        <v>79.225006713790378</v>
      </c>
      <c r="O20">
        <f t="shared" si="13"/>
        <v>79.225006713790378</v>
      </c>
      <c r="P20">
        <f t="shared" si="13"/>
        <v>79.225006713790378</v>
      </c>
      <c r="Q20">
        <f t="shared" si="13"/>
        <v>79.225006713790378</v>
      </c>
      <c r="R20">
        <f t="shared" si="13"/>
        <v>79.225006713790378</v>
      </c>
      <c r="S20">
        <f t="shared" si="13"/>
        <v>79.225006713790378</v>
      </c>
      <c r="T20">
        <f t="shared" si="13"/>
        <v>79.225006713790378</v>
      </c>
      <c r="U20">
        <f t="shared" si="13"/>
        <v>79.225006713790378</v>
      </c>
      <c r="V20">
        <f t="shared" si="13"/>
        <v>79.225006713790378</v>
      </c>
      <c r="W20">
        <f t="shared" si="13"/>
        <v>79.225006713790378</v>
      </c>
      <c r="X20">
        <f t="shared" si="13"/>
        <v>79.225006713790378</v>
      </c>
      <c r="Y20">
        <f t="shared" si="13"/>
        <v>79.225006713790378</v>
      </c>
      <c r="Z20">
        <f t="shared" si="13"/>
        <v>79.225006713790378</v>
      </c>
      <c r="AA20">
        <f t="shared" si="13"/>
        <v>79.225006713790378</v>
      </c>
      <c r="AB20">
        <f t="shared" si="13"/>
        <v>79.225006713790378</v>
      </c>
      <c r="AC20">
        <f t="shared" si="13"/>
        <v>79.225006713790378</v>
      </c>
      <c r="AD20">
        <f t="shared" si="13"/>
        <v>79.225006713790378</v>
      </c>
      <c r="AE20">
        <f t="shared" si="13"/>
        <v>79.225006713790378</v>
      </c>
      <c r="AF20">
        <f t="shared" si="13"/>
        <v>79.225006713790378</v>
      </c>
    </row>
    <row r="21" spans="1:32">
      <c r="A21" s="23" t="s">
        <v>635</v>
      </c>
      <c r="B21">
        <f t="shared" si="1"/>
        <v>0</v>
      </c>
      <c r="C21">
        <f t="shared" si="2"/>
        <v>0</v>
      </c>
      <c r="D21" s="67">
        <f t="shared" ref="D21:AF21" si="14">SUM(D$5*SUMIFS(C$39:C$48,$B$39:$B$48,$A21),D$6*IF($B$2=TRUE,SUMIFS($B$147:$B$162,$A$147:$A$162,$A21),SUMIFS(E$125:E$140,$A$125:$A$140,$A21)))</f>
        <v>0</v>
      </c>
      <c r="E21">
        <f t="shared" si="14"/>
        <v>0</v>
      </c>
      <c r="F21">
        <f t="shared" si="14"/>
        <v>0</v>
      </c>
      <c r="G21">
        <f t="shared" si="14"/>
        <v>0</v>
      </c>
      <c r="H21">
        <f t="shared" si="14"/>
        <v>0</v>
      </c>
      <c r="I21">
        <f t="shared" si="14"/>
        <v>0</v>
      </c>
      <c r="J21">
        <f t="shared" si="14"/>
        <v>0</v>
      </c>
      <c r="K21">
        <f t="shared" si="14"/>
        <v>0</v>
      </c>
      <c r="L21">
        <f t="shared" si="14"/>
        <v>0</v>
      </c>
      <c r="M21">
        <f t="shared" si="14"/>
        <v>0</v>
      </c>
      <c r="N21">
        <f t="shared" si="14"/>
        <v>0</v>
      </c>
      <c r="O21">
        <f t="shared" si="14"/>
        <v>0</v>
      </c>
      <c r="P21">
        <f t="shared" si="14"/>
        <v>0</v>
      </c>
      <c r="Q21">
        <f t="shared" si="14"/>
        <v>0</v>
      </c>
      <c r="R21">
        <f t="shared" si="14"/>
        <v>0</v>
      </c>
      <c r="S21">
        <f t="shared" si="14"/>
        <v>0</v>
      </c>
      <c r="T21">
        <f t="shared" si="14"/>
        <v>0</v>
      </c>
      <c r="U21">
        <f t="shared" si="14"/>
        <v>0</v>
      </c>
      <c r="V21">
        <f t="shared" si="14"/>
        <v>0</v>
      </c>
      <c r="W21">
        <f t="shared" si="14"/>
        <v>0</v>
      </c>
      <c r="X21">
        <f t="shared" si="14"/>
        <v>0</v>
      </c>
      <c r="Y21">
        <f t="shared" si="14"/>
        <v>0</v>
      </c>
      <c r="Z21">
        <f t="shared" si="14"/>
        <v>0</v>
      </c>
      <c r="AA21">
        <f t="shared" si="14"/>
        <v>0</v>
      </c>
      <c r="AB21">
        <f t="shared" si="14"/>
        <v>0</v>
      </c>
      <c r="AC21">
        <f t="shared" si="14"/>
        <v>0</v>
      </c>
      <c r="AD21">
        <f t="shared" si="14"/>
        <v>0</v>
      </c>
      <c r="AE21">
        <f t="shared" si="14"/>
        <v>0</v>
      </c>
      <c r="AF21">
        <f t="shared" si="14"/>
        <v>0</v>
      </c>
    </row>
    <row r="22" spans="1:32">
      <c r="A22" s="23" t="s">
        <v>636</v>
      </c>
      <c r="B22">
        <f t="shared" si="1"/>
        <v>0</v>
      </c>
      <c r="C22">
        <f t="shared" si="2"/>
        <v>0</v>
      </c>
      <c r="D22" s="67">
        <f t="shared" ref="D22:AF22" si="15">SUM(D$5*SUMIFS(C$39:C$48,$B$39:$B$48,$A22),D$6*IF($B$2=TRUE,SUMIFS($B$147:$B$162,$A$147:$A$162,$A22),SUMIFS(E$125:E$140,$A$125:$A$140,$A22)))</f>
        <v>0</v>
      </c>
      <c r="E22">
        <f t="shared" si="15"/>
        <v>0</v>
      </c>
      <c r="F22">
        <f t="shared" si="15"/>
        <v>0</v>
      </c>
      <c r="G22">
        <f t="shared" si="15"/>
        <v>0</v>
      </c>
      <c r="H22">
        <f t="shared" si="15"/>
        <v>0</v>
      </c>
      <c r="I22">
        <f t="shared" si="15"/>
        <v>0</v>
      </c>
      <c r="J22">
        <f t="shared" si="15"/>
        <v>0</v>
      </c>
      <c r="K22">
        <f t="shared" si="15"/>
        <v>0</v>
      </c>
      <c r="L22">
        <f t="shared" si="15"/>
        <v>0</v>
      </c>
      <c r="M22">
        <f t="shared" si="15"/>
        <v>0</v>
      </c>
      <c r="N22">
        <f t="shared" si="15"/>
        <v>0</v>
      </c>
      <c r="O22">
        <f t="shared" si="15"/>
        <v>0</v>
      </c>
      <c r="P22">
        <f t="shared" si="15"/>
        <v>0</v>
      </c>
      <c r="Q22">
        <f t="shared" si="15"/>
        <v>0</v>
      </c>
      <c r="R22">
        <f t="shared" si="15"/>
        <v>0</v>
      </c>
      <c r="S22">
        <f t="shared" si="15"/>
        <v>0</v>
      </c>
      <c r="T22">
        <f t="shared" si="15"/>
        <v>0</v>
      </c>
      <c r="U22">
        <f t="shared" si="15"/>
        <v>0</v>
      </c>
      <c r="V22">
        <f t="shared" si="15"/>
        <v>0</v>
      </c>
      <c r="W22">
        <f t="shared" si="15"/>
        <v>0</v>
      </c>
      <c r="X22">
        <f t="shared" si="15"/>
        <v>0</v>
      </c>
      <c r="Y22">
        <f t="shared" si="15"/>
        <v>0</v>
      </c>
      <c r="Z22">
        <f t="shared" si="15"/>
        <v>0</v>
      </c>
      <c r="AA22">
        <f t="shared" si="15"/>
        <v>0</v>
      </c>
      <c r="AB22">
        <f t="shared" si="15"/>
        <v>0</v>
      </c>
      <c r="AC22">
        <f t="shared" si="15"/>
        <v>0</v>
      </c>
      <c r="AD22">
        <f t="shared" si="15"/>
        <v>0</v>
      </c>
      <c r="AE22">
        <f t="shared" si="15"/>
        <v>0</v>
      </c>
      <c r="AF22">
        <f t="shared" si="15"/>
        <v>0</v>
      </c>
    </row>
    <row r="23" spans="1:32">
      <c r="A23" s="23" t="s">
        <v>247</v>
      </c>
      <c r="B23">
        <f t="shared" si="1"/>
        <v>0</v>
      </c>
      <c r="C23">
        <f t="shared" si="2"/>
        <v>0</v>
      </c>
      <c r="D23" s="67">
        <f t="shared" ref="D23:AF23" si="16">SUM(D$5*SUMIFS(C$39:C$48,$B$39:$B$48,$A23),D$6*IF($B$2=TRUE,SUMIFS($B$147:$B$162,$A$147:$A$162,$A23),SUMIFS(E$125:E$140,$A$125:$A$140,$A23)))</f>
        <v>0</v>
      </c>
      <c r="E23">
        <f t="shared" si="16"/>
        <v>0</v>
      </c>
      <c r="F23">
        <f t="shared" si="16"/>
        <v>0</v>
      </c>
      <c r="G23">
        <f t="shared" si="16"/>
        <v>0</v>
      </c>
      <c r="H23">
        <f t="shared" si="16"/>
        <v>0</v>
      </c>
      <c r="I23">
        <f t="shared" si="16"/>
        <v>0</v>
      </c>
      <c r="J23">
        <f t="shared" si="16"/>
        <v>0</v>
      </c>
      <c r="K23">
        <f t="shared" si="16"/>
        <v>0</v>
      </c>
      <c r="L23">
        <f t="shared" si="16"/>
        <v>0</v>
      </c>
      <c r="M23">
        <f t="shared" si="16"/>
        <v>0</v>
      </c>
      <c r="N23">
        <f t="shared" si="16"/>
        <v>0</v>
      </c>
      <c r="O23">
        <f t="shared" si="16"/>
        <v>0</v>
      </c>
      <c r="P23">
        <f t="shared" si="16"/>
        <v>0</v>
      </c>
      <c r="Q23">
        <f t="shared" si="16"/>
        <v>0</v>
      </c>
      <c r="R23">
        <f t="shared" si="16"/>
        <v>0</v>
      </c>
      <c r="S23">
        <f t="shared" si="16"/>
        <v>0</v>
      </c>
      <c r="T23">
        <f t="shared" si="16"/>
        <v>0</v>
      </c>
      <c r="U23">
        <f t="shared" si="16"/>
        <v>0</v>
      </c>
      <c r="V23">
        <f t="shared" si="16"/>
        <v>0</v>
      </c>
      <c r="W23">
        <f t="shared" si="16"/>
        <v>0</v>
      </c>
      <c r="X23">
        <f t="shared" si="16"/>
        <v>0</v>
      </c>
      <c r="Y23">
        <f t="shared" si="16"/>
        <v>0</v>
      </c>
      <c r="Z23">
        <f t="shared" si="16"/>
        <v>0</v>
      </c>
      <c r="AA23">
        <f t="shared" si="16"/>
        <v>0</v>
      </c>
      <c r="AB23">
        <f t="shared" si="16"/>
        <v>0</v>
      </c>
      <c r="AC23">
        <f t="shared" si="16"/>
        <v>0</v>
      </c>
      <c r="AD23">
        <f t="shared" si="16"/>
        <v>0</v>
      </c>
      <c r="AE23">
        <f t="shared" si="16"/>
        <v>0</v>
      </c>
      <c r="AF23">
        <f t="shared" si="16"/>
        <v>0</v>
      </c>
    </row>
    <row r="24" spans="1:32">
      <c r="A24" s="23" t="s">
        <v>637</v>
      </c>
      <c r="B24">
        <f t="shared" si="1"/>
        <v>0</v>
      </c>
      <c r="C24">
        <f t="shared" si="2"/>
        <v>0</v>
      </c>
      <c r="D24" s="67">
        <f t="shared" ref="D24:AF24" si="17">SUM(D$5*SUMIFS(C$39:C$48,$B$39:$B$48,$A24),D$6*IF($B$2=TRUE,SUMIFS($B$147:$B$162,$A$147:$A$162,$A24),SUMIFS(E$125:E$140,$A$125:$A$140,$A24)))</f>
        <v>0</v>
      </c>
      <c r="E24">
        <f t="shared" si="17"/>
        <v>0</v>
      </c>
      <c r="F24">
        <f t="shared" si="17"/>
        <v>0</v>
      </c>
      <c r="G24">
        <f t="shared" si="17"/>
        <v>0</v>
      </c>
      <c r="H24">
        <f t="shared" si="17"/>
        <v>0</v>
      </c>
      <c r="I24">
        <f t="shared" si="17"/>
        <v>0</v>
      </c>
      <c r="J24">
        <f t="shared" si="17"/>
        <v>0</v>
      </c>
      <c r="K24">
        <f t="shared" si="17"/>
        <v>0</v>
      </c>
      <c r="L24">
        <f t="shared" si="17"/>
        <v>0</v>
      </c>
      <c r="M24">
        <f t="shared" si="17"/>
        <v>0</v>
      </c>
      <c r="N24">
        <f t="shared" si="17"/>
        <v>0</v>
      </c>
      <c r="O24">
        <f t="shared" si="17"/>
        <v>0</v>
      </c>
      <c r="P24">
        <f t="shared" si="17"/>
        <v>0</v>
      </c>
      <c r="Q24">
        <f t="shared" si="17"/>
        <v>0</v>
      </c>
      <c r="R24">
        <f t="shared" si="17"/>
        <v>0</v>
      </c>
      <c r="S24">
        <f t="shared" si="17"/>
        <v>0</v>
      </c>
      <c r="T24">
        <f t="shared" si="17"/>
        <v>0</v>
      </c>
      <c r="U24">
        <f t="shared" si="17"/>
        <v>0</v>
      </c>
      <c r="V24">
        <f t="shared" si="17"/>
        <v>0</v>
      </c>
      <c r="W24">
        <f t="shared" si="17"/>
        <v>0</v>
      </c>
      <c r="X24">
        <f t="shared" si="17"/>
        <v>0</v>
      </c>
      <c r="Y24">
        <f t="shared" si="17"/>
        <v>0</v>
      </c>
      <c r="Z24">
        <f t="shared" si="17"/>
        <v>0</v>
      </c>
      <c r="AA24">
        <f t="shared" si="17"/>
        <v>0</v>
      </c>
      <c r="AB24">
        <f t="shared" si="17"/>
        <v>0</v>
      </c>
      <c r="AC24">
        <f t="shared" si="17"/>
        <v>0</v>
      </c>
      <c r="AD24">
        <f t="shared" si="17"/>
        <v>0</v>
      </c>
      <c r="AE24">
        <f t="shared" si="17"/>
        <v>0</v>
      </c>
      <c r="AF24">
        <f t="shared" si="17"/>
        <v>0</v>
      </c>
    </row>
    <row r="25" spans="1:32">
      <c r="A25" s="23" t="s">
        <v>638</v>
      </c>
      <c r="B25">
        <f t="shared" si="1"/>
        <v>0</v>
      </c>
      <c r="C25">
        <f t="shared" si="2"/>
        <v>0</v>
      </c>
      <c r="D25" s="67">
        <f t="shared" ref="D25:AF25" si="18">SUM(D$5*SUMIFS(C$39:C$48,$B$39:$B$48,$A25),D$6*IF($B$2=TRUE,SUMIFS($B$147:$B$162,$A$147:$A$162,$A25),SUMIFS(E$125:E$140,$A$125:$A$140,$A25)))</f>
        <v>0</v>
      </c>
      <c r="E25">
        <f t="shared" si="18"/>
        <v>0</v>
      </c>
      <c r="F25">
        <f t="shared" si="18"/>
        <v>0</v>
      </c>
      <c r="G25">
        <f t="shared" si="18"/>
        <v>0</v>
      </c>
      <c r="H25">
        <f t="shared" si="18"/>
        <v>0</v>
      </c>
      <c r="I25">
        <f t="shared" si="18"/>
        <v>0</v>
      </c>
      <c r="J25">
        <f t="shared" si="18"/>
        <v>0</v>
      </c>
      <c r="K25">
        <f t="shared" si="18"/>
        <v>0</v>
      </c>
      <c r="L25">
        <f t="shared" si="18"/>
        <v>0</v>
      </c>
      <c r="M25">
        <f t="shared" si="18"/>
        <v>0</v>
      </c>
      <c r="N25">
        <f t="shared" si="18"/>
        <v>0</v>
      </c>
      <c r="O25">
        <f t="shared" si="18"/>
        <v>0</v>
      </c>
      <c r="P25">
        <f t="shared" si="18"/>
        <v>0</v>
      </c>
      <c r="Q25">
        <f t="shared" si="18"/>
        <v>0</v>
      </c>
      <c r="R25">
        <f t="shared" si="18"/>
        <v>0</v>
      </c>
      <c r="S25">
        <f t="shared" si="18"/>
        <v>0</v>
      </c>
      <c r="T25">
        <f t="shared" si="18"/>
        <v>0</v>
      </c>
      <c r="U25">
        <f t="shared" si="18"/>
        <v>0</v>
      </c>
      <c r="V25">
        <f t="shared" si="18"/>
        <v>0</v>
      </c>
      <c r="W25">
        <f t="shared" si="18"/>
        <v>0</v>
      </c>
      <c r="X25">
        <f t="shared" si="18"/>
        <v>0</v>
      </c>
      <c r="Y25">
        <f t="shared" si="18"/>
        <v>0</v>
      </c>
      <c r="Z25">
        <f t="shared" si="18"/>
        <v>0</v>
      </c>
      <c r="AA25">
        <f t="shared" si="18"/>
        <v>0</v>
      </c>
      <c r="AB25">
        <f t="shared" si="18"/>
        <v>0</v>
      </c>
      <c r="AC25">
        <f t="shared" si="18"/>
        <v>0</v>
      </c>
      <c r="AD25">
        <f t="shared" si="18"/>
        <v>0</v>
      </c>
      <c r="AE25">
        <f t="shared" si="18"/>
        <v>0</v>
      </c>
      <c r="AF25">
        <f t="shared" si="18"/>
        <v>0</v>
      </c>
    </row>
    <row r="26" spans="1:32">
      <c r="A26" s="23" t="s">
        <v>639</v>
      </c>
      <c r="B26">
        <f t="shared" si="1"/>
        <v>0</v>
      </c>
      <c r="C26">
        <f t="shared" si="2"/>
        <v>0</v>
      </c>
      <c r="D26" s="67">
        <f t="shared" ref="D26:AF26" si="19">SUM(D$5*SUMIFS(C$39:C$48,$B$39:$B$48,$A26),D$6*IF($B$2=TRUE,SUMIFS($B$147:$B$162,$A$147:$A$162,$A26),SUMIFS(E$125:E$140,$A$125:$A$140,$A26)))</f>
        <v>0</v>
      </c>
      <c r="E26">
        <f t="shared" si="19"/>
        <v>0</v>
      </c>
      <c r="F26">
        <f t="shared" si="19"/>
        <v>0</v>
      </c>
      <c r="G26">
        <f t="shared" si="19"/>
        <v>0</v>
      </c>
      <c r="H26">
        <f t="shared" si="19"/>
        <v>0</v>
      </c>
      <c r="I26">
        <f t="shared" si="19"/>
        <v>0</v>
      </c>
      <c r="J26">
        <f t="shared" si="19"/>
        <v>0</v>
      </c>
      <c r="K26">
        <f t="shared" si="19"/>
        <v>0</v>
      </c>
      <c r="L26">
        <f t="shared" si="19"/>
        <v>0</v>
      </c>
      <c r="M26">
        <f t="shared" si="19"/>
        <v>0</v>
      </c>
      <c r="N26">
        <f t="shared" si="19"/>
        <v>0</v>
      </c>
      <c r="O26">
        <f t="shared" si="19"/>
        <v>0</v>
      </c>
      <c r="P26">
        <f t="shared" si="19"/>
        <v>0</v>
      </c>
      <c r="Q26">
        <f t="shared" si="19"/>
        <v>0</v>
      </c>
      <c r="R26">
        <f t="shared" si="19"/>
        <v>0</v>
      </c>
      <c r="S26">
        <f t="shared" si="19"/>
        <v>0</v>
      </c>
      <c r="T26">
        <f t="shared" si="19"/>
        <v>0</v>
      </c>
      <c r="U26">
        <f t="shared" si="19"/>
        <v>0</v>
      </c>
      <c r="V26">
        <f t="shared" si="19"/>
        <v>0</v>
      </c>
      <c r="W26">
        <f t="shared" si="19"/>
        <v>0</v>
      </c>
      <c r="X26">
        <f t="shared" si="19"/>
        <v>0</v>
      </c>
      <c r="Y26">
        <f t="shared" si="19"/>
        <v>0</v>
      </c>
      <c r="Z26">
        <f t="shared" si="19"/>
        <v>0</v>
      </c>
      <c r="AA26">
        <f t="shared" si="19"/>
        <v>0</v>
      </c>
      <c r="AB26">
        <f t="shared" si="19"/>
        <v>0</v>
      </c>
      <c r="AC26">
        <f t="shared" si="19"/>
        <v>0</v>
      </c>
      <c r="AD26">
        <f t="shared" si="19"/>
        <v>0</v>
      </c>
      <c r="AE26">
        <f t="shared" si="19"/>
        <v>0</v>
      </c>
      <c r="AF26">
        <f t="shared" si="19"/>
        <v>0</v>
      </c>
    </row>
    <row r="27" spans="1:32">
      <c r="A27" s="23" t="s">
        <v>640</v>
      </c>
      <c r="B27">
        <f t="shared" si="1"/>
        <v>0</v>
      </c>
      <c r="C27">
        <f t="shared" si="2"/>
        <v>0</v>
      </c>
      <c r="D27" s="67">
        <f t="shared" ref="D27:AF27" si="20">SUM(D$5*SUMIFS(C$39:C$48,$B$39:$B$48,$A27),D$6*IF($B$2=TRUE,SUMIFS($B$147:$B$162,$A$147:$A$162,$A27),SUMIFS(E$125:E$140,$A$125:$A$140,$A27)))</f>
        <v>0</v>
      </c>
      <c r="E27">
        <f t="shared" si="20"/>
        <v>0</v>
      </c>
      <c r="F27">
        <f t="shared" si="20"/>
        <v>0</v>
      </c>
      <c r="G27">
        <f t="shared" si="20"/>
        <v>0</v>
      </c>
      <c r="H27">
        <f t="shared" si="20"/>
        <v>0</v>
      </c>
      <c r="I27">
        <f t="shared" si="20"/>
        <v>0</v>
      </c>
      <c r="J27">
        <f t="shared" si="20"/>
        <v>0</v>
      </c>
      <c r="K27">
        <f t="shared" si="20"/>
        <v>0</v>
      </c>
      <c r="L27">
        <f t="shared" si="20"/>
        <v>0</v>
      </c>
      <c r="M27">
        <f t="shared" si="20"/>
        <v>0</v>
      </c>
      <c r="N27">
        <f t="shared" si="20"/>
        <v>0</v>
      </c>
      <c r="O27">
        <f t="shared" si="20"/>
        <v>0</v>
      </c>
      <c r="P27">
        <f t="shared" si="20"/>
        <v>0</v>
      </c>
      <c r="Q27">
        <f t="shared" si="20"/>
        <v>0</v>
      </c>
      <c r="R27">
        <f t="shared" si="20"/>
        <v>0</v>
      </c>
      <c r="S27">
        <f t="shared" si="20"/>
        <v>0</v>
      </c>
      <c r="T27">
        <f t="shared" si="20"/>
        <v>0</v>
      </c>
      <c r="U27">
        <f t="shared" si="20"/>
        <v>0</v>
      </c>
      <c r="V27">
        <f t="shared" si="20"/>
        <v>0</v>
      </c>
      <c r="W27">
        <f t="shared" si="20"/>
        <v>0</v>
      </c>
      <c r="X27">
        <f t="shared" si="20"/>
        <v>0</v>
      </c>
      <c r="Y27">
        <f t="shared" si="20"/>
        <v>0</v>
      </c>
      <c r="Z27">
        <f t="shared" si="20"/>
        <v>0</v>
      </c>
      <c r="AA27">
        <f t="shared" si="20"/>
        <v>0</v>
      </c>
      <c r="AB27">
        <f t="shared" si="20"/>
        <v>0</v>
      </c>
      <c r="AC27">
        <f t="shared" si="20"/>
        <v>0</v>
      </c>
      <c r="AD27">
        <f t="shared" si="20"/>
        <v>0</v>
      </c>
      <c r="AE27">
        <f t="shared" si="20"/>
        <v>0</v>
      </c>
      <c r="AF27">
        <f t="shared" si="20"/>
        <v>0</v>
      </c>
    </row>
    <row r="28" spans="1:32">
      <c r="A28" s="23" t="s">
        <v>641</v>
      </c>
      <c r="B28">
        <f t="shared" si="1"/>
        <v>0</v>
      </c>
      <c r="C28">
        <f t="shared" si="2"/>
        <v>0</v>
      </c>
      <c r="D28" s="67">
        <f t="shared" ref="D28:AF28" si="21">SUM(D$5*SUMIFS(C$39:C$48,$B$39:$B$48,$A28),D$6*IF($B$2=TRUE,SUMIFS($B$147:$B$162,$A$147:$A$162,$A28),SUMIFS(E$125:E$140,$A$125:$A$140,$A28)))</f>
        <v>0</v>
      </c>
      <c r="E28">
        <f t="shared" si="21"/>
        <v>0</v>
      </c>
      <c r="F28">
        <f t="shared" si="21"/>
        <v>0</v>
      </c>
      <c r="G28">
        <f t="shared" si="21"/>
        <v>0</v>
      </c>
      <c r="H28">
        <f t="shared" si="21"/>
        <v>0</v>
      </c>
      <c r="I28">
        <f t="shared" si="21"/>
        <v>0</v>
      </c>
      <c r="J28">
        <f t="shared" si="21"/>
        <v>0</v>
      </c>
      <c r="K28">
        <f t="shared" si="21"/>
        <v>0</v>
      </c>
      <c r="L28">
        <f t="shared" si="21"/>
        <v>0</v>
      </c>
      <c r="M28">
        <f t="shared" si="21"/>
        <v>0</v>
      </c>
      <c r="N28">
        <f t="shared" si="21"/>
        <v>0</v>
      </c>
      <c r="O28">
        <f t="shared" si="21"/>
        <v>0</v>
      </c>
      <c r="P28">
        <f t="shared" si="21"/>
        <v>0</v>
      </c>
      <c r="Q28">
        <f t="shared" si="21"/>
        <v>0</v>
      </c>
      <c r="R28">
        <f t="shared" si="21"/>
        <v>0</v>
      </c>
      <c r="S28">
        <f t="shared" si="21"/>
        <v>0</v>
      </c>
      <c r="T28">
        <f t="shared" si="21"/>
        <v>0</v>
      </c>
      <c r="U28">
        <f t="shared" si="21"/>
        <v>0</v>
      </c>
      <c r="V28">
        <f t="shared" si="21"/>
        <v>0</v>
      </c>
      <c r="W28">
        <f t="shared" si="21"/>
        <v>0</v>
      </c>
      <c r="X28">
        <f t="shared" si="21"/>
        <v>0</v>
      </c>
      <c r="Y28">
        <f t="shared" si="21"/>
        <v>0</v>
      </c>
      <c r="Z28">
        <f t="shared" si="21"/>
        <v>0</v>
      </c>
      <c r="AA28">
        <f t="shared" si="21"/>
        <v>0</v>
      </c>
      <c r="AB28">
        <f t="shared" si="21"/>
        <v>0</v>
      </c>
      <c r="AC28">
        <f t="shared" si="21"/>
        <v>0</v>
      </c>
      <c r="AD28">
        <f t="shared" si="21"/>
        <v>0</v>
      </c>
      <c r="AE28">
        <f t="shared" si="21"/>
        <v>0</v>
      </c>
      <c r="AF28">
        <f t="shared" si="21"/>
        <v>0</v>
      </c>
    </row>
    <row r="29" spans="1:32">
      <c r="A29" s="23" t="s">
        <v>642</v>
      </c>
      <c r="B29">
        <f t="shared" si="1"/>
        <v>0</v>
      </c>
      <c r="C29">
        <f t="shared" si="2"/>
        <v>0</v>
      </c>
      <c r="D29" s="67">
        <f t="shared" ref="D29:AF29" si="22">SUM(D$5*SUMIFS(C$39:C$48,$B$39:$B$48,$A29),D$6*IF($B$2=TRUE,SUMIFS($B$147:$B$162,$A$147:$A$162,$A29),SUMIFS(E$125:E$140,$A$125:$A$140,$A29)))</f>
        <v>0</v>
      </c>
      <c r="E29">
        <f t="shared" si="22"/>
        <v>0</v>
      </c>
      <c r="F29">
        <f t="shared" si="22"/>
        <v>0</v>
      </c>
      <c r="G29">
        <f t="shared" si="22"/>
        <v>0</v>
      </c>
      <c r="H29">
        <f t="shared" si="22"/>
        <v>0</v>
      </c>
      <c r="I29">
        <f t="shared" si="22"/>
        <v>0</v>
      </c>
      <c r="J29">
        <f t="shared" si="22"/>
        <v>0</v>
      </c>
      <c r="K29">
        <f t="shared" si="22"/>
        <v>0</v>
      </c>
      <c r="L29">
        <f t="shared" si="22"/>
        <v>0</v>
      </c>
      <c r="M29">
        <f t="shared" si="22"/>
        <v>0</v>
      </c>
      <c r="N29">
        <f t="shared" si="22"/>
        <v>0</v>
      </c>
      <c r="O29">
        <f t="shared" si="22"/>
        <v>0</v>
      </c>
      <c r="P29">
        <f t="shared" si="22"/>
        <v>0</v>
      </c>
      <c r="Q29">
        <f t="shared" si="22"/>
        <v>0</v>
      </c>
      <c r="R29">
        <f t="shared" si="22"/>
        <v>0</v>
      </c>
      <c r="S29">
        <f t="shared" si="22"/>
        <v>0</v>
      </c>
      <c r="T29">
        <f t="shared" si="22"/>
        <v>0</v>
      </c>
      <c r="U29">
        <f t="shared" si="22"/>
        <v>0</v>
      </c>
      <c r="V29">
        <f t="shared" si="22"/>
        <v>0</v>
      </c>
      <c r="W29">
        <f t="shared" si="22"/>
        <v>0</v>
      </c>
      <c r="X29">
        <f t="shared" si="22"/>
        <v>0</v>
      </c>
      <c r="Y29">
        <f t="shared" si="22"/>
        <v>0</v>
      </c>
      <c r="Z29">
        <f t="shared" si="22"/>
        <v>0</v>
      </c>
      <c r="AA29">
        <f t="shared" si="22"/>
        <v>0</v>
      </c>
      <c r="AB29">
        <f t="shared" si="22"/>
        <v>0</v>
      </c>
      <c r="AC29">
        <f t="shared" si="22"/>
        <v>0</v>
      </c>
      <c r="AD29">
        <f t="shared" si="22"/>
        <v>0</v>
      </c>
      <c r="AE29">
        <f t="shared" si="22"/>
        <v>0</v>
      </c>
      <c r="AF29">
        <f t="shared" si="22"/>
        <v>0</v>
      </c>
    </row>
    <row r="30" spans="1:32">
      <c r="A30" s="23" t="s">
        <v>643</v>
      </c>
      <c r="B30">
        <f t="shared" si="1"/>
        <v>0</v>
      </c>
      <c r="C30">
        <f t="shared" si="2"/>
        <v>0</v>
      </c>
      <c r="D30" s="67">
        <f t="shared" ref="D30:AF30" si="23">SUM(D$5*SUMIFS(C$39:C$48,$B$39:$B$48,$A30),D$6*IF($B$2=TRUE,SUMIFS($B$147:$B$162,$A$147:$A$162,$A30),SUMIFS(E$125:E$140,$A$125:$A$140,$A30)))</f>
        <v>0</v>
      </c>
      <c r="E30">
        <f t="shared" si="23"/>
        <v>0</v>
      </c>
      <c r="F30">
        <f t="shared" si="23"/>
        <v>0</v>
      </c>
      <c r="G30">
        <f t="shared" si="23"/>
        <v>0</v>
      </c>
      <c r="H30">
        <f t="shared" si="23"/>
        <v>0</v>
      </c>
      <c r="I30">
        <f t="shared" si="23"/>
        <v>0</v>
      </c>
      <c r="J30">
        <f t="shared" si="23"/>
        <v>0</v>
      </c>
      <c r="K30">
        <f t="shared" si="23"/>
        <v>0</v>
      </c>
      <c r="L30">
        <f t="shared" si="23"/>
        <v>0</v>
      </c>
      <c r="M30">
        <f t="shared" si="23"/>
        <v>0</v>
      </c>
      <c r="N30">
        <f t="shared" si="23"/>
        <v>0</v>
      </c>
      <c r="O30">
        <f t="shared" si="23"/>
        <v>0</v>
      </c>
      <c r="P30">
        <f t="shared" si="23"/>
        <v>0</v>
      </c>
      <c r="Q30">
        <f t="shared" si="23"/>
        <v>0</v>
      </c>
      <c r="R30">
        <f t="shared" si="23"/>
        <v>0</v>
      </c>
      <c r="S30">
        <f t="shared" si="23"/>
        <v>0</v>
      </c>
      <c r="T30">
        <f t="shared" si="23"/>
        <v>0</v>
      </c>
      <c r="U30">
        <f t="shared" si="23"/>
        <v>0</v>
      </c>
      <c r="V30">
        <f t="shared" si="23"/>
        <v>0</v>
      </c>
      <c r="W30">
        <f t="shared" si="23"/>
        <v>0</v>
      </c>
      <c r="X30">
        <f t="shared" si="23"/>
        <v>0</v>
      </c>
      <c r="Y30">
        <f t="shared" si="23"/>
        <v>0</v>
      </c>
      <c r="Z30">
        <f t="shared" si="23"/>
        <v>0</v>
      </c>
      <c r="AA30">
        <f t="shared" si="23"/>
        <v>0</v>
      </c>
      <c r="AB30">
        <f t="shared" si="23"/>
        <v>0</v>
      </c>
      <c r="AC30">
        <f t="shared" si="23"/>
        <v>0</v>
      </c>
      <c r="AD30">
        <f t="shared" si="23"/>
        <v>0</v>
      </c>
      <c r="AE30">
        <f t="shared" si="23"/>
        <v>0</v>
      </c>
      <c r="AF30">
        <f t="shared" si="23"/>
        <v>0</v>
      </c>
    </row>
    <row r="31" spans="1:32">
      <c r="A31" s="23" t="s">
        <v>644</v>
      </c>
      <c r="B31">
        <f t="shared" si="1"/>
        <v>0</v>
      </c>
      <c r="C31">
        <f t="shared" si="2"/>
        <v>0</v>
      </c>
      <c r="D31" s="67">
        <f t="shared" ref="D31:AF31" si="24">SUM(D$5*SUMIFS(C$39:C$48,$B$39:$B$48,$A31),D$6*IF($B$2=TRUE,SUMIFS($B$147:$B$162,$A$147:$A$162,$A31),SUMIFS(E$125:E$140,$A$125:$A$140,$A31)))</f>
        <v>0</v>
      </c>
      <c r="E31">
        <f t="shared" si="24"/>
        <v>0</v>
      </c>
      <c r="F31">
        <f t="shared" si="24"/>
        <v>0</v>
      </c>
      <c r="G31">
        <f t="shared" si="24"/>
        <v>0</v>
      </c>
      <c r="H31">
        <f t="shared" si="24"/>
        <v>0</v>
      </c>
      <c r="I31">
        <f t="shared" si="24"/>
        <v>0</v>
      </c>
      <c r="J31">
        <f t="shared" si="24"/>
        <v>0</v>
      </c>
      <c r="K31">
        <f t="shared" si="24"/>
        <v>0</v>
      </c>
      <c r="L31">
        <f t="shared" si="24"/>
        <v>0</v>
      </c>
      <c r="M31">
        <f t="shared" si="24"/>
        <v>0</v>
      </c>
      <c r="N31">
        <f t="shared" si="24"/>
        <v>0</v>
      </c>
      <c r="O31">
        <f t="shared" si="24"/>
        <v>0</v>
      </c>
      <c r="P31">
        <f t="shared" si="24"/>
        <v>0</v>
      </c>
      <c r="Q31">
        <f t="shared" si="24"/>
        <v>0</v>
      </c>
      <c r="R31">
        <f t="shared" si="24"/>
        <v>0</v>
      </c>
      <c r="S31">
        <f t="shared" si="24"/>
        <v>0</v>
      </c>
      <c r="T31">
        <f t="shared" si="24"/>
        <v>0</v>
      </c>
      <c r="U31">
        <f t="shared" si="24"/>
        <v>0</v>
      </c>
      <c r="V31">
        <f t="shared" si="24"/>
        <v>0</v>
      </c>
      <c r="W31">
        <f t="shared" si="24"/>
        <v>0</v>
      </c>
      <c r="X31">
        <f t="shared" si="24"/>
        <v>0</v>
      </c>
      <c r="Y31">
        <f t="shared" si="24"/>
        <v>0</v>
      </c>
      <c r="Z31">
        <f t="shared" si="24"/>
        <v>0</v>
      </c>
      <c r="AA31">
        <f t="shared" si="24"/>
        <v>0</v>
      </c>
      <c r="AB31">
        <f t="shared" si="24"/>
        <v>0</v>
      </c>
      <c r="AC31">
        <f t="shared" si="24"/>
        <v>0</v>
      </c>
      <c r="AD31">
        <f t="shared" si="24"/>
        <v>0</v>
      </c>
      <c r="AE31">
        <f t="shared" si="24"/>
        <v>0</v>
      </c>
      <c r="AF31">
        <f t="shared" si="24"/>
        <v>0</v>
      </c>
    </row>
    <row r="32" spans="1:32">
      <c r="A32" s="23" t="s">
        <v>645</v>
      </c>
      <c r="B32">
        <f t="shared" si="1"/>
        <v>0</v>
      </c>
      <c r="C32">
        <f t="shared" si="2"/>
        <v>0</v>
      </c>
      <c r="D32" s="67">
        <f t="shared" ref="D32:AF32" si="25">SUM(D$5*SUMIFS(C$39:C$48,$B$39:$B$48,$A32),D$6*IF($B$2=TRUE,SUMIFS($B$147:$B$162,$A$147:$A$162,$A32),SUMIFS(E$125:E$140,$A$125:$A$140,$A32)))</f>
        <v>0</v>
      </c>
      <c r="E32">
        <f t="shared" si="25"/>
        <v>0</v>
      </c>
      <c r="F32">
        <f t="shared" si="25"/>
        <v>0</v>
      </c>
      <c r="G32">
        <f t="shared" si="25"/>
        <v>0</v>
      </c>
      <c r="H32">
        <f t="shared" si="25"/>
        <v>0</v>
      </c>
      <c r="I32">
        <f t="shared" si="25"/>
        <v>0</v>
      </c>
      <c r="J32">
        <f t="shared" si="25"/>
        <v>0</v>
      </c>
      <c r="K32">
        <f t="shared" si="25"/>
        <v>0</v>
      </c>
      <c r="L32">
        <f t="shared" si="25"/>
        <v>0</v>
      </c>
      <c r="M32">
        <f t="shared" si="25"/>
        <v>0</v>
      </c>
      <c r="N32">
        <f t="shared" si="25"/>
        <v>0</v>
      </c>
      <c r="O32">
        <f t="shared" si="25"/>
        <v>0</v>
      </c>
      <c r="P32">
        <f t="shared" si="25"/>
        <v>0</v>
      </c>
      <c r="Q32">
        <f t="shared" si="25"/>
        <v>0</v>
      </c>
      <c r="R32">
        <f t="shared" si="25"/>
        <v>0</v>
      </c>
      <c r="S32">
        <f t="shared" si="25"/>
        <v>0</v>
      </c>
      <c r="T32">
        <f t="shared" si="25"/>
        <v>0</v>
      </c>
      <c r="U32">
        <f t="shared" si="25"/>
        <v>0</v>
      </c>
      <c r="V32">
        <f t="shared" si="25"/>
        <v>0</v>
      </c>
      <c r="W32">
        <f t="shared" si="25"/>
        <v>0</v>
      </c>
      <c r="X32">
        <f t="shared" si="25"/>
        <v>0</v>
      </c>
      <c r="Y32">
        <f t="shared" si="25"/>
        <v>0</v>
      </c>
      <c r="Z32">
        <f t="shared" si="25"/>
        <v>0</v>
      </c>
      <c r="AA32">
        <f t="shared" si="25"/>
        <v>0</v>
      </c>
      <c r="AB32">
        <f t="shared" si="25"/>
        <v>0</v>
      </c>
      <c r="AC32">
        <f t="shared" si="25"/>
        <v>0</v>
      </c>
      <c r="AD32">
        <f t="shared" si="25"/>
        <v>0</v>
      </c>
      <c r="AE32">
        <f t="shared" si="25"/>
        <v>0</v>
      </c>
      <c r="AF32">
        <f t="shared" si="25"/>
        <v>0</v>
      </c>
    </row>
    <row r="33" spans="1:32">
      <c r="A33" s="23" t="s">
        <v>646</v>
      </c>
      <c r="B33">
        <f t="shared" si="1"/>
        <v>0</v>
      </c>
      <c r="C33">
        <f t="shared" si="2"/>
        <v>0</v>
      </c>
      <c r="D33" s="67">
        <f t="shared" ref="D33:AF33" si="26">SUM(D$5*SUMIFS(C$39:C$48,$B$39:$B$48,$A33),D$6*IF($B$2=TRUE,SUMIFS($B$147:$B$162,$A$147:$A$162,$A33),SUMIFS(E$125:E$140,$A$125:$A$140,$A33)))</f>
        <v>0</v>
      </c>
      <c r="E33">
        <f t="shared" si="26"/>
        <v>0</v>
      </c>
      <c r="F33">
        <f t="shared" si="26"/>
        <v>0</v>
      </c>
      <c r="G33">
        <f t="shared" si="26"/>
        <v>0</v>
      </c>
      <c r="H33">
        <f t="shared" si="26"/>
        <v>0</v>
      </c>
      <c r="I33">
        <f t="shared" si="26"/>
        <v>0</v>
      </c>
      <c r="J33">
        <f t="shared" si="26"/>
        <v>0</v>
      </c>
      <c r="K33">
        <f t="shared" si="26"/>
        <v>0</v>
      </c>
      <c r="L33">
        <f t="shared" si="26"/>
        <v>0</v>
      </c>
      <c r="M33">
        <f t="shared" si="26"/>
        <v>0</v>
      </c>
      <c r="N33">
        <f t="shared" si="26"/>
        <v>0</v>
      </c>
      <c r="O33">
        <f t="shared" si="26"/>
        <v>0</v>
      </c>
      <c r="P33">
        <f t="shared" si="26"/>
        <v>0</v>
      </c>
      <c r="Q33">
        <f t="shared" si="26"/>
        <v>0</v>
      </c>
      <c r="R33">
        <f t="shared" si="26"/>
        <v>0</v>
      </c>
      <c r="S33">
        <f t="shared" si="26"/>
        <v>0</v>
      </c>
      <c r="T33">
        <f t="shared" si="26"/>
        <v>0</v>
      </c>
      <c r="U33">
        <f t="shared" si="26"/>
        <v>0</v>
      </c>
      <c r="V33">
        <f t="shared" si="26"/>
        <v>0</v>
      </c>
      <c r="W33">
        <f t="shared" si="26"/>
        <v>0</v>
      </c>
      <c r="X33">
        <f t="shared" si="26"/>
        <v>0</v>
      </c>
      <c r="Y33">
        <f t="shared" si="26"/>
        <v>0</v>
      </c>
      <c r="Z33">
        <f t="shared" si="26"/>
        <v>0</v>
      </c>
      <c r="AA33">
        <f t="shared" si="26"/>
        <v>0</v>
      </c>
      <c r="AB33">
        <f t="shared" si="26"/>
        <v>0</v>
      </c>
      <c r="AC33">
        <f t="shared" si="26"/>
        <v>0</v>
      </c>
      <c r="AD33">
        <f t="shared" si="26"/>
        <v>0</v>
      </c>
      <c r="AE33">
        <f t="shared" si="26"/>
        <v>0</v>
      </c>
      <c r="AF33">
        <f t="shared" si="26"/>
        <v>0</v>
      </c>
    </row>
    <row r="34" spans="1:32">
      <c r="A34" s="23"/>
    </row>
    <row r="35" spans="1:32" s="65" customFormat="1">
      <c r="A35" s="66"/>
      <c r="D35" s="65" t="b">
        <f t="shared" ref="D35:N35" si="27">SUM(D10:D33)=SUM(D5:D6)</f>
        <v>1</v>
      </c>
      <c r="E35" s="65" t="b">
        <f t="shared" si="27"/>
        <v>1</v>
      </c>
      <c r="F35" s="65" t="b">
        <f t="shared" si="27"/>
        <v>1</v>
      </c>
      <c r="G35" s="65" t="b">
        <f t="shared" si="27"/>
        <v>1</v>
      </c>
      <c r="H35" s="65" t="b">
        <f t="shared" si="27"/>
        <v>1</v>
      </c>
      <c r="I35" s="65" t="b">
        <f t="shared" si="27"/>
        <v>1</v>
      </c>
      <c r="J35" s="65" t="b">
        <f t="shared" si="27"/>
        <v>1</v>
      </c>
      <c r="K35" s="65" t="b">
        <f t="shared" si="27"/>
        <v>1</v>
      </c>
      <c r="L35" s="65" t="b">
        <f t="shared" si="27"/>
        <v>1</v>
      </c>
      <c r="M35" s="65" t="b">
        <f t="shared" si="27"/>
        <v>1</v>
      </c>
      <c r="N35" s="65" t="b">
        <f t="shared" si="27"/>
        <v>1</v>
      </c>
    </row>
    <row r="37" spans="1:32">
      <c r="A37" s="1" t="s">
        <v>647</v>
      </c>
      <c r="C37" t="s">
        <v>648</v>
      </c>
      <c r="D37" t="s">
        <v>648</v>
      </c>
      <c r="E37" t="s">
        <v>648</v>
      </c>
      <c r="F37" t="s">
        <v>648</v>
      </c>
      <c r="G37" t="s">
        <v>648</v>
      </c>
      <c r="H37" t="s">
        <v>648</v>
      </c>
      <c r="I37" t="s">
        <v>648</v>
      </c>
      <c r="J37" t="s">
        <v>648</v>
      </c>
      <c r="K37" t="s">
        <v>648</v>
      </c>
      <c r="L37" t="s">
        <v>649</v>
      </c>
    </row>
    <row r="38" spans="1:32">
      <c r="B38" s="1" t="s">
        <v>650</v>
      </c>
      <c r="C38" s="48">
        <v>2022</v>
      </c>
      <c r="D38" s="48">
        <v>2023</v>
      </c>
      <c r="E38" s="48">
        <v>2024</v>
      </c>
      <c r="F38" s="48">
        <v>2025</v>
      </c>
      <c r="G38" s="48">
        <v>2026</v>
      </c>
      <c r="H38" s="48">
        <v>2027</v>
      </c>
      <c r="I38" s="48">
        <v>2028</v>
      </c>
      <c r="J38" s="48">
        <v>2029</v>
      </c>
      <c r="K38" s="48">
        <v>2030</v>
      </c>
      <c r="L38" s="48">
        <v>2031</v>
      </c>
      <c r="M38" s="48">
        <v>2032</v>
      </c>
      <c r="N38" s="48">
        <v>2033</v>
      </c>
      <c r="O38" s="48">
        <v>2034</v>
      </c>
      <c r="P38" s="48">
        <v>2035</v>
      </c>
      <c r="Q38" s="48">
        <v>2036</v>
      </c>
      <c r="R38" s="48">
        <v>2037</v>
      </c>
      <c r="S38" s="48">
        <v>2038</v>
      </c>
      <c r="T38" s="48">
        <v>2039</v>
      </c>
      <c r="U38" s="48">
        <v>2040</v>
      </c>
      <c r="V38" s="48">
        <v>2041</v>
      </c>
      <c r="W38" s="48">
        <v>2042</v>
      </c>
      <c r="X38" s="48">
        <v>2043</v>
      </c>
      <c r="Y38" s="48">
        <v>2044</v>
      </c>
      <c r="Z38" s="48">
        <v>2045</v>
      </c>
      <c r="AA38" s="48">
        <v>2046</v>
      </c>
      <c r="AB38" s="48">
        <v>2047</v>
      </c>
      <c r="AC38" s="48">
        <v>2048</v>
      </c>
      <c r="AD38" s="48">
        <v>2049</v>
      </c>
      <c r="AE38" s="48">
        <v>2050</v>
      </c>
    </row>
    <row r="39" spans="1:32">
      <c r="B39" s="2" t="s">
        <v>238</v>
      </c>
      <c r="C39">
        <f>SUMPRODUCT(D57:D106,$B$57:$B$106)</f>
        <v>3.1825701984990345E-3</v>
      </c>
      <c r="D39">
        <f>SUMPRODUCT(P$57:P$106,$B$57:$B$106)</f>
        <v>2.4162883889710688E-3</v>
      </c>
      <c r="E39">
        <f>SUMPRODUCT(AB$57:AB$106,$B$57:$B$106)</f>
        <v>2.3405187597823509E-3</v>
      </c>
      <c r="F39">
        <f>SUMPRODUCT(AN$57:AN$106,$B$57:$B$106)</f>
        <v>2.2150080812477872E-3</v>
      </c>
      <c r="G39">
        <f>SUMPRODUCT(AZ$57:AZ$106,$B$57:$B$106)</f>
        <v>2.1510504805595464E-3</v>
      </c>
      <c r="H39">
        <f>SUMPRODUCT(BL$57:BL$106,$B$57:$B$106)</f>
        <v>9.4704234921707175E-4</v>
      </c>
      <c r="I39">
        <f>SUMPRODUCT(BX$57:BX$106,$B$57:$B$106)</f>
        <v>9.5849453111485647E-4</v>
      </c>
      <c r="J39">
        <f>SUMPRODUCT(CJ$57:CJ$106,$B$57:$B$106)</f>
        <v>9.3913277211221181E-4</v>
      </c>
      <c r="K39">
        <f>SUMPRODUCT(CV$57:CV$106,$B$57:$B$106)</f>
        <v>8.9324901124068963E-4</v>
      </c>
      <c r="L39" s="53">
        <f t="shared" ref="L39:AE39" si="28">K39</f>
        <v>8.9324901124068963E-4</v>
      </c>
      <c r="M39" s="53">
        <f t="shared" si="28"/>
        <v>8.9324901124068963E-4</v>
      </c>
      <c r="N39" s="53">
        <f t="shared" si="28"/>
        <v>8.9324901124068963E-4</v>
      </c>
      <c r="O39" s="53">
        <f t="shared" si="28"/>
        <v>8.9324901124068963E-4</v>
      </c>
      <c r="P39" s="53">
        <f t="shared" si="28"/>
        <v>8.9324901124068963E-4</v>
      </c>
      <c r="Q39" s="53">
        <f t="shared" si="28"/>
        <v>8.9324901124068963E-4</v>
      </c>
      <c r="R39" s="53">
        <f t="shared" si="28"/>
        <v>8.9324901124068963E-4</v>
      </c>
      <c r="S39" s="53">
        <f t="shared" si="28"/>
        <v>8.9324901124068963E-4</v>
      </c>
      <c r="T39" s="53">
        <f t="shared" si="28"/>
        <v>8.9324901124068963E-4</v>
      </c>
      <c r="U39" s="53">
        <f t="shared" si="28"/>
        <v>8.9324901124068963E-4</v>
      </c>
      <c r="V39" s="53">
        <f t="shared" si="28"/>
        <v>8.9324901124068963E-4</v>
      </c>
      <c r="W39" s="53">
        <f t="shared" si="28"/>
        <v>8.9324901124068963E-4</v>
      </c>
      <c r="X39" s="53">
        <f t="shared" si="28"/>
        <v>8.9324901124068963E-4</v>
      </c>
      <c r="Y39" s="53">
        <f t="shared" si="28"/>
        <v>8.9324901124068963E-4</v>
      </c>
      <c r="Z39" s="53">
        <f t="shared" si="28"/>
        <v>8.9324901124068963E-4</v>
      </c>
      <c r="AA39" s="53">
        <f t="shared" si="28"/>
        <v>8.9324901124068963E-4</v>
      </c>
      <c r="AB39" s="53">
        <f t="shared" si="28"/>
        <v>8.9324901124068963E-4</v>
      </c>
      <c r="AC39" s="53">
        <f t="shared" si="28"/>
        <v>8.9324901124068963E-4</v>
      </c>
      <c r="AD39" s="53">
        <f t="shared" si="28"/>
        <v>8.9324901124068963E-4</v>
      </c>
      <c r="AE39" s="53">
        <f t="shared" si="28"/>
        <v>8.9324901124068963E-4</v>
      </c>
    </row>
    <row r="40" spans="1:32">
      <c r="B40" s="2" t="s">
        <v>239</v>
      </c>
      <c r="C40">
        <f>SUMPRODUCT(E57:E106,$B$57:$B$106)</f>
        <v>0.26190394538117412</v>
      </c>
      <c r="D40">
        <f>SUMPRODUCT(Q$57:Q$106,$B$57:$B$106)</f>
        <v>0.17821037742324455</v>
      </c>
      <c r="E40">
        <f>SUMPRODUCT(AC$57:AC$106,$B$57:$B$106)</f>
        <v>0.15036509406540849</v>
      </c>
      <c r="F40">
        <f>SUMPRODUCT(AO$57:AO$106,$B$57:$B$106)</f>
        <v>6.4360833799730149E-2</v>
      </c>
      <c r="G40">
        <f>SUMPRODUCT(BA$57:BA$106,$B$57:$B$106)</f>
        <v>6.6041739720476819E-2</v>
      </c>
      <c r="H40">
        <f>SUMPRODUCT(BM$57:BM$106,$B$57:$B$106)</f>
        <v>3.5343262882070861E-2</v>
      </c>
      <c r="I40">
        <f>SUMPRODUCT(BY$57:BY$106,$B$57:$B$106)</f>
        <v>1.5135590069366633E-2</v>
      </c>
      <c r="J40">
        <f>SUMPRODUCT(CK$57:CK$106,$B$57:$B$106)</f>
        <v>5.1078184112231589E-3</v>
      </c>
      <c r="K40">
        <f>SUMPRODUCT(CW$57:CW$106,$B$57:$B$106)</f>
        <v>7.1749001917308809E-3</v>
      </c>
      <c r="L40" s="53">
        <f t="shared" ref="L40:AE40" si="29">K40</f>
        <v>7.1749001917308809E-3</v>
      </c>
      <c r="M40" s="53">
        <f t="shared" si="29"/>
        <v>7.1749001917308809E-3</v>
      </c>
      <c r="N40" s="53">
        <f t="shared" si="29"/>
        <v>7.1749001917308809E-3</v>
      </c>
      <c r="O40" s="53">
        <f t="shared" si="29"/>
        <v>7.1749001917308809E-3</v>
      </c>
      <c r="P40" s="53">
        <f t="shared" si="29"/>
        <v>7.1749001917308809E-3</v>
      </c>
      <c r="Q40" s="53">
        <f t="shared" si="29"/>
        <v>7.1749001917308809E-3</v>
      </c>
      <c r="R40" s="53">
        <f t="shared" si="29"/>
        <v>7.1749001917308809E-3</v>
      </c>
      <c r="S40" s="53">
        <f t="shared" si="29"/>
        <v>7.1749001917308809E-3</v>
      </c>
      <c r="T40" s="53">
        <f t="shared" si="29"/>
        <v>7.1749001917308809E-3</v>
      </c>
      <c r="U40" s="53">
        <f t="shared" si="29"/>
        <v>7.1749001917308809E-3</v>
      </c>
      <c r="V40" s="53">
        <f t="shared" si="29"/>
        <v>7.1749001917308809E-3</v>
      </c>
      <c r="W40" s="53">
        <f t="shared" si="29"/>
        <v>7.1749001917308809E-3</v>
      </c>
      <c r="X40" s="53">
        <f t="shared" si="29"/>
        <v>7.1749001917308809E-3</v>
      </c>
      <c r="Y40" s="53">
        <f t="shared" si="29"/>
        <v>7.1749001917308809E-3</v>
      </c>
      <c r="Z40" s="53">
        <f t="shared" si="29"/>
        <v>7.1749001917308809E-3</v>
      </c>
      <c r="AA40" s="53">
        <f t="shared" si="29"/>
        <v>7.1749001917308809E-3</v>
      </c>
      <c r="AB40" s="53">
        <f t="shared" si="29"/>
        <v>7.1749001917308809E-3</v>
      </c>
      <c r="AC40" s="53">
        <f t="shared" si="29"/>
        <v>7.1749001917308809E-3</v>
      </c>
      <c r="AD40" s="53">
        <f t="shared" si="29"/>
        <v>7.1749001917308809E-3</v>
      </c>
      <c r="AE40" s="53">
        <f t="shared" si="29"/>
        <v>7.1749001917308809E-3</v>
      </c>
    </row>
    <row r="41" spans="1:32">
      <c r="B41" s="2" t="s">
        <v>242</v>
      </c>
      <c r="C41">
        <f>SUMPRODUCT(F57:F106,$B$57:$B$106)</f>
        <v>0</v>
      </c>
      <c r="D41">
        <f>SUMPRODUCT(R$57:R$106,$B$57:$B$106)</f>
        <v>0</v>
      </c>
      <c r="E41">
        <f>SUMPRODUCT(AD$57:AD$106,$B$57:$B$106)</f>
        <v>0</v>
      </c>
      <c r="F41">
        <f>SUMPRODUCT(AP$57:AP$106,$B$57:$B$106)</f>
        <v>0</v>
      </c>
      <c r="G41">
        <f>SUMPRODUCT(BB$57:BB$106,$B$57:$B$106)</f>
        <v>0</v>
      </c>
      <c r="H41">
        <f>SUMPRODUCT(BN$57:BN$106,$B$57:$B$106)</f>
        <v>0</v>
      </c>
      <c r="I41">
        <f>SUMPRODUCT(BZ$57:BZ$106,$B$57:$B$106)</f>
        <v>0</v>
      </c>
      <c r="J41">
        <f>SUMPRODUCT(CL$57:CL$106,$B$57:$B$106)</f>
        <v>0</v>
      </c>
      <c r="K41">
        <f>SUMPRODUCT(CX$57:CX$106,$B$57:$B$106)</f>
        <v>0</v>
      </c>
      <c r="L41" s="53">
        <f t="shared" ref="L41:AE41" si="30">K41</f>
        <v>0</v>
      </c>
      <c r="M41" s="53">
        <f t="shared" si="30"/>
        <v>0</v>
      </c>
      <c r="N41" s="53">
        <f t="shared" si="30"/>
        <v>0</v>
      </c>
      <c r="O41" s="53">
        <f t="shared" si="30"/>
        <v>0</v>
      </c>
      <c r="P41" s="53">
        <f t="shared" si="30"/>
        <v>0</v>
      </c>
      <c r="Q41" s="53">
        <f t="shared" si="30"/>
        <v>0</v>
      </c>
      <c r="R41" s="53">
        <f t="shared" si="30"/>
        <v>0</v>
      </c>
      <c r="S41" s="53">
        <f t="shared" si="30"/>
        <v>0</v>
      </c>
      <c r="T41" s="53">
        <f t="shared" si="30"/>
        <v>0</v>
      </c>
      <c r="U41" s="53">
        <f t="shared" si="30"/>
        <v>0</v>
      </c>
      <c r="V41" s="53">
        <f t="shared" si="30"/>
        <v>0</v>
      </c>
      <c r="W41" s="53">
        <f t="shared" si="30"/>
        <v>0</v>
      </c>
      <c r="X41" s="53">
        <f t="shared" si="30"/>
        <v>0</v>
      </c>
      <c r="Y41" s="53">
        <f t="shared" si="30"/>
        <v>0</v>
      </c>
      <c r="Z41" s="53">
        <f t="shared" si="30"/>
        <v>0</v>
      </c>
      <c r="AA41" s="53">
        <f t="shared" si="30"/>
        <v>0</v>
      </c>
      <c r="AB41" s="53">
        <f t="shared" si="30"/>
        <v>0</v>
      </c>
      <c r="AC41" s="53">
        <f t="shared" si="30"/>
        <v>0</v>
      </c>
      <c r="AD41" s="53">
        <f t="shared" si="30"/>
        <v>0</v>
      </c>
      <c r="AE41" s="53">
        <f t="shared" si="30"/>
        <v>0</v>
      </c>
    </row>
    <row r="42" spans="1:32">
      <c r="B42" s="2" t="s">
        <v>243</v>
      </c>
      <c r="C42">
        <f>SUMPRODUCT(G57:G106,$B$57:$B$106)</f>
        <v>0.14459060356945336</v>
      </c>
      <c r="D42">
        <f>SUMPRODUCT(S$57:S$106,$B$57:$B$106)</f>
        <v>0.1487295260146686</v>
      </c>
      <c r="E42">
        <f>SUMPRODUCT(AE$57:AE$106,$B$57:$B$106)</f>
        <v>0.14645976993431745</v>
      </c>
      <c r="F42">
        <f>SUMPRODUCT(AQ$57:AQ$106,$B$57:$B$106)</f>
        <v>0.16063817803395913</v>
      </c>
      <c r="G42">
        <f>SUMPRODUCT(BC$57:BC$106,$B$57:$B$106)</f>
        <v>0.15823631664330559</v>
      </c>
      <c r="H42">
        <f>SUMPRODUCT(BO$57:BO$106,$B$57:$B$106)</f>
        <v>0.15305260186715744</v>
      </c>
      <c r="I42">
        <f>SUMPRODUCT(CA$57:CA$106,$B$57:$B$106)</f>
        <v>0.12630147668548425</v>
      </c>
      <c r="J42">
        <f>SUMPRODUCT(CM$57:CM$106,$B$57:$B$106)</f>
        <v>9.832889790721322E-2</v>
      </c>
      <c r="K42">
        <f>SUMPRODUCT(CY$57:CY$106,$B$57:$B$106)</f>
        <v>8.7210017432075543E-2</v>
      </c>
      <c r="L42" s="53">
        <f t="shared" ref="L42:AE42" si="31">K42</f>
        <v>8.7210017432075543E-2</v>
      </c>
      <c r="M42" s="53">
        <f t="shared" si="31"/>
        <v>8.7210017432075543E-2</v>
      </c>
      <c r="N42" s="53">
        <f t="shared" si="31"/>
        <v>8.7210017432075543E-2</v>
      </c>
      <c r="O42" s="53">
        <f t="shared" si="31"/>
        <v>8.7210017432075543E-2</v>
      </c>
      <c r="P42" s="53">
        <f t="shared" si="31"/>
        <v>8.7210017432075543E-2</v>
      </c>
      <c r="Q42" s="53">
        <f t="shared" si="31"/>
        <v>8.7210017432075543E-2</v>
      </c>
      <c r="R42" s="53">
        <f t="shared" si="31"/>
        <v>8.7210017432075543E-2</v>
      </c>
      <c r="S42" s="53">
        <f t="shared" si="31"/>
        <v>8.7210017432075543E-2</v>
      </c>
      <c r="T42" s="53">
        <f t="shared" si="31"/>
        <v>8.7210017432075543E-2</v>
      </c>
      <c r="U42" s="53">
        <f t="shared" si="31"/>
        <v>8.7210017432075543E-2</v>
      </c>
      <c r="V42" s="53">
        <f t="shared" si="31"/>
        <v>8.7210017432075543E-2</v>
      </c>
      <c r="W42" s="53">
        <f t="shared" si="31"/>
        <v>8.7210017432075543E-2</v>
      </c>
      <c r="X42" s="53">
        <f t="shared" si="31"/>
        <v>8.7210017432075543E-2</v>
      </c>
      <c r="Y42" s="53">
        <f t="shared" si="31"/>
        <v>8.7210017432075543E-2</v>
      </c>
      <c r="Z42" s="53">
        <f t="shared" si="31"/>
        <v>8.7210017432075543E-2</v>
      </c>
      <c r="AA42" s="53">
        <f t="shared" si="31"/>
        <v>8.7210017432075543E-2</v>
      </c>
      <c r="AB42" s="53">
        <f t="shared" si="31"/>
        <v>8.7210017432075543E-2</v>
      </c>
      <c r="AC42" s="53">
        <f t="shared" si="31"/>
        <v>8.7210017432075543E-2</v>
      </c>
      <c r="AD42" s="53">
        <f t="shared" si="31"/>
        <v>8.7210017432075543E-2</v>
      </c>
      <c r="AE42" s="53">
        <f t="shared" si="31"/>
        <v>8.7210017432075543E-2</v>
      </c>
    </row>
    <row r="43" spans="1:32">
      <c r="B43" s="2" t="s">
        <v>241</v>
      </c>
      <c r="C43">
        <f>SUMPRODUCT(H57:H106,$B$57:$B$106)</f>
        <v>0.13222693972557309</v>
      </c>
      <c r="D43">
        <f>SUMPRODUCT(T$57:T$106,$B$57:$B$106)</f>
        <v>0.10856740856318431</v>
      </c>
      <c r="E43">
        <f>SUMPRODUCT(AF$57:AF$106,$B$57:$B$106)</f>
        <v>9.6082648759577088E-2</v>
      </c>
      <c r="F43">
        <f>SUMPRODUCT(AR$57:AR$106,$B$57:$B$106)</f>
        <v>6.2486404193706213E-2</v>
      </c>
      <c r="G43">
        <f>SUMPRODUCT(BD$57:BD$106,$B$57:$B$106)</f>
        <v>4.9718247531467148E-2</v>
      </c>
      <c r="H43">
        <f>SUMPRODUCT(BP$57:BP$106,$B$57:$B$106)</f>
        <v>2.3790609148627989E-2</v>
      </c>
      <c r="I43">
        <f>SUMPRODUCT(CB$57:CB$106,$B$57:$B$106)</f>
        <v>1.9929482500108796E-2</v>
      </c>
      <c r="J43">
        <f>SUMPRODUCT(CN$57:CN$106,$B$57:$B$106)</f>
        <v>1.0180516857900066E-2</v>
      </c>
      <c r="K43">
        <f>SUMPRODUCT(CZ$57:CZ$106,$B$57:$B$106)</f>
        <v>8.0020775648329476E-3</v>
      </c>
      <c r="L43" s="53">
        <f t="shared" ref="L43:AE43" si="32">K43</f>
        <v>8.0020775648329476E-3</v>
      </c>
      <c r="M43" s="53">
        <f t="shared" si="32"/>
        <v>8.0020775648329476E-3</v>
      </c>
      <c r="N43" s="53">
        <f t="shared" si="32"/>
        <v>8.0020775648329476E-3</v>
      </c>
      <c r="O43" s="53">
        <f t="shared" si="32"/>
        <v>8.0020775648329476E-3</v>
      </c>
      <c r="P43" s="53">
        <f t="shared" si="32"/>
        <v>8.0020775648329476E-3</v>
      </c>
      <c r="Q43" s="53">
        <f t="shared" si="32"/>
        <v>8.0020775648329476E-3</v>
      </c>
      <c r="R43" s="53">
        <f t="shared" si="32"/>
        <v>8.0020775648329476E-3</v>
      </c>
      <c r="S43" s="53">
        <f t="shared" si="32"/>
        <v>8.0020775648329476E-3</v>
      </c>
      <c r="T43" s="53">
        <f t="shared" si="32"/>
        <v>8.0020775648329476E-3</v>
      </c>
      <c r="U43" s="53">
        <f t="shared" si="32"/>
        <v>8.0020775648329476E-3</v>
      </c>
      <c r="V43" s="53">
        <f t="shared" si="32"/>
        <v>8.0020775648329476E-3</v>
      </c>
      <c r="W43" s="53">
        <f t="shared" si="32"/>
        <v>8.0020775648329476E-3</v>
      </c>
      <c r="X43" s="53">
        <f t="shared" si="32"/>
        <v>8.0020775648329476E-3</v>
      </c>
      <c r="Y43" s="53">
        <f t="shared" si="32"/>
        <v>8.0020775648329476E-3</v>
      </c>
      <c r="Z43" s="53">
        <f t="shared" si="32"/>
        <v>8.0020775648329476E-3</v>
      </c>
      <c r="AA43" s="53">
        <f t="shared" si="32"/>
        <v>8.0020775648329476E-3</v>
      </c>
      <c r="AB43" s="53">
        <f t="shared" si="32"/>
        <v>8.0020775648329476E-3</v>
      </c>
      <c r="AC43" s="53">
        <f t="shared" si="32"/>
        <v>8.0020775648329476E-3</v>
      </c>
      <c r="AD43" s="53">
        <f t="shared" si="32"/>
        <v>8.0020775648329476E-3</v>
      </c>
      <c r="AE43" s="53">
        <f t="shared" si="32"/>
        <v>8.0020775648329476E-3</v>
      </c>
    </row>
    <row r="44" spans="1:32">
      <c r="B44" s="2" t="s">
        <v>244</v>
      </c>
      <c r="C44">
        <f>SUMPRODUCT(I57:I106,$B$57:$B$106)</f>
        <v>0.10630520098409464</v>
      </c>
      <c r="D44">
        <f>SUMPRODUCT(U$57:U$106,$B$57:$B$106)</f>
        <v>8.2848310263814284E-2</v>
      </c>
      <c r="E44">
        <f>SUMPRODUCT(AG$57:AG$106,$B$57:$B$106)</f>
        <v>8.0267989767915299E-2</v>
      </c>
      <c r="F44">
        <f>SUMPRODUCT(AS$57:AS$106,$B$57:$B$106)</f>
        <v>7.6043786296394827E-2</v>
      </c>
      <c r="G44">
        <f>SUMPRODUCT(BE$57:BE$106,$B$57:$B$106)</f>
        <v>7.5277766630336945E-2</v>
      </c>
      <c r="H44">
        <f>SUMPRODUCT(BQ$57:BQ$106,$B$57:$B$106)</f>
        <v>5.9608812710326413E-2</v>
      </c>
      <c r="I44">
        <f>SUMPRODUCT(CC$57:CC$106,$B$57:$B$106)</f>
        <v>5.4966150596772005E-2</v>
      </c>
      <c r="J44">
        <f>SUMPRODUCT(CO$57:CO$106,$B$57:$B$106)</f>
        <v>5.1986999476701823E-2</v>
      </c>
      <c r="K44">
        <f>SUMPRODUCT(DA$57:DA$106,$B$57:$B$106)</f>
        <v>5.1890120657536634E-2</v>
      </c>
      <c r="L44" s="53">
        <f t="shared" ref="L44:AE44" si="33">K44</f>
        <v>5.1890120657536634E-2</v>
      </c>
      <c r="M44" s="53">
        <f t="shared" si="33"/>
        <v>5.1890120657536634E-2</v>
      </c>
      <c r="N44" s="53">
        <f t="shared" si="33"/>
        <v>5.1890120657536634E-2</v>
      </c>
      <c r="O44" s="53">
        <f t="shared" si="33"/>
        <v>5.1890120657536634E-2</v>
      </c>
      <c r="P44" s="53">
        <f t="shared" si="33"/>
        <v>5.1890120657536634E-2</v>
      </c>
      <c r="Q44" s="53">
        <f t="shared" si="33"/>
        <v>5.1890120657536634E-2</v>
      </c>
      <c r="R44" s="53">
        <f t="shared" si="33"/>
        <v>5.1890120657536634E-2</v>
      </c>
      <c r="S44" s="53">
        <f t="shared" si="33"/>
        <v>5.1890120657536634E-2</v>
      </c>
      <c r="T44" s="53">
        <f t="shared" si="33"/>
        <v>5.1890120657536634E-2</v>
      </c>
      <c r="U44" s="53">
        <f t="shared" si="33"/>
        <v>5.1890120657536634E-2</v>
      </c>
      <c r="V44" s="53">
        <f t="shared" si="33"/>
        <v>5.1890120657536634E-2</v>
      </c>
      <c r="W44" s="53">
        <f t="shared" si="33"/>
        <v>5.1890120657536634E-2</v>
      </c>
      <c r="X44" s="53">
        <f t="shared" si="33"/>
        <v>5.1890120657536634E-2</v>
      </c>
      <c r="Y44" s="53">
        <f t="shared" si="33"/>
        <v>5.1890120657536634E-2</v>
      </c>
      <c r="Z44" s="53">
        <f t="shared" si="33"/>
        <v>5.1890120657536634E-2</v>
      </c>
      <c r="AA44" s="53">
        <f t="shared" si="33"/>
        <v>5.1890120657536634E-2</v>
      </c>
      <c r="AB44" s="53">
        <f t="shared" si="33"/>
        <v>5.1890120657536634E-2</v>
      </c>
      <c r="AC44" s="53">
        <f t="shared" si="33"/>
        <v>5.1890120657536634E-2</v>
      </c>
      <c r="AD44" s="53">
        <f t="shared" si="33"/>
        <v>5.1890120657536634E-2</v>
      </c>
      <c r="AE44" s="53">
        <f t="shared" si="33"/>
        <v>5.1890120657536634E-2</v>
      </c>
    </row>
    <row r="45" spans="1:32">
      <c r="B45" s="2" t="s">
        <v>247</v>
      </c>
      <c r="C45">
        <f>SUMPRODUCT(J57:J106,$B$57:$B$106)</f>
        <v>0</v>
      </c>
      <c r="D45">
        <f>SUMPRODUCT(V$57:V$106,$B$57:$B$106)</f>
        <v>0</v>
      </c>
      <c r="E45">
        <f>SUMPRODUCT(AH$57:AH$106,$B$57:$B$106)</f>
        <v>0</v>
      </c>
      <c r="F45">
        <f>SUMPRODUCT(AT$57:AT$106,$B$57:$B$106)</f>
        <v>0</v>
      </c>
      <c r="G45">
        <f>SUMPRODUCT(BF$57:BF$106,$B$57:$B$106)</f>
        <v>0</v>
      </c>
      <c r="H45">
        <f>SUMPRODUCT(BR$57:BR$106,$B$57:$B$106)</f>
        <v>0</v>
      </c>
      <c r="I45">
        <f>SUMPRODUCT(CD$57:CD$106,$B$57:$B$106)</f>
        <v>0</v>
      </c>
      <c r="J45">
        <f>SUMPRODUCT(CP$57:CP$106,$B$57:$B$106)</f>
        <v>0</v>
      </c>
      <c r="K45">
        <f>SUMPRODUCT(DB$57:DB$106,$B$57:$B$106)</f>
        <v>0</v>
      </c>
      <c r="L45" s="53">
        <f t="shared" ref="L45:AE45" si="34">K45</f>
        <v>0</v>
      </c>
      <c r="M45" s="53">
        <f t="shared" si="34"/>
        <v>0</v>
      </c>
      <c r="N45" s="53">
        <f t="shared" si="34"/>
        <v>0</v>
      </c>
      <c r="O45" s="53">
        <f t="shared" si="34"/>
        <v>0</v>
      </c>
      <c r="P45" s="53">
        <f t="shared" si="34"/>
        <v>0</v>
      </c>
      <c r="Q45" s="53">
        <f t="shared" si="34"/>
        <v>0</v>
      </c>
      <c r="R45" s="53">
        <f t="shared" si="34"/>
        <v>0</v>
      </c>
      <c r="S45" s="53">
        <f t="shared" si="34"/>
        <v>0</v>
      </c>
      <c r="T45" s="53">
        <f t="shared" si="34"/>
        <v>0</v>
      </c>
      <c r="U45" s="53">
        <f t="shared" si="34"/>
        <v>0</v>
      </c>
      <c r="V45" s="53">
        <f t="shared" si="34"/>
        <v>0</v>
      </c>
      <c r="W45" s="53">
        <f t="shared" si="34"/>
        <v>0</v>
      </c>
      <c r="X45" s="53">
        <f t="shared" si="34"/>
        <v>0</v>
      </c>
      <c r="Y45" s="53">
        <f t="shared" si="34"/>
        <v>0</v>
      </c>
      <c r="Z45" s="53">
        <f t="shared" si="34"/>
        <v>0</v>
      </c>
      <c r="AA45" s="53">
        <f t="shared" si="34"/>
        <v>0</v>
      </c>
      <c r="AB45" s="53">
        <f t="shared" si="34"/>
        <v>0</v>
      </c>
      <c r="AC45" s="53">
        <f t="shared" si="34"/>
        <v>0</v>
      </c>
      <c r="AD45" s="53">
        <f t="shared" si="34"/>
        <v>0</v>
      </c>
      <c r="AE45" s="53">
        <f t="shared" si="34"/>
        <v>0</v>
      </c>
    </row>
    <row r="46" spans="1:32">
      <c r="B46" s="2" t="s">
        <v>245</v>
      </c>
      <c r="C46">
        <f>SUMPRODUCT(K57:K106,$B$57:$B$106)</f>
        <v>3.1381284165579843E-3</v>
      </c>
      <c r="D46">
        <f>SUMPRODUCT(W$57:W$106,$B$57:$B$106)</f>
        <v>8.519152264179255E-4</v>
      </c>
      <c r="E46">
        <f>SUMPRODUCT(AI$57:AI$106,$B$57:$B$106)</f>
        <v>7.2562028352719321E-4</v>
      </c>
      <c r="F46">
        <f>SUMPRODUCT(AU$57:AU$106,$B$57:$B$106)</f>
        <v>6.1348149295323143E-4</v>
      </c>
      <c r="G46">
        <f>SUMPRODUCT(BG$57:BG$106,$B$57:$B$106)</f>
        <v>4.5998712056343648E-4</v>
      </c>
      <c r="H46">
        <f>SUMPRODUCT(BS$57:BS$106,$B$57:$B$106)</f>
        <v>4.0395201251611283E-4</v>
      </c>
      <c r="I46">
        <f>SUMPRODUCT(CE$57:CE$106,$B$57:$B$106)</f>
        <v>3.9245054450226139E-4</v>
      </c>
      <c r="J46">
        <f>SUMPRODUCT(CQ$57:CQ$106,$B$57:$B$106)</f>
        <v>3.9842394962144351E-4</v>
      </c>
      <c r="K46">
        <f>SUMPRODUCT(DC$57:DC$106,$B$57:$B$106)</f>
        <v>1.1344907603098011E-4</v>
      </c>
      <c r="L46" s="53">
        <f t="shared" ref="L46:AE46" si="35">K46</f>
        <v>1.1344907603098011E-4</v>
      </c>
      <c r="M46" s="53">
        <f t="shared" si="35"/>
        <v>1.1344907603098011E-4</v>
      </c>
      <c r="N46" s="53">
        <f t="shared" si="35"/>
        <v>1.1344907603098011E-4</v>
      </c>
      <c r="O46" s="53">
        <f t="shared" si="35"/>
        <v>1.1344907603098011E-4</v>
      </c>
      <c r="P46" s="53">
        <f t="shared" si="35"/>
        <v>1.1344907603098011E-4</v>
      </c>
      <c r="Q46" s="53">
        <f t="shared" si="35"/>
        <v>1.1344907603098011E-4</v>
      </c>
      <c r="R46" s="53">
        <f t="shared" si="35"/>
        <v>1.1344907603098011E-4</v>
      </c>
      <c r="S46" s="53">
        <f t="shared" si="35"/>
        <v>1.1344907603098011E-4</v>
      </c>
      <c r="T46" s="53">
        <f t="shared" si="35"/>
        <v>1.1344907603098011E-4</v>
      </c>
      <c r="U46" s="53">
        <f t="shared" si="35"/>
        <v>1.1344907603098011E-4</v>
      </c>
      <c r="V46" s="53">
        <f t="shared" si="35"/>
        <v>1.1344907603098011E-4</v>
      </c>
      <c r="W46" s="53">
        <f t="shared" si="35"/>
        <v>1.1344907603098011E-4</v>
      </c>
      <c r="X46" s="53">
        <f t="shared" si="35"/>
        <v>1.1344907603098011E-4</v>
      </c>
      <c r="Y46" s="53">
        <f t="shared" si="35"/>
        <v>1.1344907603098011E-4</v>
      </c>
      <c r="Z46" s="53">
        <f t="shared" si="35"/>
        <v>1.1344907603098011E-4</v>
      </c>
      <c r="AA46" s="53">
        <f t="shared" si="35"/>
        <v>1.1344907603098011E-4</v>
      </c>
      <c r="AB46" s="53">
        <f t="shared" si="35"/>
        <v>1.1344907603098011E-4</v>
      </c>
      <c r="AC46" s="53">
        <f t="shared" si="35"/>
        <v>1.1344907603098011E-4</v>
      </c>
      <c r="AD46" s="53">
        <f t="shared" si="35"/>
        <v>1.1344907603098011E-4</v>
      </c>
      <c r="AE46" s="53">
        <f t="shared" si="35"/>
        <v>1.1344907603098011E-4</v>
      </c>
    </row>
    <row r="47" spans="1:32">
      <c r="B47" s="2" t="s">
        <v>248</v>
      </c>
      <c r="C47">
        <f>SUMPRODUCT(L57:L106,$B$57:$B$106)</f>
        <v>0.3306922258427325</v>
      </c>
      <c r="D47">
        <f>SUMPRODUCT(X$57:X$106,$B$57:$B$106)</f>
        <v>0.43833772177065783</v>
      </c>
      <c r="E47">
        <f>SUMPRODUCT(AJ$57:AJ$106,$B$57:$B$106)</f>
        <v>0.48467597641431215</v>
      </c>
      <c r="F47">
        <f>SUMPRODUCT(AV$57:AV$106,$B$57:$B$106)</f>
        <v>0.58808761654059327</v>
      </c>
      <c r="G47">
        <f>SUMPRODUCT(BH$57:BH$106,$B$57:$B$106)</f>
        <v>0.60223134329798778</v>
      </c>
      <c r="H47">
        <f>SUMPRODUCT(BT$57:BT$106,$B$57:$B$106)</f>
        <v>0.66941013641644709</v>
      </c>
      <c r="I47">
        <f>SUMPRODUCT(CF$57:CF$106,$B$57:$B$106)</f>
        <v>0.72171214072080336</v>
      </c>
      <c r="J47">
        <f>SUMPRODUCT(CR$57:CR$106,$B$57:$B$106)</f>
        <v>0.77164221618354811</v>
      </c>
      <c r="K47">
        <f>SUMPRODUCT(DD$57:DD$106,$B$57:$B$106)</f>
        <v>0.7841904046614625</v>
      </c>
      <c r="L47" s="53">
        <f t="shared" ref="L47:AE47" si="36">K47</f>
        <v>0.7841904046614625</v>
      </c>
      <c r="M47" s="53">
        <f t="shared" si="36"/>
        <v>0.7841904046614625</v>
      </c>
      <c r="N47" s="53">
        <f t="shared" si="36"/>
        <v>0.7841904046614625</v>
      </c>
      <c r="O47" s="53">
        <f t="shared" si="36"/>
        <v>0.7841904046614625</v>
      </c>
      <c r="P47" s="53">
        <f t="shared" si="36"/>
        <v>0.7841904046614625</v>
      </c>
      <c r="Q47" s="53">
        <f t="shared" si="36"/>
        <v>0.7841904046614625</v>
      </c>
      <c r="R47" s="53">
        <f t="shared" si="36"/>
        <v>0.7841904046614625</v>
      </c>
      <c r="S47" s="53">
        <f t="shared" si="36"/>
        <v>0.7841904046614625</v>
      </c>
      <c r="T47" s="53">
        <f t="shared" si="36"/>
        <v>0.7841904046614625</v>
      </c>
      <c r="U47" s="53">
        <f t="shared" si="36"/>
        <v>0.7841904046614625</v>
      </c>
      <c r="V47" s="53">
        <f t="shared" si="36"/>
        <v>0.7841904046614625</v>
      </c>
      <c r="W47" s="53">
        <f t="shared" si="36"/>
        <v>0.7841904046614625</v>
      </c>
      <c r="X47" s="53">
        <f t="shared" si="36"/>
        <v>0.7841904046614625</v>
      </c>
      <c r="Y47" s="53">
        <f t="shared" si="36"/>
        <v>0.7841904046614625</v>
      </c>
      <c r="Z47" s="53">
        <f t="shared" si="36"/>
        <v>0.7841904046614625</v>
      </c>
      <c r="AA47" s="53">
        <f t="shared" si="36"/>
        <v>0.7841904046614625</v>
      </c>
      <c r="AB47" s="53">
        <f t="shared" si="36"/>
        <v>0.7841904046614625</v>
      </c>
      <c r="AC47" s="53">
        <f t="shared" si="36"/>
        <v>0.7841904046614625</v>
      </c>
      <c r="AD47" s="53">
        <f t="shared" si="36"/>
        <v>0.7841904046614625</v>
      </c>
      <c r="AE47" s="53">
        <f t="shared" si="36"/>
        <v>0.7841904046614625</v>
      </c>
    </row>
    <row r="48" spans="1:32">
      <c r="B48" s="2" t="s">
        <v>633</v>
      </c>
      <c r="C48">
        <f>SUMPRODUCT(N57:N106,$B$57:$B$106)</f>
        <v>1.7960385881915359E-2</v>
      </c>
      <c r="D48">
        <f>SUMPRODUCT(Z$57:Z$106,$B$57:$B$106)</f>
        <v>4.0038452349041562E-2</v>
      </c>
      <c r="E48">
        <f>SUMPRODUCT(AL$57:AL$106,$B$57:$B$106)</f>
        <v>3.908238201515999E-2</v>
      </c>
      <c r="F48">
        <f>SUMPRODUCT(AX$57:AX$106,$B$57:$B$106)</f>
        <v>4.5554691561415429E-2</v>
      </c>
      <c r="G48">
        <f>SUMPRODUCT(BJ$57:BJ$106,$B$57:$B$106)</f>
        <v>4.5883548575302892E-2</v>
      </c>
      <c r="H48">
        <f>SUMPRODUCT(BV$57:BV$106,$B$57:$B$106)</f>
        <v>5.7443582613637134E-2</v>
      </c>
      <c r="I48">
        <f>SUMPRODUCT(CH$57:CH$106,$B$57:$B$106)</f>
        <v>6.0604214351847888E-2</v>
      </c>
      <c r="J48">
        <f>SUMPRODUCT(CT$57:CT$106,$B$57:$B$106)</f>
        <v>6.1415994441680104E-2</v>
      </c>
      <c r="K48">
        <f>SUMPRODUCT(DF$57:DF$106,$B$57:$B$106)</f>
        <v>6.0525781405089789E-2</v>
      </c>
      <c r="L48" s="53">
        <f t="shared" ref="L48:AE48" si="37">K48</f>
        <v>6.0525781405089789E-2</v>
      </c>
      <c r="M48" s="53">
        <f t="shared" si="37"/>
        <v>6.0525781405089789E-2</v>
      </c>
      <c r="N48" s="53">
        <f t="shared" si="37"/>
        <v>6.0525781405089789E-2</v>
      </c>
      <c r="O48" s="53">
        <f t="shared" si="37"/>
        <v>6.0525781405089789E-2</v>
      </c>
      <c r="P48" s="53">
        <f t="shared" si="37"/>
        <v>6.0525781405089789E-2</v>
      </c>
      <c r="Q48" s="53">
        <f t="shared" si="37"/>
        <v>6.0525781405089789E-2</v>
      </c>
      <c r="R48" s="53">
        <f t="shared" si="37"/>
        <v>6.0525781405089789E-2</v>
      </c>
      <c r="S48" s="53">
        <f t="shared" si="37"/>
        <v>6.0525781405089789E-2</v>
      </c>
      <c r="T48" s="53">
        <f t="shared" si="37"/>
        <v>6.0525781405089789E-2</v>
      </c>
      <c r="U48" s="53">
        <f t="shared" si="37"/>
        <v>6.0525781405089789E-2</v>
      </c>
      <c r="V48" s="53">
        <f t="shared" si="37"/>
        <v>6.0525781405089789E-2</v>
      </c>
      <c r="W48" s="53">
        <f t="shared" si="37"/>
        <v>6.0525781405089789E-2</v>
      </c>
      <c r="X48" s="53">
        <f t="shared" si="37"/>
        <v>6.0525781405089789E-2</v>
      </c>
      <c r="Y48" s="53">
        <f t="shared" si="37"/>
        <v>6.0525781405089789E-2</v>
      </c>
      <c r="Z48" s="53">
        <f t="shared" si="37"/>
        <v>6.0525781405089789E-2</v>
      </c>
      <c r="AA48" s="53">
        <f t="shared" si="37"/>
        <v>6.0525781405089789E-2</v>
      </c>
      <c r="AB48" s="53">
        <f t="shared" si="37"/>
        <v>6.0525781405089789E-2</v>
      </c>
      <c r="AC48" s="53">
        <f t="shared" si="37"/>
        <v>6.0525781405089789E-2</v>
      </c>
      <c r="AD48" s="53">
        <f t="shared" si="37"/>
        <v>6.0525781405089789E-2</v>
      </c>
      <c r="AE48" s="53">
        <f t="shared" si="37"/>
        <v>6.0525781405089789E-2</v>
      </c>
    </row>
    <row r="49" spans="1:110">
      <c r="B49" s="1"/>
    </row>
    <row r="50" spans="1:110">
      <c r="B50" s="1"/>
      <c r="C50" s="57">
        <f t="shared" ref="C50:K50" si="38">SUM(C39:C48)</f>
        <v>1.0000000000000002</v>
      </c>
      <c r="D50" s="57">
        <f t="shared" si="38"/>
        <v>1.0000000000000002</v>
      </c>
      <c r="E50" s="57">
        <f t="shared" si="38"/>
        <v>1</v>
      </c>
      <c r="F50" s="57">
        <f t="shared" si="38"/>
        <v>1</v>
      </c>
      <c r="G50" s="57">
        <f t="shared" si="38"/>
        <v>1.0000000000000002</v>
      </c>
      <c r="H50" s="57">
        <f t="shared" si="38"/>
        <v>1</v>
      </c>
      <c r="I50" s="57">
        <f t="shared" si="38"/>
        <v>1</v>
      </c>
      <c r="J50" s="57">
        <f t="shared" si="38"/>
        <v>1</v>
      </c>
      <c r="K50" s="57">
        <f t="shared" si="38"/>
        <v>1</v>
      </c>
      <c r="L50" s="57">
        <f t="shared" ref="L50:AE50" si="39">K50</f>
        <v>1</v>
      </c>
      <c r="M50" s="57">
        <f t="shared" si="39"/>
        <v>1</v>
      </c>
      <c r="N50" s="57">
        <f t="shared" si="39"/>
        <v>1</v>
      </c>
      <c r="O50" s="57">
        <f t="shared" si="39"/>
        <v>1</v>
      </c>
      <c r="P50" s="57">
        <f t="shared" si="39"/>
        <v>1</v>
      </c>
      <c r="Q50" s="57">
        <f t="shared" si="39"/>
        <v>1</v>
      </c>
      <c r="R50" s="57">
        <f t="shared" si="39"/>
        <v>1</v>
      </c>
      <c r="S50" s="57">
        <f t="shared" si="39"/>
        <v>1</v>
      </c>
      <c r="T50" s="57">
        <f t="shared" si="39"/>
        <v>1</v>
      </c>
      <c r="U50" s="57">
        <f t="shared" si="39"/>
        <v>1</v>
      </c>
      <c r="V50" s="57">
        <f t="shared" si="39"/>
        <v>1</v>
      </c>
      <c r="W50" s="57">
        <f t="shared" si="39"/>
        <v>1</v>
      </c>
      <c r="X50" s="57">
        <f t="shared" si="39"/>
        <v>1</v>
      </c>
      <c r="Y50" s="57">
        <f t="shared" si="39"/>
        <v>1</v>
      </c>
      <c r="Z50" s="57">
        <f t="shared" si="39"/>
        <v>1</v>
      </c>
      <c r="AA50" s="57">
        <f t="shared" si="39"/>
        <v>1</v>
      </c>
      <c r="AB50" s="57">
        <f t="shared" si="39"/>
        <v>1</v>
      </c>
      <c r="AC50" s="57">
        <f t="shared" si="39"/>
        <v>1</v>
      </c>
      <c r="AD50" s="57">
        <f t="shared" si="39"/>
        <v>1</v>
      </c>
      <c r="AE50" s="57">
        <f t="shared" si="39"/>
        <v>1</v>
      </c>
    </row>
    <row r="54" spans="1:110" s="63" customFormat="1">
      <c r="A54" s="62" t="s">
        <v>651</v>
      </c>
    </row>
    <row r="55" spans="1:110" ht="29.65" customHeight="1">
      <c r="B55" s="24" t="s">
        <v>652</v>
      </c>
      <c r="D55" s="59" t="s">
        <v>238</v>
      </c>
      <c r="E55" s="59" t="s">
        <v>239</v>
      </c>
      <c r="F55" s="59" t="s">
        <v>242</v>
      </c>
      <c r="G55" s="59" t="s">
        <v>243</v>
      </c>
      <c r="H55" s="59" t="s">
        <v>241</v>
      </c>
      <c r="I55" s="59" t="s">
        <v>244</v>
      </c>
      <c r="J55" s="59" t="s">
        <v>247</v>
      </c>
      <c r="K55" s="59" t="s">
        <v>245</v>
      </c>
      <c r="L55" s="59" t="s">
        <v>248</v>
      </c>
      <c r="M55" s="59" t="s">
        <v>246</v>
      </c>
      <c r="N55" s="59" t="s">
        <v>240</v>
      </c>
      <c r="P55" s="59" t="s">
        <v>238</v>
      </c>
      <c r="Q55" s="59" t="s">
        <v>239</v>
      </c>
      <c r="R55" s="59" t="s">
        <v>242</v>
      </c>
      <c r="S55" s="59" t="s">
        <v>243</v>
      </c>
      <c r="T55" s="59" t="s">
        <v>241</v>
      </c>
      <c r="U55" s="59" t="s">
        <v>244</v>
      </c>
      <c r="V55" s="59" t="s">
        <v>247</v>
      </c>
      <c r="W55" s="59" t="s">
        <v>245</v>
      </c>
      <c r="X55" s="59" t="s">
        <v>248</v>
      </c>
      <c r="Y55" s="59" t="s">
        <v>246</v>
      </c>
      <c r="Z55" s="59" t="s">
        <v>240</v>
      </c>
      <c r="AB55" s="59" t="s">
        <v>238</v>
      </c>
      <c r="AC55" s="59" t="s">
        <v>239</v>
      </c>
      <c r="AD55" s="59" t="s">
        <v>242</v>
      </c>
      <c r="AE55" s="59" t="s">
        <v>243</v>
      </c>
      <c r="AF55" s="59" t="s">
        <v>241</v>
      </c>
      <c r="AG55" s="59" t="s">
        <v>244</v>
      </c>
      <c r="AH55" s="59" t="s">
        <v>247</v>
      </c>
      <c r="AI55" s="59" t="s">
        <v>245</v>
      </c>
      <c r="AJ55" s="59" t="s">
        <v>248</v>
      </c>
      <c r="AK55" s="59" t="s">
        <v>246</v>
      </c>
      <c r="AL55" s="59" t="s">
        <v>240</v>
      </c>
      <c r="AN55" s="59" t="s">
        <v>238</v>
      </c>
      <c r="AO55" s="59" t="s">
        <v>239</v>
      </c>
      <c r="AP55" s="59" t="s">
        <v>242</v>
      </c>
      <c r="AQ55" s="59" t="s">
        <v>243</v>
      </c>
      <c r="AR55" s="59" t="s">
        <v>241</v>
      </c>
      <c r="AS55" s="59" t="s">
        <v>244</v>
      </c>
      <c r="AT55" s="59" t="s">
        <v>247</v>
      </c>
      <c r="AU55" s="59" t="s">
        <v>245</v>
      </c>
      <c r="AV55" s="59" t="s">
        <v>248</v>
      </c>
      <c r="AW55" s="59" t="s">
        <v>246</v>
      </c>
      <c r="AX55" s="59" t="s">
        <v>240</v>
      </c>
      <c r="AZ55" s="59" t="s">
        <v>238</v>
      </c>
      <c r="BA55" s="59" t="s">
        <v>239</v>
      </c>
      <c r="BB55" s="59" t="s">
        <v>242</v>
      </c>
      <c r="BC55" s="59" t="s">
        <v>243</v>
      </c>
      <c r="BD55" s="59" t="s">
        <v>241</v>
      </c>
      <c r="BE55" s="59" t="s">
        <v>244</v>
      </c>
      <c r="BF55" s="59" t="s">
        <v>247</v>
      </c>
      <c r="BG55" s="59" t="s">
        <v>245</v>
      </c>
      <c r="BH55" s="59" t="s">
        <v>248</v>
      </c>
      <c r="BI55" s="59" t="s">
        <v>246</v>
      </c>
      <c r="BJ55" s="59" t="s">
        <v>240</v>
      </c>
      <c r="BL55" s="59" t="s">
        <v>238</v>
      </c>
      <c r="BM55" s="59" t="s">
        <v>239</v>
      </c>
      <c r="BN55" s="59" t="s">
        <v>242</v>
      </c>
      <c r="BO55" s="59" t="s">
        <v>243</v>
      </c>
      <c r="BP55" s="59" t="s">
        <v>241</v>
      </c>
      <c r="BQ55" s="59" t="s">
        <v>244</v>
      </c>
      <c r="BR55" s="59" t="s">
        <v>247</v>
      </c>
      <c r="BS55" s="59" t="s">
        <v>245</v>
      </c>
      <c r="BT55" s="59" t="s">
        <v>248</v>
      </c>
      <c r="BU55" s="59" t="s">
        <v>246</v>
      </c>
      <c r="BV55" s="59" t="s">
        <v>240</v>
      </c>
      <c r="BX55" s="59" t="s">
        <v>238</v>
      </c>
      <c r="BY55" s="59" t="s">
        <v>239</v>
      </c>
      <c r="BZ55" s="59" t="s">
        <v>242</v>
      </c>
      <c r="CA55" s="59" t="s">
        <v>243</v>
      </c>
      <c r="CB55" s="59" t="s">
        <v>241</v>
      </c>
      <c r="CC55" s="59" t="s">
        <v>244</v>
      </c>
      <c r="CD55" s="59" t="s">
        <v>247</v>
      </c>
      <c r="CE55" s="59" t="s">
        <v>245</v>
      </c>
      <c r="CF55" s="59" t="s">
        <v>248</v>
      </c>
      <c r="CG55" s="59" t="s">
        <v>246</v>
      </c>
      <c r="CH55" s="59" t="s">
        <v>240</v>
      </c>
      <c r="CJ55" s="59" t="s">
        <v>238</v>
      </c>
      <c r="CK55" s="59" t="s">
        <v>239</v>
      </c>
      <c r="CL55" s="59" t="s">
        <v>242</v>
      </c>
      <c r="CM55" s="59" t="s">
        <v>243</v>
      </c>
      <c r="CN55" s="59" t="s">
        <v>241</v>
      </c>
      <c r="CO55" s="59" t="s">
        <v>244</v>
      </c>
      <c r="CP55" s="59" t="s">
        <v>247</v>
      </c>
      <c r="CQ55" s="59" t="s">
        <v>245</v>
      </c>
      <c r="CR55" s="59" t="s">
        <v>248</v>
      </c>
      <c r="CS55" s="59" t="s">
        <v>246</v>
      </c>
      <c r="CT55" s="59" t="s">
        <v>240</v>
      </c>
      <c r="CV55" s="59" t="s">
        <v>238</v>
      </c>
      <c r="CW55" s="59" t="s">
        <v>239</v>
      </c>
      <c r="CX55" s="59" t="s">
        <v>242</v>
      </c>
      <c r="CY55" s="59" t="s">
        <v>243</v>
      </c>
      <c r="CZ55" s="59" t="s">
        <v>241</v>
      </c>
      <c r="DA55" s="59" t="s">
        <v>244</v>
      </c>
      <c r="DB55" s="59" t="s">
        <v>247</v>
      </c>
      <c r="DC55" s="59" t="s">
        <v>245</v>
      </c>
      <c r="DD55" s="59" t="s">
        <v>248</v>
      </c>
      <c r="DE55" s="59" t="s">
        <v>246</v>
      </c>
      <c r="DF55" s="59" t="s">
        <v>240</v>
      </c>
    </row>
    <row r="56" spans="1:110">
      <c r="A56" s="19"/>
      <c r="D56" s="59">
        <v>2022</v>
      </c>
      <c r="E56" s="59">
        <v>2022</v>
      </c>
      <c r="F56" s="59">
        <v>2022</v>
      </c>
      <c r="G56" s="59">
        <v>2022</v>
      </c>
      <c r="H56" s="59">
        <v>2022</v>
      </c>
      <c r="I56" s="59">
        <v>2022</v>
      </c>
      <c r="J56" s="59">
        <v>2022</v>
      </c>
      <c r="K56" s="59">
        <v>2022</v>
      </c>
      <c r="L56" s="59">
        <v>2022</v>
      </c>
      <c r="M56" s="59">
        <v>2022</v>
      </c>
      <c r="N56" s="59">
        <v>2022</v>
      </c>
      <c r="P56" s="59">
        <v>2023</v>
      </c>
      <c r="Q56" s="59">
        <v>2023</v>
      </c>
      <c r="R56" s="59">
        <v>2023</v>
      </c>
      <c r="S56" s="59">
        <v>2023</v>
      </c>
      <c r="T56" s="59">
        <v>2023</v>
      </c>
      <c r="U56" s="59">
        <v>2023</v>
      </c>
      <c r="V56" s="59">
        <v>2023</v>
      </c>
      <c r="W56" s="59">
        <v>2023</v>
      </c>
      <c r="X56" s="59">
        <v>2023</v>
      </c>
      <c r="Y56" s="59">
        <v>2023</v>
      </c>
      <c r="Z56" s="59">
        <v>2023</v>
      </c>
      <c r="AB56" s="59">
        <v>2024</v>
      </c>
      <c r="AC56" s="59">
        <v>2024</v>
      </c>
      <c r="AD56" s="59">
        <v>2024</v>
      </c>
      <c r="AE56" s="59">
        <v>2024</v>
      </c>
      <c r="AF56" s="59">
        <v>2024</v>
      </c>
      <c r="AG56" s="59">
        <v>2024</v>
      </c>
      <c r="AH56" s="59">
        <v>2024</v>
      </c>
      <c r="AI56" s="59">
        <v>2024</v>
      </c>
      <c r="AJ56" s="59">
        <v>2024</v>
      </c>
      <c r="AK56" s="59">
        <v>2024</v>
      </c>
      <c r="AL56" s="59">
        <v>2024</v>
      </c>
      <c r="AN56" s="59">
        <v>2025</v>
      </c>
      <c r="AO56" s="59">
        <v>2025</v>
      </c>
      <c r="AP56" s="59">
        <v>2025</v>
      </c>
      <c r="AQ56" s="59">
        <v>2025</v>
      </c>
      <c r="AR56" s="59">
        <v>2025</v>
      </c>
      <c r="AS56" s="59">
        <v>2025</v>
      </c>
      <c r="AT56" s="59">
        <v>2025</v>
      </c>
      <c r="AU56" s="59">
        <v>2025</v>
      </c>
      <c r="AV56" s="59">
        <v>2025</v>
      </c>
      <c r="AW56" s="59">
        <v>2025</v>
      </c>
      <c r="AX56" s="59">
        <v>2025</v>
      </c>
      <c r="AZ56" s="59">
        <v>2026</v>
      </c>
      <c r="BA56" s="59">
        <v>2026</v>
      </c>
      <c r="BB56" s="59">
        <v>2026</v>
      </c>
      <c r="BC56" s="59">
        <v>2026</v>
      </c>
      <c r="BD56" s="59">
        <v>2026</v>
      </c>
      <c r="BE56" s="59">
        <v>2026</v>
      </c>
      <c r="BF56" s="59">
        <v>2026</v>
      </c>
      <c r="BG56" s="59">
        <v>2026</v>
      </c>
      <c r="BH56" s="59">
        <v>2026</v>
      </c>
      <c r="BI56" s="59">
        <v>2026</v>
      </c>
      <c r="BJ56" s="59">
        <v>2026</v>
      </c>
      <c r="BL56" s="59">
        <v>2027</v>
      </c>
      <c r="BM56" s="59">
        <v>2027</v>
      </c>
      <c r="BN56" s="59">
        <v>2027</v>
      </c>
      <c r="BO56" s="59">
        <v>2027</v>
      </c>
      <c r="BP56" s="59">
        <v>2027</v>
      </c>
      <c r="BQ56" s="59">
        <v>2027</v>
      </c>
      <c r="BR56" s="59">
        <v>2027</v>
      </c>
      <c r="BS56" s="59">
        <v>2027</v>
      </c>
      <c r="BT56" s="59">
        <v>2027</v>
      </c>
      <c r="BU56" s="59">
        <v>2027</v>
      </c>
      <c r="BV56" s="59">
        <v>2027</v>
      </c>
      <c r="BX56" s="59">
        <v>2028</v>
      </c>
      <c r="BY56" s="59">
        <v>2028</v>
      </c>
      <c r="BZ56" s="59">
        <v>2028</v>
      </c>
      <c r="CA56" s="59">
        <v>2028</v>
      </c>
      <c r="CB56" s="59">
        <v>2028</v>
      </c>
      <c r="CC56" s="59">
        <v>2028</v>
      </c>
      <c r="CD56" s="59">
        <v>2028</v>
      </c>
      <c r="CE56" s="59">
        <v>2028</v>
      </c>
      <c r="CF56" s="59">
        <v>2028</v>
      </c>
      <c r="CG56" s="59">
        <v>2028</v>
      </c>
      <c r="CH56" s="59">
        <v>2028</v>
      </c>
      <c r="CJ56" s="59">
        <v>2029</v>
      </c>
      <c r="CK56" s="59">
        <v>2029</v>
      </c>
      <c r="CL56" s="59">
        <v>2029</v>
      </c>
      <c r="CM56" s="59">
        <v>2029</v>
      </c>
      <c r="CN56" s="59">
        <v>2029</v>
      </c>
      <c r="CO56" s="59">
        <v>2029</v>
      </c>
      <c r="CP56" s="59">
        <v>2029</v>
      </c>
      <c r="CQ56" s="59">
        <v>2029</v>
      </c>
      <c r="CR56" s="59">
        <v>2029</v>
      </c>
      <c r="CS56" s="59">
        <v>2029</v>
      </c>
      <c r="CT56" s="59">
        <v>2029</v>
      </c>
      <c r="CV56" s="59">
        <v>2030</v>
      </c>
      <c r="CW56" s="59">
        <v>2030</v>
      </c>
      <c r="CX56" s="59">
        <v>2030</v>
      </c>
      <c r="CY56" s="59">
        <v>2030</v>
      </c>
      <c r="CZ56" s="59">
        <v>2030</v>
      </c>
      <c r="DA56" s="59">
        <v>2030</v>
      </c>
      <c r="DB56" s="59">
        <v>2030</v>
      </c>
      <c r="DC56" s="59">
        <v>2030</v>
      </c>
      <c r="DD56" s="59">
        <v>2030</v>
      </c>
      <c r="DE56" s="59">
        <v>2030</v>
      </c>
      <c r="DF56" s="59">
        <v>2030</v>
      </c>
    </row>
    <row r="57" spans="1:110">
      <c r="A57" s="19" t="s">
        <v>3</v>
      </c>
      <c r="B57" s="19">
        <f>SUMIFS('Cross border connections'!$R$4:$R$54,'Cross border connections'!$P$4:$P$54,Imports_new!A57)</f>
        <v>0</v>
      </c>
      <c r="D57">
        <f>SUMIFS('REEDS summary'!$M:$M,'REEDS summary'!$A:$A,$A57,'REEDS summary'!$B:$B,D$55)</f>
        <v>2.2467728333473608E-4</v>
      </c>
      <c r="E57">
        <f>SUMIFS('REEDS summary'!$M:$M,'REEDS summary'!$A:$A,$A57,'REEDS summary'!$B:$B,E$55)</f>
        <v>0.25834909454214616</v>
      </c>
      <c r="F57">
        <f>SUMIFS('REEDS summary'!$M:$M,'REEDS summary'!$A:$A,$A57,'REEDS summary'!$B:$B,F$55)</f>
        <v>0</v>
      </c>
      <c r="G57">
        <f>SUMIFS('REEDS summary'!$M:$M,'REEDS summary'!$A:$A,$A57,'REEDS summary'!$B:$B,G$55)</f>
        <v>7.412327758014095E-2</v>
      </c>
      <c r="H57">
        <f>SUMIFS('REEDS summary'!$M:$M,'REEDS summary'!$A:$A,$A57,'REEDS summary'!$B:$B,H$55)</f>
        <v>0.30852450055171776</v>
      </c>
      <c r="I57">
        <f>SUMIFS('REEDS summary'!$M:$M,'REEDS summary'!$A:$A,$A57,'REEDS summary'!$B:$B,I$55)</f>
        <v>0.34004607033855572</v>
      </c>
      <c r="J57">
        <f>SUMIFS('REEDS summary'!$M:$M,'REEDS summary'!$A:$A,$A57,'REEDS summary'!$B:$B,J$55)</f>
        <v>0</v>
      </c>
      <c r="K57">
        <f>SUMIFS('REEDS summary'!$M:$M,'REEDS summary'!$A:$A,$A57,'REEDS summary'!$B:$B,K$55)</f>
        <v>9.4997053683770621E-3</v>
      </c>
      <c r="L57">
        <f>SUMIFS('REEDS summary'!$M:$M,'REEDS summary'!$A:$A,$A57,'REEDS summary'!$B:$B,L$55)</f>
        <v>0</v>
      </c>
      <c r="M57">
        <f>SUMIFS('REEDS summary'!$M:$M,'REEDS summary'!$A:$A,$A57,'REEDS summary'!$B:$B,M$55)</f>
        <v>0</v>
      </c>
      <c r="N57">
        <f>SUMIFS('REEDS summary'!$M:$M,'REEDS summary'!$A:$A,$A57,'REEDS summary'!$B:$B,N$55)</f>
        <v>9.2326743357276538E-3</v>
      </c>
      <c r="P57">
        <f>SUMIFS('REEDS summary'!$N:$N,'REEDS summary'!$A:$A,$A57,'REEDS summary'!$B:$B,P$55)</f>
        <v>1.9784429155860254E-4</v>
      </c>
      <c r="Q57">
        <f>SUMIFS('REEDS summary'!$N:$N,'REEDS summary'!$A:$A,$A57,'REEDS summary'!$B:$B,Q$55)</f>
        <v>0.21850995678721505</v>
      </c>
      <c r="R57">
        <f>SUMIFS('REEDS summary'!$N:$N,'REEDS summary'!$A:$A,$A57,'REEDS summary'!$B:$B,R$55)</f>
        <v>0</v>
      </c>
      <c r="S57">
        <f>SUMIFS('REEDS summary'!$N:$N,'REEDS summary'!$A:$A,$A57,'REEDS summary'!$B:$B,S$55)</f>
        <v>6.5262243701430411E-2</v>
      </c>
      <c r="T57">
        <f>SUMIFS('REEDS summary'!$N:$N,'REEDS summary'!$A:$A,$A57,'REEDS summary'!$B:$B,T$55)</f>
        <v>0.39654994396025972</v>
      </c>
      <c r="U57">
        <f>SUMIFS('REEDS summary'!$N:$N,'REEDS summary'!$A:$A,$A57,'REEDS summary'!$B:$B,U$55)</f>
        <v>0.29943469533226769</v>
      </c>
      <c r="V57">
        <f>SUMIFS('REEDS summary'!$N:$N,'REEDS summary'!$A:$A,$A57,'REEDS summary'!$B:$B,V$55)</f>
        <v>0</v>
      </c>
      <c r="W57">
        <f>SUMIFS('REEDS summary'!$N:$N,'REEDS summary'!$A:$A,$A57,'REEDS summary'!$B:$B,W$55)</f>
        <v>9.4361469975216897E-3</v>
      </c>
      <c r="X57">
        <f>SUMIFS('REEDS summary'!$N:$N,'REEDS summary'!$A:$A,$A57,'REEDS summary'!$B:$B,X$55)</f>
        <v>0</v>
      </c>
      <c r="Y57">
        <f>SUMIFS('REEDS summary'!$N:$N,'REEDS summary'!$A:$A,$A57,'REEDS summary'!$B:$B,Y$55)</f>
        <v>0</v>
      </c>
      <c r="Z57">
        <f>SUMIFS('REEDS summary'!$N:$N,'REEDS summary'!$A:$A,$A57,'REEDS summary'!$B:$B,Z$55)</f>
        <v>1.0609168929746862E-2</v>
      </c>
      <c r="AB57">
        <f>SUMIFS('REEDS summary'!$O:$O,'REEDS summary'!$A:$A,$A57,'REEDS summary'!$B:$B,AB$55)</f>
        <v>1.9061397971416238E-4</v>
      </c>
      <c r="AC57">
        <f>SUMIFS('REEDS summary'!$O:$O,'REEDS summary'!$A:$A,$A57,'REEDS summary'!$B:$B,AC$55)</f>
        <v>0.21052204979618658</v>
      </c>
      <c r="AD57">
        <f>SUMIFS('REEDS summary'!$O:$O,'REEDS summary'!$A:$A,$A57,'REEDS summary'!$B:$B,AD$55)</f>
        <v>0</v>
      </c>
      <c r="AE57">
        <f>SUMIFS('REEDS summary'!$O:$O,'REEDS summary'!$A:$A,$A57,'REEDS summary'!$B:$B,AE$55)</f>
        <v>6.2944170587737394E-2</v>
      </c>
      <c r="AF57">
        <f>SUMIFS('REEDS summary'!$O:$O,'REEDS summary'!$A:$A,$A57,'REEDS summary'!$B:$B,AF$55)</f>
        <v>0.4239167880260698</v>
      </c>
      <c r="AG57">
        <f>SUMIFS('REEDS summary'!$O:$O,'REEDS summary'!$A:$A,$A57,'REEDS summary'!$B:$B,AG$55)</f>
        <v>0.28849171483360647</v>
      </c>
      <c r="AH57">
        <f>SUMIFS('REEDS summary'!$O:$O,'REEDS summary'!$A:$A,$A57,'REEDS summary'!$B:$B,AH$55)</f>
        <v>0</v>
      </c>
      <c r="AI57">
        <f>SUMIFS('REEDS summary'!$O:$O,'REEDS summary'!$A:$A,$A57,'REEDS summary'!$B:$B,AI$55)</f>
        <v>2.8632014758077583E-3</v>
      </c>
      <c r="AJ57">
        <f>SUMIFS('REEDS summary'!$O:$O,'REEDS summary'!$A:$A,$A57,'REEDS summary'!$B:$B,AJ$55)</f>
        <v>0</v>
      </c>
      <c r="AK57">
        <f>SUMIFS('REEDS summary'!$O:$O,'REEDS summary'!$A:$A,$A57,'REEDS summary'!$B:$B,AK$55)</f>
        <v>0</v>
      </c>
      <c r="AL57">
        <f>SUMIFS('REEDS summary'!$O:$O,'REEDS summary'!$A:$A,$A57,'REEDS summary'!$B:$B,AL$55)</f>
        <v>1.1071461300877846E-2</v>
      </c>
      <c r="AN57">
        <f>SUMIFS('REEDS summary'!$P:$P,'REEDS summary'!$A:$A,$A57,'REEDS summary'!$B:$B,AN$55)</f>
        <v>1.9542793246023942E-4</v>
      </c>
      <c r="AO57">
        <f>SUMIFS('REEDS summary'!$P:$P,'REEDS summary'!$A:$A,$A57,'REEDS summary'!$B:$B,AO$55)</f>
        <v>0.21328123578326569</v>
      </c>
      <c r="AP57">
        <f>SUMIFS('REEDS summary'!$P:$P,'REEDS summary'!$A:$A,$A57,'REEDS summary'!$B:$B,AP$55)</f>
        <v>0</v>
      </c>
      <c r="AQ57">
        <f>SUMIFS('REEDS summary'!$P:$P,'REEDS summary'!$A:$A,$A57,'REEDS summary'!$B:$B,AQ$55)</f>
        <v>6.6601274657844489E-2</v>
      </c>
      <c r="AR57">
        <f>SUMIFS('REEDS summary'!$P:$P,'REEDS summary'!$A:$A,$A57,'REEDS summary'!$B:$B,AR$55)</f>
        <v>0.40957810667146849</v>
      </c>
      <c r="AS57">
        <f>SUMIFS('REEDS summary'!$P:$P,'REEDS summary'!$A:$A,$A57,'REEDS summary'!$B:$B,AS$55)</f>
        <v>0.29577756807966055</v>
      </c>
      <c r="AT57">
        <f>SUMIFS('REEDS summary'!$P:$P,'REEDS summary'!$A:$A,$A57,'REEDS summary'!$B:$B,AT$55)</f>
        <v>0</v>
      </c>
      <c r="AU57">
        <f>SUMIFS('REEDS summary'!$P:$P,'REEDS summary'!$A:$A,$A57,'REEDS summary'!$B:$B,AU$55)</f>
        <v>3.1424665375591062E-3</v>
      </c>
      <c r="AV57">
        <f>SUMIFS('REEDS summary'!$P:$P,'REEDS summary'!$A:$A,$A57,'REEDS summary'!$B:$B,AV$55)</f>
        <v>0</v>
      </c>
      <c r="AW57">
        <f>SUMIFS('REEDS summary'!$P:$P,'REEDS summary'!$A:$A,$A57,'REEDS summary'!$B:$B,AW$55)</f>
        <v>0</v>
      </c>
      <c r="AX57">
        <f>SUMIFS('REEDS summary'!$P:$P,'REEDS summary'!$A:$A,$A57,'REEDS summary'!$B:$B,AX$55)</f>
        <v>1.1423920337741457E-2</v>
      </c>
      <c r="AZ57">
        <f>SUMIFS('REEDS summary'!$Q:$Q,'REEDS summary'!$A:$A,$A57,'REEDS summary'!$B:$B,AZ$55)</f>
        <v>2.026774116724054E-4</v>
      </c>
      <c r="BA57">
        <f>SUMIFS('REEDS summary'!$Q:$Q,'REEDS summary'!$A:$A,$A57,'REEDS summary'!$B:$B,BA$55)</f>
        <v>0.21752041939609945</v>
      </c>
      <c r="BB57">
        <f>SUMIFS('REEDS summary'!$Q:$Q,'REEDS summary'!$A:$A,$A57,'REEDS summary'!$B:$B,BB$55)</f>
        <v>0</v>
      </c>
      <c r="BC57">
        <f>SUMIFS('REEDS summary'!$Q:$Q,'REEDS summary'!$A:$A,$A57,'REEDS summary'!$B:$B,BC$55)</f>
        <v>6.9141695371778111E-2</v>
      </c>
      <c r="BD57">
        <f>SUMIFS('REEDS summary'!$Q:$Q,'REEDS summary'!$A:$A,$A57,'REEDS summary'!$B:$B,BD$55)</f>
        <v>0.38235981523812773</v>
      </c>
      <c r="BE57">
        <f>SUMIFS('REEDS summary'!$Q:$Q,'REEDS summary'!$A:$A,$A57,'REEDS summary'!$B:$B,BE$55)</f>
        <v>0.30674955813361438</v>
      </c>
      <c r="BF57">
        <f>SUMIFS('REEDS summary'!$Q:$Q,'REEDS summary'!$A:$A,$A57,'REEDS summary'!$B:$B,BF$55)</f>
        <v>0</v>
      </c>
      <c r="BG57">
        <f>SUMIFS('REEDS summary'!$Q:$Q,'REEDS summary'!$A:$A,$A57,'REEDS summary'!$B:$B,BG$55)</f>
        <v>4.722366466281879E-3</v>
      </c>
      <c r="BH57">
        <f>SUMIFS('REEDS summary'!$Q:$Q,'REEDS summary'!$A:$A,$A57,'REEDS summary'!$B:$B,BH$55)</f>
        <v>0</v>
      </c>
      <c r="BI57">
        <f>SUMIFS('REEDS summary'!$Q:$Q,'REEDS summary'!$A:$A,$A57,'REEDS summary'!$B:$B,BI$55)</f>
        <v>0</v>
      </c>
      <c r="BJ57">
        <f>SUMIFS('REEDS summary'!$Q:$Q,'REEDS summary'!$A:$A,$A57,'REEDS summary'!$B:$B,BJ$55)</f>
        <v>1.9303467982426051E-2</v>
      </c>
      <c r="BL57">
        <f>SUMIFS('REEDS summary'!$R:$R,'REEDS summary'!$A:$A,$A57,'REEDS summary'!$B:$B,BL$55)</f>
        <v>2.0646039891265454E-4</v>
      </c>
      <c r="BM57">
        <f>SUMIFS('REEDS summary'!$R:$R,'REEDS summary'!$A:$A,$A57,'REEDS summary'!$B:$B,BM$55)</f>
        <v>0.20850252142438119</v>
      </c>
      <c r="BN57">
        <f>SUMIFS('REEDS summary'!$R:$R,'REEDS summary'!$A:$A,$A57,'REEDS summary'!$B:$B,BN$55)</f>
        <v>0</v>
      </c>
      <c r="BO57">
        <f>SUMIFS('REEDS summary'!$R:$R,'REEDS summary'!$A:$A,$A57,'REEDS summary'!$B:$B,BO$55)</f>
        <v>7.1184302821836715E-2</v>
      </c>
      <c r="BP57">
        <f>SUMIFS('REEDS summary'!$R:$R,'REEDS summary'!$A:$A,$A57,'REEDS summary'!$B:$B,BP$55)</f>
        <v>0.35994322089859609</v>
      </c>
      <c r="BQ57">
        <f>SUMIFS('REEDS summary'!$R:$R,'REEDS summary'!$A:$A,$A57,'REEDS summary'!$B:$B,BQ$55)</f>
        <v>0.31247505884331933</v>
      </c>
      <c r="BR57">
        <f>SUMIFS('REEDS summary'!$R:$R,'REEDS summary'!$A:$A,$A57,'REEDS summary'!$B:$B,BR$55)</f>
        <v>0</v>
      </c>
      <c r="BS57">
        <f>SUMIFS('REEDS summary'!$R:$R,'REEDS summary'!$A:$A,$A57,'REEDS summary'!$B:$B,BS$55)</f>
        <v>4.8847133625318333E-3</v>
      </c>
      <c r="BT57">
        <f>SUMIFS('REEDS summary'!$R:$R,'REEDS summary'!$A:$A,$A57,'REEDS summary'!$B:$B,BT$55)</f>
        <v>0</v>
      </c>
      <c r="BU57">
        <f>SUMIFS('REEDS summary'!$R:$R,'REEDS summary'!$A:$A,$A57,'REEDS summary'!$B:$B,BU$55)</f>
        <v>0</v>
      </c>
      <c r="BV57">
        <f>SUMIFS('REEDS summary'!$R:$R,'REEDS summary'!$A:$A,$A57,'REEDS summary'!$B:$B,BV$55)</f>
        <v>4.2803722250422137E-2</v>
      </c>
      <c r="BX57">
        <f>SUMIFS('REEDS summary'!$S:$S,'REEDS summary'!$A:$A,$A57,'REEDS summary'!$B:$B,BX$55)</f>
        <v>2.1788881625928346E-4</v>
      </c>
      <c r="BY57">
        <f>SUMIFS('REEDS summary'!$S:$S,'REEDS summary'!$A:$A,$A57,'REEDS summary'!$B:$B,BY$55)</f>
        <v>0.19056329203445821</v>
      </c>
      <c r="BZ57">
        <f>SUMIFS('REEDS summary'!$S:$S,'REEDS summary'!$A:$A,$A57,'REEDS summary'!$B:$B,BZ$55)</f>
        <v>0</v>
      </c>
      <c r="CA57">
        <f>SUMIFS('REEDS summary'!$S:$S,'REEDS summary'!$A:$A,$A57,'REEDS summary'!$B:$B,CA$55)</f>
        <v>7.5518034086581226E-2</v>
      </c>
      <c r="CB57">
        <f>SUMIFS('REEDS summary'!$S:$S,'REEDS summary'!$A:$A,$A57,'REEDS summary'!$B:$B,CB$55)</f>
        <v>0.32153726319128262</v>
      </c>
      <c r="CC57">
        <f>SUMIFS('REEDS summary'!$S:$S,'REEDS summary'!$A:$A,$A57,'REEDS summary'!$B:$B,CC$55)</f>
        <v>0.32977181600198724</v>
      </c>
      <c r="CD57">
        <f>SUMIFS('REEDS summary'!$S:$S,'REEDS summary'!$A:$A,$A57,'REEDS summary'!$B:$B,CD$55)</f>
        <v>0</v>
      </c>
      <c r="CE57">
        <f>SUMIFS('REEDS summary'!$S:$S,'REEDS summary'!$A:$A,$A57,'REEDS summary'!$B:$B,CE$55)</f>
        <v>8.3110416740972189E-3</v>
      </c>
      <c r="CF57">
        <f>SUMIFS('REEDS summary'!$S:$S,'REEDS summary'!$A:$A,$A57,'REEDS summary'!$B:$B,CF$55)</f>
        <v>0</v>
      </c>
      <c r="CG57">
        <f>SUMIFS('REEDS summary'!$S:$S,'REEDS summary'!$A:$A,$A57,'REEDS summary'!$B:$B,CG$55)</f>
        <v>0</v>
      </c>
      <c r="CH57">
        <f>SUMIFS('REEDS summary'!$S:$S,'REEDS summary'!$A:$A,$A57,'REEDS summary'!$B:$B,CH$55)</f>
        <v>7.4080664195334156E-2</v>
      </c>
      <c r="CJ57">
        <f>SUMIFS('REEDS summary'!$T:$T,'REEDS summary'!$A:$A,$A57,'REEDS summary'!$B:$B,CJ$55)</f>
        <v>2.1054052398329274E-4</v>
      </c>
      <c r="CK57">
        <f>SUMIFS('REEDS summary'!$T:$T,'REEDS summary'!$A:$A,$A57,'REEDS summary'!$B:$B,CK$55)</f>
        <v>0.19532905522718796</v>
      </c>
      <c r="CL57">
        <f>SUMIFS('REEDS summary'!$T:$T,'REEDS summary'!$A:$A,$A57,'REEDS summary'!$B:$B,CL$55)</f>
        <v>0</v>
      </c>
      <c r="CM57">
        <f>SUMIFS('REEDS summary'!$T:$T,'REEDS summary'!$A:$A,$A57,'REEDS summary'!$B:$B,CM$55)</f>
        <v>7.3016820817187689E-2</v>
      </c>
      <c r="CN57">
        <f>SUMIFS('REEDS summary'!$T:$T,'REEDS summary'!$A:$A,$A57,'REEDS summary'!$B:$B,CN$55)</f>
        <v>0.28093243448598382</v>
      </c>
      <c r="CO57">
        <f>SUMIFS('REEDS summary'!$T:$T,'REEDS summary'!$A:$A,$A57,'REEDS summary'!$B:$B,CO$55)</f>
        <v>0.31865027369444993</v>
      </c>
      <c r="CP57">
        <f>SUMIFS('REEDS summary'!$T:$T,'REEDS summary'!$A:$A,$A57,'REEDS summary'!$B:$B,CP$55)</f>
        <v>0</v>
      </c>
      <c r="CQ57">
        <f>SUMIFS('REEDS summary'!$T:$T,'REEDS summary'!$A:$A,$A57,'REEDS summary'!$B:$B,CQ$55)</f>
        <v>6.5062497467555016E-3</v>
      </c>
      <c r="CR57">
        <f>SUMIFS('REEDS summary'!$T:$T,'REEDS summary'!$A:$A,$A57,'REEDS summary'!$B:$B,CR$55)</f>
        <v>0</v>
      </c>
      <c r="CS57">
        <f>SUMIFS('REEDS summary'!$T:$T,'REEDS summary'!$A:$A,$A57,'REEDS summary'!$B:$B,CS$55)</f>
        <v>0</v>
      </c>
      <c r="CT57">
        <f>SUMIFS('REEDS summary'!$T:$T,'REEDS summary'!$A:$A,$A57,'REEDS summary'!$B:$B,CT$55)</f>
        <v>0.12535462550445176</v>
      </c>
      <c r="CV57">
        <f>SUMIFS('REEDS summary'!$U:$U,'REEDS summary'!$A:$A,$A57,'REEDS summary'!$B:$B,CV$55)</f>
        <v>2.2396614554697511E-4</v>
      </c>
      <c r="CW57">
        <f>SUMIFS('REEDS summary'!$U:$U,'REEDS summary'!$A:$A,$A57,'REEDS summary'!$B:$B,CW$55)</f>
        <v>0.2140324951083403</v>
      </c>
      <c r="CX57">
        <f>SUMIFS('REEDS summary'!$U:$U,'REEDS summary'!$A:$A,$A57,'REEDS summary'!$B:$B,CX$55)</f>
        <v>0</v>
      </c>
      <c r="CY57">
        <f>SUMIFS('REEDS summary'!$U:$U,'REEDS summary'!$A:$A,$A57,'REEDS summary'!$B:$B,CY$55)</f>
        <v>7.7769055673910292E-2</v>
      </c>
      <c r="CZ57">
        <f>SUMIFS('REEDS summary'!$U:$U,'REEDS summary'!$A:$A,$A57,'REEDS summary'!$B:$B,CZ$55)</f>
        <v>0.20036251983392867</v>
      </c>
      <c r="DA57">
        <f>SUMIFS('REEDS summary'!$U:$U,'REEDS summary'!$A:$A,$A57,'REEDS summary'!$B:$B,DA$55)</f>
        <v>0.33896977278586948</v>
      </c>
      <c r="DB57">
        <f>SUMIFS('REEDS summary'!$U:$U,'REEDS summary'!$A:$A,$A57,'REEDS summary'!$B:$B,DB$55)</f>
        <v>0</v>
      </c>
      <c r="DC57">
        <f>SUMIFS('REEDS summary'!$U:$U,'REEDS summary'!$A:$A,$A57,'REEDS summary'!$B:$B,DC$55)</f>
        <v>8.2707275052370313E-3</v>
      </c>
      <c r="DD57">
        <f>SUMIFS('REEDS summary'!$U:$U,'REEDS summary'!$A:$A,$A57,'REEDS summary'!$B:$B,DD$55)</f>
        <v>0</v>
      </c>
      <c r="DE57">
        <f>SUMIFS('REEDS summary'!$U:$U,'REEDS summary'!$A:$A,$A57,'REEDS summary'!$B:$B,DE$55)</f>
        <v>0</v>
      </c>
      <c r="DF57">
        <f>SUMIFS('REEDS summary'!$U:$U,'REEDS summary'!$A:$A,$A57,'REEDS summary'!$B:$B,DF$55)</f>
        <v>0.16037146294716728</v>
      </c>
    </row>
    <row r="58" spans="1:110">
      <c r="A58" s="19" t="s">
        <v>7</v>
      </c>
      <c r="B58" s="19">
        <f>SUMIFS('Cross border connections'!$R$4:$R$54,'Cross border connections'!$P$4:$P$54,Imports_new!A58)</f>
        <v>0</v>
      </c>
      <c r="D58">
        <f>SUMIFS('REEDS summary'!$M:$M,'REEDS summary'!$A:$A,$A58,'REEDS summary'!$B:$B,D$55)</f>
        <v>0</v>
      </c>
      <c r="E58">
        <f>SUMIFS('REEDS summary'!$M:$M,'REEDS summary'!$A:$A,$A58,'REEDS summary'!$B:$B,E$55)</f>
        <v>0</v>
      </c>
      <c r="F58">
        <f>SUMIFS('REEDS summary'!$M:$M,'REEDS summary'!$A:$A,$A58,'REEDS summary'!$B:$B,F$55)</f>
        <v>0</v>
      </c>
      <c r="G58">
        <f>SUMIFS('REEDS summary'!$M:$M,'REEDS summary'!$A:$A,$A58,'REEDS summary'!$B:$B,G$55)</f>
        <v>0</v>
      </c>
      <c r="H58">
        <f>SUMIFS('REEDS summary'!$M:$M,'REEDS summary'!$A:$A,$A58,'REEDS summary'!$B:$B,H$55)</f>
        <v>0</v>
      </c>
      <c r="I58">
        <f>SUMIFS('REEDS summary'!$M:$M,'REEDS summary'!$A:$A,$A58,'REEDS summary'!$B:$B,I$55)</f>
        <v>0</v>
      </c>
      <c r="J58">
        <f>SUMIFS('REEDS summary'!$M:$M,'REEDS summary'!$A:$A,$A58,'REEDS summary'!$B:$B,J$55)</f>
        <v>0</v>
      </c>
      <c r="K58">
        <f>SUMIFS('REEDS summary'!$M:$M,'REEDS summary'!$A:$A,$A58,'REEDS summary'!$B:$B,K$55)</f>
        <v>0</v>
      </c>
      <c r="L58">
        <f>SUMIFS('REEDS summary'!$M:$M,'REEDS summary'!$A:$A,$A58,'REEDS summary'!$B:$B,L$55)</f>
        <v>0</v>
      </c>
      <c r="M58">
        <f>SUMIFS('REEDS summary'!$M:$M,'REEDS summary'!$A:$A,$A58,'REEDS summary'!$B:$B,M$55)</f>
        <v>0</v>
      </c>
      <c r="N58">
        <f>SUMIFS('REEDS summary'!$M:$M,'REEDS summary'!$A:$A,$A58,'REEDS summary'!$B:$B,N$55)</f>
        <v>0</v>
      </c>
      <c r="P58">
        <f>SUMIFS('REEDS summary'!$N:$N,'REEDS summary'!$A:$A,$A58,'REEDS summary'!$B:$B,P$55)</f>
        <v>0</v>
      </c>
      <c r="Q58">
        <f>SUMIFS('REEDS summary'!$N:$N,'REEDS summary'!$A:$A,$A58,'REEDS summary'!$B:$B,Q$55)</f>
        <v>0</v>
      </c>
      <c r="R58">
        <f>SUMIFS('REEDS summary'!$N:$N,'REEDS summary'!$A:$A,$A58,'REEDS summary'!$B:$B,R$55)</f>
        <v>0</v>
      </c>
      <c r="S58">
        <f>SUMIFS('REEDS summary'!$N:$N,'REEDS summary'!$A:$A,$A58,'REEDS summary'!$B:$B,S$55)</f>
        <v>0</v>
      </c>
      <c r="T58">
        <f>SUMIFS('REEDS summary'!$N:$N,'REEDS summary'!$A:$A,$A58,'REEDS summary'!$B:$B,T$55)</f>
        <v>0</v>
      </c>
      <c r="U58">
        <f>SUMIFS('REEDS summary'!$N:$N,'REEDS summary'!$A:$A,$A58,'REEDS summary'!$B:$B,U$55)</f>
        <v>0</v>
      </c>
      <c r="V58">
        <f>SUMIFS('REEDS summary'!$N:$N,'REEDS summary'!$A:$A,$A58,'REEDS summary'!$B:$B,V$55)</f>
        <v>0</v>
      </c>
      <c r="W58">
        <f>SUMIFS('REEDS summary'!$N:$N,'REEDS summary'!$A:$A,$A58,'REEDS summary'!$B:$B,W$55)</f>
        <v>0</v>
      </c>
      <c r="X58">
        <f>SUMIFS('REEDS summary'!$N:$N,'REEDS summary'!$A:$A,$A58,'REEDS summary'!$B:$B,X$55)</f>
        <v>0</v>
      </c>
      <c r="Y58">
        <f>SUMIFS('REEDS summary'!$N:$N,'REEDS summary'!$A:$A,$A58,'REEDS summary'!$B:$B,Y$55)</f>
        <v>0</v>
      </c>
      <c r="Z58">
        <f>SUMIFS('REEDS summary'!$N:$N,'REEDS summary'!$A:$A,$A58,'REEDS summary'!$B:$B,Z$55)</f>
        <v>0</v>
      </c>
      <c r="AB58">
        <f>SUMIFS('REEDS summary'!$O:$O,'REEDS summary'!$A:$A,$A58,'REEDS summary'!$B:$B,AB$55)</f>
        <v>0</v>
      </c>
      <c r="AC58">
        <f>SUMIFS('REEDS summary'!$O:$O,'REEDS summary'!$A:$A,$A58,'REEDS summary'!$B:$B,AC$55)</f>
        <v>0</v>
      </c>
      <c r="AD58">
        <f>SUMIFS('REEDS summary'!$O:$O,'REEDS summary'!$A:$A,$A58,'REEDS summary'!$B:$B,AD$55)</f>
        <v>0</v>
      </c>
      <c r="AE58">
        <f>SUMIFS('REEDS summary'!$O:$O,'REEDS summary'!$A:$A,$A58,'REEDS summary'!$B:$B,AE$55)</f>
        <v>0</v>
      </c>
      <c r="AF58">
        <f>SUMIFS('REEDS summary'!$O:$O,'REEDS summary'!$A:$A,$A58,'REEDS summary'!$B:$B,AF$55)</f>
        <v>0</v>
      </c>
      <c r="AG58">
        <f>SUMIFS('REEDS summary'!$O:$O,'REEDS summary'!$A:$A,$A58,'REEDS summary'!$B:$B,AG$55)</f>
        <v>0</v>
      </c>
      <c r="AH58">
        <f>SUMIFS('REEDS summary'!$O:$O,'REEDS summary'!$A:$A,$A58,'REEDS summary'!$B:$B,AH$55)</f>
        <v>0</v>
      </c>
      <c r="AI58">
        <f>SUMIFS('REEDS summary'!$O:$O,'REEDS summary'!$A:$A,$A58,'REEDS summary'!$B:$B,AI$55)</f>
        <v>0</v>
      </c>
      <c r="AJ58">
        <f>SUMIFS('REEDS summary'!$O:$O,'REEDS summary'!$A:$A,$A58,'REEDS summary'!$B:$B,AJ$55)</f>
        <v>0</v>
      </c>
      <c r="AK58">
        <f>SUMIFS('REEDS summary'!$O:$O,'REEDS summary'!$A:$A,$A58,'REEDS summary'!$B:$B,AK$55)</f>
        <v>0</v>
      </c>
      <c r="AL58">
        <f>SUMIFS('REEDS summary'!$O:$O,'REEDS summary'!$A:$A,$A58,'REEDS summary'!$B:$B,AL$55)</f>
        <v>0</v>
      </c>
      <c r="AN58">
        <f>SUMIFS('REEDS summary'!$P:$P,'REEDS summary'!$A:$A,$A58,'REEDS summary'!$B:$B,AN$55)</f>
        <v>0</v>
      </c>
      <c r="AO58">
        <f>SUMIFS('REEDS summary'!$P:$P,'REEDS summary'!$A:$A,$A58,'REEDS summary'!$B:$B,AO$55)</f>
        <v>0</v>
      </c>
      <c r="AP58">
        <f>SUMIFS('REEDS summary'!$P:$P,'REEDS summary'!$A:$A,$A58,'REEDS summary'!$B:$B,AP$55)</f>
        <v>0</v>
      </c>
      <c r="AQ58">
        <f>SUMIFS('REEDS summary'!$P:$P,'REEDS summary'!$A:$A,$A58,'REEDS summary'!$B:$B,AQ$55)</f>
        <v>0</v>
      </c>
      <c r="AR58">
        <f>SUMIFS('REEDS summary'!$P:$P,'REEDS summary'!$A:$A,$A58,'REEDS summary'!$B:$B,AR$55)</f>
        <v>0</v>
      </c>
      <c r="AS58">
        <f>SUMIFS('REEDS summary'!$P:$P,'REEDS summary'!$A:$A,$A58,'REEDS summary'!$B:$B,AS$55)</f>
        <v>0</v>
      </c>
      <c r="AT58">
        <f>SUMIFS('REEDS summary'!$P:$P,'REEDS summary'!$A:$A,$A58,'REEDS summary'!$B:$B,AT$55)</f>
        <v>0</v>
      </c>
      <c r="AU58">
        <f>SUMIFS('REEDS summary'!$P:$P,'REEDS summary'!$A:$A,$A58,'REEDS summary'!$B:$B,AU$55)</f>
        <v>0</v>
      </c>
      <c r="AV58">
        <f>SUMIFS('REEDS summary'!$P:$P,'REEDS summary'!$A:$A,$A58,'REEDS summary'!$B:$B,AV$55)</f>
        <v>0</v>
      </c>
      <c r="AW58">
        <f>SUMIFS('REEDS summary'!$P:$P,'REEDS summary'!$A:$A,$A58,'REEDS summary'!$B:$B,AW$55)</f>
        <v>0</v>
      </c>
      <c r="AX58">
        <f>SUMIFS('REEDS summary'!$P:$P,'REEDS summary'!$A:$A,$A58,'REEDS summary'!$B:$B,AX$55)</f>
        <v>0</v>
      </c>
      <c r="AZ58">
        <f>SUMIFS('REEDS summary'!$Q:$Q,'REEDS summary'!$A:$A,$A58,'REEDS summary'!$B:$B,AZ$55)</f>
        <v>0</v>
      </c>
      <c r="BA58">
        <f>SUMIFS('REEDS summary'!$Q:$Q,'REEDS summary'!$A:$A,$A58,'REEDS summary'!$B:$B,BA$55)</f>
        <v>0</v>
      </c>
      <c r="BB58">
        <f>SUMIFS('REEDS summary'!$Q:$Q,'REEDS summary'!$A:$A,$A58,'REEDS summary'!$B:$B,BB$55)</f>
        <v>0</v>
      </c>
      <c r="BC58">
        <f>SUMIFS('REEDS summary'!$Q:$Q,'REEDS summary'!$A:$A,$A58,'REEDS summary'!$B:$B,BC$55)</f>
        <v>0</v>
      </c>
      <c r="BD58">
        <f>SUMIFS('REEDS summary'!$Q:$Q,'REEDS summary'!$A:$A,$A58,'REEDS summary'!$B:$B,BD$55)</f>
        <v>0</v>
      </c>
      <c r="BE58">
        <f>SUMIFS('REEDS summary'!$Q:$Q,'REEDS summary'!$A:$A,$A58,'REEDS summary'!$B:$B,BE$55)</f>
        <v>0</v>
      </c>
      <c r="BF58">
        <f>SUMIFS('REEDS summary'!$Q:$Q,'REEDS summary'!$A:$A,$A58,'REEDS summary'!$B:$B,BF$55)</f>
        <v>0</v>
      </c>
      <c r="BG58">
        <f>SUMIFS('REEDS summary'!$Q:$Q,'REEDS summary'!$A:$A,$A58,'REEDS summary'!$B:$B,BG$55)</f>
        <v>0</v>
      </c>
      <c r="BH58">
        <f>SUMIFS('REEDS summary'!$Q:$Q,'REEDS summary'!$A:$A,$A58,'REEDS summary'!$B:$B,BH$55)</f>
        <v>0</v>
      </c>
      <c r="BI58">
        <f>SUMIFS('REEDS summary'!$Q:$Q,'REEDS summary'!$A:$A,$A58,'REEDS summary'!$B:$B,BI$55)</f>
        <v>0</v>
      </c>
      <c r="BJ58">
        <f>SUMIFS('REEDS summary'!$Q:$Q,'REEDS summary'!$A:$A,$A58,'REEDS summary'!$B:$B,BJ$55)</f>
        <v>0</v>
      </c>
      <c r="BL58">
        <f>SUMIFS('REEDS summary'!$R:$R,'REEDS summary'!$A:$A,$A58,'REEDS summary'!$B:$B,BL$55)</f>
        <v>0</v>
      </c>
      <c r="BM58">
        <f>SUMIFS('REEDS summary'!$R:$R,'REEDS summary'!$A:$A,$A58,'REEDS summary'!$B:$B,BM$55)</f>
        <v>0</v>
      </c>
      <c r="BN58">
        <f>SUMIFS('REEDS summary'!$R:$R,'REEDS summary'!$A:$A,$A58,'REEDS summary'!$B:$B,BN$55)</f>
        <v>0</v>
      </c>
      <c r="BO58">
        <f>SUMIFS('REEDS summary'!$R:$R,'REEDS summary'!$A:$A,$A58,'REEDS summary'!$B:$B,BO$55)</f>
        <v>0</v>
      </c>
      <c r="BP58">
        <f>SUMIFS('REEDS summary'!$R:$R,'REEDS summary'!$A:$A,$A58,'REEDS summary'!$B:$B,BP$55)</f>
        <v>0</v>
      </c>
      <c r="BQ58">
        <f>SUMIFS('REEDS summary'!$R:$R,'REEDS summary'!$A:$A,$A58,'REEDS summary'!$B:$B,BQ$55)</f>
        <v>0</v>
      </c>
      <c r="BR58">
        <f>SUMIFS('REEDS summary'!$R:$R,'REEDS summary'!$A:$A,$A58,'REEDS summary'!$B:$B,BR$55)</f>
        <v>0</v>
      </c>
      <c r="BS58">
        <f>SUMIFS('REEDS summary'!$R:$R,'REEDS summary'!$A:$A,$A58,'REEDS summary'!$B:$B,BS$55)</f>
        <v>0</v>
      </c>
      <c r="BT58">
        <f>SUMIFS('REEDS summary'!$R:$R,'REEDS summary'!$A:$A,$A58,'REEDS summary'!$B:$B,BT$55)</f>
        <v>0</v>
      </c>
      <c r="BU58">
        <f>SUMIFS('REEDS summary'!$R:$R,'REEDS summary'!$A:$A,$A58,'REEDS summary'!$B:$B,BU$55)</f>
        <v>0</v>
      </c>
      <c r="BV58">
        <f>SUMIFS('REEDS summary'!$R:$R,'REEDS summary'!$A:$A,$A58,'REEDS summary'!$B:$B,BV$55)</f>
        <v>0</v>
      </c>
      <c r="BX58">
        <f>SUMIFS('REEDS summary'!$S:$S,'REEDS summary'!$A:$A,$A58,'REEDS summary'!$B:$B,BX$55)</f>
        <v>0</v>
      </c>
      <c r="BY58">
        <f>SUMIFS('REEDS summary'!$S:$S,'REEDS summary'!$A:$A,$A58,'REEDS summary'!$B:$B,BY$55)</f>
        <v>0</v>
      </c>
      <c r="BZ58">
        <f>SUMIFS('REEDS summary'!$S:$S,'REEDS summary'!$A:$A,$A58,'REEDS summary'!$B:$B,BZ$55)</f>
        <v>0</v>
      </c>
      <c r="CA58">
        <f>SUMIFS('REEDS summary'!$S:$S,'REEDS summary'!$A:$A,$A58,'REEDS summary'!$B:$B,CA$55)</f>
        <v>0</v>
      </c>
      <c r="CB58">
        <f>SUMIFS('REEDS summary'!$S:$S,'REEDS summary'!$A:$A,$A58,'REEDS summary'!$B:$B,CB$55)</f>
        <v>0</v>
      </c>
      <c r="CC58">
        <f>SUMIFS('REEDS summary'!$S:$S,'REEDS summary'!$A:$A,$A58,'REEDS summary'!$B:$B,CC$55)</f>
        <v>0</v>
      </c>
      <c r="CD58">
        <f>SUMIFS('REEDS summary'!$S:$S,'REEDS summary'!$A:$A,$A58,'REEDS summary'!$B:$B,CD$55)</f>
        <v>0</v>
      </c>
      <c r="CE58">
        <f>SUMIFS('REEDS summary'!$S:$S,'REEDS summary'!$A:$A,$A58,'REEDS summary'!$B:$B,CE$55)</f>
        <v>0</v>
      </c>
      <c r="CF58">
        <f>SUMIFS('REEDS summary'!$S:$S,'REEDS summary'!$A:$A,$A58,'REEDS summary'!$B:$B,CF$55)</f>
        <v>0</v>
      </c>
      <c r="CG58">
        <f>SUMIFS('REEDS summary'!$S:$S,'REEDS summary'!$A:$A,$A58,'REEDS summary'!$B:$B,CG$55)</f>
        <v>0</v>
      </c>
      <c r="CH58">
        <f>SUMIFS('REEDS summary'!$S:$S,'REEDS summary'!$A:$A,$A58,'REEDS summary'!$B:$B,CH$55)</f>
        <v>0</v>
      </c>
      <c r="CJ58">
        <f>SUMIFS('REEDS summary'!$T:$T,'REEDS summary'!$A:$A,$A58,'REEDS summary'!$B:$B,CJ$55)</f>
        <v>0</v>
      </c>
      <c r="CK58">
        <f>SUMIFS('REEDS summary'!$T:$T,'REEDS summary'!$A:$A,$A58,'REEDS summary'!$B:$B,CK$55)</f>
        <v>0</v>
      </c>
      <c r="CL58">
        <f>SUMIFS('REEDS summary'!$T:$T,'REEDS summary'!$A:$A,$A58,'REEDS summary'!$B:$B,CL$55)</f>
        <v>0</v>
      </c>
      <c r="CM58">
        <f>SUMIFS('REEDS summary'!$T:$T,'REEDS summary'!$A:$A,$A58,'REEDS summary'!$B:$B,CM$55)</f>
        <v>0</v>
      </c>
      <c r="CN58">
        <f>SUMIFS('REEDS summary'!$T:$T,'REEDS summary'!$A:$A,$A58,'REEDS summary'!$B:$B,CN$55)</f>
        <v>0</v>
      </c>
      <c r="CO58">
        <f>SUMIFS('REEDS summary'!$T:$T,'REEDS summary'!$A:$A,$A58,'REEDS summary'!$B:$B,CO$55)</f>
        <v>0</v>
      </c>
      <c r="CP58">
        <f>SUMIFS('REEDS summary'!$T:$T,'REEDS summary'!$A:$A,$A58,'REEDS summary'!$B:$B,CP$55)</f>
        <v>0</v>
      </c>
      <c r="CQ58">
        <f>SUMIFS('REEDS summary'!$T:$T,'REEDS summary'!$A:$A,$A58,'REEDS summary'!$B:$B,CQ$55)</f>
        <v>0</v>
      </c>
      <c r="CR58">
        <f>SUMIFS('REEDS summary'!$T:$T,'REEDS summary'!$A:$A,$A58,'REEDS summary'!$B:$B,CR$55)</f>
        <v>0</v>
      </c>
      <c r="CS58">
        <f>SUMIFS('REEDS summary'!$T:$T,'REEDS summary'!$A:$A,$A58,'REEDS summary'!$B:$B,CS$55)</f>
        <v>0</v>
      </c>
      <c r="CT58">
        <f>SUMIFS('REEDS summary'!$T:$T,'REEDS summary'!$A:$A,$A58,'REEDS summary'!$B:$B,CT$55)</f>
        <v>0</v>
      </c>
      <c r="CV58">
        <f>SUMIFS('REEDS summary'!$U:$U,'REEDS summary'!$A:$A,$A58,'REEDS summary'!$B:$B,CV$55)</f>
        <v>0</v>
      </c>
      <c r="CW58">
        <f>SUMIFS('REEDS summary'!$U:$U,'REEDS summary'!$A:$A,$A58,'REEDS summary'!$B:$B,CW$55)</f>
        <v>0</v>
      </c>
      <c r="CX58">
        <f>SUMIFS('REEDS summary'!$U:$U,'REEDS summary'!$A:$A,$A58,'REEDS summary'!$B:$B,CX$55)</f>
        <v>0</v>
      </c>
      <c r="CY58">
        <f>SUMIFS('REEDS summary'!$U:$U,'REEDS summary'!$A:$A,$A58,'REEDS summary'!$B:$B,CY$55)</f>
        <v>0</v>
      </c>
      <c r="CZ58">
        <f>SUMIFS('REEDS summary'!$U:$U,'REEDS summary'!$A:$A,$A58,'REEDS summary'!$B:$B,CZ$55)</f>
        <v>0</v>
      </c>
      <c r="DA58">
        <f>SUMIFS('REEDS summary'!$U:$U,'REEDS summary'!$A:$A,$A58,'REEDS summary'!$B:$B,DA$55)</f>
        <v>0</v>
      </c>
      <c r="DB58">
        <f>SUMIFS('REEDS summary'!$U:$U,'REEDS summary'!$A:$A,$A58,'REEDS summary'!$B:$B,DB$55)</f>
        <v>0</v>
      </c>
      <c r="DC58">
        <f>SUMIFS('REEDS summary'!$U:$U,'REEDS summary'!$A:$A,$A58,'REEDS summary'!$B:$B,DC$55)</f>
        <v>0</v>
      </c>
      <c r="DD58">
        <f>SUMIFS('REEDS summary'!$U:$U,'REEDS summary'!$A:$A,$A58,'REEDS summary'!$B:$B,DD$55)</f>
        <v>0</v>
      </c>
      <c r="DE58">
        <f>SUMIFS('REEDS summary'!$U:$U,'REEDS summary'!$A:$A,$A58,'REEDS summary'!$B:$B,DE$55)</f>
        <v>0</v>
      </c>
      <c r="DF58">
        <f>SUMIFS('REEDS summary'!$U:$U,'REEDS summary'!$A:$A,$A58,'REEDS summary'!$B:$B,DF$55)</f>
        <v>0</v>
      </c>
    </row>
    <row r="59" spans="1:110">
      <c r="A59" s="19" t="s">
        <v>10</v>
      </c>
      <c r="B59" s="19">
        <f>SUMIFS('Cross border connections'!$R$4:$R$54,'Cross border connections'!$P$4:$P$54,Imports_new!A59)</f>
        <v>0</v>
      </c>
      <c r="D59">
        <f>SUMIFS('REEDS summary'!$M:$M,'REEDS summary'!$A:$A,$A59,'REEDS summary'!$B:$B,D$55)</f>
        <v>2.712121736490795E-4</v>
      </c>
      <c r="E59">
        <f>SUMIFS('REEDS summary'!$M:$M,'REEDS summary'!$A:$A,$A59,'REEDS summary'!$B:$B,E$55)</f>
        <v>0.20527156135551169</v>
      </c>
      <c r="F59">
        <f>SUMIFS('REEDS summary'!$M:$M,'REEDS summary'!$A:$A,$A59,'REEDS summary'!$B:$B,F$55)</f>
        <v>0</v>
      </c>
      <c r="G59">
        <f>SUMIFS('REEDS summary'!$M:$M,'REEDS summary'!$A:$A,$A59,'REEDS summary'!$B:$B,G$55)</f>
        <v>7.1268819690265411E-2</v>
      </c>
      <c r="H59">
        <f>SUMIFS('REEDS summary'!$M:$M,'REEDS summary'!$A:$A,$A59,'REEDS summary'!$B:$B,H$55)</f>
        <v>0.31094751572864893</v>
      </c>
      <c r="I59">
        <f>SUMIFS('REEDS summary'!$M:$M,'REEDS summary'!$A:$A,$A59,'REEDS summary'!$B:$B,I$55)</f>
        <v>0.31096003533183475</v>
      </c>
      <c r="J59">
        <f>SUMIFS('REEDS summary'!$M:$M,'REEDS summary'!$A:$A,$A59,'REEDS summary'!$B:$B,J$55)</f>
        <v>0</v>
      </c>
      <c r="K59">
        <f>SUMIFS('REEDS summary'!$M:$M,'REEDS summary'!$A:$A,$A59,'REEDS summary'!$B:$B,K$55)</f>
        <v>1.0955459234927934E-2</v>
      </c>
      <c r="L59">
        <f>SUMIFS('REEDS summary'!$M:$M,'REEDS summary'!$A:$A,$A59,'REEDS summary'!$B:$B,L$55)</f>
        <v>1.648971392647712E-2</v>
      </c>
      <c r="M59">
        <f>SUMIFS('REEDS summary'!$M:$M,'REEDS summary'!$A:$A,$A59,'REEDS summary'!$B:$B,M$55)</f>
        <v>0</v>
      </c>
      <c r="N59">
        <f>SUMIFS('REEDS summary'!$M:$M,'REEDS summary'!$A:$A,$A59,'REEDS summary'!$B:$B,N$55)</f>
        <v>7.3835682558685098E-2</v>
      </c>
      <c r="P59">
        <f>SUMIFS('REEDS summary'!$N:$N,'REEDS summary'!$A:$A,$A59,'REEDS summary'!$B:$B,P$55)</f>
        <v>3.0667645439448556E-4</v>
      </c>
      <c r="Q59">
        <f>SUMIFS('REEDS summary'!$N:$N,'REEDS summary'!$A:$A,$A59,'REEDS summary'!$B:$B,Q$55)</f>
        <v>0.21162732688827546</v>
      </c>
      <c r="R59">
        <f>SUMIFS('REEDS summary'!$N:$N,'REEDS summary'!$A:$A,$A59,'REEDS summary'!$B:$B,R$55)</f>
        <v>0</v>
      </c>
      <c r="S59">
        <f>SUMIFS('REEDS summary'!$N:$N,'REEDS summary'!$A:$A,$A59,'REEDS summary'!$B:$B,S$55)</f>
        <v>8.0588082155082397E-2</v>
      </c>
      <c r="T59">
        <f>SUMIFS('REEDS summary'!$N:$N,'REEDS summary'!$A:$A,$A59,'REEDS summary'!$B:$B,T$55)</f>
        <v>0.22603021080572713</v>
      </c>
      <c r="U59">
        <f>SUMIFS('REEDS summary'!$N:$N,'REEDS summary'!$A:$A,$A59,'REEDS summary'!$B:$B,U$55)</f>
        <v>0.35162183102201872</v>
      </c>
      <c r="V59">
        <f>SUMIFS('REEDS summary'!$N:$N,'REEDS summary'!$A:$A,$A59,'REEDS summary'!$B:$B,V$55)</f>
        <v>0</v>
      </c>
      <c r="W59">
        <f>SUMIFS('REEDS summary'!$N:$N,'REEDS summary'!$A:$A,$A59,'REEDS summary'!$B:$B,W$55)</f>
        <v>1.2388018388799287E-2</v>
      </c>
      <c r="X59">
        <f>SUMIFS('REEDS summary'!$N:$N,'REEDS summary'!$A:$A,$A59,'REEDS summary'!$B:$B,X$55)</f>
        <v>1.8776434677425902E-2</v>
      </c>
      <c r="Y59">
        <f>SUMIFS('REEDS summary'!$N:$N,'REEDS summary'!$A:$A,$A59,'REEDS summary'!$B:$B,Y$55)</f>
        <v>0</v>
      </c>
      <c r="Z59">
        <f>SUMIFS('REEDS summary'!$N:$N,'REEDS summary'!$A:$A,$A59,'REEDS summary'!$B:$B,Z$55)</f>
        <v>9.8661419608276624E-2</v>
      </c>
      <c r="AB59">
        <f>SUMIFS('REEDS summary'!$O:$O,'REEDS summary'!$A:$A,$A59,'REEDS summary'!$B:$B,AB$55)</f>
        <v>2.9507790010552162E-4</v>
      </c>
      <c r="AC59">
        <f>SUMIFS('REEDS summary'!$O:$O,'REEDS summary'!$A:$A,$A59,'REEDS summary'!$B:$B,AC$55)</f>
        <v>0.19760799969380466</v>
      </c>
      <c r="AD59">
        <f>SUMIFS('REEDS summary'!$O:$O,'REEDS summary'!$A:$A,$A59,'REEDS summary'!$B:$B,AD$55)</f>
        <v>0</v>
      </c>
      <c r="AE59">
        <f>SUMIFS('REEDS summary'!$O:$O,'REEDS summary'!$A:$A,$A59,'REEDS summary'!$B:$B,AE$55)</f>
        <v>7.7541853965126542E-2</v>
      </c>
      <c r="AF59">
        <f>SUMIFS('REEDS summary'!$O:$O,'REEDS summary'!$A:$A,$A59,'REEDS summary'!$B:$B,AF$55)</f>
        <v>0.19683069835663</v>
      </c>
      <c r="AG59">
        <f>SUMIFS('REEDS summary'!$O:$O,'REEDS summary'!$A:$A,$A59,'REEDS summary'!$B:$B,AG$55)</f>
        <v>0.33832343514631918</v>
      </c>
      <c r="AH59">
        <f>SUMIFS('REEDS summary'!$O:$O,'REEDS summary'!$A:$A,$A59,'REEDS summary'!$B:$B,AH$55)</f>
        <v>0</v>
      </c>
      <c r="AI59">
        <f>SUMIFS('REEDS summary'!$O:$O,'REEDS summary'!$A:$A,$A59,'REEDS summary'!$B:$B,AI$55)</f>
        <v>6.2876299357401723E-3</v>
      </c>
      <c r="AJ59">
        <f>SUMIFS('REEDS summary'!$O:$O,'REEDS summary'!$A:$A,$A59,'REEDS summary'!$B:$B,AJ$55)</f>
        <v>1.8039214041389466E-2</v>
      </c>
      <c r="AK59">
        <f>SUMIFS('REEDS summary'!$O:$O,'REEDS summary'!$A:$A,$A59,'REEDS summary'!$B:$B,AK$55)</f>
        <v>0</v>
      </c>
      <c r="AL59">
        <f>SUMIFS('REEDS summary'!$O:$O,'REEDS summary'!$A:$A,$A59,'REEDS summary'!$B:$B,AL$55)</f>
        <v>0.16507409096088446</v>
      </c>
      <c r="AN59">
        <f>SUMIFS('REEDS summary'!$P:$P,'REEDS summary'!$A:$A,$A59,'REEDS summary'!$B:$B,AN$55)</f>
        <v>2.9907087181474531E-4</v>
      </c>
      <c r="AO59">
        <f>SUMIFS('REEDS summary'!$P:$P,'REEDS summary'!$A:$A,$A59,'REEDS summary'!$B:$B,AO$55)</f>
        <v>0.18830652520543215</v>
      </c>
      <c r="AP59">
        <f>SUMIFS('REEDS summary'!$P:$P,'REEDS summary'!$A:$A,$A59,'REEDS summary'!$B:$B,AP$55)</f>
        <v>0</v>
      </c>
      <c r="AQ59">
        <f>SUMIFS('REEDS summary'!$P:$P,'REEDS summary'!$A:$A,$A59,'REEDS summary'!$B:$B,AQ$55)</f>
        <v>9.3574207951025293E-2</v>
      </c>
      <c r="AR59">
        <f>SUMIFS('REEDS summary'!$P:$P,'REEDS summary'!$A:$A,$A59,'REEDS summary'!$B:$B,AR$55)</f>
        <v>0.1745361535711846</v>
      </c>
      <c r="AS59">
        <f>SUMIFS('REEDS summary'!$P:$P,'REEDS summary'!$A:$A,$A59,'REEDS summary'!$B:$B,AS$55)</f>
        <v>0.34290160214772297</v>
      </c>
      <c r="AT59">
        <f>SUMIFS('REEDS summary'!$P:$P,'REEDS summary'!$A:$A,$A59,'REEDS summary'!$B:$B,AT$55)</f>
        <v>0</v>
      </c>
      <c r="AU59">
        <f>SUMIFS('REEDS summary'!$P:$P,'REEDS summary'!$A:$A,$A59,'REEDS summary'!$B:$B,AU$55)</f>
        <v>6.3727136659771704E-3</v>
      </c>
      <c r="AV59">
        <f>SUMIFS('REEDS summary'!$P:$P,'REEDS summary'!$A:$A,$A59,'REEDS summary'!$B:$B,AV$55)</f>
        <v>1.8451697830989506E-2</v>
      </c>
      <c r="AW59">
        <f>SUMIFS('REEDS summary'!$P:$P,'REEDS summary'!$A:$A,$A59,'REEDS summary'!$B:$B,AW$55)</f>
        <v>0</v>
      </c>
      <c r="AX59">
        <f>SUMIFS('REEDS summary'!$P:$P,'REEDS summary'!$A:$A,$A59,'REEDS summary'!$B:$B,AX$55)</f>
        <v>0.17555802875585358</v>
      </c>
      <c r="AZ59">
        <f>SUMIFS('REEDS summary'!$Q:$Q,'REEDS summary'!$A:$A,$A59,'REEDS summary'!$B:$B,AZ$55)</f>
        <v>2.9518932808959538E-4</v>
      </c>
      <c r="BA59">
        <f>SUMIFS('REEDS summary'!$Q:$Q,'REEDS summary'!$A:$A,$A59,'REEDS summary'!$B:$B,BA$55)</f>
        <v>0.16981303180869728</v>
      </c>
      <c r="BB59">
        <f>SUMIFS('REEDS summary'!$Q:$Q,'REEDS summary'!$A:$A,$A59,'REEDS summary'!$B:$B,BB$55)</f>
        <v>0</v>
      </c>
      <c r="BC59">
        <f>SUMIFS('REEDS summary'!$Q:$Q,'REEDS summary'!$A:$A,$A59,'REEDS summary'!$B:$B,BC$55)</f>
        <v>9.236136572949416E-2</v>
      </c>
      <c r="BD59">
        <f>SUMIFS('REEDS summary'!$Q:$Q,'REEDS summary'!$A:$A,$A59,'REEDS summary'!$B:$B,BD$55)</f>
        <v>0.17206573838612715</v>
      </c>
      <c r="BE59">
        <f>SUMIFS('REEDS summary'!$Q:$Q,'REEDS summary'!$A:$A,$A59,'REEDS summary'!$B:$B,BE$55)</f>
        <v>0.33845119360715203</v>
      </c>
      <c r="BF59">
        <f>SUMIFS('REEDS summary'!$Q:$Q,'REEDS summary'!$A:$A,$A59,'REEDS summary'!$B:$B,BF$55)</f>
        <v>0</v>
      </c>
      <c r="BG59">
        <f>SUMIFS('REEDS summary'!$Q:$Q,'REEDS summary'!$A:$A,$A59,'REEDS summary'!$B:$B,BG$55)</f>
        <v>6.2900042847784795E-3</v>
      </c>
      <c r="BH59">
        <f>SUMIFS('REEDS summary'!$Q:$Q,'REEDS summary'!$A:$A,$A59,'REEDS summary'!$B:$B,BH$55)</f>
        <v>2.1300580180778496E-2</v>
      </c>
      <c r="BI59">
        <f>SUMIFS('REEDS summary'!$Q:$Q,'REEDS summary'!$A:$A,$A59,'REEDS summary'!$B:$B,BI$55)</f>
        <v>0</v>
      </c>
      <c r="BJ59">
        <f>SUMIFS('REEDS summary'!$Q:$Q,'REEDS summary'!$A:$A,$A59,'REEDS summary'!$B:$B,BJ$55)</f>
        <v>0.1994228966748828</v>
      </c>
      <c r="BL59">
        <f>SUMIFS('REEDS summary'!$R:$R,'REEDS summary'!$A:$A,$A59,'REEDS summary'!$B:$B,BL$55)</f>
        <v>2.9945835360344709E-4</v>
      </c>
      <c r="BM59">
        <f>SUMIFS('REEDS summary'!$R:$R,'REEDS summary'!$A:$A,$A59,'REEDS summary'!$B:$B,BM$55)</f>
        <v>0.16698363333101676</v>
      </c>
      <c r="BN59">
        <f>SUMIFS('REEDS summary'!$R:$R,'REEDS summary'!$A:$A,$A59,'REEDS summary'!$B:$B,BN$55)</f>
        <v>0</v>
      </c>
      <c r="BO59">
        <f>SUMIFS('REEDS summary'!$R:$R,'REEDS summary'!$A:$A,$A59,'REEDS summary'!$B:$B,BO$55)</f>
        <v>9.3795890089651821E-2</v>
      </c>
      <c r="BP59">
        <f>SUMIFS('REEDS summary'!$R:$R,'REEDS summary'!$A:$A,$A59,'REEDS summary'!$B:$B,BP$55)</f>
        <v>0.14083173344221281</v>
      </c>
      <c r="BQ59">
        <f>SUMIFS('REEDS summary'!$R:$R,'REEDS summary'!$A:$A,$A59,'REEDS summary'!$B:$B,BQ$55)</f>
        <v>0.34334587184654947</v>
      </c>
      <c r="BR59">
        <f>SUMIFS('REEDS summary'!$R:$R,'REEDS summary'!$A:$A,$A59,'REEDS summary'!$B:$B,BR$55)</f>
        <v>0</v>
      </c>
      <c r="BS59">
        <f>SUMIFS('REEDS summary'!$R:$R,'REEDS summary'!$A:$A,$A59,'REEDS summary'!$B:$B,BS$55)</f>
        <v>4.8970242025158104E-3</v>
      </c>
      <c r="BT59">
        <f>SUMIFS('REEDS summary'!$R:$R,'REEDS summary'!$A:$A,$A59,'REEDS summary'!$B:$B,BT$55)</f>
        <v>2.1812593387309752E-2</v>
      </c>
      <c r="BU59">
        <f>SUMIFS('REEDS summary'!$R:$R,'REEDS summary'!$A:$A,$A59,'REEDS summary'!$B:$B,BU$55)</f>
        <v>0</v>
      </c>
      <c r="BV59">
        <f>SUMIFS('REEDS summary'!$R:$R,'REEDS summary'!$A:$A,$A59,'REEDS summary'!$B:$B,BV$55)</f>
        <v>0.22803379534714019</v>
      </c>
      <c r="BX59">
        <f>SUMIFS('REEDS summary'!$S:$S,'REEDS summary'!$A:$A,$A59,'REEDS summary'!$B:$B,BX$55)</f>
        <v>2.9667340648286637E-4</v>
      </c>
      <c r="BY59">
        <f>SUMIFS('REEDS summary'!$S:$S,'REEDS summary'!$A:$A,$A59,'REEDS summary'!$B:$B,BY$55)</f>
        <v>8.4973021299078591E-2</v>
      </c>
      <c r="BZ59">
        <f>SUMIFS('REEDS summary'!$S:$S,'REEDS summary'!$A:$A,$A59,'REEDS summary'!$B:$B,BZ$55)</f>
        <v>0</v>
      </c>
      <c r="CA59">
        <f>SUMIFS('REEDS summary'!$S:$S,'REEDS summary'!$A:$A,$A59,'REEDS summary'!$B:$B,CA$55)</f>
        <v>9.2846383011446043E-2</v>
      </c>
      <c r="CB59">
        <f>SUMIFS('REEDS summary'!$S:$S,'REEDS summary'!$A:$A,$A59,'REEDS summary'!$B:$B,CB$55)</f>
        <v>9.8741036271806845E-2</v>
      </c>
      <c r="CC59">
        <f>SUMIFS('REEDS summary'!$S:$S,'REEDS summary'!$A:$A,$A59,'REEDS summary'!$B:$B,CC$55)</f>
        <v>0.32868020364638589</v>
      </c>
      <c r="CD59">
        <f>SUMIFS('REEDS summary'!$S:$S,'REEDS summary'!$A:$A,$A59,'REEDS summary'!$B:$B,CD$55)</f>
        <v>0</v>
      </c>
      <c r="CE59">
        <f>SUMIFS('REEDS summary'!$S:$S,'REEDS summary'!$A:$A,$A59,'REEDS summary'!$B:$B,CE$55)</f>
        <v>4.7383940205822945E-3</v>
      </c>
      <c r="CF59">
        <f>SUMIFS('REEDS summary'!$S:$S,'REEDS summary'!$A:$A,$A59,'REEDS summary'!$B:$B,CF$55)</f>
        <v>2.8975687217906373E-2</v>
      </c>
      <c r="CG59">
        <f>SUMIFS('REEDS summary'!$S:$S,'REEDS summary'!$A:$A,$A59,'REEDS summary'!$B:$B,CG$55)</f>
        <v>0</v>
      </c>
      <c r="CH59">
        <f>SUMIFS('REEDS summary'!$S:$S,'REEDS summary'!$A:$A,$A59,'REEDS summary'!$B:$B,CH$55)</f>
        <v>0.36074860112631113</v>
      </c>
      <c r="CJ59">
        <f>SUMIFS('REEDS summary'!$T:$T,'REEDS summary'!$A:$A,$A59,'REEDS summary'!$B:$B,CJ$55)</f>
        <v>2.6591536619463991E-4</v>
      </c>
      <c r="CK59">
        <f>SUMIFS('REEDS summary'!$T:$T,'REEDS summary'!$A:$A,$A59,'REEDS summary'!$B:$B,CK$55)</f>
        <v>8.2886503386818591E-2</v>
      </c>
      <c r="CL59">
        <f>SUMIFS('REEDS summary'!$T:$T,'REEDS summary'!$A:$A,$A59,'REEDS summary'!$B:$B,CL$55)</f>
        <v>0</v>
      </c>
      <c r="CM59">
        <f>SUMIFS('REEDS summary'!$T:$T,'REEDS summary'!$A:$A,$A59,'REEDS summary'!$B:$B,CM$55)</f>
        <v>8.9333102012031901E-2</v>
      </c>
      <c r="CN59">
        <f>SUMIFS('REEDS summary'!$T:$T,'REEDS summary'!$A:$A,$A59,'REEDS summary'!$B:$B,CN$55)</f>
        <v>8.7878454861975985E-2</v>
      </c>
      <c r="CO59">
        <f>SUMIFS('REEDS summary'!$T:$T,'REEDS summary'!$A:$A,$A59,'REEDS summary'!$B:$B,CO$55)</f>
        <v>0.31603412869132774</v>
      </c>
      <c r="CP59">
        <f>SUMIFS('REEDS summary'!$T:$T,'REEDS summary'!$A:$A,$A59,'REEDS summary'!$B:$B,CP$55)</f>
        <v>0</v>
      </c>
      <c r="CQ59">
        <f>SUMIFS('REEDS summary'!$T:$T,'REEDS summary'!$A:$A,$A59,'REEDS summary'!$B:$B,CQ$55)</f>
        <v>3.9797725162157996E-3</v>
      </c>
      <c r="CR59">
        <f>SUMIFS('REEDS summary'!$T:$T,'REEDS summary'!$A:$A,$A59,'REEDS summary'!$B:$B,CR$55)</f>
        <v>2.8579173039311987E-2</v>
      </c>
      <c r="CS59">
        <f>SUMIFS('REEDS summary'!$T:$T,'REEDS summary'!$A:$A,$A59,'REEDS summary'!$B:$B,CS$55)</f>
        <v>0</v>
      </c>
      <c r="CT59">
        <f>SUMIFS('REEDS summary'!$T:$T,'REEDS summary'!$A:$A,$A59,'REEDS summary'!$B:$B,CT$55)</f>
        <v>0.39104295012612333</v>
      </c>
      <c r="CV59">
        <f>SUMIFS('REEDS summary'!$U:$U,'REEDS summary'!$A:$A,$A59,'REEDS summary'!$B:$B,CV$55)</f>
        <v>2.6756318878825414E-4</v>
      </c>
      <c r="CW59">
        <f>SUMIFS('REEDS summary'!$U:$U,'REEDS summary'!$A:$A,$A59,'REEDS summary'!$B:$B,CW$55)</f>
        <v>6.7856187497358278E-2</v>
      </c>
      <c r="CX59">
        <f>SUMIFS('REEDS summary'!$U:$U,'REEDS summary'!$A:$A,$A59,'REEDS summary'!$B:$B,CX$55)</f>
        <v>0</v>
      </c>
      <c r="CY59">
        <f>SUMIFS('REEDS summary'!$U:$U,'REEDS summary'!$A:$A,$A59,'REEDS summary'!$B:$B,CY$55)</f>
        <v>8.9682617933911135E-2</v>
      </c>
      <c r="CZ59">
        <f>SUMIFS('REEDS summary'!$U:$U,'REEDS summary'!$A:$A,$A59,'REEDS summary'!$B:$B,CZ$55)</f>
        <v>8.7301194186125752E-2</v>
      </c>
      <c r="DA59">
        <f>SUMIFS('REEDS summary'!$U:$U,'REEDS summary'!$A:$A,$A59,'REEDS summary'!$B:$B,DA$55)</f>
        <v>0.31691914128442755</v>
      </c>
      <c r="DB59">
        <f>SUMIFS('REEDS summary'!$U:$U,'REEDS summary'!$A:$A,$A59,'REEDS summary'!$B:$B,DB$55)</f>
        <v>0</v>
      </c>
      <c r="DC59">
        <f>SUMIFS('REEDS summary'!$U:$U,'REEDS summary'!$A:$A,$A59,'REEDS summary'!$B:$B,DC$55)</f>
        <v>3.2002668158811697E-3</v>
      </c>
      <c r="DD59">
        <f>SUMIFS('REEDS summary'!$U:$U,'REEDS summary'!$A:$A,$A59,'REEDS summary'!$B:$B,DD$55)</f>
        <v>2.8777234353764541E-2</v>
      </c>
      <c r="DE59">
        <f>SUMIFS('REEDS summary'!$U:$U,'REEDS summary'!$A:$A,$A59,'REEDS summary'!$B:$B,DE$55)</f>
        <v>0</v>
      </c>
      <c r="DF59">
        <f>SUMIFS('REEDS summary'!$U:$U,'REEDS summary'!$A:$A,$A59,'REEDS summary'!$B:$B,DF$55)</f>
        <v>0.40599579473974329</v>
      </c>
    </row>
    <row r="60" spans="1:110">
      <c r="A60" s="19" t="s">
        <v>13</v>
      </c>
      <c r="B60" s="19">
        <f>SUMIFS('Cross border connections'!$R$4:$R$54,'Cross border connections'!$P$4:$P$54,Imports_new!A60)</f>
        <v>0</v>
      </c>
      <c r="D60">
        <f>SUMIFS('REEDS summary'!$M:$M,'REEDS summary'!$A:$A,$A60,'REEDS summary'!$B:$B,D$55)</f>
        <v>6.6504762465199039E-4</v>
      </c>
      <c r="E60">
        <f>SUMIFS('REEDS summary'!$M:$M,'REEDS summary'!$A:$A,$A60,'REEDS summary'!$B:$B,E$55)</f>
        <v>0.49272930247049318</v>
      </c>
      <c r="F60">
        <f>SUMIFS('REEDS summary'!$M:$M,'REEDS summary'!$A:$A,$A60,'REEDS summary'!$B:$B,F$55)</f>
        <v>0</v>
      </c>
      <c r="G60">
        <f>SUMIFS('REEDS summary'!$M:$M,'REEDS summary'!$A:$A,$A60,'REEDS summary'!$B:$B,G$55)</f>
        <v>4.8057446118276038E-2</v>
      </c>
      <c r="H60">
        <f>SUMIFS('REEDS summary'!$M:$M,'REEDS summary'!$A:$A,$A60,'REEDS summary'!$B:$B,H$55)</f>
        <v>0.20372509699853622</v>
      </c>
      <c r="I60">
        <f>SUMIFS('REEDS summary'!$M:$M,'REEDS summary'!$A:$A,$A60,'REEDS summary'!$B:$B,I$55)</f>
        <v>0.24073793219199527</v>
      </c>
      <c r="J60">
        <f>SUMIFS('REEDS summary'!$M:$M,'REEDS summary'!$A:$A,$A60,'REEDS summary'!$B:$B,J$55)</f>
        <v>0</v>
      </c>
      <c r="K60">
        <f>SUMIFS('REEDS summary'!$M:$M,'REEDS summary'!$A:$A,$A60,'REEDS summary'!$B:$B,K$55)</f>
        <v>4.6379036520635044E-3</v>
      </c>
      <c r="L60">
        <f>SUMIFS('REEDS summary'!$M:$M,'REEDS summary'!$A:$A,$A60,'REEDS summary'!$B:$B,L$55)</f>
        <v>0</v>
      </c>
      <c r="M60">
        <f>SUMIFS('REEDS summary'!$M:$M,'REEDS summary'!$A:$A,$A60,'REEDS summary'!$B:$B,M$55)</f>
        <v>0</v>
      </c>
      <c r="N60">
        <f>SUMIFS('REEDS summary'!$M:$M,'REEDS summary'!$A:$A,$A60,'REEDS summary'!$B:$B,N$55)</f>
        <v>9.4472709439837772E-3</v>
      </c>
      <c r="P60">
        <f>SUMIFS('REEDS summary'!$N:$N,'REEDS summary'!$A:$A,$A60,'REEDS summary'!$B:$B,P$55)</f>
        <v>8.6713077319715509E-4</v>
      </c>
      <c r="Q60">
        <f>SUMIFS('REEDS summary'!$N:$N,'REEDS summary'!$A:$A,$A60,'REEDS summary'!$B:$B,Q$55)</f>
        <v>0.33010802242566994</v>
      </c>
      <c r="R60">
        <f>SUMIFS('REEDS summary'!$N:$N,'REEDS summary'!$A:$A,$A60,'REEDS summary'!$B:$B,R$55)</f>
        <v>0</v>
      </c>
      <c r="S60">
        <f>SUMIFS('REEDS summary'!$N:$N,'REEDS summary'!$A:$A,$A60,'REEDS summary'!$B:$B,S$55)</f>
        <v>6.2660310127756205E-2</v>
      </c>
      <c r="T60">
        <f>SUMIFS('REEDS summary'!$N:$N,'REEDS summary'!$A:$A,$A60,'REEDS summary'!$B:$B,T$55)</f>
        <v>0.27194474626989745</v>
      </c>
      <c r="U60">
        <f>SUMIFS('REEDS summary'!$N:$N,'REEDS summary'!$A:$A,$A60,'REEDS summary'!$B:$B,U$55)</f>
        <v>0.31388920363224454</v>
      </c>
      <c r="V60">
        <f>SUMIFS('REEDS summary'!$N:$N,'REEDS summary'!$A:$A,$A60,'REEDS summary'!$B:$B,V$55)</f>
        <v>0</v>
      </c>
      <c r="W60">
        <f>SUMIFS('REEDS summary'!$N:$N,'REEDS summary'!$A:$A,$A60,'REEDS summary'!$B:$B,W$55)</f>
        <v>6.0471894504280288E-3</v>
      </c>
      <c r="X60">
        <f>SUMIFS('REEDS summary'!$N:$N,'REEDS summary'!$A:$A,$A60,'REEDS summary'!$B:$B,X$55)</f>
        <v>0</v>
      </c>
      <c r="Y60">
        <f>SUMIFS('REEDS summary'!$N:$N,'REEDS summary'!$A:$A,$A60,'REEDS summary'!$B:$B,Y$55)</f>
        <v>0</v>
      </c>
      <c r="Z60">
        <f>SUMIFS('REEDS summary'!$N:$N,'REEDS summary'!$A:$A,$A60,'REEDS summary'!$B:$B,Z$55)</f>
        <v>1.4483397320806703E-2</v>
      </c>
      <c r="AB60">
        <f>SUMIFS('REEDS summary'!$O:$O,'REEDS summary'!$A:$A,$A60,'REEDS summary'!$B:$B,AB$55)</f>
        <v>8.8737159802877729E-4</v>
      </c>
      <c r="AC60">
        <f>SUMIFS('REEDS summary'!$O:$O,'REEDS summary'!$A:$A,$A60,'REEDS summary'!$B:$B,AC$55)</f>
        <v>0.29479878553912919</v>
      </c>
      <c r="AD60">
        <f>SUMIFS('REEDS summary'!$O:$O,'REEDS summary'!$A:$A,$A60,'REEDS summary'!$B:$B,AD$55)</f>
        <v>0</v>
      </c>
      <c r="AE60">
        <f>SUMIFS('REEDS summary'!$O:$O,'REEDS summary'!$A:$A,$A60,'REEDS summary'!$B:$B,AE$55)</f>
        <v>6.4177877548434667E-2</v>
      </c>
      <c r="AF60">
        <f>SUMIFS('REEDS summary'!$O:$O,'REEDS summary'!$A:$A,$A60,'REEDS summary'!$B:$B,AF$55)</f>
        <v>0.29383032414880611</v>
      </c>
      <c r="AG60">
        <f>SUMIFS('REEDS summary'!$O:$O,'REEDS summary'!$A:$A,$A60,'REEDS summary'!$B:$B,AG$55)</f>
        <v>0.3212160989329757</v>
      </c>
      <c r="AH60">
        <f>SUMIFS('REEDS summary'!$O:$O,'REEDS summary'!$A:$A,$A60,'REEDS summary'!$B:$B,AH$55)</f>
        <v>0</v>
      </c>
      <c r="AI60">
        <f>SUMIFS('REEDS summary'!$O:$O,'REEDS summary'!$A:$A,$A60,'REEDS summary'!$B:$B,AI$55)</f>
        <v>3.3090086670677999E-3</v>
      </c>
      <c r="AJ60">
        <f>SUMIFS('REEDS summary'!$O:$O,'REEDS summary'!$A:$A,$A60,'REEDS summary'!$B:$B,AJ$55)</f>
        <v>0</v>
      </c>
      <c r="AK60">
        <f>SUMIFS('REEDS summary'!$O:$O,'REEDS summary'!$A:$A,$A60,'REEDS summary'!$B:$B,AK$55)</f>
        <v>0</v>
      </c>
      <c r="AL60">
        <f>SUMIFS('REEDS summary'!$O:$O,'REEDS summary'!$A:$A,$A60,'REEDS summary'!$B:$B,AL$55)</f>
        <v>2.1780533565557734E-2</v>
      </c>
      <c r="AN60">
        <f>SUMIFS('REEDS summary'!$P:$P,'REEDS summary'!$A:$A,$A60,'REEDS summary'!$B:$B,AN$55)</f>
        <v>8.8826398618612964E-4</v>
      </c>
      <c r="AO60">
        <f>SUMIFS('REEDS summary'!$P:$P,'REEDS summary'!$A:$A,$A60,'REEDS summary'!$B:$B,AO$55)</f>
        <v>0.2642699447654222</v>
      </c>
      <c r="AP60">
        <f>SUMIFS('REEDS summary'!$P:$P,'REEDS summary'!$A:$A,$A60,'REEDS summary'!$B:$B,AP$55)</f>
        <v>0</v>
      </c>
      <c r="AQ60">
        <f>SUMIFS('REEDS summary'!$P:$P,'REEDS summary'!$A:$A,$A60,'REEDS summary'!$B:$B,AQ$55)</f>
        <v>6.428033047231313E-2</v>
      </c>
      <c r="AR60">
        <f>SUMIFS('REEDS summary'!$P:$P,'REEDS summary'!$A:$A,$A60,'REEDS summary'!$B:$B,AR$55)</f>
        <v>0.2453714788025412</v>
      </c>
      <c r="AS60">
        <f>SUMIFS('REEDS summary'!$P:$P,'REEDS summary'!$A:$A,$A60,'REEDS summary'!$B:$B,AS$55)</f>
        <v>0.32153913095617265</v>
      </c>
      <c r="AT60">
        <f>SUMIFS('REEDS summary'!$P:$P,'REEDS summary'!$A:$A,$A60,'REEDS summary'!$B:$B,AT$55)</f>
        <v>0</v>
      </c>
      <c r="AU60">
        <f>SUMIFS('REEDS summary'!$P:$P,'REEDS summary'!$A:$A,$A60,'REEDS summary'!$B:$B,AU$55)</f>
        <v>0</v>
      </c>
      <c r="AV60">
        <f>SUMIFS('REEDS summary'!$P:$P,'REEDS summary'!$A:$A,$A60,'REEDS summary'!$B:$B,AV$55)</f>
        <v>0</v>
      </c>
      <c r="AW60">
        <f>SUMIFS('REEDS summary'!$P:$P,'REEDS summary'!$A:$A,$A60,'REEDS summary'!$B:$B,AW$55)</f>
        <v>0</v>
      </c>
      <c r="AX60">
        <f>SUMIFS('REEDS summary'!$P:$P,'REEDS summary'!$A:$A,$A60,'REEDS summary'!$B:$B,AX$55)</f>
        <v>0.10365085101736471</v>
      </c>
      <c r="AZ60">
        <f>SUMIFS('REEDS summary'!$Q:$Q,'REEDS summary'!$A:$A,$A60,'REEDS summary'!$B:$B,AZ$55)</f>
        <v>9.4251452855478846E-4</v>
      </c>
      <c r="BA60">
        <f>SUMIFS('REEDS summary'!$Q:$Q,'REEDS summary'!$A:$A,$A60,'REEDS summary'!$B:$B,BA$55)</f>
        <v>0.20205182347341902</v>
      </c>
      <c r="BB60">
        <f>SUMIFS('REEDS summary'!$Q:$Q,'REEDS summary'!$A:$A,$A60,'REEDS summary'!$B:$B,BB$55)</f>
        <v>0</v>
      </c>
      <c r="BC60">
        <f>SUMIFS('REEDS summary'!$Q:$Q,'REEDS summary'!$A:$A,$A60,'REEDS summary'!$B:$B,BC$55)</f>
        <v>6.8218192498593899E-2</v>
      </c>
      <c r="BD60">
        <f>SUMIFS('REEDS summary'!$Q:$Q,'REEDS summary'!$A:$A,$A60,'REEDS summary'!$B:$B,BD$55)</f>
        <v>0.24767817456305768</v>
      </c>
      <c r="BE60">
        <f>SUMIFS('REEDS summary'!$Q:$Q,'REEDS summary'!$A:$A,$A60,'REEDS summary'!$B:$B,BE$55)</f>
        <v>0.34117706800911579</v>
      </c>
      <c r="BF60">
        <f>SUMIFS('REEDS summary'!$Q:$Q,'REEDS summary'!$A:$A,$A60,'REEDS summary'!$B:$B,BF$55)</f>
        <v>0</v>
      </c>
      <c r="BG60">
        <f>SUMIFS('REEDS summary'!$Q:$Q,'REEDS summary'!$A:$A,$A60,'REEDS summary'!$B:$B,BG$55)</f>
        <v>0</v>
      </c>
      <c r="BH60">
        <f>SUMIFS('REEDS summary'!$Q:$Q,'REEDS summary'!$A:$A,$A60,'REEDS summary'!$B:$B,BH$55)</f>
        <v>0</v>
      </c>
      <c r="BI60">
        <f>SUMIFS('REEDS summary'!$Q:$Q,'REEDS summary'!$A:$A,$A60,'REEDS summary'!$B:$B,BI$55)</f>
        <v>0</v>
      </c>
      <c r="BJ60">
        <f>SUMIFS('REEDS summary'!$Q:$Q,'REEDS summary'!$A:$A,$A60,'REEDS summary'!$B:$B,BJ$55)</f>
        <v>0.13993222692725882</v>
      </c>
      <c r="BL60">
        <f>SUMIFS('REEDS summary'!$R:$R,'REEDS summary'!$A:$A,$A60,'REEDS summary'!$B:$B,BL$55)</f>
        <v>9.0508958418998272E-4</v>
      </c>
      <c r="BM60">
        <f>SUMIFS('REEDS summary'!$R:$R,'REEDS summary'!$A:$A,$A60,'REEDS summary'!$B:$B,BM$55)</f>
        <v>0.1495695056140233</v>
      </c>
      <c r="BN60">
        <f>SUMIFS('REEDS summary'!$R:$R,'REEDS summary'!$A:$A,$A60,'REEDS summary'!$B:$B,BN$55)</f>
        <v>0</v>
      </c>
      <c r="BO60">
        <f>SUMIFS('REEDS summary'!$R:$R,'REEDS summary'!$A:$A,$A60,'REEDS summary'!$B:$B,BO$55)</f>
        <v>6.6947753152148445E-2</v>
      </c>
      <c r="BP60">
        <f>SUMIFS('REEDS summary'!$R:$R,'REEDS summary'!$A:$A,$A60,'REEDS summary'!$B:$B,BP$55)</f>
        <v>0.17462038622660167</v>
      </c>
      <c r="BQ60">
        <f>SUMIFS('REEDS summary'!$R:$R,'REEDS summary'!$A:$A,$A60,'REEDS summary'!$B:$B,BQ$55)</f>
        <v>0.33516004915951575</v>
      </c>
      <c r="BR60">
        <f>SUMIFS('REEDS summary'!$R:$R,'REEDS summary'!$A:$A,$A60,'REEDS summary'!$B:$B,BR$55)</f>
        <v>0</v>
      </c>
      <c r="BS60">
        <f>SUMIFS('REEDS summary'!$R:$R,'REEDS summary'!$A:$A,$A60,'REEDS summary'!$B:$B,BS$55)</f>
        <v>0</v>
      </c>
      <c r="BT60">
        <f>SUMIFS('REEDS summary'!$R:$R,'REEDS summary'!$A:$A,$A60,'REEDS summary'!$B:$B,BT$55)</f>
        <v>0</v>
      </c>
      <c r="BU60">
        <f>SUMIFS('REEDS summary'!$R:$R,'REEDS summary'!$A:$A,$A60,'REEDS summary'!$B:$B,BU$55)</f>
        <v>0</v>
      </c>
      <c r="BV60">
        <f>SUMIFS('REEDS summary'!$R:$R,'REEDS summary'!$A:$A,$A60,'REEDS summary'!$B:$B,BV$55)</f>
        <v>0.27279721626352083</v>
      </c>
      <c r="BX60">
        <f>SUMIFS('REEDS summary'!$S:$S,'REEDS summary'!$A:$A,$A60,'REEDS summary'!$B:$B,BX$55)</f>
        <v>9.8234714377732311E-4</v>
      </c>
      <c r="BY60">
        <f>SUMIFS('REEDS summary'!$S:$S,'REEDS summary'!$A:$A,$A60,'REEDS summary'!$B:$B,BY$55)</f>
        <v>6.2631528224449493E-2</v>
      </c>
      <c r="BZ60">
        <f>SUMIFS('REEDS summary'!$S:$S,'REEDS summary'!$A:$A,$A60,'REEDS summary'!$B:$B,BZ$55)</f>
        <v>0</v>
      </c>
      <c r="CA60">
        <f>SUMIFS('REEDS summary'!$S:$S,'REEDS summary'!$A:$A,$A60,'REEDS summary'!$B:$B,CA$55)</f>
        <v>7.7357520900686483E-2</v>
      </c>
      <c r="CB60">
        <f>SUMIFS('REEDS summary'!$S:$S,'REEDS summary'!$A:$A,$A60,'REEDS summary'!$B:$B,CB$55)</f>
        <v>6.9544659532518344E-2</v>
      </c>
      <c r="CC60">
        <f>SUMIFS('REEDS summary'!$S:$S,'REEDS summary'!$A:$A,$A60,'REEDS summary'!$B:$B,CC$55)</f>
        <v>0.38144850483700182</v>
      </c>
      <c r="CD60">
        <f>SUMIFS('REEDS summary'!$S:$S,'REEDS summary'!$A:$A,$A60,'REEDS summary'!$B:$B,CD$55)</f>
        <v>0</v>
      </c>
      <c r="CE60">
        <f>SUMIFS('REEDS summary'!$S:$S,'REEDS summary'!$A:$A,$A60,'REEDS summary'!$B:$B,CE$55)</f>
        <v>0</v>
      </c>
      <c r="CF60">
        <f>SUMIFS('REEDS summary'!$S:$S,'REEDS summary'!$A:$A,$A60,'REEDS summary'!$B:$B,CF$55)</f>
        <v>0</v>
      </c>
      <c r="CG60">
        <f>SUMIFS('REEDS summary'!$S:$S,'REEDS summary'!$A:$A,$A60,'REEDS summary'!$B:$B,CG$55)</f>
        <v>0</v>
      </c>
      <c r="CH60">
        <f>SUMIFS('REEDS summary'!$S:$S,'REEDS summary'!$A:$A,$A60,'REEDS summary'!$B:$B,CH$55)</f>
        <v>0.4080354393615665</v>
      </c>
      <c r="CJ60">
        <f>SUMIFS('REEDS summary'!$T:$T,'REEDS summary'!$A:$A,$A60,'REEDS summary'!$B:$B,CJ$55)</f>
        <v>9.1660161241082015E-4</v>
      </c>
      <c r="CK60">
        <f>SUMIFS('REEDS summary'!$T:$T,'REEDS summary'!$A:$A,$A60,'REEDS summary'!$B:$B,CK$55)</f>
        <v>3.6915894960394408E-2</v>
      </c>
      <c r="CL60">
        <f>SUMIFS('REEDS summary'!$T:$T,'REEDS summary'!$A:$A,$A60,'REEDS summary'!$B:$B,CL$55)</f>
        <v>0</v>
      </c>
      <c r="CM60">
        <f>SUMIFS('REEDS summary'!$T:$T,'REEDS summary'!$A:$A,$A60,'REEDS summary'!$B:$B,CM$55)</f>
        <v>7.6941308052971696E-2</v>
      </c>
      <c r="CN60">
        <f>SUMIFS('REEDS summary'!$T:$T,'REEDS summary'!$A:$A,$A60,'REEDS summary'!$B:$B,CN$55)</f>
        <v>2.7830031495555151E-2</v>
      </c>
      <c r="CO60">
        <f>SUMIFS('REEDS summary'!$T:$T,'REEDS summary'!$A:$A,$A60,'REEDS summary'!$B:$B,CO$55)</f>
        <v>0.36663602326904138</v>
      </c>
      <c r="CP60">
        <f>SUMIFS('REEDS summary'!$T:$T,'REEDS summary'!$A:$A,$A60,'REEDS summary'!$B:$B,CP$55)</f>
        <v>0</v>
      </c>
      <c r="CQ60">
        <f>SUMIFS('REEDS summary'!$T:$T,'REEDS summary'!$A:$A,$A60,'REEDS summary'!$B:$B,CQ$55)</f>
        <v>0</v>
      </c>
      <c r="CR60">
        <f>SUMIFS('REEDS summary'!$T:$T,'REEDS summary'!$A:$A,$A60,'REEDS summary'!$B:$B,CR$55)</f>
        <v>0</v>
      </c>
      <c r="CS60">
        <f>SUMIFS('REEDS summary'!$T:$T,'REEDS summary'!$A:$A,$A60,'REEDS summary'!$B:$B,CS$55)</f>
        <v>0</v>
      </c>
      <c r="CT60">
        <f>SUMIFS('REEDS summary'!$T:$T,'REEDS summary'!$A:$A,$A60,'REEDS summary'!$B:$B,CT$55)</f>
        <v>0.49076014060962653</v>
      </c>
      <c r="CV60">
        <f>SUMIFS('REEDS summary'!$U:$U,'REEDS summary'!$A:$A,$A60,'REEDS summary'!$B:$B,CV$55)</f>
        <v>8.958235223758003E-4</v>
      </c>
      <c r="CW60">
        <f>SUMIFS('REEDS summary'!$U:$U,'REEDS summary'!$A:$A,$A60,'REEDS summary'!$B:$B,CW$55)</f>
        <v>2.4790574028798792E-2</v>
      </c>
      <c r="CX60">
        <f>SUMIFS('REEDS summary'!$U:$U,'REEDS summary'!$A:$A,$A60,'REEDS summary'!$B:$B,CX$55)</f>
        <v>0</v>
      </c>
      <c r="CY60">
        <f>SUMIFS('REEDS summary'!$U:$U,'REEDS summary'!$A:$A,$A60,'REEDS summary'!$B:$B,CY$55)</f>
        <v>7.7111179507562716E-2</v>
      </c>
      <c r="CZ60">
        <f>SUMIFS('REEDS summary'!$U:$U,'REEDS summary'!$A:$A,$A60,'REEDS summary'!$B:$B,CZ$55)</f>
        <v>1.4003796185200488E-2</v>
      </c>
      <c r="DA60">
        <f>SUMIFS('REEDS summary'!$U:$U,'REEDS summary'!$A:$A,$A60,'REEDS summary'!$B:$B,DA$55)</f>
        <v>0.36472850151692071</v>
      </c>
      <c r="DB60">
        <f>SUMIFS('REEDS summary'!$U:$U,'REEDS summary'!$A:$A,$A60,'REEDS summary'!$B:$B,DB$55)</f>
        <v>0</v>
      </c>
      <c r="DC60">
        <f>SUMIFS('REEDS summary'!$U:$U,'REEDS summary'!$A:$A,$A60,'REEDS summary'!$B:$B,DC$55)</f>
        <v>0</v>
      </c>
      <c r="DD60">
        <f>SUMIFS('REEDS summary'!$U:$U,'REEDS summary'!$A:$A,$A60,'REEDS summary'!$B:$B,DD$55)</f>
        <v>0</v>
      </c>
      <c r="DE60">
        <f>SUMIFS('REEDS summary'!$U:$U,'REEDS summary'!$A:$A,$A60,'REEDS summary'!$B:$B,DE$55)</f>
        <v>0</v>
      </c>
      <c r="DF60">
        <f>SUMIFS('REEDS summary'!$U:$U,'REEDS summary'!$A:$A,$A60,'REEDS summary'!$B:$B,DF$55)</f>
        <v>0.51847012523914149</v>
      </c>
    </row>
    <row r="61" spans="1:110">
      <c r="A61" s="19" t="s">
        <v>15</v>
      </c>
      <c r="B61" s="19">
        <f>SUMIFS('Cross border connections'!$R$4:$R$54,'Cross border connections'!$P$4:$P$54,Imports_new!A61)</f>
        <v>0</v>
      </c>
      <c r="D61">
        <f>SUMIFS('REEDS summary'!$M:$M,'REEDS summary'!$A:$A,$A61,'REEDS summary'!$B:$B,D$55)</f>
        <v>1.0931221192190947E-2</v>
      </c>
      <c r="E61">
        <f>SUMIFS('REEDS summary'!$M:$M,'REEDS summary'!$A:$A,$A61,'REEDS summary'!$B:$B,E$55)</f>
        <v>0</v>
      </c>
      <c r="F61">
        <f>SUMIFS('REEDS summary'!$M:$M,'REEDS summary'!$A:$A,$A61,'REEDS summary'!$B:$B,F$55)</f>
        <v>3.3018661641554055E-3</v>
      </c>
      <c r="G61">
        <f>SUMIFS('REEDS summary'!$M:$M,'REEDS summary'!$A:$A,$A61,'REEDS summary'!$B:$B,G$55)</f>
        <v>0.14293168035102671</v>
      </c>
      <c r="H61">
        <f>SUMIFS('REEDS summary'!$M:$M,'REEDS summary'!$A:$A,$A61,'REEDS summary'!$B:$B,H$55)</f>
        <v>0.45279409651688202</v>
      </c>
      <c r="I61">
        <f>SUMIFS('REEDS summary'!$M:$M,'REEDS summary'!$A:$A,$A61,'REEDS summary'!$B:$B,I$55)</f>
        <v>8.8044144715814676E-2</v>
      </c>
      <c r="J61">
        <f>SUMIFS('REEDS summary'!$M:$M,'REEDS summary'!$A:$A,$A61,'REEDS summary'!$B:$B,J$55)</f>
        <v>0</v>
      </c>
      <c r="K61">
        <f>SUMIFS('REEDS summary'!$M:$M,'REEDS summary'!$A:$A,$A61,'REEDS summary'!$B:$B,K$55)</f>
        <v>1.2832531853283074E-2</v>
      </c>
      <c r="L61">
        <f>SUMIFS('REEDS summary'!$M:$M,'REEDS summary'!$A:$A,$A61,'REEDS summary'!$B:$B,L$55)</f>
        <v>6.9491791310508103E-2</v>
      </c>
      <c r="M61">
        <f>SUMIFS('REEDS summary'!$M:$M,'REEDS summary'!$A:$A,$A61,'REEDS summary'!$B:$B,M$55)</f>
        <v>0</v>
      </c>
      <c r="N61">
        <f>SUMIFS('REEDS summary'!$M:$M,'REEDS summary'!$A:$A,$A61,'REEDS summary'!$B:$B,N$55)</f>
        <v>0.21967266789613907</v>
      </c>
      <c r="P61">
        <f>SUMIFS('REEDS summary'!$N:$N,'REEDS summary'!$A:$A,$A61,'REEDS summary'!$B:$B,P$55)</f>
        <v>7.9321399882114913E-3</v>
      </c>
      <c r="Q61">
        <f>SUMIFS('REEDS summary'!$N:$N,'REEDS summary'!$A:$A,$A61,'REEDS summary'!$B:$B,Q$55)</f>
        <v>0</v>
      </c>
      <c r="R61">
        <f>SUMIFS('REEDS summary'!$N:$N,'REEDS summary'!$A:$A,$A61,'REEDS summary'!$B:$B,R$55)</f>
        <v>3.4662095823586527E-3</v>
      </c>
      <c r="S61">
        <f>SUMIFS('REEDS summary'!$N:$N,'REEDS summary'!$A:$A,$A61,'REEDS summary'!$B:$B,S$55)</f>
        <v>0.15004580301699799</v>
      </c>
      <c r="T61">
        <f>SUMIFS('REEDS summary'!$N:$N,'REEDS summary'!$A:$A,$A61,'REEDS summary'!$B:$B,T$55)</f>
        <v>0.43242166239212998</v>
      </c>
      <c r="U61">
        <f>SUMIFS('REEDS summary'!$N:$N,'REEDS summary'!$A:$A,$A61,'REEDS summary'!$B:$B,U$55)</f>
        <v>9.2426356161104894E-2</v>
      </c>
      <c r="V61">
        <f>SUMIFS('REEDS summary'!$N:$N,'REEDS summary'!$A:$A,$A61,'REEDS summary'!$B:$B,V$55)</f>
        <v>0</v>
      </c>
      <c r="W61">
        <f>SUMIFS('REEDS summary'!$N:$N,'REEDS summary'!$A:$A,$A61,'REEDS summary'!$B:$B,W$55)</f>
        <v>7.4767263069571693E-3</v>
      </c>
      <c r="X61">
        <f>SUMIFS('REEDS summary'!$N:$N,'REEDS summary'!$A:$A,$A61,'REEDS summary'!$B:$B,X$55)</f>
        <v>7.16790263343417E-2</v>
      </c>
      <c r="Y61">
        <f>SUMIFS('REEDS summary'!$N:$N,'REEDS summary'!$A:$A,$A61,'REEDS summary'!$B:$B,Y$55)</f>
        <v>0</v>
      </c>
      <c r="Z61">
        <f>SUMIFS('REEDS summary'!$N:$N,'REEDS summary'!$A:$A,$A61,'REEDS summary'!$B:$B,Z$55)</f>
        <v>0.23455207621789814</v>
      </c>
      <c r="AB61">
        <f>SUMIFS('REEDS summary'!$O:$O,'REEDS summary'!$A:$A,$A61,'REEDS summary'!$B:$B,AB$55)</f>
        <v>8.1141312941441935E-3</v>
      </c>
      <c r="AC61">
        <f>SUMIFS('REEDS summary'!$O:$O,'REEDS summary'!$A:$A,$A61,'REEDS summary'!$B:$B,AC$55)</f>
        <v>0</v>
      </c>
      <c r="AD61">
        <f>SUMIFS('REEDS summary'!$O:$O,'REEDS summary'!$A:$A,$A61,'REEDS summary'!$B:$B,AD$55)</f>
        <v>3.2666793723590492E-3</v>
      </c>
      <c r="AE61">
        <f>SUMIFS('REEDS summary'!$O:$O,'REEDS summary'!$A:$A,$A61,'REEDS summary'!$B:$B,AE$55)</f>
        <v>0.14158414843309985</v>
      </c>
      <c r="AF61">
        <f>SUMIFS('REEDS summary'!$O:$O,'REEDS summary'!$A:$A,$A61,'REEDS summary'!$B:$B,AF$55)</f>
        <v>0.36656946846073302</v>
      </c>
      <c r="AG61">
        <f>SUMIFS('REEDS summary'!$O:$O,'REEDS summary'!$A:$A,$A61,'REEDS summary'!$B:$B,AG$55)</f>
        <v>8.7105890154610774E-2</v>
      </c>
      <c r="AH61">
        <f>SUMIFS('REEDS summary'!$O:$O,'REEDS summary'!$A:$A,$A61,'REEDS summary'!$B:$B,AH$55)</f>
        <v>0</v>
      </c>
      <c r="AI61">
        <f>SUMIFS('REEDS summary'!$O:$O,'REEDS summary'!$A:$A,$A61,'REEDS summary'!$B:$B,AI$55)</f>
        <v>2.5450429769387595E-3</v>
      </c>
      <c r="AJ61">
        <f>SUMIFS('REEDS summary'!$O:$O,'REEDS summary'!$A:$A,$A61,'REEDS summary'!$B:$B,AJ$55)</f>
        <v>7.8711890888861324E-2</v>
      </c>
      <c r="AK61">
        <f>SUMIFS('REEDS summary'!$O:$O,'REEDS summary'!$A:$A,$A61,'REEDS summary'!$B:$B,AK$55)</f>
        <v>0</v>
      </c>
      <c r="AL61">
        <f>SUMIFS('REEDS summary'!$O:$O,'REEDS summary'!$A:$A,$A61,'REEDS summary'!$B:$B,AL$55)</f>
        <v>0.31210274841925301</v>
      </c>
      <c r="AN61">
        <f>SUMIFS('REEDS summary'!$P:$P,'REEDS summary'!$A:$A,$A61,'REEDS summary'!$B:$B,AN$55)</f>
        <v>7.545688684201122E-3</v>
      </c>
      <c r="AO61">
        <f>SUMIFS('REEDS summary'!$P:$P,'REEDS summary'!$A:$A,$A61,'REEDS summary'!$B:$B,AO$55)</f>
        <v>2.0701479949089313E-4</v>
      </c>
      <c r="AP61">
        <f>SUMIFS('REEDS summary'!$P:$P,'REEDS summary'!$A:$A,$A61,'REEDS summary'!$B:$B,AP$55)</f>
        <v>3.3873400467138511E-3</v>
      </c>
      <c r="AQ61">
        <f>SUMIFS('REEDS summary'!$P:$P,'REEDS summary'!$A:$A,$A61,'REEDS summary'!$B:$B,AQ$55)</f>
        <v>0.1510782819697056</v>
      </c>
      <c r="AR61">
        <f>SUMIFS('REEDS summary'!$P:$P,'REEDS summary'!$A:$A,$A61,'REEDS summary'!$B:$B,AR$55)</f>
        <v>0.34050155374181079</v>
      </c>
      <c r="AS61">
        <f>SUMIFS('REEDS summary'!$P:$P,'REEDS summary'!$A:$A,$A61,'REEDS summary'!$B:$B,AS$55)</f>
        <v>9.0323302777123707E-2</v>
      </c>
      <c r="AT61">
        <f>SUMIFS('REEDS summary'!$P:$P,'REEDS summary'!$A:$A,$A61,'REEDS summary'!$B:$B,AT$55)</f>
        <v>0</v>
      </c>
      <c r="AU61">
        <f>SUMIFS('REEDS summary'!$P:$P,'REEDS summary'!$A:$A,$A61,'REEDS summary'!$B:$B,AU$55)</f>
        <v>2.6390487139136801E-3</v>
      </c>
      <c r="AV61">
        <f>SUMIFS('REEDS summary'!$P:$P,'REEDS summary'!$A:$A,$A61,'REEDS summary'!$B:$B,AV$55)</f>
        <v>8.2594447366024046E-2</v>
      </c>
      <c r="AW61">
        <f>SUMIFS('REEDS summary'!$P:$P,'REEDS summary'!$A:$A,$A61,'REEDS summary'!$B:$B,AW$55)</f>
        <v>0</v>
      </c>
      <c r="AX61">
        <f>SUMIFS('REEDS summary'!$P:$P,'REEDS summary'!$A:$A,$A61,'REEDS summary'!$B:$B,AX$55)</f>
        <v>0.32172332190101627</v>
      </c>
      <c r="AZ61">
        <f>SUMIFS('REEDS summary'!$Q:$Q,'REEDS summary'!$A:$A,$A61,'REEDS summary'!$B:$B,AZ$55)</f>
        <v>7.608821061484256E-3</v>
      </c>
      <c r="BA61">
        <f>SUMIFS('REEDS summary'!$Q:$Q,'REEDS summary'!$A:$A,$A61,'REEDS summary'!$B:$B,BA$55)</f>
        <v>4.1749365295263598E-4</v>
      </c>
      <c r="BB61">
        <f>SUMIFS('REEDS summary'!$Q:$Q,'REEDS summary'!$A:$A,$A61,'REEDS summary'!$B:$B,BB$55)</f>
        <v>3.4156808435271569E-3</v>
      </c>
      <c r="BC61">
        <f>SUMIFS('REEDS summary'!$Q:$Q,'REEDS summary'!$A:$A,$A61,'REEDS summary'!$B:$B,BC$55)</f>
        <v>0.15287624513088877</v>
      </c>
      <c r="BD61">
        <f>SUMIFS('REEDS summary'!$Q:$Q,'REEDS summary'!$A:$A,$A61,'REEDS summary'!$B:$B,BD$55)</f>
        <v>0.33363021736939852</v>
      </c>
      <c r="BE61">
        <f>SUMIFS('REEDS summary'!$Q:$Q,'REEDS summary'!$A:$A,$A61,'REEDS summary'!$B:$B,BE$55)</f>
        <v>9.1079009123758894E-2</v>
      </c>
      <c r="BF61">
        <f>SUMIFS('REEDS summary'!$Q:$Q,'REEDS summary'!$A:$A,$A61,'REEDS summary'!$B:$B,BF$55)</f>
        <v>0</v>
      </c>
      <c r="BG61">
        <f>SUMIFS('REEDS summary'!$Q:$Q,'REEDS summary'!$A:$A,$A61,'REEDS summary'!$B:$B,BG$55)</f>
        <v>2.6568476704305695E-3</v>
      </c>
      <c r="BH61">
        <f>SUMIFS('REEDS summary'!$Q:$Q,'REEDS summary'!$A:$A,$A61,'REEDS summary'!$B:$B,BH$55)</f>
        <v>8.3638332925964717E-2</v>
      </c>
      <c r="BI61">
        <f>SUMIFS('REEDS summary'!$Q:$Q,'REEDS summary'!$A:$A,$A61,'REEDS summary'!$B:$B,BI$55)</f>
        <v>0</v>
      </c>
      <c r="BJ61">
        <f>SUMIFS('REEDS summary'!$Q:$Q,'REEDS summary'!$A:$A,$A61,'REEDS summary'!$B:$B,BJ$55)</f>
        <v>0.3246773522215945</v>
      </c>
      <c r="BL61">
        <f>SUMIFS('REEDS summary'!$R:$R,'REEDS summary'!$A:$A,$A61,'REEDS summary'!$B:$B,BL$55)</f>
        <v>7.353996293253188E-3</v>
      </c>
      <c r="BM61">
        <f>SUMIFS('REEDS summary'!$R:$R,'REEDS summary'!$A:$A,$A61,'REEDS summary'!$B:$B,BM$55)</f>
        <v>6.0672087052327471E-4</v>
      </c>
      <c r="BN61">
        <f>SUMIFS('REEDS summary'!$R:$R,'REEDS summary'!$A:$A,$A61,'REEDS summary'!$B:$B,BN$55)</f>
        <v>4.5453326849649894E-2</v>
      </c>
      <c r="BO61">
        <f>SUMIFS('REEDS summary'!$R:$R,'REEDS summary'!$A:$A,$A61,'REEDS summary'!$B:$B,BO$55)</f>
        <v>0.15209679757986322</v>
      </c>
      <c r="BP61">
        <f>SUMIFS('REEDS summary'!$R:$R,'REEDS summary'!$A:$A,$A61,'REEDS summary'!$B:$B,BP$55)</f>
        <v>0.27890195270001689</v>
      </c>
      <c r="BQ61">
        <f>SUMIFS('REEDS summary'!$R:$R,'REEDS summary'!$A:$A,$A61,'REEDS summary'!$B:$B,BQ$55)</f>
        <v>8.8239403764153054E-2</v>
      </c>
      <c r="BR61">
        <f>SUMIFS('REEDS summary'!$R:$R,'REEDS summary'!$A:$A,$A61,'REEDS summary'!$B:$B,BR$55)</f>
        <v>0</v>
      </c>
      <c r="BS61">
        <f>SUMIFS('REEDS summary'!$R:$R,'REEDS summary'!$A:$A,$A61,'REEDS summary'!$B:$B,BS$55)</f>
        <v>2.5740141069432953E-3</v>
      </c>
      <c r="BT61">
        <f>SUMIFS('REEDS summary'!$R:$R,'REEDS summary'!$A:$A,$A61,'REEDS summary'!$B:$B,BT$55)</f>
        <v>8.1286841837907256E-2</v>
      </c>
      <c r="BU61">
        <f>SUMIFS('REEDS summary'!$R:$R,'REEDS summary'!$A:$A,$A61,'REEDS summary'!$B:$B,BU$55)</f>
        <v>0</v>
      </c>
      <c r="BV61">
        <f>SUMIFS('REEDS summary'!$R:$R,'REEDS summary'!$A:$A,$A61,'REEDS summary'!$B:$B,BV$55)</f>
        <v>0.34348694599768992</v>
      </c>
      <c r="BX61">
        <f>SUMIFS('REEDS summary'!$S:$S,'REEDS summary'!$A:$A,$A61,'REEDS summary'!$B:$B,BX$55)</f>
        <v>7.6081441900101472E-3</v>
      </c>
      <c r="BY61">
        <f>SUMIFS('REEDS summary'!$S:$S,'REEDS summary'!$A:$A,$A61,'REEDS summary'!$B:$B,BY$55)</f>
        <v>0</v>
      </c>
      <c r="BZ61">
        <f>SUMIFS('REEDS summary'!$S:$S,'REEDS summary'!$A:$A,$A61,'REEDS summary'!$B:$B,BZ$55)</f>
        <v>4.9554530934526123E-2</v>
      </c>
      <c r="CA61">
        <f>SUMIFS('REEDS summary'!$S:$S,'REEDS summary'!$A:$A,$A61,'REEDS summary'!$B:$B,CA$55)</f>
        <v>0.16459587562964073</v>
      </c>
      <c r="CB61">
        <f>SUMIFS('REEDS summary'!$S:$S,'REEDS summary'!$A:$A,$A61,'REEDS summary'!$B:$B,CB$55)</f>
        <v>0.21895853056960649</v>
      </c>
      <c r="CC61">
        <f>SUMIFS('REEDS summary'!$S:$S,'REEDS summary'!$A:$A,$A61,'REEDS summary'!$B:$B,CC$55)</f>
        <v>9.2470085546881395E-2</v>
      </c>
      <c r="CD61">
        <f>SUMIFS('REEDS summary'!$S:$S,'REEDS summary'!$A:$A,$A61,'REEDS summary'!$B:$B,CD$55)</f>
        <v>1.2350451240462345E-2</v>
      </c>
      <c r="CE61">
        <f>SUMIFS('REEDS summary'!$S:$S,'REEDS summary'!$A:$A,$A61,'REEDS summary'!$B:$B,CE$55)</f>
        <v>2.4515231054936817E-3</v>
      </c>
      <c r="CF61">
        <f>SUMIFS('REEDS summary'!$S:$S,'REEDS summary'!$A:$A,$A61,'REEDS summary'!$B:$B,CF$55)</f>
        <v>8.6598426105315859E-2</v>
      </c>
      <c r="CG61">
        <f>SUMIFS('REEDS summary'!$S:$S,'REEDS summary'!$A:$A,$A61,'REEDS summary'!$B:$B,CG$55)</f>
        <v>0</v>
      </c>
      <c r="CH61">
        <f>SUMIFS('REEDS summary'!$S:$S,'REEDS summary'!$A:$A,$A61,'REEDS summary'!$B:$B,CH$55)</f>
        <v>0.36541243267806323</v>
      </c>
      <c r="CJ61">
        <f>SUMIFS('REEDS summary'!$T:$T,'REEDS summary'!$A:$A,$A61,'REEDS summary'!$B:$B,CJ$55)</f>
        <v>7.8166351114249428E-3</v>
      </c>
      <c r="CK61">
        <f>SUMIFS('REEDS summary'!$T:$T,'REEDS summary'!$A:$A,$A61,'REEDS summary'!$B:$B,CK$55)</f>
        <v>0</v>
      </c>
      <c r="CL61">
        <f>SUMIFS('REEDS summary'!$T:$T,'REEDS summary'!$A:$A,$A61,'REEDS summary'!$B:$B,CL$55)</f>
        <v>5.2699027560354453E-2</v>
      </c>
      <c r="CM61">
        <f>SUMIFS('REEDS summary'!$T:$T,'REEDS summary'!$A:$A,$A61,'REEDS summary'!$B:$B,CM$55)</f>
        <v>0.17274839832729763</v>
      </c>
      <c r="CN61">
        <f>SUMIFS('REEDS summary'!$T:$T,'REEDS summary'!$A:$A,$A61,'REEDS summary'!$B:$B,CN$55)</f>
        <v>0.20918478239028052</v>
      </c>
      <c r="CO61">
        <f>SUMIFS('REEDS summary'!$T:$T,'REEDS summary'!$A:$A,$A61,'REEDS summary'!$B:$B,CO$55)</f>
        <v>4.7625106107269687E-2</v>
      </c>
      <c r="CP61">
        <f>SUMIFS('REEDS summary'!$T:$T,'REEDS summary'!$A:$A,$A61,'REEDS summary'!$B:$B,CP$55)</f>
        <v>2.8541525133263135E-2</v>
      </c>
      <c r="CQ61">
        <f>SUMIFS('REEDS summary'!$T:$T,'REEDS summary'!$A:$A,$A61,'REEDS summary'!$B:$B,CQ$55)</f>
        <v>2.5620370634939806E-3</v>
      </c>
      <c r="CR61">
        <f>SUMIFS('REEDS summary'!$T:$T,'REEDS summary'!$A:$A,$A61,'REEDS summary'!$B:$B,CR$55)</f>
        <v>8.7032339150741725E-2</v>
      </c>
      <c r="CS61">
        <f>SUMIFS('REEDS summary'!$T:$T,'REEDS summary'!$A:$A,$A61,'REEDS summary'!$B:$B,CS$55)</f>
        <v>0</v>
      </c>
      <c r="CT61">
        <f>SUMIFS('REEDS summary'!$T:$T,'REEDS summary'!$A:$A,$A61,'REEDS summary'!$B:$B,CT$55)</f>
        <v>0.3917901491558739</v>
      </c>
      <c r="CV61">
        <f>SUMIFS('REEDS summary'!$U:$U,'REEDS summary'!$A:$A,$A61,'REEDS summary'!$B:$B,CV$55)</f>
        <v>6.8409117011451618E-3</v>
      </c>
      <c r="CW61">
        <f>SUMIFS('REEDS summary'!$U:$U,'REEDS summary'!$A:$A,$A61,'REEDS summary'!$B:$B,CW$55)</f>
        <v>0</v>
      </c>
      <c r="CX61">
        <f>SUMIFS('REEDS summary'!$U:$U,'REEDS summary'!$A:$A,$A61,'REEDS summary'!$B:$B,CX$55)</f>
        <v>4.6936603279568313E-2</v>
      </c>
      <c r="CY61">
        <f>SUMIFS('REEDS summary'!$U:$U,'REEDS summary'!$A:$A,$A61,'REEDS summary'!$B:$B,CY$55)</f>
        <v>0.15469559974039751</v>
      </c>
      <c r="CZ61">
        <f>SUMIFS('REEDS summary'!$U:$U,'REEDS summary'!$A:$A,$A61,'REEDS summary'!$B:$B,CZ$55)</f>
        <v>0.12144685763337471</v>
      </c>
      <c r="DA61">
        <f>SUMIFS('REEDS summary'!$U:$U,'REEDS summary'!$A:$A,$A61,'REEDS summary'!$B:$B,DA$55)</f>
        <v>0</v>
      </c>
      <c r="DB61">
        <f>SUMIFS('REEDS summary'!$U:$U,'REEDS summary'!$A:$A,$A61,'REEDS summary'!$B:$B,DB$55)</f>
        <v>4.3528827729881821E-2</v>
      </c>
      <c r="DC61">
        <f>SUMIFS('REEDS summary'!$U:$U,'REEDS summary'!$A:$A,$A61,'REEDS summary'!$B:$B,DC$55)</f>
        <v>1.5321972875258127E-3</v>
      </c>
      <c r="DD61">
        <f>SUMIFS('REEDS summary'!$U:$U,'REEDS summary'!$A:$A,$A61,'REEDS summary'!$B:$B,DD$55)</f>
        <v>7.8300671135039496E-2</v>
      </c>
      <c r="DE61">
        <f>SUMIFS('REEDS summary'!$U:$U,'REEDS summary'!$A:$A,$A61,'REEDS summary'!$B:$B,DE$55)</f>
        <v>0</v>
      </c>
      <c r="DF61">
        <f>SUMIFS('REEDS summary'!$U:$U,'REEDS summary'!$A:$A,$A61,'REEDS summary'!$B:$B,DF$55)</f>
        <v>0.54671833149306714</v>
      </c>
    </row>
    <row r="62" spans="1:110">
      <c r="A62" s="19" t="s">
        <v>19</v>
      </c>
      <c r="B62" s="19">
        <f>SUMIFS('Cross border connections'!$R$4:$R$54,'Cross border connections'!$P$4:$P$54,Imports_new!A62)</f>
        <v>0</v>
      </c>
      <c r="D62">
        <f>SUMIFS('REEDS summary'!$M:$M,'REEDS summary'!$A:$A,$A62,'REEDS summary'!$B:$B,D$55)</f>
        <v>1.9144531893605327E-3</v>
      </c>
      <c r="E62">
        <f>SUMIFS('REEDS summary'!$M:$M,'REEDS summary'!$A:$A,$A62,'REEDS summary'!$B:$B,E$55)</f>
        <v>0.52172909011679258</v>
      </c>
      <c r="F62">
        <f>SUMIFS('REEDS summary'!$M:$M,'REEDS summary'!$A:$A,$A62,'REEDS summary'!$B:$B,F$55)</f>
        <v>0</v>
      </c>
      <c r="G62">
        <f>SUMIFS('REEDS summary'!$M:$M,'REEDS summary'!$A:$A,$A62,'REEDS summary'!$B:$B,G$55)</f>
        <v>3.5618507381386576E-2</v>
      </c>
      <c r="H62">
        <f>SUMIFS('REEDS summary'!$M:$M,'REEDS summary'!$A:$A,$A62,'REEDS summary'!$B:$B,H$55)</f>
        <v>0.12669355158298257</v>
      </c>
      <c r="I62">
        <f>SUMIFS('REEDS summary'!$M:$M,'REEDS summary'!$A:$A,$A62,'REEDS summary'!$B:$B,I$55)</f>
        <v>0</v>
      </c>
      <c r="J62">
        <f>SUMIFS('REEDS summary'!$M:$M,'REEDS summary'!$A:$A,$A62,'REEDS summary'!$B:$B,J$55)</f>
        <v>0</v>
      </c>
      <c r="K62">
        <f>SUMIFS('REEDS summary'!$M:$M,'REEDS summary'!$A:$A,$A62,'REEDS summary'!$B:$B,K$55)</f>
        <v>0</v>
      </c>
      <c r="L62">
        <f>SUMIFS('REEDS summary'!$M:$M,'REEDS summary'!$A:$A,$A62,'REEDS summary'!$B:$B,L$55)</f>
        <v>0.26928314146864474</v>
      </c>
      <c r="M62">
        <f>SUMIFS('REEDS summary'!$M:$M,'REEDS summary'!$A:$A,$A62,'REEDS summary'!$B:$B,M$55)</f>
        <v>0</v>
      </c>
      <c r="N62">
        <f>SUMIFS('REEDS summary'!$M:$M,'REEDS summary'!$A:$A,$A62,'REEDS summary'!$B:$B,N$55)</f>
        <v>4.4761256260833056E-2</v>
      </c>
      <c r="P62">
        <f>SUMIFS('REEDS summary'!$N:$N,'REEDS summary'!$A:$A,$A62,'REEDS summary'!$B:$B,P$55)</f>
        <v>6.5305553993928061E-4</v>
      </c>
      <c r="Q62">
        <f>SUMIFS('REEDS summary'!$N:$N,'REEDS summary'!$A:$A,$A62,'REEDS summary'!$B:$B,Q$55)</f>
        <v>0.25392864633619111</v>
      </c>
      <c r="R62">
        <f>SUMIFS('REEDS summary'!$N:$N,'REEDS summary'!$A:$A,$A62,'REEDS summary'!$B:$B,R$55)</f>
        <v>0</v>
      </c>
      <c r="S62">
        <f>SUMIFS('REEDS summary'!$N:$N,'REEDS summary'!$A:$A,$A62,'REEDS summary'!$B:$B,S$55)</f>
        <v>2.1944553599492333E-2</v>
      </c>
      <c r="T62">
        <f>SUMIFS('REEDS summary'!$N:$N,'REEDS summary'!$A:$A,$A62,'REEDS summary'!$B:$B,T$55)</f>
        <v>7.3941851866088981E-2</v>
      </c>
      <c r="U62">
        <f>SUMIFS('REEDS summary'!$N:$N,'REEDS summary'!$A:$A,$A62,'REEDS summary'!$B:$B,U$55)</f>
        <v>0</v>
      </c>
      <c r="V62">
        <f>SUMIFS('REEDS summary'!$N:$N,'REEDS summary'!$A:$A,$A62,'REEDS summary'!$B:$B,V$55)</f>
        <v>0</v>
      </c>
      <c r="W62">
        <f>SUMIFS('REEDS summary'!$N:$N,'REEDS summary'!$A:$A,$A62,'REEDS summary'!$B:$B,W$55)</f>
        <v>0</v>
      </c>
      <c r="X62">
        <f>SUMIFS('REEDS summary'!$N:$N,'REEDS summary'!$A:$A,$A62,'REEDS summary'!$B:$B,X$55)</f>
        <v>0.53704373722882959</v>
      </c>
      <c r="Y62">
        <f>SUMIFS('REEDS summary'!$N:$N,'REEDS summary'!$A:$A,$A62,'REEDS summary'!$B:$B,Y$55)</f>
        <v>0</v>
      </c>
      <c r="Z62">
        <f>SUMIFS('REEDS summary'!$N:$N,'REEDS summary'!$A:$A,$A62,'REEDS summary'!$B:$B,Z$55)</f>
        <v>0.11248815542945867</v>
      </c>
      <c r="AB62">
        <f>SUMIFS('REEDS summary'!$O:$O,'REEDS summary'!$A:$A,$A62,'REEDS summary'!$B:$B,AB$55)</f>
        <v>6.4928909857156513E-4</v>
      </c>
      <c r="AC62">
        <f>SUMIFS('REEDS summary'!$O:$O,'REEDS summary'!$A:$A,$A62,'REEDS summary'!$B:$B,AC$55)</f>
        <v>0.20519602824055722</v>
      </c>
      <c r="AD62">
        <f>SUMIFS('REEDS summary'!$O:$O,'REEDS summary'!$A:$A,$A62,'REEDS summary'!$B:$B,AD$55)</f>
        <v>0</v>
      </c>
      <c r="AE62">
        <f>SUMIFS('REEDS summary'!$O:$O,'REEDS summary'!$A:$A,$A62,'REEDS summary'!$B:$B,AE$55)</f>
        <v>2.1810633269407079E-2</v>
      </c>
      <c r="AF62">
        <f>SUMIFS('REEDS summary'!$O:$O,'REEDS summary'!$A:$A,$A62,'REEDS summary'!$B:$B,AF$55)</f>
        <v>4.4720553760221583E-2</v>
      </c>
      <c r="AG62">
        <f>SUMIFS('REEDS summary'!$O:$O,'REEDS summary'!$A:$A,$A62,'REEDS summary'!$B:$B,AG$55)</f>
        <v>0</v>
      </c>
      <c r="AH62">
        <f>SUMIFS('REEDS summary'!$O:$O,'REEDS summary'!$A:$A,$A62,'REEDS summary'!$B:$B,AH$55)</f>
        <v>0</v>
      </c>
      <c r="AI62">
        <f>SUMIFS('REEDS summary'!$O:$O,'REEDS summary'!$A:$A,$A62,'REEDS summary'!$B:$B,AI$55)</f>
        <v>0</v>
      </c>
      <c r="AJ62">
        <f>SUMIFS('REEDS summary'!$O:$O,'REEDS summary'!$A:$A,$A62,'REEDS summary'!$B:$B,AJ$55)</f>
        <v>0.60871119549576336</v>
      </c>
      <c r="AK62">
        <f>SUMIFS('REEDS summary'!$O:$O,'REEDS summary'!$A:$A,$A62,'REEDS summary'!$B:$B,AK$55)</f>
        <v>0</v>
      </c>
      <c r="AL62">
        <f>SUMIFS('REEDS summary'!$O:$O,'REEDS summary'!$A:$A,$A62,'REEDS summary'!$B:$B,AL$55)</f>
        <v>0.11891230013547924</v>
      </c>
      <c r="AN62">
        <f>SUMIFS('REEDS summary'!$P:$P,'REEDS summary'!$A:$A,$A62,'REEDS summary'!$B:$B,AN$55)</f>
        <v>6.0751184948274904E-4</v>
      </c>
      <c r="AO62">
        <f>SUMIFS('REEDS summary'!$P:$P,'REEDS summary'!$A:$A,$A62,'REEDS summary'!$B:$B,AO$55)</f>
        <v>0.12437681160422953</v>
      </c>
      <c r="AP62">
        <f>SUMIFS('REEDS summary'!$P:$P,'REEDS summary'!$A:$A,$A62,'REEDS summary'!$B:$B,AP$55)</f>
        <v>0</v>
      </c>
      <c r="AQ62">
        <f>SUMIFS('REEDS summary'!$P:$P,'REEDS summary'!$A:$A,$A62,'REEDS summary'!$B:$B,AQ$55)</f>
        <v>2.0520081606975351E-2</v>
      </c>
      <c r="AR62">
        <f>SUMIFS('REEDS summary'!$P:$P,'REEDS summary'!$A:$A,$A62,'REEDS summary'!$B:$B,AR$55)</f>
        <v>2.5458499156387284E-2</v>
      </c>
      <c r="AS62">
        <f>SUMIFS('REEDS summary'!$P:$P,'REEDS summary'!$A:$A,$A62,'REEDS summary'!$B:$B,AS$55)</f>
        <v>0</v>
      </c>
      <c r="AT62">
        <f>SUMIFS('REEDS summary'!$P:$P,'REEDS summary'!$A:$A,$A62,'REEDS summary'!$B:$B,AT$55)</f>
        <v>0</v>
      </c>
      <c r="AU62">
        <f>SUMIFS('REEDS summary'!$P:$P,'REEDS summary'!$A:$A,$A62,'REEDS summary'!$B:$B,AU$55)</f>
        <v>0</v>
      </c>
      <c r="AV62">
        <f>SUMIFS('REEDS summary'!$P:$P,'REEDS summary'!$A:$A,$A62,'REEDS summary'!$B:$B,AV$55)</f>
        <v>0.71745814846148792</v>
      </c>
      <c r="AW62">
        <f>SUMIFS('REEDS summary'!$P:$P,'REEDS summary'!$A:$A,$A62,'REEDS summary'!$B:$B,AW$55)</f>
        <v>0</v>
      </c>
      <c r="AX62">
        <f>SUMIFS('REEDS summary'!$P:$P,'REEDS summary'!$A:$A,$A62,'REEDS summary'!$B:$B,AX$55)</f>
        <v>0.11157894732143715</v>
      </c>
      <c r="AZ62">
        <f>SUMIFS('REEDS summary'!$Q:$Q,'REEDS summary'!$A:$A,$A62,'REEDS summary'!$B:$B,AZ$55)</f>
        <v>6.2038429573098839E-4</v>
      </c>
      <c r="BA62">
        <f>SUMIFS('REEDS summary'!$Q:$Q,'REEDS summary'!$A:$A,$A62,'REEDS summary'!$B:$B,BA$55)</f>
        <v>0.1111242683082502</v>
      </c>
      <c r="BB62">
        <f>SUMIFS('REEDS summary'!$Q:$Q,'REEDS summary'!$A:$A,$A62,'REEDS summary'!$B:$B,BB$55)</f>
        <v>0</v>
      </c>
      <c r="BC62">
        <f>SUMIFS('REEDS summary'!$Q:$Q,'REEDS summary'!$A:$A,$A62,'REEDS summary'!$B:$B,BC$55)</f>
        <v>2.085373486548309E-2</v>
      </c>
      <c r="BD62">
        <f>SUMIFS('REEDS summary'!$Q:$Q,'REEDS summary'!$A:$A,$A62,'REEDS summary'!$B:$B,BD$55)</f>
        <v>4.3772579926491827E-2</v>
      </c>
      <c r="BE62">
        <f>SUMIFS('REEDS summary'!$Q:$Q,'REEDS summary'!$A:$A,$A62,'REEDS summary'!$B:$B,BE$55)</f>
        <v>0</v>
      </c>
      <c r="BF62">
        <f>SUMIFS('REEDS summary'!$Q:$Q,'REEDS summary'!$A:$A,$A62,'REEDS summary'!$B:$B,BF$55)</f>
        <v>0</v>
      </c>
      <c r="BG62">
        <f>SUMIFS('REEDS summary'!$Q:$Q,'REEDS summary'!$A:$A,$A62,'REEDS summary'!$B:$B,BG$55)</f>
        <v>0</v>
      </c>
      <c r="BH62">
        <f>SUMIFS('REEDS summary'!$Q:$Q,'REEDS summary'!$A:$A,$A62,'REEDS summary'!$B:$B,BH$55)</f>
        <v>0.7239007572127315</v>
      </c>
      <c r="BI62">
        <f>SUMIFS('REEDS summary'!$Q:$Q,'REEDS summary'!$A:$A,$A62,'REEDS summary'!$B:$B,BI$55)</f>
        <v>0</v>
      </c>
      <c r="BJ62">
        <f>SUMIFS('REEDS summary'!$Q:$Q,'REEDS summary'!$A:$A,$A62,'REEDS summary'!$B:$B,BJ$55)</f>
        <v>9.9728275391312377E-2</v>
      </c>
      <c r="BL62">
        <f>SUMIFS('REEDS summary'!$R:$R,'REEDS summary'!$A:$A,$A62,'REEDS summary'!$B:$B,BL$55)</f>
        <v>6.4204879802820752E-4</v>
      </c>
      <c r="BM62">
        <f>SUMIFS('REEDS summary'!$R:$R,'REEDS summary'!$A:$A,$A62,'REEDS summary'!$B:$B,BM$55)</f>
        <v>0.10153219300221636</v>
      </c>
      <c r="BN62">
        <f>SUMIFS('REEDS summary'!$R:$R,'REEDS summary'!$A:$A,$A62,'REEDS summary'!$B:$B,BN$55)</f>
        <v>0</v>
      </c>
      <c r="BO62">
        <f>SUMIFS('REEDS summary'!$R:$R,'REEDS summary'!$A:$A,$A62,'REEDS summary'!$B:$B,BO$55)</f>
        <v>2.1573137173129409E-2</v>
      </c>
      <c r="BP62">
        <f>SUMIFS('REEDS summary'!$R:$R,'REEDS summary'!$A:$A,$A62,'REEDS summary'!$B:$B,BP$55)</f>
        <v>3.0550597436563416E-2</v>
      </c>
      <c r="BQ62">
        <f>SUMIFS('REEDS summary'!$R:$R,'REEDS summary'!$A:$A,$A62,'REEDS summary'!$B:$B,BQ$55)</f>
        <v>0</v>
      </c>
      <c r="BR62">
        <f>SUMIFS('REEDS summary'!$R:$R,'REEDS summary'!$A:$A,$A62,'REEDS summary'!$B:$B,BR$55)</f>
        <v>0</v>
      </c>
      <c r="BS62">
        <f>SUMIFS('REEDS summary'!$R:$R,'REEDS summary'!$A:$A,$A62,'REEDS summary'!$B:$B,BS$55)</f>
        <v>0</v>
      </c>
      <c r="BT62">
        <f>SUMIFS('REEDS summary'!$R:$R,'REEDS summary'!$A:$A,$A62,'REEDS summary'!$B:$B,BT$55)</f>
        <v>0.74580443907754579</v>
      </c>
      <c r="BU62">
        <f>SUMIFS('REEDS summary'!$R:$R,'REEDS summary'!$A:$A,$A62,'REEDS summary'!$B:$B,BU$55)</f>
        <v>0</v>
      </c>
      <c r="BV62">
        <f>SUMIFS('REEDS summary'!$R:$R,'REEDS summary'!$A:$A,$A62,'REEDS summary'!$B:$B,BV$55)</f>
        <v>9.9897584512516846E-2</v>
      </c>
      <c r="BX62">
        <f>SUMIFS('REEDS summary'!$S:$S,'REEDS summary'!$A:$A,$A62,'REEDS summary'!$B:$B,BX$55)</f>
        <v>5.755805981734356E-4</v>
      </c>
      <c r="BY62">
        <f>SUMIFS('REEDS summary'!$S:$S,'REEDS summary'!$A:$A,$A62,'REEDS summary'!$B:$B,BY$55)</f>
        <v>1.285452048881861E-2</v>
      </c>
      <c r="BZ62">
        <f>SUMIFS('REEDS summary'!$S:$S,'REEDS summary'!$A:$A,$A62,'REEDS summary'!$B:$B,BZ$55)</f>
        <v>0</v>
      </c>
      <c r="CA62">
        <f>SUMIFS('REEDS summary'!$S:$S,'REEDS summary'!$A:$A,$A62,'REEDS summary'!$B:$B,CA$55)</f>
        <v>2.1354011001616845E-2</v>
      </c>
      <c r="CB62">
        <f>SUMIFS('REEDS summary'!$S:$S,'REEDS summary'!$A:$A,$A62,'REEDS summary'!$B:$B,CB$55)</f>
        <v>1.0984055769398884E-2</v>
      </c>
      <c r="CC62">
        <f>SUMIFS('REEDS summary'!$S:$S,'REEDS summary'!$A:$A,$A62,'REEDS summary'!$B:$B,CC$55)</f>
        <v>0</v>
      </c>
      <c r="CD62">
        <f>SUMIFS('REEDS summary'!$S:$S,'REEDS summary'!$A:$A,$A62,'REEDS summary'!$B:$B,CD$55)</f>
        <v>0</v>
      </c>
      <c r="CE62">
        <f>SUMIFS('REEDS summary'!$S:$S,'REEDS summary'!$A:$A,$A62,'REEDS summary'!$B:$B,CE$55)</f>
        <v>0</v>
      </c>
      <c r="CF62">
        <f>SUMIFS('REEDS summary'!$S:$S,'REEDS summary'!$A:$A,$A62,'REEDS summary'!$B:$B,CF$55)</f>
        <v>0.83033733483379335</v>
      </c>
      <c r="CG62">
        <f>SUMIFS('REEDS summary'!$S:$S,'REEDS summary'!$A:$A,$A62,'REEDS summary'!$B:$B,CG$55)</f>
        <v>0</v>
      </c>
      <c r="CH62">
        <f>SUMIFS('REEDS summary'!$S:$S,'REEDS summary'!$A:$A,$A62,'REEDS summary'!$B:$B,CH$55)</f>
        <v>0.12389449730819888</v>
      </c>
      <c r="CJ62">
        <f>SUMIFS('REEDS summary'!$T:$T,'REEDS summary'!$A:$A,$A62,'REEDS summary'!$B:$B,CJ$55)</f>
        <v>5.8788120722854666E-4</v>
      </c>
      <c r="CK62">
        <f>SUMIFS('REEDS summary'!$T:$T,'REEDS summary'!$A:$A,$A62,'REEDS summary'!$B:$B,CK$55)</f>
        <v>2.1232599995968967E-3</v>
      </c>
      <c r="CL62">
        <f>SUMIFS('REEDS summary'!$T:$T,'REEDS summary'!$A:$A,$A62,'REEDS summary'!$B:$B,CL$55)</f>
        <v>0</v>
      </c>
      <c r="CM62">
        <f>SUMIFS('REEDS summary'!$T:$T,'REEDS summary'!$A:$A,$A62,'REEDS summary'!$B:$B,CM$55)</f>
        <v>2.2014367929332965E-2</v>
      </c>
      <c r="CN62">
        <f>SUMIFS('REEDS summary'!$T:$T,'REEDS summary'!$A:$A,$A62,'REEDS summary'!$B:$B,CN$55)</f>
        <v>1.110488540281312E-2</v>
      </c>
      <c r="CO62">
        <f>SUMIFS('REEDS summary'!$T:$T,'REEDS summary'!$A:$A,$A62,'REEDS summary'!$B:$B,CO$55)</f>
        <v>0</v>
      </c>
      <c r="CP62">
        <f>SUMIFS('REEDS summary'!$T:$T,'REEDS summary'!$A:$A,$A62,'REEDS summary'!$B:$B,CP$55)</f>
        <v>0</v>
      </c>
      <c r="CQ62">
        <f>SUMIFS('REEDS summary'!$T:$T,'REEDS summary'!$A:$A,$A62,'REEDS summary'!$B:$B,CQ$55)</f>
        <v>0</v>
      </c>
      <c r="CR62">
        <f>SUMIFS('REEDS summary'!$T:$T,'REEDS summary'!$A:$A,$A62,'REEDS summary'!$B:$B,CR$55)</f>
        <v>0.83598760487081292</v>
      </c>
      <c r="CS62">
        <f>SUMIFS('REEDS summary'!$T:$T,'REEDS summary'!$A:$A,$A62,'REEDS summary'!$B:$B,CS$55)</f>
        <v>0</v>
      </c>
      <c r="CT62">
        <f>SUMIFS('REEDS summary'!$T:$T,'REEDS summary'!$A:$A,$A62,'REEDS summary'!$B:$B,CT$55)</f>
        <v>0.12818200059021559</v>
      </c>
      <c r="CV62">
        <f>SUMIFS('REEDS summary'!$U:$U,'REEDS summary'!$A:$A,$A62,'REEDS summary'!$B:$B,CV$55)</f>
        <v>4.8058968290147367E-4</v>
      </c>
      <c r="CW62">
        <f>SUMIFS('REEDS summary'!$U:$U,'REEDS summary'!$A:$A,$A62,'REEDS summary'!$B:$B,CW$55)</f>
        <v>0</v>
      </c>
      <c r="CX62">
        <f>SUMIFS('REEDS summary'!$U:$U,'REEDS summary'!$A:$A,$A62,'REEDS summary'!$B:$B,CX$55)</f>
        <v>0</v>
      </c>
      <c r="CY62">
        <f>SUMIFS('REEDS summary'!$U:$U,'REEDS summary'!$A:$A,$A62,'REEDS summary'!$B:$B,CY$55)</f>
        <v>2.0952616264325055E-2</v>
      </c>
      <c r="CZ62">
        <f>SUMIFS('REEDS summary'!$U:$U,'REEDS summary'!$A:$A,$A62,'REEDS summary'!$B:$B,CZ$55)</f>
        <v>6.116933334487382E-3</v>
      </c>
      <c r="DA62">
        <f>SUMIFS('REEDS summary'!$U:$U,'REEDS summary'!$A:$A,$A62,'REEDS summary'!$B:$B,DA$55)</f>
        <v>0</v>
      </c>
      <c r="DB62">
        <f>SUMIFS('REEDS summary'!$U:$U,'REEDS summary'!$A:$A,$A62,'REEDS summary'!$B:$B,DB$55)</f>
        <v>0</v>
      </c>
      <c r="DC62">
        <f>SUMIFS('REEDS summary'!$U:$U,'REEDS summary'!$A:$A,$A62,'REEDS summary'!$B:$B,DC$55)</f>
        <v>0</v>
      </c>
      <c r="DD62">
        <f>SUMIFS('REEDS summary'!$U:$U,'REEDS summary'!$A:$A,$A62,'REEDS summary'!$B:$B,DD$55)</f>
        <v>0.82901322930209465</v>
      </c>
      <c r="DE62">
        <f>SUMIFS('REEDS summary'!$U:$U,'REEDS summary'!$A:$A,$A62,'REEDS summary'!$B:$B,DE$55)</f>
        <v>0</v>
      </c>
      <c r="DF62">
        <f>SUMIFS('REEDS summary'!$U:$U,'REEDS summary'!$A:$A,$A62,'REEDS summary'!$B:$B,DF$55)</f>
        <v>0.14343663141619142</v>
      </c>
    </row>
    <row r="63" spans="1:110">
      <c r="A63" s="19" t="s">
        <v>23</v>
      </c>
      <c r="B63" s="19">
        <f>SUMIFS('Cross border connections'!$R$4:$R$54,'Cross border connections'!$P$4:$P$54,Imports_new!A63)</f>
        <v>0</v>
      </c>
      <c r="D63">
        <f>SUMIFS('REEDS summary'!$M:$M,'REEDS summary'!$A:$A,$A63,'REEDS summary'!$B:$B,D$55)</f>
        <v>2.2149253013212807E-2</v>
      </c>
      <c r="E63">
        <f>SUMIFS('REEDS summary'!$M:$M,'REEDS summary'!$A:$A,$A63,'REEDS summary'!$B:$B,E$55)</f>
        <v>0</v>
      </c>
      <c r="F63">
        <f>SUMIFS('REEDS summary'!$M:$M,'REEDS summary'!$A:$A,$A63,'REEDS summary'!$B:$B,F$55)</f>
        <v>0</v>
      </c>
      <c r="G63">
        <f>SUMIFS('REEDS summary'!$M:$M,'REEDS summary'!$A:$A,$A63,'REEDS summary'!$B:$B,G$55)</f>
        <v>8.8865761061974712E-3</v>
      </c>
      <c r="H63">
        <f>SUMIFS('REEDS summary'!$M:$M,'REEDS summary'!$A:$A,$A63,'REEDS summary'!$B:$B,H$55)</f>
        <v>0.57217988281459542</v>
      </c>
      <c r="I63">
        <f>SUMIFS('REEDS summary'!$M:$M,'REEDS summary'!$A:$A,$A63,'REEDS summary'!$B:$B,I$55)</f>
        <v>0.36015375477584871</v>
      </c>
      <c r="J63">
        <f>SUMIFS('REEDS summary'!$M:$M,'REEDS summary'!$A:$A,$A63,'REEDS summary'!$B:$B,J$55)</f>
        <v>0</v>
      </c>
      <c r="K63">
        <f>SUMIFS('REEDS summary'!$M:$M,'REEDS summary'!$A:$A,$A63,'REEDS summary'!$B:$B,K$55)</f>
        <v>2.6271992853010222E-2</v>
      </c>
      <c r="L63">
        <f>SUMIFS('REEDS summary'!$M:$M,'REEDS summary'!$A:$A,$A63,'REEDS summary'!$B:$B,L$55)</f>
        <v>6.5128288098070849E-5</v>
      </c>
      <c r="M63">
        <f>SUMIFS('REEDS summary'!$M:$M,'REEDS summary'!$A:$A,$A63,'REEDS summary'!$B:$B,M$55)</f>
        <v>0</v>
      </c>
      <c r="N63">
        <f>SUMIFS('REEDS summary'!$M:$M,'REEDS summary'!$A:$A,$A63,'REEDS summary'!$B:$B,N$55)</f>
        <v>1.0293412149037364E-2</v>
      </c>
      <c r="P63">
        <f>SUMIFS('REEDS summary'!$N:$N,'REEDS summary'!$A:$A,$A63,'REEDS summary'!$B:$B,P$55)</f>
        <v>2.4875235587680969E-2</v>
      </c>
      <c r="Q63">
        <f>SUMIFS('REEDS summary'!$N:$N,'REEDS summary'!$A:$A,$A63,'REEDS summary'!$B:$B,Q$55)</f>
        <v>0</v>
      </c>
      <c r="R63">
        <f>SUMIFS('REEDS summary'!$N:$N,'REEDS summary'!$A:$A,$A63,'REEDS summary'!$B:$B,R$55)</f>
        <v>0</v>
      </c>
      <c r="S63">
        <f>SUMIFS('REEDS summary'!$N:$N,'REEDS summary'!$A:$A,$A63,'REEDS summary'!$B:$B,S$55)</f>
        <v>9.9802767198357099E-3</v>
      </c>
      <c r="T63">
        <f>SUMIFS('REEDS summary'!$N:$N,'REEDS summary'!$A:$A,$A63,'REEDS summary'!$B:$B,T$55)</f>
        <v>0.53194674836059208</v>
      </c>
      <c r="U63">
        <f>SUMIFS('REEDS summary'!$N:$N,'REEDS summary'!$A:$A,$A63,'REEDS summary'!$B:$B,U$55)</f>
        <v>0.40447908073887695</v>
      </c>
      <c r="V63">
        <f>SUMIFS('REEDS summary'!$N:$N,'REEDS summary'!$A:$A,$A63,'REEDS summary'!$B:$B,V$55)</f>
        <v>0</v>
      </c>
      <c r="W63">
        <f>SUMIFS('REEDS summary'!$N:$N,'REEDS summary'!$A:$A,$A63,'REEDS summary'!$B:$B,W$55)</f>
        <v>1.6393105444214372E-2</v>
      </c>
      <c r="X63">
        <f>SUMIFS('REEDS summary'!$N:$N,'REEDS summary'!$A:$A,$A63,'REEDS summary'!$B:$B,X$55)</f>
        <v>7.2949118415867426E-5</v>
      </c>
      <c r="Y63">
        <f>SUMIFS('REEDS summary'!$N:$N,'REEDS summary'!$A:$A,$A63,'REEDS summary'!$B:$B,Y$55)</f>
        <v>0</v>
      </c>
      <c r="Z63">
        <f>SUMIFS('REEDS summary'!$N:$N,'REEDS summary'!$A:$A,$A63,'REEDS summary'!$B:$B,Z$55)</f>
        <v>1.2252604030384025E-2</v>
      </c>
      <c r="AB63">
        <f>SUMIFS('REEDS summary'!$O:$O,'REEDS summary'!$A:$A,$A63,'REEDS summary'!$B:$B,AB$55)</f>
        <v>2.3292940684073889E-2</v>
      </c>
      <c r="AC63">
        <f>SUMIFS('REEDS summary'!$O:$O,'REEDS summary'!$A:$A,$A63,'REEDS summary'!$B:$B,AC$55)</f>
        <v>0</v>
      </c>
      <c r="AD63">
        <f>SUMIFS('REEDS summary'!$O:$O,'REEDS summary'!$A:$A,$A63,'REEDS summary'!$B:$B,AD$55)</f>
        <v>0</v>
      </c>
      <c r="AE63">
        <f>SUMIFS('REEDS summary'!$O:$O,'REEDS summary'!$A:$A,$A63,'REEDS summary'!$B:$B,AE$55)</f>
        <v>9.3530515413863501E-3</v>
      </c>
      <c r="AF63">
        <f>SUMIFS('REEDS summary'!$O:$O,'REEDS summary'!$A:$A,$A63,'REEDS summary'!$B:$B,AF$55)</f>
        <v>0.53427406612222106</v>
      </c>
      <c r="AG63">
        <f>SUMIFS('REEDS summary'!$O:$O,'REEDS summary'!$A:$A,$A63,'REEDS summary'!$B:$B,AG$55)</f>
        <v>0.37875047262930178</v>
      </c>
      <c r="AH63">
        <f>SUMIFS('REEDS summary'!$O:$O,'REEDS summary'!$A:$A,$A63,'REEDS summary'!$B:$B,AH$55)</f>
        <v>0</v>
      </c>
      <c r="AI63">
        <f>SUMIFS('REEDS summary'!$O:$O,'REEDS summary'!$A:$A,$A63,'REEDS summary'!$B:$B,AI$55)</f>
        <v>5.7924654051533708E-4</v>
      </c>
      <c r="AJ63">
        <f>SUMIFS('REEDS summary'!$O:$O,'REEDS summary'!$A:$A,$A63,'REEDS summary'!$B:$B,AJ$55)</f>
        <v>6.8126540867252005E-5</v>
      </c>
      <c r="AK63">
        <f>SUMIFS('REEDS summary'!$O:$O,'REEDS summary'!$A:$A,$A63,'REEDS summary'!$B:$B,AK$55)</f>
        <v>0</v>
      </c>
      <c r="AL63">
        <f>SUMIFS('REEDS summary'!$O:$O,'REEDS summary'!$A:$A,$A63,'REEDS summary'!$B:$B,AL$55)</f>
        <v>5.368209594163427E-2</v>
      </c>
      <c r="AN63">
        <f>SUMIFS('REEDS summary'!$P:$P,'REEDS summary'!$A:$A,$A63,'REEDS summary'!$B:$B,AN$55)</f>
        <v>1.8920063963671213E-2</v>
      </c>
      <c r="AO63">
        <f>SUMIFS('REEDS summary'!$P:$P,'REEDS summary'!$A:$A,$A63,'REEDS summary'!$B:$B,AO$55)</f>
        <v>2.4015423842715185E-4</v>
      </c>
      <c r="AP63">
        <f>SUMIFS('REEDS summary'!$P:$P,'REEDS summary'!$A:$A,$A63,'REEDS summary'!$B:$B,AP$55)</f>
        <v>0</v>
      </c>
      <c r="AQ63">
        <f>SUMIFS('REEDS summary'!$P:$P,'REEDS summary'!$A:$A,$A63,'REEDS summary'!$B:$B,AQ$55)</f>
        <v>9.6205291301562895E-3</v>
      </c>
      <c r="AR63">
        <f>SUMIFS('REEDS summary'!$P:$P,'REEDS summary'!$A:$A,$A63,'REEDS summary'!$B:$B,AR$55)</f>
        <v>0.51495112397430809</v>
      </c>
      <c r="AS63">
        <f>SUMIFS('REEDS summary'!$P:$P,'REEDS summary'!$A:$A,$A63,'REEDS summary'!$B:$B,AS$55)</f>
        <v>0.38926415916782015</v>
      </c>
      <c r="AT63">
        <f>SUMIFS('REEDS summary'!$P:$P,'REEDS summary'!$A:$A,$A63,'REEDS summary'!$B:$B,AT$55)</f>
        <v>0</v>
      </c>
      <c r="AU63">
        <f>SUMIFS('REEDS summary'!$P:$P,'REEDS summary'!$A:$A,$A63,'REEDS summary'!$B:$B,AU$55)</f>
        <v>5.9532577208228998E-4</v>
      </c>
      <c r="AV63">
        <f>SUMIFS('REEDS summary'!$P:$P,'REEDS summary'!$A:$A,$A63,'REEDS summary'!$B:$B,AV$55)</f>
        <v>6.9830256023345659E-5</v>
      </c>
      <c r="AW63">
        <f>SUMIFS('REEDS summary'!$P:$P,'REEDS summary'!$A:$A,$A63,'REEDS summary'!$B:$B,AW$55)</f>
        <v>0</v>
      </c>
      <c r="AX63">
        <f>SUMIFS('REEDS summary'!$P:$P,'REEDS summary'!$A:$A,$A63,'REEDS summary'!$B:$B,AX$55)</f>
        <v>6.6338813497511501E-2</v>
      </c>
      <c r="AZ63">
        <f>SUMIFS('REEDS summary'!$Q:$Q,'REEDS summary'!$A:$A,$A63,'REEDS summary'!$B:$B,AZ$55)</f>
        <v>1.9393335275348898E-2</v>
      </c>
      <c r="BA63">
        <f>SUMIFS('REEDS summary'!$Q:$Q,'REEDS summary'!$A:$A,$A63,'REEDS summary'!$B:$B,BA$55)</f>
        <v>4.9232303575258343E-4</v>
      </c>
      <c r="BB63">
        <f>SUMIFS('REEDS summary'!$Q:$Q,'REEDS summary'!$A:$A,$A63,'REEDS summary'!$B:$B,BB$55)</f>
        <v>0</v>
      </c>
      <c r="BC63">
        <f>SUMIFS('REEDS summary'!$Q:$Q,'REEDS summary'!$A:$A,$A63,'REEDS summary'!$B:$B,BC$55)</f>
        <v>9.8692232120226701E-3</v>
      </c>
      <c r="BD63">
        <f>SUMIFS('REEDS summary'!$Q:$Q,'REEDS summary'!$A:$A,$A63,'REEDS summary'!$B:$B,BD$55)</f>
        <v>0.5030424670397603</v>
      </c>
      <c r="BE63">
        <f>SUMIFS('REEDS summary'!$Q:$Q,'REEDS summary'!$A:$A,$A63,'REEDS summary'!$B:$B,BE$55)</f>
        <v>0.39900131225314817</v>
      </c>
      <c r="BF63">
        <f>SUMIFS('REEDS summary'!$Q:$Q,'REEDS summary'!$A:$A,$A63,'REEDS summary'!$B:$B,BF$55)</f>
        <v>0</v>
      </c>
      <c r="BG63">
        <f>SUMIFS('REEDS summary'!$Q:$Q,'REEDS summary'!$A:$A,$A63,'REEDS summary'!$B:$B,BG$55)</f>
        <v>6.1021740297581713E-4</v>
      </c>
      <c r="BH63">
        <f>SUMIFS('REEDS summary'!$Q:$Q,'REEDS summary'!$A:$A,$A63,'REEDS summary'!$B:$B,BH$55)</f>
        <v>7.1384919298304249E-5</v>
      </c>
      <c r="BI63">
        <f>SUMIFS('REEDS summary'!$Q:$Q,'REEDS summary'!$A:$A,$A63,'REEDS summary'!$B:$B,BI$55)</f>
        <v>0</v>
      </c>
      <c r="BJ63">
        <f>SUMIFS('REEDS summary'!$Q:$Q,'REEDS summary'!$A:$A,$A63,'REEDS summary'!$B:$B,BJ$55)</f>
        <v>6.7519736861693241E-2</v>
      </c>
      <c r="BL63">
        <f>SUMIFS('REEDS summary'!$R:$R,'REEDS summary'!$A:$A,$A63,'REEDS summary'!$B:$B,BL$55)</f>
        <v>2.0059063923108855E-2</v>
      </c>
      <c r="BM63">
        <f>SUMIFS('REEDS summary'!$R:$R,'REEDS summary'!$A:$A,$A63,'REEDS summary'!$B:$B,BM$55)</f>
        <v>7.4504575460307703E-4</v>
      </c>
      <c r="BN63">
        <f>SUMIFS('REEDS summary'!$R:$R,'REEDS summary'!$A:$A,$A63,'REEDS summary'!$B:$B,BN$55)</f>
        <v>0</v>
      </c>
      <c r="BO63">
        <f>SUMIFS('REEDS summary'!$R:$R,'REEDS summary'!$A:$A,$A63,'REEDS summary'!$B:$B,BO$55)</f>
        <v>9.9653230923437159E-3</v>
      </c>
      <c r="BP63">
        <f>SUMIFS('REEDS summary'!$R:$R,'REEDS summary'!$A:$A,$A63,'REEDS summary'!$B:$B,BP$55)</f>
        <v>0.49862895108023036</v>
      </c>
      <c r="BQ63">
        <f>SUMIFS('REEDS summary'!$R:$R,'REEDS summary'!$A:$A,$A63,'REEDS summary'!$B:$B,BQ$55)</f>
        <v>0.40255940113777</v>
      </c>
      <c r="BR63">
        <f>SUMIFS('REEDS summary'!$R:$R,'REEDS summary'!$A:$A,$A63,'REEDS summary'!$B:$B,BR$55)</f>
        <v>0</v>
      </c>
      <c r="BS63">
        <f>SUMIFS('REEDS summary'!$R:$R,'REEDS summary'!$A:$A,$A63,'REEDS summary'!$B:$B,BS$55)</f>
        <v>6.1565900853463172E-4</v>
      </c>
      <c r="BT63">
        <f>SUMIFS('REEDS summary'!$R:$R,'REEDS summary'!$A:$A,$A63,'REEDS summary'!$B:$B,BT$55)</f>
        <v>7.1827691835412894E-5</v>
      </c>
      <c r="BU63">
        <f>SUMIFS('REEDS summary'!$R:$R,'REEDS summary'!$A:$A,$A63,'REEDS summary'!$B:$B,BU$55)</f>
        <v>0</v>
      </c>
      <c r="BV63">
        <f>SUMIFS('REEDS summary'!$R:$R,'REEDS summary'!$A:$A,$A63,'REEDS summary'!$B:$B,BV$55)</f>
        <v>6.735472831157395E-2</v>
      </c>
      <c r="BX63">
        <f>SUMIFS('REEDS summary'!$S:$S,'REEDS summary'!$A:$A,$A63,'REEDS summary'!$B:$B,BX$55)</f>
        <v>2.3266952826956164E-2</v>
      </c>
      <c r="BY63">
        <f>SUMIFS('REEDS summary'!$S:$S,'REEDS summary'!$A:$A,$A63,'REEDS summary'!$B:$B,BY$55)</f>
        <v>0</v>
      </c>
      <c r="BZ63">
        <f>SUMIFS('REEDS summary'!$S:$S,'REEDS summary'!$A:$A,$A63,'REEDS summary'!$B:$B,BZ$55)</f>
        <v>0</v>
      </c>
      <c r="CA63">
        <f>SUMIFS('REEDS summary'!$S:$S,'REEDS summary'!$A:$A,$A63,'REEDS summary'!$B:$B,CA$55)</f>
        <v>1.0486659964529002E-2</v>
      </c>
      <c r="CB63">
        <f>SUMIFS('REEDS summary'!$S:$S,'REEDS summary'!$A:$A,$A63,'REEDS summary'!$B:$B,CB$55)</f>
        <v>0.47226585540031008</v>
      </c>
      <c r="CC63">
        <f>SUMIFS('REEDS summary'!$S:$S,'REEDS summary'!$A:$A,$A63,'REEDS summary'!$B:$B,CC$55)</f>
        <v>0.42327463511914021</v>
      </c>
      <c r="CD63">
        <f>SUMIFS('REEDS summary'!$S:$S,'REEDS summary'!$A:$A,$A63,'REEDS summary'!$B:$B,CD$55)</f>
        <v>0</v>
      </c>
      <c r="CE63">
        <f>SUMIFS('REEDS summary'!$S:$S,'REEDS summary'!$A:$A,$A63,'REEDS summary'!$B:$B,CE$55)</f>
        <v>0</v>
      </c>
      <c r="CF63">
        <f>SUMIFS('REEDS summary'!$S:$S,'REEDS summary'!$A:$A,$A63,'REEDS summary'!$B:$B,CF$55)</f>
        <v>7.4683291391482168E-5</v>
      </c>
      <c r="CG63">
        <f>SUMIFS('REEDS summary'!$S:$S,'REEDS summary'!$A:$A,$A63,'REEDS summary'!$B:$B,CG$55)</f>
        <v>0</v>
      </c>
      <c r="CH63">
        <f>SUMIFS('REEDS summary'!$S:$S,'REEDS summary'!$A:$A,$A63,'REEDS summary'!$B:$B,CH$55)</f>
        <v>7.0631213397673046E-2</v>
      </c>
      <c r="CJ63">
        <f>SUMIFS('REEDS summary'!$T:$T,'REEDS summary'!$A:$A,$A63,'REEDS summary'!$B:$B,CJ$55)</f>
        <v>2.4498201728239799E-2</v>
      </c>
      <c r="CK63">
        <f>SUMIFS('REEDS summary'!$T:$T,'REEDS summary'!$A:$A,$A63,'REEDS summary'!$B:$B,CK$55)</f>
        <v>0</v>
      </c>
      <c r="CL63">
        <f>SUMIFS('REEDS summary'!$T:$T,'REEDS summary'!$A:$A,$A63,'REEDS summary'!$B:$B,CL$55)</f>
        <v>0</v>
      </c>
      <c r="CM63">
        <f>SUMIFS('REEDS summary'!$T:$T,'REEDS summary'!$A:$A,$A63,'REEDS summary'!$B:$B,CM$55)</f>
        <v>1.0636344489098528E-2</v>
      </c>
      <c r="CN63">
        <f>SUMIFS('REEDS summary'!$T:$T,'REEDS summary'!$A:$A,$A63,'REEDS summary'!$B:$B,CN$55)</f>
        <v>0.46185878284405141</v>
      </c>
      <c r="CO63">
        <f>SUMIFS('REEDS summary'!$T:$T,'REEDS summary'!$A:$A,$A63,'REEDS summary'!$B:$B,CO$55)</f>
        <v>0.42896836227616858</v>
      </c>
      <c r="CP63">
        <f>SUMIFS('REEDS summary'!$T:$T,'REEDS summary'!$A:$A,$A63,'REEDS summary'!$B:$B,CP$55)</f>
        <v>0</v>
      </c>
      <c r="CQ63">
        <f>SUMIFS('REEDS summary'!$T:$T,'REEDS summary'!$A:$A,$A63,'REEDS summary'!$B:$B,CQ$55)</f>
        <v>0</v>
      </c>
      <c r="CR63">
        <f>SUMIFS('REEDS summary'!$T:$T,'REEDS summary'!$A:$A,$A63,'REEDS summary'!$B:$B,CR$55)</f>
        <v>6.6239821661542029E-5</v>
      </c>
      <c r="CS63">
        <f>SUMIFS('REEDS summary'!$T:$T,'REEDS summary'!$A:$A,$A63,'REEDS summary'!$B:$B,CS$55)</f>
        <v>0</v>
      </c>
      <c r="CT63">
        <f>SUMIFS('REEDS summary'!$T:$T,'REEDS summary'!$A:$A,$A63,'REEDS summary'!$B:$B,CT$55)</f>
        <v>7.3972068840780142E-2</v>
      </c>
      <c r="CV63">
        <f>SUMIFS('REEDS summary'!$U:$U,'REEDS summary'!$A:$A,$A63,'REEDS summary'!$B:$B,CV$55)</f>
        <v>2.6829338530998635E-2</v>
      </c>
      <c r="CW63">
        <f>SUMIFS('REEDS summary'!$U:$U,'REEDS summary'!$A:$A,$A63,'REEDS summary'!$B:$B,CW$55)</f>
        <v>0</v>
      </c>
      <c r="CX63">
        <f>SUMIFS('REEDS summary'!$U:$U,'REEDS summary'!$A:$A,$A63,'REEDS summary'!$B:$B,CX$55)</f>
        <v>0</v>
      </c>
      <c r="CY63">
        <f>SUMIFS('REEDS summary'!$U:$U,'REEDS summary'!$A:$A,$A63,'REEDS summary'!$B:$B,CY$55)</f>
        <v>1.1863332918005729E-2</v>
      </c>
      <c r="CZ63">
        <f>SUMIFS('REEDS summary'!$U:$U,'REEDS summary'!$A:$A,$A63,'REEDS summary'!$B:$B,CZ$55)</f>
        <v>0.39643151212802158</v>
      </c>
      <c r="DA63">
        <f>SUMIFS('REEDS summary'!$U:$U,'REEDS summary'!$A:$A,$A63,'REEDS summary'!$B:$B,DA$55)</f>
        <v>0.4780646466286585</v>
      </c>
      <c r="DB63">
        <f>SUMIFS('REEDS summary'!$U:$U,'REEDS summary'!$A:$A,$A63,'REEDS summary'!$B:$B,DB$55)</f>
        <v>0</v>
      </c>
      <c r="DC63">
        <f>SUMIFS('REEDS summary'!$U:$U,'REEDS summary'!$A:$A,$A63,'REEDS summary'!$B:$B,DC$55)</f>
        <v>0</v>
      </c>
      <c r="DD63">
        <f>SUMIFS('REEDS summary'!$U:$U,'REEDS summary'!$A:$A,$A63,'REEDS summary'!$B:$B,DD$55)</f>
        <v>7.9085817433051579E-5</v>
      </c>
      <c r="DE63">
        <f>SUMIFS('REEDS summary'!$U:$U,'REEDS summary'!$A:$A,$A63,'REEDS summary'!$B:$B,DE$55)</f>
        <v>0</v>
      </c>
      <c r="DF63">
        <f>SUMIFS('REEDS summary'!$U:$U,'REEDS summary'!$A:$A,$A63,'REEDS summary'!$B:$B,DF$55)</f>
        <v>8.6732083976882549E-2</v>
      </c>
    </row>
    <row r="64" spans="1:110">
      <c r="A64" s="19" t="s">
        <v>27</v>
      </c>
      <c r="B64" s="19">
        <f>SUMIFS('Cross border connections'!$R$4:$R$54,'Cross border connections'!$P$4:$P$54,Imports_new!A64)</f>
        <v>0</v>
      </c>
      <c r="D64">
        <f>SUMIFS('REEDS summary'!$M:$M,'REEDS summary'!$A:$A,$A64,'REEDS summary'!$B:$B,D$55)</f>
        <v>8.4571664367844943E-3</v>
      </c>
      <c r="E64">
        <f>SUMIFS('REEDS summary'!$M:$M,'REEDS summary'!$A:$A,$A64,'REEDS summary'!$B:$B,E$55)</f>
        <v>0</v>
      </c>
      <c r="F64">
        <f>SUMIFS('REEDS summary'!$M:$M,'REEDS summary'!$A:$A,$A64,'REEDS summary'!$B:$B,F$55)</f>
        <v>0</v>
      </c>
      <c r="G64">
        <f>SUMIFS('REEDS summary'!$M:$M,'REEDS summary'!$A:$A,$A64,'REEDS summary'!$B:$B,G$55)</f>
        <v>0</v>
      </c>
      <c r="H64">
        <f>SUMIFS('REEDS summary'!$M:$M,'REEDS summary'!$A:$A,$A64,'REEDS summary'!$B:$B,H$55)</f>
        <v>0.74154827765534215</v>
      </c>
      <c r="I64">
        <f>SUMIFS('REEDS summary'!$M:$M,'REEDS summary'!$A:$A,$A64,'REEDS summary'!$B:$B,I$55)</f>
        <v>0</v>
      </c>
      <c r="J64">
        <f>SUMIFS('REEDS summary'!$M:$M,'REEDS summary'!$A:$A,$A64,'REEDS summary'!$B:$B,J$55)</f>
        <v>0</v>
      </c>
      <c r="K64">
        <f>SUMIFS('REEDS summary'!$M:$M,'REEDS summary'!$A:$A,$A64,'REEDS summary'!$B:$B,K$55)</f>
        <v>0.14560584256276116</v>
      </c>
      <c r="L64">
        <f>SUMIFS('REEDS summary'!$M:$M,'REEDS summary'!$A:$A,$A64,'REEDS summary'!$B:$B,L$55)</f>
        <v>0</v>
      </c>
      <c r="M64">
        <f>SUMIFS('REEDS summary'!$M:$M,'REEDS summary'!$A:$A,$A64,'REEDS summary'!$B:$B,M$55)</f>
        <v>0</v>
      </c>
      <c r="N64">
        <f>SUMIFS('REEDS summary'!$M:$M,'REEDS summary'!$A:$A,$A64,'REEDS summary'!$B:$B,N$55)</f>
        <v>0.10438871334511225</v>
      </c>
      <c r="P64">
        <f>SUMIFS('REEDS summary'!$N:$N,'REEDS summary'!$A:$A,$A64,'REEDS summary'!$B:$B,P$55)</f>
        <v>8.8011536930295408E-3</v>
      </c>
      <c r="Q64">
        <f>SUMIFS('REEDS summary'!$N:$N,'REEDS summary'!$A:$A,$A64,'REEDS summary'!$B:$B,Q$55)</f>
        <v>0</v>
      </c>
      <c r="R64">
        <f>SUMIFS('REEDS summary'!$N:$N,'REEDS summary'!$A:$A,$A64,'REEDS summary'!$B:$B,R$55)</f>
        <v>0</v>
      </c>
      <c r="S64">
        <f>SUMIFS('REEDS summary'!$N:$N,'REEDS summary'!$A:$A,$A64,'REEDS summary'!$B:$B,S$55)</f>
        <v>0</v>
      </c>
      <c r="T64">
        <f>SUMIFS('REEDS summary'!$N:$N,'REEDS summary'!$A:$A,$A64,'REEDS summary'!$B:$B,T$55)</f>
        <v>0.70762124560513673</v>
      </c>
      <c r="U64">
        <f>SUMIFS('REEDS summary'!$N:$N,'REEDS summary'!$A:$A,$A64,'REEDS summary'!$B:$B,U$55)</f>
        <v>0</v>
      </c>
      <c r="V64">
        <f>SUMIFS('REEDS summary'!$N:$N,'REEDS summary'!$A:$A,$A64,'REEDS summary'!$B:$B,V$55)</f>
        <v>0</v>
      </c>
      <c r="W64">
        <f>SUMIFS('REEDS summary'!$N:$N,'REEDS summary'!$A:$A,$A64,'REEDS summary'!$B:$B,W$55)</f>
        <v>7.7411242822307422E-2</v>
      </c>
      <c r="X64">
        <f>SUMIFS('REEDS summary'!$N:$N,'REEDS summary'!$A:$A,$A64,'REEDS summary'!$B:$B,X$55)</f>
        <v>0</v>
      </c>
      <c r="Y64">
        <f>SUMIFS('REEDS summary'!$N:$N,'REEDS summary'!$A:$A,$A64,'REEDS summary'!$B:$B,Y$55)</f>
        <v>0</v>
      </c>
      <c r="Z64">
        <f>SUMIFS('REEDS summary'!$N:$N,'REEDS summary'!$A:$A,$A64,'REEDS summary'!$B:$B,Z$55)</f>
        <v>0.20616635787952634</v>
      </c>
      <c r="AB64">
        <f>SUMIFS('REEDS summary'!$O:$O,'REEDS summary'!$A:$A,$A64,'REEDS summary'!$B:$B,AB$55)</f>
        <v>9.0289615561329629E-3</v>
      </c>
      <c r="AC64">
        <f>SUMIFS('REEDS summary'!$O:$O,'REEDS summary'!$A:$A,$A64,'REEDS summary'!$B:$B,AC$55)</f>
        <v>0</v>
      </c>
      <c r="AD64">
        <f>SUMIFS('REEDS summary'!$O:$O,'REEDS summary'!$A:$A,$A64,'REEDS summary'!$B:$B,AD$55)</f>
        <v>0</v>
      </c>
      <c r="AE64">
        <f>SUMIFS('REEDS summary'!$O:$O,'REEDS summary'!$A:$A,$A64,'REEDS summary'!$B:$B,AE$55)</f>
        <v>0</v>
      </c>
      <c r="AF64">
        <f>SUMIFS('REEDS summary'!$O:$O,'REEDS summary'!$A:$A,$A64,'REEDS summary'!$B:$B,AF$55)</f>
        <v>0.71848404391558285</v>
      </c>
      <c r="AG64">
        <f>SUMIFS('REEDS summary'!$O:$O,'REEDS summary'!$A:$A,$A64,'REEDS summary'!$B:$B,AG$55)</f>
        <v>0</v>
      </c>
      <c r="AH64">
        <f>SUMIFS('REEDS summary'!$O:$O,'REEDS summary'!$A:$A,$A64,'REEDS summary'!$B:$B,AH$55)</f>
        <v>0</v>
      </c>
      <c r="AI64">
        <f>SUMIFS('REEDS summary'!$O:$O,'REEDS summary'!$A:$A,$A64,'REEDS summary'!$B:$B,AI$55)</f>
        <v>6.2760808865078038E-2</v>
      </c>
      <c r="AJ64">
        <f>SUMIFS('REEDS summary'!$O:$O,'REEDS summary'!$A:$A,$A64,'REEDS summary'!$B:$B,AJ$55)</f>
        <v>0</v>
      </c>
      <c r="AK64">
        <f>SUMIFS('REEDS summary'!$O:$O,'REEDS summary'!$A:$A,$A64,'REEDS summary'!$B:$B,AK$55)</f>
        <v>0</v>
      </c>
      <c r="AL64">
        <f>SUMIFS('REEDS summary'!$O:$O,'REEDS summary'!$A:$A,$A64,'REEDS summary'!$B:$B,AL$55)</f>
        <v>0.20972618566320617</v>
      </c>
      <c r="AN64">
        <f>SUMIFS('REEDS summary'!$P:$P,'REEDS summary'!$A:$A,$A64,'REEDS summary'!$B:$B,AN$55)</f>
        <v>9.472102903163266E-3</v>
      </c>
      <c r="AO64">
        <f>SUMIFS('REEDS summary'!$P:$P,'REEDS summary'!$A:$A,$A64,'REEDS summary'!$B:$B,AO$55)</f>
        <v>2.1190127864191373E-3</v>
      </c>
      <c r="AP64">
        <f>SUMIFS('REEDS summary'!$P:$P,'REEDS summary'!$A:$A,$A64,'REEDS summary'!$B:$B,AP$55)</f>
        <v>0</v>
      </c>
      <c r="AQ64">
        <f>SUMIFS('REEDS summary'!$P:$P,'REEDS summary'!$A:$A,$A64,'REEDS summary'!$B:$B,AQ$55)</f>
        <v>0</v>
      </c>
      <c r="AR64">
        <f>SUMIFS('REEDS summary'!$P:$P,'REEDS summary'!$A:$A,$A64,'REEDS summary'!$B:$B,AR$55)</f>
        <v>0.71709133044321927</v>
      </c>
      <c r="AS64">
        <f>SUMIFS('REEDS summary'!$P:$P,'REEDS summary'!$A:$A,$A64,'REEDS summary'!$B:$B,AS$55)</f>
        <v>0</v>
      </c>
      <c r="AT64">
        <f>SUMIFS('REEDS summary'!$P:$P,'REEDS summary'!$A:$A,$A64,'REEDS summary'!$B:$B,AT$55)</f>
        <v>0</v>
      </c>
      <c r="AU64">
        <f>SUMIFS('REEDS summary'!$P:$P,'REEDS summary'!$A:$A,$A64,'REEDS summary'!$B:$B,AU$55)</f>
        <v>4.7290445716109332E-2</v>
      </c>
      <c r="AV64">
        <f>SUMIFS('REEDS summary'!$P:$P,'REEDS summary'!$A:$A,$A64,'REEDS summary'!$B:$B,AV$55)</f>
        <v>0</v>
      </c>
      <c r="AW64">
        <f>SUMIFS('REEDS summary'!$P:$P,'REEDS summary'!$A:$A,$A64,'REEDS summary'!$B:$B,AW$55)</f>
        <v>0</v>
      </c>
      <c r="AX64">
        <f>SUMIFS('REEDS summary'!$P:$P,'REEDS summary'!$A:$A,$A64,'REEDS summary'!$B:$B,AX$55)</f>
        <v>0.224027108151089</v>
      </c>
      <c r="AZ64">
        <f>SUMIFS('REEDS summary'!$Q:$Q,'REEDS summary'!$A:$A,$A64,'REEDS summary'!$B:$B,AZ$55)</f>
        <v>1.0155907710152739E-2</v>
      </c>
      <c r="BA64">
        <f>SUMIFS('REEDS summary'!$Q:$Q,'REEDS summary'!$A:$A,$A64,'REEDS summary'!$B:$B,BA$55)</f>
        <v>4.5439747679091314E-3</v>
      </c>
      <c r="BB64">
        <f>SUMIFS('REEDS summary'!$Q:$Q,'REEDS summary'!$A:$A,$A64,'REEDS summary'!$B:$B,BB$55)</f>
        <v>0</v>
      </c>
      <c r="BC64">
        <f>SUMIFS('REEDS summary'!$Q:$Q,'REEDS summary'!$A:$A,$A64,'REEDS summary'!$B:$B,BC$55)</f>
        <v>0</v>
      </c>
      <c r="BD64">
        <f>SUMIFS('REEDS summary'!$Q:$Q,'REEDS summary'!$A:$A,$A64,'REEDS summary'!$B:$B,BD$55)</f>
        <v>0.74962863023228032</v>
      </c>
      <c r="BE64">
        <f>SUMIFS('REEDS summary'!$Q:$Q,'REEDS summary'!$A:$A,$A64,'REEDS summary'!$B:$B,BE$55)</f>
        <v>0</v>
      </c>
      <c r="BF64">
        <f>SUMIFS('REEDS summary'!$Q:$Q,'REEDS summary'!$A:$A,$A64,'REEDS summary'!$B:$B,BF$55)</f>
        <v>0</v>
      </c>
      <c r="BG64">
        <f>SUMIFS('REEDS summary'!$Q:$Q,'REEDS summary'!$A:$A,$A64,'REEDS summary'!$B:$B,BG$55)</f>
        <v>0</v>
      </c>
      <c r="BH64">
        <f>SUMIFS('REEDS summary'!$Q:$Q,'REEDS summary'!$A:$A,$A64,'REEDS summary'!$B:$B,BH$55)</f>
        <v>0</v>
      </c>
      <c r="BI64">
        <f>SUMIFS('REEDS summary'!$Q:$Q,'REEDS summary'!$A:$A,$A64,'REEDS summary'!$B:$B,BI$55)</f>
        <v>0</v>
      </c>
      <c r="BJ64">
        <f>SUMIFS('REEDS summary'!$Q:$Q,'REEDS summary'!$A:$A,$A64,'REEDS summary'!$B:$B,BJ$55)</f>
        <v>0.23567148728965778</v>
      </c>
      <c r="BL64">
        <f>SUMIFS('REEDS summary'!$R:$R,'REEDS summary'!$A:$A,$A64,'REEDS summary'!$B:$B,BL$55)</f>
        <v>1.2491805378942447E-2</v>
      </c>
      <c r="BM64">
        <f>SUMIFS('REEDS summary'!$R:$R,'REEDS summary'!$A:$A,$A64,'REEDS summary'!$B:$B,BM$55)</f>
        <v>8.3833869646578428E-3</v>
      </c>
      <c r="BN64">
        <f>SUMIFS('REEDS summary'!$R:$R,'REEDS summary'!$A:$A,$A64,'REEDS summary'!$B:$B,BN$55)</f>
        <v>0</v>
      </c>
      <c r="BO64">
        <f>SUMIFS('REEDS summary'!$R:$R,'REEDS summary'!$A:$A,$A64,'REEDS summary'!$B:$B,BO$55)</f>
        <v>0</v>
      </c>
      <c r="BP64">
        <f>SUMIFS('REEDS summary'!$R:$R,'REEDS summary'!$A:$A,$A64,'REEDS summary'!$B:$B,BP$55)</f>
        <v>0.68804559821074451</v>
      </c>
      <c r="BQ64">
        <f>SUMIFS('REEDS summary'!$R:$R,'REEDS summary'!$A:$A,$A64,'REEDS summary'!$B:$B,BQ$55)</f>
        <v>0</v>
      </c>
      <c r="BR64">
        <f>SUMIFS('REEDS summary'!$R:$R,'REEDS summary'!$A:$A,$A64,'REEDS summary'!$B:$B,BR$55)</f>
        <v>0</v>
      </c>
      <c r="BS64">
        <f>SUMIFS('REEDS summary'!$R:$R,'REEDS summary'!$A:$A,$A64,'REEDS summary'!$B:$B,BS$55)</f>
        <v>0</v>
      </c>
      <c r="BT64">
        <f>SUMIFS('REEDS summary'!$R:$R,'REEDS summary'!$A:$A,$A64,'REEDS summary'!$B:$B,BT$55)</f>
        <v>0</v>
      </c>
      <c r="BU64">
        <f>SUMIFS('REEDS summary'!$R:$R,'REEDS summary'!$A:$A,$A64,'REEDS summary'!$B:$B,BU$55)</f>
        <v>0</v>
      </c>
      <c r="BV64">
        <f>SUMIFS('REEDS summary'!$R:$R,'REEDS summary'!$A:$A,$A64,'REEDS summary'!$B:$B,BV$55)</f>
        <v>0.29107920944565518</v>
      </c>
      <c r="BX64">
        <f>SUMIFS('REEDS summary'!$S:$S,'REEDS summary'!$A:$A,$A64,'REEDS summary'!$B:$B,BX$55)</f>
        <v>1.5133167715072308E-2</v>
      </c>
      <c r="BY64">
        <f>SUMIFS('REEDS summary'!$S:$S,'REEDS summary'!$A:$A,$A64,'REEDS summary'!$B:$B,BY$55)</f>
        <v>0</v>
      </c>
      <c r="BZ64">
        <f>SUMIFS('REEDS summary'!$S:$S,'REEDS summary'!$A:$A,$A64,'REEDS summary'!$B:$B,BZ$55)</f>
        <v>0</v>
      </c>
      <c r="CA64">
        <f>SUMIFS('REEDS summary'!$S:$S,'REEDS summary'!$A:$A,$A64,'REEDS summary'!$B:$B,CA$55)</f>
        <v>0</v>
      </c>
      <c r="CB64">
        <f>SUMIFS('REEDS summary'!$S:$S,'REEDS summary'!$A:$A,$A64,'REEDS summary'!$B:$B,CB$55)</f>
        <v>0.63412817109821551</v>
      </c>
      <c r="CC64">
        <f>SUMIFS('REEDS summary'!$S:$S,'REEDS summary'!$A:$A,$A64,'REEDS summary'!$B:$B,CC$55)</f>
        <v>0</v>
      </c>
      <c r="CD64">
        <f>SUMIFS('REEDS summary'!$S:$S,'REEDS summary'!$A:$A,$A64,'REEDS summary'!$B:$B,CD$55)</f>
        <v>0</v>
      </c>
      <c r="CE64">
        <f>SUMIFS('REEDS summary'!$S:$S,'REEDS summary'!$A:$A,$A64,'REEDS summary'!$B:$B,CE$55)</f>
        <v>0</v>
      </c>
      <c r="CF64">
        <f>SUMIFS('REEDS summary'!$S:$S,'REEDS summary'!$A:$A,$A64,'REEDS summary'!$B:$B,CF$55)</f>
        <v>0</v>
      </c>
      <c r="CG64">
        <f>SUMIFS('REEDS summary'!$S:$S,'REEDS summary'!$A:$A,$A64,'REEDS summary'!$B:$B,CG$55)</f>
        <v>0</v>
      </c>
      <c r="CH64">
        <f>SUMIFS('REEDS summary'!$S:$S,'REEDS summary'!$A:$A,$A64,'REEDS summary'!$B:$B,CH$55)</f>
        <v>0.35073866118671221</v>
      </c>
      <c r="CJ64">
        <f>SUMIFS('REEDS summary'!$T:$T,'REEDS summary'!$A:$A,$A64,'REEDS summary'!$B:$B,CJ$55)</f>
        <v>1.6405320640662011E-2</v>
      </c>
      <c r="CK64">
        <f>SUMIFS('REEDS summary'!$T:$T,'REEDS summary'!$A:$A,$A64,'REEDS summary'!$B:$B,CK$55)</f>
        <v>0</v>
      </c>
      <c r="CL64">
        <f>SUMIFS('REEDS summary'!$T:$T,'REEDS summary'!$A:$A,$A64,'REEDS summary'!$B:$B,CL$55)</f>
        <v>0</v>
      </c>
      <c r="CM64">
        <f>SUMIFS('REEDS summary'!$T:$T,'REEDS summary'!$A:$A,$A64,'REEDS summary'!$B:$B,CM$55)</f>
        <v>0</v>
      </c>
      <c r="CN64">
        <f>SUMIFS('REEDS summary'!$T:$T,'REEDS summary'!$A:$A,$A64,'REEDS summary'!$B:$B,CN$55)</f>
        <v>0.60602243197682559</v>
      </c>
      <c r="CO64">
        <f>SUMIFS('REEDS summary'!$T:$T,'REEDS summary'!$A:$A,$A64,'REEDS summary'!$B:$B,CO$55)</f>
        <v>0</v>
      </c>
      <c r="CP64">
        <f>SUMIFS('REEDS summary'!$T:$T,'REEDS summary'!$A:$A,$A64,'REEDS summary'!$B:$B,CP$55)</f>
        <v>0</v>
      </c>
      <c r="CQ64">
        <f>SUMIFS('REEDS summary'!$T:$T,'REEDS summary'!$A:$A,$A64,'REEDS summary'!$B:$B,CQ$55)</f>
        <v>0</v>
      </c>
      <c r="CR64">
        <f>SUMIFS('REEDS summary'!$T:$T,'REEDS summary'!$A:$A,$A64,'REEDS summary'!$B:$B,CR$55)</f>
        <v>0</v>
      </c>
      <c r="CS64">
        <f>SUMIFS('REEDS summary'!$T:$T,'REEDS summary'!$A:$A,$A64,'REEDS summary'!$B:$B,CS$55)</f>
        <v>0</v>
      </c>
      <c r="CT64">
        <f>SUMIFS('REEDS summary'!$T:$T,'REEDS summary'!$A:$A,$A64,'REEDS summary'!$B:$B,CT$55)</f>
        <v>0.37757224738251244</v>
      </c>
      <c r="CV64">
        <f>SUMIFS('REEDS summary'!$U:$U,'REEDS summary'!$A:$A,$A64,'REEDS summary'!$B:$B,CV$55)</f>
        <v>1.7854422580251786E-2</v>
      </c>
      <c r="CW64">
        <f>SUMIFS('REEDS summary'!$U:$U,'REEDS summary'!$A:$A,$A64,'REEDS summary'!$B:$B,CW$55)</f>
        <v>0</v>
      </c>
      <c r="CX64">
        <f>SUMIFS('REEDS summary'!$U:$U,'REEDS summary'!$A:$A,$A64,'REEDS summary'!$B:$B,CX$55)</f>
        <v>0</v>
      </c>
      <c r="CY64">
        <f>SUMIFS('REEDS summary'!$U:$U,'REEDS summary'!$A:$A,$A64,'REEDS summary'!$B:$B,CY$55)</f>
        <v>0</v>
      </c>
      <c r="CZ64">
        <f>SUMIFS('REEDS summary'!$U:$U,'REEDS summary'!$A:$A,$A64,'REEDS summary'!$B:$B,CZ$55)</f>
        <v>0.55072441182326115</v>
      </c>
      <c r="DA64">
        <f>SUMIFS('REEDS summary'!$U:$U,'REEDS summary'!$A:$A,$A64,'REEDS summary'!$B:$B,DA$55)</f>
        <v>0</v>
      </c>
      <c r="DB64">
        <f>SUMIFS('REEDS summary'!$U:$U,'REEDS summary'!$A:$A,$A64,'REEDS summary'!$B:$B,DB$55)</f>
        <v>0</v>
      </c>
      <c r="DC64">
        <f>SUMIFS('REEDS summary'!$U:$U,'REEDS summary'!$A:$A,$A64,'REEDS summary'!$B:$B,DC$55)</f>
        <v>0</v>
      </c>
      <c r="DD64">
        <f>SUMIFS('REEDS summary'!$U:$U,'REEDS summary'!$A:$A,$A64,'REEDS summary'!$B:$B,DD$55)</f>
        <v>0</v>
      </c>
      <c r="DE64">
        <f>SUMIFS('REEDS summary'!$U:$U,'REEDS summary'!$A:$A,$A64,'REEDS summary'!$B:$B,DE$55)</f>
        <v>0</v>
      </c>
      <c r="DF64">
        <f>SUMIFS('REEDS summary'!$U:$U,'REEDS summary'!$A:$A,$A64,'REEDS summary'!$B:$B,DF$55)</f>
        <v>0.43142116559648702</v>
      </c>
    </row>
    <row r="65" spans="1:110">
      <c r="A65" s="19" t="s">
        <v>31</v>
      </c>
      <c r="B65" s="19">
        <f>SUMIFS('Cross border connections'!$R$4:$R$54,'Cross border connections'!$P$4:$P$54,Imports_new!A65)</f>
        <v>0</v>
      </c>
      <c r="D65">
        <f>SUMIFS('REEDS summary'!$M:$M,'REEDS summary'!$A:$A,$A65,'REEDS summary'!$B:$B,D$55)</f>
        <v>1.4489526631715117E-2</v>
      </c>
      <c r="E65">
        <f>SUMIFS('REEDS summary'!$M:$M,'REEDS summary'!$A:$A,$A65,'REEDS summary'!$B:$B,E$55)</f>
        <v>0.16610271084530001</v>
      </c>
      <c r="F65">
        <f>SUMIFS('REEDS summary'!$M:$M,'REEDS summary'!$A:$A,$A65,'REEDS summary'!$B:$B,F$55)</f>
        <v>0</v>
      </c>
      <c r="G65">
        <f>SUMIFS('REEDS summary'!$M:$M,'REEDS summary'!$A:$A,$A65,'REEDS summary'!$B:$B,G$55)</f>
        <v>9.9502466089289288E-4</v>
      </c>
      <c r="H65">
        <f>SUMIFS('REEDS summary'!$M:$M,'REEDS summary'!$A:$A,$A65,'REEDS summary'!$B:$B,H$55)</f>
        <v>0.61982224317966883</v>
      </c>
      <c r="I65">
        <f>SUMIFS('REEDS summary'!$M:$M,'REEDS summary'!$A:$A,$A65,'REEDS summary'!$B:$B,I$55)</f>
        <v>0.13527146023321829</v>
      </c>
      <c r="J65">
        <f>SUMIFS('REEDS summary'!$M:$M,'REEDS summary'!$A:$A,$A65,'REEDS summary'!$B:$B,J$55)</f>
        <v>0</v>
      </c>
      <c r="K65">
        <f>SUMIFS('REEDS summary'!$M:$M,'REEDS summary'!$A:$A,$A65,'REEDS summary'!$B:$B,K$55)</f>
        <v>9.4348593915154315E-3</v>
      </c>
      <c r="L65">
        <f>SUMIFS('REEDS summary'!$M:$M,'REEDS summary'!$A:$A,$A65,'REEDS summary'!$B:$B,L$55)</f>
        <v>0</v>
      </c>
      <c r="M65">
        <f>SUMIFS('REEDS summary'!$M:$M,'REEDS summary'!$A:$A,$A65,'REEDS summary'!$B:$B,M$55)</f>
        <v>0</v>
      </c>
      <c r="N65">
        <f>SUMIFS('REEDS summary'!$M:$M,'REEDS summary'!$A:$A,$A65,'REEDS summary'!$B:$B,N$55)</f>
        <v>5.3884175057689443E-2</v>
      </c>
      <c r="P65">
        <f>SUMIFS('REEDS summary'!$N:$N,'REEDS summary'!$A:$A,$A65,'REEDS summary'!$B:$B,P$55)</f>
        <v>1.3933950171324183E-2</v>
      </c>
      <c r="Q65">
        <f>SUMIFS('REEDS summary'!$N:$N,'REEDS summary'!$A:$A,$A65,'REEDS summary'!$B:$B,Q$55)</f>
        <v>0.13983435574721778</v>
      </c>
      <c r="R65">
        <f>SUMIFS('REEDS summary'!$N:$N,'REEDS summary'!$A:$A,$A65,'REEDS summary'!$B:$B,R$55)</f>
        <v>0</v>
      </c>
      <c r="S65">
        <f>SUMIFS('REEDS summary'!$N:$N,'REEDS summary'!$A:$A,$A65,'REEDS summary'!$B:$B,S$55)</f>
        <v>1.0099910338757642E-3</v>
      </c>
      <c r="T65">
        <f>SUMIFS('REEDS summary'!$N:$N,'REEDS summary'!$A:$A,$A65,'REEDS summary'!$B:$B,T$55)</f>
        <v>0.64257494470852772</v>
      </c>
      <c r="U65">
        <f>SUMIFS('REEDS summary'!$N:$N,'REEDS summary'!$A:$A,$A65,'REEDS summary'!$B:$B,U$55)</f>
        <v>0.13730610641572724</v>
      </c>
      <c r="V65">
        <f>SUMIFS('REEDS summary'!$N:$N,'REEDS summary'!$A:$A,$A65,'REEDS summary'!$B:$B,V$55)</f>
        <v>0</v>
      </c>
      <c r="W65">
        <f>SUMIFS('REEDS summary'!$N:$N,'REEDS summary'!$A:$A,$A65,'REEDS summary'!$B:$B,W$55)</f>
        <v>9.0109126784247932E-3</v>
      </c>
      <c r="X65">
        <f>SUMIFS('REEDS summary'!$N:$N,'REEDS summary'!$A:$A,$A65,'REEDS summary'!$B:$B,X$55)</f>
        <v>0</v>
      </c>
      <c r="Y65">
        <f>SUMIFS('REEDS summary'!$N:$N,'REEDS summary'!$A:$A,$A65,'REEDS summary'!$B:$B,Y$55)</f>
        <v>0</v>
      </c>
      <c r="Z65">
        <f>SUMIFS('REEDS summary'!$N:$N,'REEDS summary'!$A:$A,$A65,'REEDS summary'!$B:$B,Z$55)</f>
        <v>5.6329739244902553E-2</v>
      </c>
      <c r="AB65">
        <f>SUMIFS('REEDS summary'!$O:$O,'REEDS summary'!$A:$A,$A65,'REEDS summary'!$B:$B,AB$55)</f>
        <v>1.3262684329992724E-2</v>
      </c>
      <c r="AC65">
        <f>SUMIFS('REEDS summary'!$O:$O,'REEDS summary'!$A:$A,$A65,'REEDS summary'!$B:$B,AC$55)</f>
        <v>0.11233257684639324</v>
      </c>
      <c r="AD65">
        <f>SUMIFS('REEDS summary'!$O:$O,'REEDS summary'!$A:$A,$A65,'REEDS summary'!$B:$B,AD$55)</f>
        <v>0</v>
      </c>
      <c r="AE65">
        <f>SUMIFS('REEDS summary'!$O:$O,'REEDS summary'!$A:$A,$A65,'REEDS summary'!$B:$B,AE$55)</f>
        <v>9.8755485790056577E-4</v>
      </c>
      <c r="AF65">
        <f>SUMIFS('REEDS summary'!$O:$O,'REEDS summary'!$A:$A,$A65,'REEDS summary'!$B:$B,AF$55)</f>
        <v>0.66840703630854381</v>
      </c>
      <c r="AG65">
        <f>SUMIFS('REEDS summary'!$O:$O,'REEDS summary'!$A:$A,$A65,'REEDS summary'!$B:$B,AG$55)</f>
        <v>0.13422498751068268</v>
      </c>
      <c r="AH65">
        <f>SUMIFS('REEDS summary'!$O:$O,'REEDS summary'!$A:$A,$A65,'REEDS summary'!$B:$B,AH$55)</f>
        <v>0</v>
      </c>
      <c r="AI65">
        <f>SUMIFS('REEDS summary'!$O:$O,'REEDS summary'!$A:$A,$A65,'REEDS summary'!$B:$B,AI$55)</f>
        <v>4.2215352738910672E-3</v>
      </c>
      <c r="AJ65">
        <f>SUMIFS('REEDS summary'!$O:$O,'REEDS summary'!$A:$A,$A65,'REEDS summary'!$B:$B,AJ$55)</f>
        <v>0</v>
      </c>
      <c r="AK65">
        <f>SUMIFS('REEDS summary'!$O:$O,'REEDS summary'!$A:$A,$A65,'REEDS summary'!$B:$B,AK$55)</f>
        <v>0</v>
      </c>
      <c r="AL65">
        <f>SUMIFS('REEDS summary'!$O:$O,'REEDS summary'!$A:$A,$A65,'REEDS summary'!$B:$B,AL$55)</f>
        <v>6.6563624872595886E-2</v>
      </c>
      <c r="AN65">
        <f>SUMIFS('REEDS summary'!$P:$P,'REEDS summary'!$A:$A,$A65,'REEDS summary'!$B:$B,AN$55)</f>
        <v>1.2773345319668651E-2</v>
      </c>
      <c r="AO65">
        <f>SUMIFS('REEDS summary'!$P:$P,'REEDS summary'!$A:$A,$A65,'REEDS summary'!$B:$B,AO$55)</f>
        <v>0.11156501195312386</v>
      </c>
      <c r="AP65">
        <f>SUMIFS('REEDS summary'!$P:$P,'REEDS summary'!$A:$A,$A65,'REEDS summary'!$B:$B,AP$55)</f>
        <v>0</v>
      </c>
      <c r="AQ65">
        <f>SUMIFS('REEDS summary'!$P:$P,'REEDS summary'!$A:$A,$A65,'REEDS summary'!$B:$B,AQ$55)</f>
        <v>9.7085518770268484E-4</v>
      </c>
      <c r="AR65">
        <f>SUMIFS('REEDS summary'!$P:$P,'REEDS summary'!$A:$A,$A65,'REEDS summary'!$B:$B,AR$55)</f>
        <v>0.62730849582743364</v>
      </c>
      <c r="AS65">
        <f>SUMIFS('REEDS summary'!$P:$P,'REEDS summary'!$A:$A,$A65,'REEDS summary'!$B:$B,AS$55)</f>
        <v>0.1319247956391654</v>
      </c>
      <c r="AT65">
        <f>SUMIFS('REEDS summary'!$P:$P,'REEDS summary'!$A:$A,$A65,'REEDS summary'!$B:$B,AT$55)</f>
        <v>0</v>
      </c>
      <c r="AU65">
        <f>SUMIFS('REEDS summary'!$P:$P,'REEDS summary'!$A:$A,$A65,'REEDS summary'!$B:$B,AU$55)</f>
        <v>4.1491915076340207E-3</v>
      </c>
      <c r="AV65">
        <f>SUMIFS('REEDS summary'!$P:$P,'REEDS summary'!$A:$A,$A65,'REEDS summary'!$B:$B,AV$55)</f>
        <v>0</v>
      </c>
      <c r="AW65">
        <f>SUMIFS('REEDS summary'!$P:$P,'REEDS summary'!$A:$A,$A65,'REEDS summary'!$B:$B,AW$55)</f>
        <v>0</v>
      </c>
      <c r="AX65">
        <f>SUMIFS('REEDS summary'!$P:$P,'REEDS summary'!$A:$A,$A65,'REEDS summary'!$B:$B,AX$55)</f>
        <v>0.11130830456527178</v>
      </c>
      <c r="AZ65">
        <f>SUMIFS('REEDS summary'!$Q:$Q,'REEDS summary'!$A:$A,$A65,'REEDS summary'!$B:$B,AZ$55)</f>
        <v>1.179047994136514E-2</v>
      </c>
      <c r="BA65">
        <f>SUMIFS('REEDS summary'!$Q:$Q,'REEDS summary'!$A:$A,$A65,'REEDS summary'!$B:$B,BA$55)</f>
        <v>8.3239597961198772E-2</v>
      </c>
      <c r="BB65">
        <f>SUMIFS('REEDS summary'!$Q:$Q,'REEDS summary'!$A:$A,$A65,'REEDS summary'!$B:$B,BB$55)</f>
        <v>0</v>
      </c>
      <c r="BC65">
        <f>SUMIFS('REEDS summary'!$Q:$Q,'REEDS summary'!$A:$A,$A65,'REEDS summary'!$B:$B,BC$55)</f>
        <v>9.3365041658691216E-4</v>
      </c>
      <c r="BD65">
        <f>SUMIFS('REEDS summary'!$Q:$Q,'REEDS summary'!$A:$A,$A65,'REEDS summary'!$B:$B,BD$55)</f>
        <v>0.56049349184407649</v>
      </c>
      <c r="BE65">
        <f>SUMIFS('REEDS summary'!$Q:$Q,'REEDS summary'!$A:$A,$A65,'REEDS summary'!$B:$B,BE$55)</f>
        <v>0.12683938343329623</v>
      </c>
      <c r="BF65">
        <f>SUMIFS('REEDS summary'!$Q:$Q,'REEDS summary'!$A:$A,$A65,'REEDS summary'!$B:$B,BF$55)</f>
        <v>0</v>
      </c>
      <c r="BG65">
        <f>SUMIFS('REEDS summary'!$Q:$Q,'REEDS summary'!$A:$A,$A65,'REEDS summary'!$B:$B,BG$55)</f>
        <v>3.9892492539039233E-3</v>
      </c>
      <c r="BH65">
        <f>SUMIFS('REEDS summary'!$Q:$Q,'REEDS summary'!$A:$A,$A65,'REEDS summary'!$B:$B,BH$55)</f>
        <v>0</v>
      </c>
      <c r="BI65">
        <f>SUMIFS('REEDS summary'!$Q:$Q,'REEDS summary'!$A:$A,$A65,'REEDS summary'!$B:$B,BI$55)</f>
        <v>0</v>
      </c>
      <c r="BJ65">
        <f>SUMIFS('REEDS summary'!$Q:$Q,'REEDS summary'!$A:$A,$A65,'REEDS summary'!$B:$B,BJ$55)</f>
        <v>0.21271414714957249</v>
      </c>
      <c r="BL65">
        <f>SUMIFS('REEDS summary'!$R:$R,'REEDS summary'!$A:$A,$A65,'REEDS summary'!$B:$B,BL$55)</f>
        <v>1.1262773581687896E-2</v>
      </c>
      <c r="BM65">
        <f>SUMIFS('REEDS summary'!$R:$R,'REEDS summary'!$A:$A,$A65,'REEDS summary'!$B:$B,BM$55)</f>
        <v>6.6568748160891894E-2</v>
      </c>
      <c r="BN65">
        <f>SUMIFS('REEDS summary'!$R:$R,'REEDS summary'!$A:$A,$A65,'REEDS summary'!$B:$B,BN$55)</f>
        <v>0</v>
      </c>
      <c r="BO65">
        <f>SUMIFS('REEDS summary'!$R:$R,'REEDS summary'!$A:$A,$A65,'REEDS summary'!$B:$B,BO$55)</f>
        <v>9.7196361906207813E-4</v>
      </c>
      <c r="BP65">
        <f>SUMIFS('REEDS summary'!$R:$R,'REEDS summary'!$A:$A,$A65,'REEDS summary'!$B:$B,BP$55)</f>
        <v>0.43526621216783085</v>
      </c>
      <c r="BQ65">
        <f>SUMIFS('REEDS summary'!$R:$R,'REEDS summary'!$A:$A,$A65,'REEDS summary'!$B:$B,BQ$55)</f>
        <v>0.12549196068794741</v>
      </c>
      <c r="BR65">
        <f>SUMIFS('REEDS summary'!$R:$R,'REEDS summary'!$A:$A,$A65,'REEDS summary'!$B:$B,BR$55)</f>
        <v>0</v>
      </c>
      <c r="BS65">
        <f>SUMIFS('REEDS summary'!$R:$R,'REEDS summary'!$A:$A,$A65,'REEDS summary'!$B:$B,BS$55)</f>
        <v>3.9468712082521736E-3</v>
      </c>
      <c r="BT65">
        <f>SUMIFS('REEDS summary'!$R:$R,'REEDS summary'!$A:$A,$A65,'REEDS summary'!$B:$B,BT$55)</f>
        <v>0</v>
      </c>
      <c r="BU65">
        <f>SUMIFS('REEDS summary'!$R:$R,'REEDS summary'!$A:$A,$A65,'REEDS summary'!$B:$B,BU$55)</f>
        <v>0</v>
      </c>
      <c r="BV65">
        <f>SUMIFS('REEDS summary'!$R:$R,'REEDS summary'!$A:$A,$A65,'REEDS summary'!$B:$B,BV$55)</f>
        <v>0.35649147057432773</v>
      </c>
      <c r="BX65">
        <f>SUMIFS('REEDS summary'!$S:$S,'REEDS summary'!$A:$A,$A65,'REEDS summary'!$B:$B,BX$55)</f>
        <v>9.7293903295491025E-3</v>
      </c>
      <c r="BY65">
        <f>SUMIFS('REEDS summary'!$S:$S,'REEDS summary'!$A:$A,$A65,'REEDS summary'!$B:$B,BY$55)</f>
        <v>7.8909705644725742E-2</v>
      </c>
      <c r="BZ65">
        <f>SUMIFS('REEDS summary'!$S:$S,'REEDS summary'!$A:$A,$A65,'REEDS summary'!$B:$B,BZ$55)</f>
        <v>0</v>
      </c>
      <c r="CA65">
        <f>SUMIFS('REEDS summary'!$S:$S,'REEDS summary'!$A:$A,$A65,'REEDS summary'!$B:$B,CA$55)</f>
        <v>8.8127760868871052E-4</v>
      </c>
      <c r="CB65">
        <f>SUMIFS('REEDS summary'!$S:$S,'REEDS summary'!$A:$A,$A65,'REEDS summary'!$B:$B,CB$55)</f>
        <v>0.32379415300898406</v>
      </c>
      <c r="CC65">
        <f>SUMIFS('REEDS summary'!$S:$S,'REEDS summary'!$A:$A,$A65,'REEDS summary'!$B:$B,CC$55)</f>
        <v>0.11067052562415762</v>
      </c>
      <c r="CD65">
        <f>SUMIFS('REEDS summary'!$S:$S,'REEDS summary'!$A:$A,$A65,'REEDS summary'!$B:$B,CD$55)</f>
        <v>0</v>
      </c>
      <c r="CE65">
        <f>SUMIFS('REEDS summary'!$S:$S,'REEDS summary'!$A:$A,$A65,'REEDS summary'!$B:$B,CE$55)</f>
        <v>3.5570151349125813E-3</v>
      </c>
      <c r="CF65">
        <f>SUMIFS('REEDS summary'!$S:$S,'REEDS summary'!$A:$A,$A65,'REEDS summary'!$B:$B,CF$55)</f>
        <v>0</v>
      </c>
      <c r="CG65">
        <f>SUMIFS('REEDS summary'!$S:$S,'REEDS summary'!$A:$A,$A65,'REEDS summary'!$B:$B,CG$55)</f>
        <v>0</v>
      </c>
      <c r="CH65">
        <f>SUMIFS('REEDS summary'!$S:$S,'REEDS summary'!$A:$A,$A65,'REEDS summary'!$B:$B,CH$55)</f>
        <v>0.47245793264898217</v>
      </c>
      <c r="CJ65">
        <f>SUMIFS('REEDS summary'!$T:$T,'REEDS summary'!$A:$A,$A65,'REEDS summary'!$B:$B,CJ$55)</f>
        <v>1.0410782849815489E-2</v>
      </c>
      <c r="CK65">
        <f>SUMIFS('REEDS summary'!$T:$T,'REEDS summary'!$A:$A,$A65,'REEDS summary'!$B:$B,CK$55)</f>
        <v>8.0882161967683774E-2</v>
      </c>
      <c r="CL65">
        <f>SUMIFS('REEDS summary'!$T:$T,'REEDS summary'!$A:$A,$A65,'REEDS summary'!$B:$B,CL$55)</f>
        <v>0</v>
      </c>
      <c r="CM65">
        <f>SUMIFS('REEDS summary'!$T:$T,'REEDS summary'!$A:$A,$A65,'REEDS summary'!$B:$B,CM$55)</f>
        <v>8.9241212265357586E-4</v>
      </c>
      <c r="CN65">
        <f>SUMIFS('REEDS summary'!$T:$T,'REEDS summary'!$A:$A,$A65,'REEDS summary'!$B:$B,CN$55)</f>
        <v>0.29707769750283181</v>
      </c>
      <c r="CO65">
        <f>SUMIFS('REEDS summary'!$T:$T,'REEDS summary'!$A:$A,$A65,'REEDS summary'!$B:$B,CO$55)</f>
        <v>0.11604069846726081</v>
      </c>
      <c r="CP65">
        <f>SUMIFS('REEDS summary'!$T:$T,'REEDS summary'!$A:$A,$A65,'REEDS summary'!$B:$B,CP$55)</f>
        <v>0</v>
      </c>
      <c r="CQ65">
        <f>SUMIFS('REEDS summary'!$T:$T,'REEDS summary'!$A:$A,$A65,'REEDS summary'!$B:$B,CQ$55)</f>
        <v>3.6496177863120371E-3</v>
      </c>
      <c r="CR65">
        <f>SUMIFS('REEDS summary'!$T:$T,'REEDS summary'!$A:$A,$A65,'REEDS summary'!$B:$B,CR$55)</f>
        <v>0</v>
      </c>
      <c r="CS65">
        <f>SUMIFS('REEDS summary'!$T:$T,'REEDS summary'!$A:$A,$A65,'REEDS summary'!$B:$B,CS$55)</f>
        <v>0</v>
      </c>
      <c r="CT65">
        <f>SUMIFS('REEDS summary'!$T:$T,'REEDS summary'!$A:$A,$A65,'REEDS summary'!$B:$B,CT$55)</f>
        <v>0.49104662930344251</v>
      </c>
      <c r="CV65">
        <f>SUMIFS('REEDS summary'!$U:$U,'REEDS summary'!$A:$A,$A65,'REEDS summary'!$B:$B,CV$55)</f>
        <v>1.0557468092503733E-2</v>
      </c>
      <c r="CW65">
        <f>SUMIFS('REEDS summary'!$U:$U,'REEDS summary'!$A:$A,$A65,'REEDS summary'!$B:$B,CW$55)</f>
        <v>8.1980599016623301E-2</v>
      </c>
      <c r="CX65">
        <f>SUMIFS('REEDS summary'!$U:$U,'REEDS summary'!$A:$A,$A65,'REEDS summary'!$B:$B,CX$55)</f>
        <v>0</v>
      </c>
      <c r="CY65">
        <f>SUMIFS('REEDS summary'!$U:$U,'REEDS summary'!$A:$A,$A65,'REEDS summary'!$B:$B,CY$55)</f>
        <v>9.1014661893626717E-4</v>
      </c>
      <c r="CZ65">
        <f>SUMIFS('REEDS summary'!$U:$U,'REEDS summary'!$A:$A,$A65,'REEDS summary'!$B:$B,CZ$55)</f>
        <v>0.27641681000948504</v>
      </c>
      <c r="DA65">
        <f>SUMIFS('REEDS summary'!$U:$U,'REEDS summary'!$A:$A,$A65,'REEDS summary'!$B:$B,DA$55)</f>
        <v>0.11778682257367196</v>
      </c>
      <c r="DB65">
        <f>SUMIFS('REEDS summary'!$U:$U,'REEDS summary'!$A:$A,$A65,'REEDS summary'!$B:$B,DB$55)</f>
        <v>0</v>
      </c>
      <c r="DC65">
        <f>SUMIFS('REEDS summary'!$U:$U,'REEDS summary'!$A:$A,$A65,'REEDS summary'!$B:$B,DC$55)</f>
        <v>3.70453546329986E-3</v>
      </c>
      <c r="DD65">
        <f>SUMIFS('REEDS summary'!$U:$U,'REEDS summary'!$A:$A,$A65,'REEDS summary'!$B:$B,DD$55)</f>
        <v>0</v>
      </c>
      <c r="DE65">
        <f>SUMIFS('REEDS summary'!$U:$U,'REEDS summary'!$A:$A,$A65,'REEDS summary'!$B:$B,DE$55)</f>
        <v>0</v>
      </c>
      <c r="DF65">
        <f>SUMIFS('REEDS summary'!$U:$U,'REEDS summary'!$A:$A,$A65,'REEDS summary'!$B:$B,DF$55)</f>
        <v>0.50864361822547988</v>
      </c>
    </row>
    <row r="66" spans="1:110">
      <c r="A66" s="19" t="s">
        <v>34</v>
      </c>
      <c r="B66" s="19">
        <f>SUMIFS('Cross border connections'!$R$4:$R$54,'Cross border connections'!$P$4:$P$54,Imports_new!A66)</f>
        <v>0</v>
      </c>
      <c r="D66">
        <f>SUMIFS('REEDS summary'!$M:$M,'REEDS summary'!$A:$A,$A66,'REEDS summary'!$B:$B,D$55)</f>
        <v>1.1209342400642872E-2</v>
      </c>
      <c r="E66">
        <f>SUMIFS('REEDS summary'!$M:$M,'REEDS summary'!$A:$A,$A66,'REEDS summary'!$B:$B,E$55)</f>
        <v>0.21194706798111052</v>
      </c>
      <c r="F66">
        <f>SUMIFS('REEDS summary'!$M:$M,'REEDS summary'!$A:$A,$A66,'REEDS summary'!$B:$B,F$55)</f>
        <v>0</v>
      </c>
      <c r="G66">
        <f>SUMIFS('REEDS summary'!$M:$M,'REEDS summary'!$A:$A,$A66,'REEDS summary'!$B:$B,G$55)</f>
        <v>2.6841062338745527E-2</v>
      </c>
      <c r="H66">
        <f>SUMIFS('REEDS summary'!$M:$M,'REEDS summary'!$A:$A,$A66,'REEDS summary'!$B:$B,H$55)</f>
        <v>0.31206394138693377</v>
      </c>
      <c r="I66">
        <f>SUMIFS('REEDS summary'!$M:$M,'REEDS summary'!$A:$A,$A66,'REEDS summary'!$B:$B,I$55)</f>
        <v>0.38756407384407582</v>
      </c>
      <c r="J66">
        <f>SUMIFS('REEDS summary'!$M:$M,'REEDS summary'!$A:$A,$A66,'REEDS summary'!$B:$B,J$55)</f>
        <v>0</v>
      </c>
      <c r="K66">
        <f>SUMIFS('REEDS summary'!$M:$M,'REEDS summary'!$A:$A,$A66,'REEDS summary'!$B:$B,K$55)</f>
        <v>0</v>
      </c>
      <c r="L66">
        <f>SUMIFS('REEDS summary'!$M:$M,'REEDS summary'!$A:$A,$A66,'REEDS summary'!$B:$B,L$55)</f>
        <v>0</v>
      </c>
      <c r="M66">
        <f>SUMIFS('REEDS summary'!$M:$M,'REEDS summary'!$A:$A,$A66,'REEDS summary'!$B:$B,M$55)</f>
        <v>0</v>
      </c>
      <c r="N66">
        <f>SUMIFS('REEDS summary'!$M:$M,'REEDS summary'!$A:$A,$A66,'REEDS summary'!$B:$B,N$55)</f>
        <v>5.0374512048491513E-2</v>
      </c>
      <c r="P66">
        <f>SUMIFS('REEDS summary'!$N:$N,'REEDS summary'!$A:$A,$A66,'REEDS summary'!$B:$B,P$55)</f>
        <v>6.5184758004023556E-3</v>
      </c>
      <c r="Q66">
        <f>SUMIFS('REEDS summary'!$N:$N,'REEDS summary'!$A:$A,$A66,'REEDS summary'!$B:$B,Q$55)</f>
        <v>0.17234162662419125</v>
      </c>
      <c r="R66">
        <f>SUMIFS('REEDS summary'!$N:$N,'REEDS summary'!$A:$A,$A66,'REEDS summary'!$B:$B,R$55)</f>
        <v>0</v>
      </c>
      <c r="S66">
        <f>SUMIFS('REEDS summary'!$N:$N,'REEDS summary'!$A:$A,$A66,'REEDS summary'!$B:$B,S$55)</f>
        <v>2.8019616614620969E-2</v>
      </c>
      <c r="T66">
        <f>SUMIFS('REEDS summary'!$N:$N,'REEDS summary'!$A:$A,$A66,'REEDS summary'!$B:$B,T$55)</f>
        <v>0.33125861653052568</v>
      </c>
      <c r="U66">
        <f>SUMIFS('REEDS summary'!$N:$N,'REEDS summary'!$A:$A,$A66,'REEDS summary'!$B:$B,U$55)</f>
        <v>0.40477755597176257</v>
      </c>
      <c r="V66">
        <f>SUMIFS('REEDS summary'!$N:$N,'REEDS summary'!$A:$A,$A66,'REEDS summary'!$B:$B,V$55)</f>
        <v>0</v>
      </c>
      <c r="W66">
        <f>SUMIFS('REEDS summary'!$N:$N,'REEDS summary'!$A:$A,$A66,'REEDS summary'!$B:$B,W$55)</f>
        <v>0</v>
      </c>
      <c r="X66">
        <f>SUMIFS('REEDS summary'!$N:$N,'REEDS summary'!$A:$A,$A66,'REEDS summary'!$B:$B,X$55)</f>
        <v>0</v>
      </c>
      <c r="Y66">
        <f>SUMIFS('REEDS summary'!$N:$N,'REEDS summary'!$A:$A,$A66,'REEDS summary'!$B:$B,Y$55)</f>
        <v>0</v>
      </c>
      <c r="Z66">
        <f>SUMIFS('REEDS summary'!$N:$N,'REEDS summary'!$A:$A,$A66,'REEDS summary'!$B:$B,Z$55)</f>
        <v>5.7084108458497151E-2</v>
      </c>
      <c r="AB66">
        <f>SUMIFS('REEDS summary'!$O:$O,'REEDS summary'!$A:$A,$A66,'REEDS summary'!$B:$B,AB$55)</f>
        <v>3.2809032857951895E-3</v>
      </c>
      <c r="AC66">
        <f>SUMIFS('REEDS summary'!$O:$O,'REEDS summary'!$A:$A,$A66,'REEDS summary'!$B:$B,AC$55)</f>
        <v>0.13880157925602526</v>
      </c>
      <c r="AD66">
        <f>SUMIFS('REEDS summary'!$O:$O,'REEDS summary'!$A:$A,$A66,'REEDS summary'!$B:$B,AD$55)</f>
        <v>0</v>
      </c>
      <c r="AE66">
        <f>SUMIFS('REEDS summary'!$O:$O,'REEDS summary'!$A:$A,$A66,'REEDS summary'!$B:$B,AE$55)</f>
        <v>2.6998564182546217E-2</v>
      </c>
      <c r="AF66">
        <f>SUMIFS('REEDS summary'!$O:$O,'REEDS summary'!$A:$A,$A66,'REEDS summary'!$B:$B,AF$55)</f>
        <v>0.38213129911246657</v>
      </c>
      <c r="AG66">
        <f>SUMIFS('REEDS summary'!$O:$O,'REEDS summary'!$A:$A,$A66,'REEDS summary'!$B:$B,AG$55)</f>
        <v>0.38986811447822312</v>
      </c>
      <c r="AH66">
        <f>SUMIFS('REEDS summary'!$O:$O,'REEDS summary'!$A:$A,$A66,'REEDS summary'!$B:$B,AH$55)</f>
        <v>0</v>
      </c>
      <c r="AI66">
        <f>SUMIFS('REEDS summary'!$O:$O,'REEDS summary'!$A:$A,$A66,'REEDS summary'!$B:$B,AI$55)</f>
        <v>1.9667913804146519E-3</v>
      </c>
      <c r="AJ66">
        <f>SUMIFS('REEDS summary'!$O:$O,'REEDS summary'!$A:$A,$A66,'REEDS summary'!$B:$B,AJ$55)</f>
        <v>0</v>
      </c>
      <c r="AK66">
        <f>SUMIFS('REEDS summary'!$O:$O,'REEDS summary'!$A:$A,$A66,'REEDS summary'!$B:$B,AK$55)</f>
        <v>0</v>
      </c>
      <c r="AL66">
        <f>SUMIFS('REEDS summary'!$O:$O,'REEDS summary'!$A:$A,$A66,'REEDS summary'!$B:$B,AL$55)</f>
        <v>5.6952748304528955E-2</v>
      </c>
      <c r="AN66">
        <f>SUMIFS('REEDS summary'!$P:$P,'REEDS summary'!$A:$A,$A66,'REEDS summary'!$B:$B,AN$55)</f>
        <v>3.3508701470357904E-3</v>
      </c>
      <c r="AO66">
        <f>SUMIFS('REEDS summary'!$P:$P,'REEDS summary'!$A:$A,$A66,'REEDS summary'!$B:$B,AO$55)</f>
        <v>0.13543072002769596</v>
      </c>
      <c r="AP66">
        <f>SUMIFS('REEDS summary'!$P:$P,'REEDS summary'!$A:$A,$A66,'REEDS summary'!$B:$B,AP$55)</f>
        <v>0</v>
      </c>
      <c r="AQ66">
        <f>SUMIFS('REEDS summary'!$P:$P,'REEDS summary'!$A:$A,$A66,'REEDS summary'!$B:$B,AQ$55)</f>
        <v>2.7825210286988904E-2</v>
      </c>
      <c r="AR66">
        <f>SUMIFS('REEDS summary'!$P:$P,'REEDS summary'!$A:$A,$A66,'REEDS summary'!$B:$B,AR$55)</f>
        <v>0.37140166643720124</v>
      </c>
      <c r="AS66">
        <f>SUMIFS('REEDS summary'!$P:$P,'REEDS summary'!$A:$A,$A66,'REEDS summary'!$B:$B,AS$55)</f>
        <v>0.40170048622160542</v>
      </c>
      <c r="AT66">
        <f>SUMIFS('REEDS summary'!$P:$P,'REEDS summary'!$A:$A,$A66,'REEDS summary'!$B:$B,AT$55)</f>
        <v>0</v>
      </c>
      <c r="AU66">
        <f>SUMIFS('REEDS summary'!$P:$P,'REEDS summary'!$A:$A,$A66,'REEDS summary'!$B:$B,AU$55)</f>
        <v>1.7369864524609572E-3</v>
      </c>
      <c r="AV66">
        <f>SUMIFS('REEDS summary'!$P:$P,'REEDS summary'!$A:$A,$A66,'REEDS summary'!$B:$B,AV$55)</f>
        <v>0</v>
      </c>
      <c r="AW66">
        <f>SUMIFS('REEDS summary'!$P:$P,'REEDS summary'!$A:$A,$A66,'REEDS summary'!$B:$B,AW$55)</f>
        <v>0</v>
      </c>
      <c r="AX66">
        <f>SUMIFS('REEDS summary'!$P:$P,'REEDS summary'!$A:$A,$A66,'REEDS summary'!$B:$B,AX$55)</f>
        <v>5.8554060427011716E-2</v>
      </c>
      <c r="AZ66">
        <f>SUMIFS('REEDS summary'!$Q:$Q,'REEDS summary'!$A:$A,$A66,'REEDS summary'!$B:$B,AZ$55)</f>
        <v>3.4273604768368768E-3</v>
      </c>
      <c r="BA66">
        <f>SUMIFS('REEDS summary'!$Q:$Q,'REEDS summary'!$A:$A,$A66,'REEDS summary'!$B:$B,BA$55)</f>
        <v>0.12973616100359911</v>
      </c>
      <c r="BB66">
        <f>SUMIFS('REEDS summary'!$Q:$Q,'REEDS summary'!$A:$A,$A66,'REEDS summary'!$B:$B,BB$55)</f>
        <v>0</v>
      </c>
      <c r="BC66">
        <f>SUMIFS('REEDS summary'!$Q:$Q,'REEDS summary'!$A:$A,$A66,'REEDS summary'!$B:$B,BC$55)</f>
        <v>2.8465938916962766E-2</v>
      </c>
      <c r="BD66">
        <f>SUMIFS('REEDS summary'!$Q:$Q,'REEDS summary'!$A:$A,$A66,'REEDS summary'!$B:$B,BD$55)</f>
        <v>0.36706243323573989</v>
      </c>
      <c r="BE66">
        <f>SUMIFS('REEDS summary'!$Q:$Q,'REEDS summary'!$A:$A,$A66,'REEDS summary'!$B:$B,BE$55)</f>
        <v>0.41087010525310624</v>
      </c>
      <c r="BF66">
        <f>SUMIFS('REEDS summary'!$Q:$Q,'REEDS summary'!$A:$A,$A66,'REEDS summary'!$B:$B,BF$55)</f>
        <v>0</v>
      </c>
      <c r="BG66">
        <f>SUMIFS('REEDS summary'!$Q:$Q,'REEDS summary'!$A:$A,$A66,'REEDS summary'!$B:$B,BG$55)</f>
        <v>0</v>
      </c>
      <c r="BH66">
        <f>SUMIFS('REEDS summary'!$Q:$Q,'REEDS summary'!$A:$A,$A66,'REEDS summary'!$B:$B,BH$55)</f>
        <v>0</v>
      </c>
      <c r="BI66">
        <f>SUMIFS('REEDS summary'!$Q:$Q,'REEDS summary'!$A:$A,$A66,'REEDS summary'!$B:$B,BI$55)</f>
        <v>0</v>
      </c>
      <c r="BJ66">
        <f>SUMIFS('REEDS summary'!$Q:$Q,'REEDS summary'!$A:$A,$A66,'REEDS summary'!$B:$B,BJ$55)</f>
        <v>6.0438001113755135E-2</v>
      </c>
      <c r="BL66">
        <f>SUMIFS('REEDS summary'!$R:$R,'REEDS summary'!$A:$A,$A66,'REEDS summary'!$B:$B,BL$55)</f>
        <v>3.3229747890040121E-3</v>
      </c>
      <c r="BM66">
        <f>SUMIFS('REEDS summary'!$R:$R,'REEDS summary'!$A:$A,$A66,'REEDS summary'!$B:$B,BM$55)</f>
        <v>0.1146599338212293</v>
      </c>
      <c r="BN66">
        <f>SUMIFS('REEDS summary'!$R:$R,'REEDS summary'!$A:$A,$A66,'REEDS summary'!$B:$B,BN$55)</f>
        <v>0</v>
      </c>
      <c r="BO66">
        <f>SUMIFS('REEDS summary'!$R:$R,'REEDS summary'!$A:$A,$A66,'REEDS summary'!$B:$B,BO$55)</f>
        <v>2.9100288618390011E-2</v>
      </c>
      <c r="BP66">
        <f>SUMIFS('REEDS summary'!$R:$R,'REEDS summary'!$A:$A,$A66,'REEDS summary'!$B:$B,BP$55)</f>
        <v>0.34635922991642509</v>
      </c>
      <c r="BQ66">
        <f>SUMIFS('REEDS summary'!$R:$R,'REEDS summary'!$A:$A,$A66,'REEDS summary'!$B:$B,BQ$55)</f>
        <v>0.41988923861906929</v>
      </c>
      <c r="BR66">
        <f>SUMIFS('REEDS summary'!$R:$R,'REEDS summary'!$A:$A,$A66,'REEDS summary'!$B:$B,BR$55)</f>
        <v>0</v>
      </c>
      <c r="BS66">
        <f>SUMIFS('REEDS summary'!$R:$R,'REEDS summary'!$A:$A,$A66,'REEDS summary'!$B:$B,BS$55)</f>
        <v>0</v>
      </c>
      <c r="BT66">
        <f>SUMIFS('REEDS summary'!$R:$R,'REEDS summary'!$A:$A,$A66,'REEDS summary'!$B:$B,BT$55)</f>
        <v>0</v>
      </c>
      <c r="BU66">
        <f>SUMIFS('REEDS summary'!$R:$R,'REEDS summary'!$A:$A,$A66,'REEDS summary'!$B:$B,BU$55)</f>
        <v>0</v>
      </c>
      <c r="BV66">
        <f>SUMIFS('REEDS summary'!$R:$R,'REEDS summary'!$A:$A,$A66,'REEDS summary'!$B:$B,BV$55)</f>
        <v>8.6668334235882244E-2</v>
      </c>
      <c r="BX66">
        <f>SUMIFS('REEDS summary'!$S:$S,'REEDS summary'!$A:$A,$A66,'REEDS summary'!$B:$B,BX$55)</f>
        <v>3.7149111621341173E-3</v>
      </c>
      <c r="BY66">
        <f>SUMIFS('REEDS summary'!$S:$S,'REEDS summary'!$A:$A,$A66,'REEDS summary'!$B:$B,BY$55)</f>
        <v>0.24748991225801997</v>
      </c>
      <c r="BZ66">
        <f>SUMIFS('REEDS summary'!$S:$S,'REEDS summary'!$A:$A,$A66,'REEDS summary'!$B:$B,BZ$55)</f>
        <v>0</v>
      </c>
      <c r="CA66">
        <f>SUMIFS('REEDS summary'!$S:$S,'REEDS summary'!$A:$A,$A66,'REEDS summary'!$B:$B,CA$55)</f>
        <v>2.9984371816359778E-2</v>
      </c>
      <c r="CB66">
        <f>SUMIFS('REEDS summary'!$S:$S,'REEDS summary'!$A:$A,$A66,'REEDS summary'!$B:$B,CB$55)</f>
        <v>0.18814151680684935</v>
      </c>
      <c r="CC66">
        <f>SUMIFS('REEDS summary'!$S:$S,'REEDS summary'!$A:$A,$A66,'REEDS summary'!$B:$B,CC$55)</f>
        <v>0.42046147260951405</v>
      </c>
      <c r="CD66">
        <f>SUMIFS('REEDS summary'!$S:$S,'REEDS summary'!$A:$A,$A66,'REEDS summary'!$B:$B,CD$55)</f>
        <v>0</v>
      </c>
      <c r="CE66">
        <f>SUMIFS('REEDS summary'!$S:$S,'REEDS summary'!$A:$A,$A66,'REEDS summary'!$B:$B,CE$55)</f>
        <v>0</v>
      </c>
      <c r="CF66">
        <f>SUMIFS('REEDS summary'!$S:$S,'REEDS summary'!$A:$A,$A66,'REEDS summary'!$B:$B,CF$55)</f>
        <v>0</v>
      </c>
      <c r="CG66">
        <f>SUMIFS('REEDS summary'!$S:$S,'REEDS summary'!$A:$A,$A66,'REEDS summary'!$B:$B,CG$55)</f>
        <v>0</v>
      </c>
      <c r="CH66">
        <f>SUMIFS('REEDS summary'!$S:$S,'REEDS summary'!$A:$A,$A66,'REEDS summary'!$B:$B,CH$55)</f>
        <v>0.11020781534712272</v>
      </c>
      <c r="CJ66">
        <f>SUMIFS('REEDS summary'!$T:$T,'REEDS summary'!$A:$A,$A66,'REEDS summary'!$B:$B,CJ$55)</f>
        <v>3.7212402566291205E-3</v>
      </c>
      <c r="CK66">
        <f>SUMIFS('REEDS summary'!$T:$T,'REEDS summary'!$A:$A,$A66,'REEDS summary'!$B:$B,CK$55)</f>
        <v>0.26462412578377265</v>
      </c>
      <c r="CL66">
        <f>SUMIFS('REEDS summary'!$T:$T,'REEDS summary'!$A:$A,$A66,'REEDS summary'!$B:$B,CL$55)</f>
        <v>0</v>
      </c>
      <c r="CM66">
        <f>SUMIFS('REEDS summary'!$T:$T,'REEDS summary'!$A:$A,$A66,'REEDS summary'!$B:$B,CM$55)</f>
        <v>3.0156528765194045E-2</v>
      </c>
      <c r="CN66">
        <f>SUMIFS('REEDS summary'!$T:$T,'REEDS summary'!$A:$A,$A66,'REEDS summary'!$B:$B,CN$55)</f>
        <v>0.15963218127596368</v>
      </c>
      <c r="CO66">
        <f>SUMIFS('REEDS summary'!$T:$T,'REEDS summary'!$A:$A,$A66,'REEDS summary'!$B:$B,CO$55)</f>
        <v>0.42162682567826182</v>
      </c>
      <c r="CP66">
        <f>SUMIFS('REEDS summary'!$T:$T,'REEDS summary'!$A:$A,$A66,'REEDS summary'!$B:$B,CP$55)</f>
        <v>0</v>
      </c>
      <c r="CQ66">
        <f>SUMIFS('REEDS summary'!$T:$T,'REEDS summary'!$A:$A,$A66,'REEDS summary'!$B:$B,CQ$55)</f>
        <v>0</v>
      </c>
      <c r="CR66">
        <f>SUMIFS('REEDS summary'!$T:$T,'REEDS summary'!$A:$A,$A66,'REEDS summary'!$B:$B,CR$55)</f>
        <v>0</v>
      </c>
      <c r="CS66">
        <f>SUMIFS('REEDS summary'!$T:$T,'REEDS summary'!$A:$A,$A66,'REEDS summary'!$B:$B,CS$55)</f>
        <v>0</v>
      </c>
      <c r="CT66">
        <f>SUMIFS('REEDS summary'!$T:$T,'REEDS summary'!$A:$A,$A66,'REEDS summary'!$B:$B,CT$55)</f>
        <v>0.12023909824017867</v>
      </c>
      <c r="CV66">
        <f>SUMIFS('REEDS summary'!$U:$U,'REEDS summary'!$A:$A,$A66,'REEDS summary'!$B:$B,CV$55)</f>
        <v>3.9454026811830464E-3</v>
      </c>
      <c r="CW66">
        <f>SUMIFS('REEDS summary'!$U:$U,'REEDS summary'!$A:$A,$A66,'REEDS summary'!$B:$B,CW$55)</f>
        <v>0.27604473746519081</v>
      </c>
      <c r="CX66">
        <f>SUMIFS('REEDS summary'!$U:$U,'REEDS summary'!$A:$A,$A66,'REEDS summary'!$B:$B,CX$55)</f>
        <v>0</v>
      </c>
      <c r="CY66">
        <f>SUMIFS('REEDS summary'!$U:$U,'REEDS summary'!$A:$A,$A66,'REEDS summary'!$B:$B,CY$55)</f>
        <v>3.1741960963849757E-2</v>
      </c>
      <c r="CZ66">
        <f>SUMIFS('REEDS summary'!$U:$U,'REEDS summary'!$A:$A,$A66,'REEDS summary'!$B:$B,CZ$55)</f>
        <v>0.11471999383059529</v>
      </c>
      <c r="DA66">
        <f>SUMIFS('REEDS summary'!$U:$U,'REEDS summary'!$A:$A,$A66,'REEDS summary'!$B:$B,DA$55)</f>
        <v>0.443994975775097</v>
      </c>
      <c r="DB66">
        <f>SUMIFS('REEDS summary'!$U:$U,'REEDS summary'!$A:$A,$A66,'REEDS summary'!$B:$B,DB$55)</f>
        <v>0</v>
      </c>
      <c r="DC66">
        <f>SUMIFS('REEDS summary'!$U:$U,'REEDS summary'!$A:$A,$A66,'REEDS summary'!$B:$B,DC$55)</f>
        <v>0</v>
      </c>
      <c r="DD66">
        <f>SUMIFS('REEDS summary'!$U:$U,'REEDS summary'!$A:$A,$A66,'REEDS summary'!$B:$B,DD$55)</f>
        <v>0</v>
      </c>
      <c r="DE66">
        <f>SUMIFS('REEDS summary'!$U:$U,'REEDS summary'!$A:$A,$A66,'REEDS summary'!$B:$B,DE$55)</f>
        <v>0</v>
      </c>
      <c r="DF66">
        <f>SUMIFS('REEDS summary'!$U:$U,'REEDS summary'!$A:$A,$A66,'REEDS summary'!$B:$B,DF$55)</f>
        <v>0.12955292928408407</v>
      </c>
    </row>
    <row r="67" spans="1:110">
      <c r="A67" s="19" t="s">
        <v>37</v>
      </c>
      <c r="B67" s="19">
        <f>SUMIFS('Cross border connections'!$R$4:$R$54,'Cross border connections'!$P$4:$P$54,Imports_new!A67)</f>
        <v>0</v>
      </c>
      <c r="D67">
        <f>SUMIFS('REEDS summary'!$M:$M,'REEDS summary'!$A:$A,$A67,'REEDS summary'!$B:$B,D$55)</f>
        <v>0</v>
      </c>
      <c r="E67">
        <f>SUMIFS('REEDS summary'!$M:$M,'REEDS summary'!$A:$A,$A67,'REEDS summary'!$B:$B,E$55)</f>
        <v>0</v>
      </c>
      <c r="F67">
        <f>SUMIFS('REEDS summary'!$M:$M,'REEDS summary'!$A:$A,$A67,'REEDS summary'!$B:$B,F$55)</f>
        <v>0</v>
      </c>
      <c r="G67">
        <f>SUMIFS('REEDS summary'!$M:$M,'REEDS summary'!$A:$A,$A67,'REEDS summary'!$B:$B,G$55)</f>
        <v>0</v>
      </c>
      <c r="H67">
        <f>SUMIFS('REEDS summary'!$M:$M,'REEDS summary'!$A:$A,$A67,'REEDS summary'!$B:$B,H$55)</f>
        <v>0</v>
      </c>
      <c r="I67">
        <f>SUMIFS('REEDS summary'!$M:$M,'REEDS summary'!$A:$A,$A67,'REEDS summary'!$B:$B,I$55)</f>
        <v>0</v>
      </c>
      <c r="J67">
        <f>SUMIFS('REEDS summary'!$M:$M,'REEDS summary'!$A:$A,$A67,'REEDS summary'!$B:$B,J$55)</f>
        <v>0</v>
      </c>
      <c r="K67">
        <f>SUMIFS('REEDS summary'!$M:$M,'REEDS summary'!$A:$A,$A67,'REEDS summary'!$B:$B,K$55)</f>
        <v>0</v>
      </c>
      <c r="L67">
        <f>SUMIFS('REEDS summary'!$M:$M,'REEDS summary'!$A:$A,$A67,'REEDS summary'!$B:$B,L$55)</f>
        <v>0</v>
      </c>
      <c r="M67">
        <f>SUMIFS('REEDS summary'!$M:$M,'REEDS summary'!$A:$A,$A67,'REEDS summary'!$B:$B,M$55)</f>
        <v>0</v>
      </c>
      <c r="N67">
        <f>SUMIFS('REEDS summary'!$M:$M,'REEDS summary'!$A:$A,$A67,'REEDS summary'!$B:$B,N$55)</f>
        <v>0</v>
      </c>
      <c r="P67">
        <f>SUMIFS('REEDS summary'!$N:$N,'REEDS summary'!$A:$A,$A67,'REEDS summary'!$B:$B,P$55)</f>
        <v>0</v>
      </c>
      <c r="Q67">
        <f>SUMIFS('REEDS summary'!$N:$N,'REEDS summary'!$A:$A,$A67,'REEDS summary'!$B:$B,Q$55)</f>
        <v>0</v>
      </c>
      <c r="R67">
        <f>SUMIFS('REEDS summary'!$N:$N,'REEDS summary'!$A:$A,$A67,'REEDS summary'!$B:$B,R$55)</f>
        <v>0</v>
      </c>
      <c r="S67">
        <f>SUMIFS('REEDS summary'!$N:$N,'REEDS summary'!$A:$A,$A67,'REEDS summary'!$B:$B,S$55)</f>
        <v>0</v>
      </c>
      <c r="T67">
        <f>SUMIFS('REEDS summary'!$N:$N,'REEDS summary'!$A:$A,$A67,'REEDS summary'!$B:$B,T$55)</f>
        <v>0</v>
      </c>
      <c r="U67">
        <f>SUMIFS('REEDS summary'!$N:$N,'REEDS summary'!$A:$A,$A67,'REEDS summary'!$B:$B,U$55)</f>
        <v>0</v>
      </c>
      <c r="V67">
        <f>SUMIFS('REEDS summary'!$N:$N,'REEDS summary'!$A:$A,$A67,'REEDS summary'!$B:$B,V$55)</f>
        <v>0</v>
      </c>
      <c r="W67">
        <f>SUMIFS('REEDS summary'!$N:$N,'REEDS summary'!$A:$A,$A67,'REEDS summary'!$B:$B,W$55)</f>
        <v>0</v>
      </c>
      <c r="X67">
        <f>SUMIFS('REEDS summary'!$N:$N,'REEDS summary'!$A:$A,$A67,'REEDS summary'!$B:$B,X$55)</f>
        <v>0</v>
      </c>
      <c r="Y67">
        <f>SUMIFS('REEDS summary'!$N:$N,'REEDS summary'!$A:$A,$A67,'REEDS summary'!$B:$B,Y$55)</f>
        <v>0</v>
      </c>
      <c r="Z67">
        <f>SUMIFS('REEDS summary'!$N:$N,'REEDS summary'!$A:$A,$A67,'REEDS summary'!$B:$B,Z$55)</f>
        <v>0</v>
      </c>
      <c r="AB67">
        <f>SUMIFS('REEDS summary'!$O:$O,'REEDS summary'!$A:$A,$A67,'REEDS summary'!$B:$B,AB$55)</f>
        <v>0</v>
      </c>
      <c r="AC67">
        <f>SUMIFS('REEDS summary'!$O:$O,'REEDS summary'!$A:$A,$A67,'REEDS summary'!$B:$B,AC$55)</f>
        <v>0</v>
      </c>
      <c r="AD67">
        <f>SUMIFS('REEDS summary'!$O:$O,'REEDS summary'!$A:$A,$A67,'REEDS summary'!$B:$B,AD$55)</f>
        <v>0</v>
      </c>
      <c r="AE67">
        <f>SUMIFS('REEDS summary'!$O:$O,'REEDS summary'!$A:$A,$A67,'REEDS summary'!$B:$B,AE$55)</f>
        <v>0</v>
      </c>
      <c r="AF67">
        <f>SUMIFS('REEDS summary'!$O:$O,'REEDS summary'!$A:$A,$A67,'REEDS summary'!$B:$B,AF$55)</f>
        <v>0</v>
      </c>
      <c r="AG67">
        <f>SUMIFS('REEDS summary'!$O:$O,'REEDS summary'!$A:$A,$A67,'REEDS summary'!$B:$B,AG$55)</f>
        <v>0</v>
      </c>
      <c r="AH67">
        <f>SUMIFS('REEDS summary'!$O:$O,'REEDS summary'!$A:$A,$A67,'REEDS summary'!$B:$B,AH$55)</f>
        <v>0</v>
      </c>
      <c r="AI67">
        <f>SUMIFS('REEDS summary'!$O:$O,'REEDS summary'!$A:$A,$A67,'REEDS summary'!$B:$B,AI$55)</f>
        <v>0</v>
      </c>
      <c r="AJ67">
        <f>SUMIFS('REEDS summary'!$O:$O,'REEDS summary'!$A:$A,$A67,'REEDS summary'!$B:$B,AJ$55)</f>
        <v>0</v>
      </c>
      <c r="AK67">
        <f>SUMIFS('REEDS summary'!$O:$O,'REEDS summary'!$A:$A,$A67,'REEDS summary'!$B:$B,AK$55)</f>
        <v>0</v>
      </c>
      <c r="AL67">
        <f>SUMIFS('REEDS summary'!$O:$O,'REEDS summary'!$A:$A,$A67,'REEDS summary'!$B:$B,AL$55)</f>
        <v>0</v>
      </c>
      <c r="AN67">
        <f>SUMIFS('REEDS summary'!$P:$P,'REEDS summary'!$A:$A,$A67,'REEDS summary'!$B:$B,AN$55)</f>
        <v>0</v>
      </c>
      <c r="AO67">
        <f>SUMIFS('REEDS summary'!$P:$P,'REEDS summary'!$A:$A,$A67,'REEDS summary'!$B:$B,AO$55)</f>
        <v>0</v>
      </c>
      <c r="AP67">
        <f>SUMIFS('REEDS summary'!$P:$P,'REEDS summary'!$A:$A,$A67,'REEDS summary'!$B:$B,AP$55)</f>
        <v>0</v>
      </c>
      <c r="AQ67">
        <f>SUMIFS('REEDS summary'!$P:$P,'REEDS summary'!$A:$A,$A67,'REEDS summary'!$B:$B,AQ$55)</f>
        <v>0</v>
      </c>
      <c r="AR67">
        <f>SUMIFS('REEDS summary'!$P:$P,'REEDS summary'!$A:$A,$A67,'REEDS summary'!$B:$B,AR$55)</f>
        <v>0</v>
      </c>
      <c r="AS67">
        <f>SUMIFS('REEDS summary'!$P:$P,'REEDS summary'!$A:$A,$A67,'REEDS summary'!$B:$B,AS$55)</f>
        <v>0</v>
      </c>
      <c r="AT67">
        <f>SUMIFS('REEDS summary'!$P:$P,'REEDS summary'!$A:$A,$A67,'REEDS summary'!$B:$B,AT$55)</f>
        <v>0</v>
      </c>
      <c r="AU67">
        <f>SUMIFS('REEDS summary'!$P:$P,'REEDS summary'!$A:$A,$A67,'REEDS summary'!$B:$B,AU$55)</f>
        <v>0</v>
      </c>
      <c r="AV67">
        <f>SUMIFS('REEDS summary'!$P:$P,'REEDS summary'!$A:$A,$A67,'REEDS summary'!$B:$B,AV$55)</f>
        <v>0</v>
      </c>
      <c r="AW67">
        <f>SUMIFS('REEDS summary'!$P:$P,'REEDS summary'!$A:$A,$A67,'REEDS summary'!$B:$B,AW$55)</f>
        <v>0</v>
      </c>
      <c r="AX67">
        <f>SUMIFS('REEDS summary'!$P:$P,'REEDS summary'!$A:$A,$A67,'REEDS summary'!$B:$B,AX$55)</f>
        <v>0</v>
      </c>
      <c r="AZ67">
        <f>SUMIFS('REEDS summary'!$Q:$Q,'REEDS summary'!$A:$A,$A67,'REEDS summary'!$B:$B,AZ$55)</f>
        <v>0</v>
      </c>
      <c r="BA67">
        <f>SUMIFS('REEDS summary'!$Q:$Q,'REEDS summary'!$A:$A,$A67,'REEDS summary'!$B:$B,BA$55)</f>
        <v>0</v>
      </c>
      <c r="BB67">
        <f>SUMIFS('REEDS summary'!$Q:$Q,'REEDS summary'!$A:$A,$A67,'REEDS summary'!$B:$B,BB$55)</f>
        <v>0</v>
      </c>
      <c r="BC67">
        <f>SUMIFS('REEDS summary'!$Q:$Q,'REEDS summary'!$A:$A,$A67,'REEDS summary'!$B:$B,BC$55)</f>
        <v>0</v>
      </c>
      <c r="BD67">
        <f>SUMIFS('REEDS summary'!$Q:$Q,'REEDS summary'!$A:$A,$A67,'REEDS summary'!$B:$B,BD$55)</f>
        <v>0</v>
      </c>
      <c r="BE67">
        <f>SUMIFS('REEDS summary'!$Q:$Q,'REEDS summary'!$A:$A,$A67,'REEDS summary'!$B:$B,BE$55)</f>
        <v>0</v>
      </c>
      <c r="BF67">
        <f>SUMIFS('REEDS summary'!$Q:$Q,'REEDS summary'!$A:$A,$A67,'REEDS summary'!$B:$B,BF$55)</f>
        <v>0</v>
      </c>
      <c r="BG67">
        <f>SUMIFS('REEDS summary'!$Q:$Q,'REEDS summary'!$A:$A,$A67,'REEDS summary'!$B:$B,BG$55)</f>
        <v>0</v>
      </c>
      <c r="BH67">
        <f>SUMIFS('REEDS summary'!$Q:$Q,'REEDS summary'!$A:$A,$A67,'REEDS summary'!$B:$B,BH$55)</f>
        <v>0</v>
      </c>
      <c r="BI67">
        <f>SUMIFS('REEDS summary'!$Q:$Q,'REEDS summary'!$A:$A,$A67,'REEDS summary'!$B:$B,BI$55)</f>
        <v>0</v>
      </c>
      <c r="BJ67">
        <f>SUMIFS('REEDS summary'!$Q:$Q,'REEDS summary'!$A:$A,$A67,'REEDS summary'!$B:$B,BJ$55)</f>
        <v>0</v>
      </c>
      <c r="BL67">
        <f>SUMIFS('REEDS summary'!$R:$R,'REEDS summary'!$A:$A,$A67,'REEDS summary'!$B:$B,BL$55)</f>
        <v>0</v>
      </c>
      <c r="BM67">
        <f>SUMIFS('REEDS summary'!$R:$R,'REEDS summary'!$A:$A,$A67,'REEDS summary'!$B:$B,BM$55)</f>
        <v>0</v>
      </c>
      <c r="BN67">
        <f>SUMIFS('REEDS summary'!$R:$R,'REEDS summary'!$A:$A,$A67,'REEDS summary'!$B:$B,BN$55)</f>
        <v>0</v>
      </c>
      <c r="BO67">
        <f>SUMIFS('REEDS summary'!$R:$R,'REEDS summary'!$A:$A,$A67,'REEDS summary'!$B:$B,BO$55)</f>
        <v>0</v>
      </c>
      <c r="BP67">
        <f>SUMIFS('REEDS summary'!$R:$R,'REEDS summary'!$A:$A,$A67,'REEDS summary'!$B:$B,BP$55)</f>
        <v>0</v>
      </c>
      <c r="BQ67">
        <f>SUMIFS('REEDS summary'!$R:$R,'REEDS summary'!$A:$A,$A67,'REEDS summary'!$B:$B,BQ$55)</f>
        <v>0</v>
      </c>
      <c r="BR67">
        <f>SUMIFS('REEDS summary'!$R:$R,'REEDS summary'!$A:$A,$A67,'REEDS summary'!$B:$B,BR$55)</f>
        <v>0</v>
      </c>
      <c r="BS67">
        <f>SUMIFS('REEDS summary'!$R:$R,'REEDS summary'!$A:$A,$A67,'REEDS summary'!$B:$B,BS$55)</f>
        <v>0</v>
      </c>
      <c r="BT67">
        <f>SUMIFS('REEDS summary'!$R:$R,'REEDS summary'!$A:$A,$A67,'REEDS summary'!$B:$B,BT$55)</f>
        <v>0</v>
      </c>
      <c r="BU67">
        <f>SUMIFS('REEDS summary'!$R:$R,'REEDS summary'!$A:$A,$A67,'REEDS summary'!$B:$B,BU$55)</f>
        <v>0</v>
      </c>
      <c r="BV67">
        <f>SUMIFS('REEDS summary'!$R:$R,'REEDS summary'!$A:$A,$A67,'REEDS summary'!$B:$B,BV$55)</f>
        <v>0</v>
      </c>
      <c r="BX67">
        <f>SUMIFS('REEDS summary'!$S:$S,'REEDS summary'!$A:$A,$A67,'REEDS summary'!$B:$B,BX$55)</f>
        <v>0</v>
      </c>
      <c r="BY67">
        <f>SUMIFS('REEDS summary'!$S:$S,'REEDS summary'!$A:$A,$A67,'REEDS summary'!$B:$B,BY$55)</f>
        <v>0</v>
      </c>
      <c r="BZ67">
        <f>SUMIFS('REEDS summary'!$S:$S,'REEDS summary'!$A:$A,$A67,'REEDS summary'!$B:$B,BZ$55)</f>
        <v>0</v>
      </c>
      <c r="CA67">
        <f>SUMIFS('REEDS summary'!$S:$S,'REEDS summary'!$A:$A,$A67,'REEDS summary'!$B:$B,CA$55)</f>
        <v>0</v>
      </c>
      <c r="CB67">
        <f>SUMIFS('REEDS summary'!$S:$S,'REEDS summary'!$A:$A,$A67,'REEDS summary'!$B:$B,CB$55)</f>
        <v>0</v>
      </c>
      <c r="CC67">
        <f>SUMIFS('REEDS summary'!$S:$S,'REEDS summary'!$A:$A,$A67,'REEDS summary'!$B:$B,CC$55)</f>
        <v>0</v>
      </c>
      <c r="CD67">
        <f>SUMIFS('REEDS summary'!$S:$S,'REEDS summary'!$A:$A,$A67,'REEDS summary'!$B:$B,CD$55)</f>
        <v>0</v>
      </c>
      <c r="CE67">
        <f>SUMIFS('REEDS summary'!$S:$S,'REEDS summary'!$A:$A,$A67,'REEDS summary'!$B:$B,CE$55)</f>
        <v>0</v>
      </c>
      <c r="CF67">
        <f>SUMIFS('REEDS summary'!$S:$S,'REEDS summary'!$A:$A,$A67,'REEDS summary'!$B:$B,CF$55)</f>
        <v>0</v>
      </c>
      <c r="CG67">
        <f>SUMIFS('REEDS summary'!$S:$S,'REEDS summary'!$A:$A,$A67,'REEDS summary'!$B:$B,CG$55)</f>
        <v>0</v>
      </c>
      <c r="CH67">
        <f>SUMIFS('REEDS summary'!$S:$S,'REEDS summary'!$A:$A,$A67,'REEDS summary'!$B:$B,CH$55)</f>
        <v>0</v>
      </c>
      <c r="CJ67">
        <f>SUMIFS('REEDS summary'!$T:$T,'REEDS summary'!$A:$A,$A67,'REEDS summary'!$B:$B,CJ$55)</f>
        <v>0</v>
      </c>
      <c r="CK67">
        <f>SUMIFS('REEDS summary'!$T:$T,'REEDS summary'!$A:$A,$A67,'REEDS summary'!$B:$B,CK$55)</f>
        <v>0</v>
      </c>
      <c r="CL67">
        <f>SUMIFS('REEDS summary'!$T:$T,'REEDS summary'!$A:$A,$A67,'REEDS summary'!$B:$B,CL$55)</f>
        <v>0</v>
      </c>
      <c r="CM67">
        <f>SUMIFS('REEDS summary'!$T:$T,'REEDS summary'!$A:$A,$A67,'REEDS summary'!$B:$B,CM$55)</f>
        <v>0</v>
      </c>
      <c r="CN67">
        <f>SUMIFS('REEDS summary'!$T:$T,'REEDS summary'!$A:$A,$A67,'REEDS summary'!$B:$B,CN$55)</f>
        <v>0</v>
      </c>
      <c r="CO67">
        <f>SUMIFS('REEDS summary'!$T:$T,'REEDS summary'!$A:$A,$A67,'REEDS summary'!$B:$B,CO$55)</f>
        <v>0</v>
      </c>
      <c r="CP67">
        <f>SUMIFS('REEDS summary'!$T:$T,'REEDS summary'!$A:$A,$A67,'REEDS summary'!$B:$B,CP$55)</f>
        <v>0</v>
      </c>
      <c r="CQ67">
        <f>SUMIFS('REEDS summary'!$T:$T,'REEDS summary'!$A:$A,$A67,'REEDS summary'!$B:$B,CQ$55)</f>
        <v>0</v>
      </c>
      <c r="CR67">
        <f>SUMIFS('REEDS summary'!$T:$T,'REEDS summary'!$A:$A,$A67,'REEDS summary'!$B:$B,CR$55)</f>
        <v>0</v>
      </c>
      <c r="CS67">
        <f>SUMIFS('REEDS summary'!$T:$T,'REEDS summary'!$A:$A,$A67,'REEDS summary'!$B:$B,CS$55)</f>
        <v>0</v>
      </c>
      <c r="CT67">
        <f>SUMIFS('REEDS summary'!$T:$T,'REEDS summary'!$A:$A,$A67,'REEDS summary'!$B:$B,CT$55)</f>
        <v>0</v>
      </c>
      <c r="CV67">
        <f>SUMIFS('REEDS summary'!$U:$U,'REEDS summary'!$A:$A,$A67,'REEDS summary'!$B:$B,CV$55)</f>
        <v>0</v>
      </c>
      <c r="CW67">
        <f>SUMIFS('REEDS summary'!$U:$U,'REEDS summary'!$A:$A,$A67,'REEDS summary'!$B:$B,CW$55)</f>
        <v>0</v>
      </c>
      <c r="CX67">
        <f>SUMIFS('REEDS summary'!$U:$U,'REEDS summary'!$A:$A,$A67,'REEDS summary'!$B:$B,CX$55)</f>
        <v>0</v>
      </c>
      <c r="CY67">
        <f>SUMIFS('REEDS summary'!$U:$U,'REEDS summary'!$A:$A,$A67,'REEDS summary'!$B:$B,CY$55)</f>
        <v>0</v>
      </c>
      <c r="CZ67">
        <f>SUMIFS('REEDS summary'!$U:$U,'REEDS summary'!$A:$A,$A67,'REEDS summary'!$B:$B,CZ$55)</f>
        <v>0</v>
      </c>
      <c r="DA67">
        <f>SUMIFS('REEDS summary'!$U:$U,'REEDS summary'!$A:$A,$A67,'REEDS summary'!$B:$B,DA$55)</f>
        <v>0</v>
      </c>
      <c r="DB67">
        <f>SUMIFS('REEDS summary'!$U:$U,'REEDS summary'!$A:$A,$A67,'REEDS summary'!$B:$B,DB$55)</f>
        <v>0</v>
      </c>
      <c r="DC67">
        <f>SUMIFS('REEDS summary'!$U:$U,'REEDS summary'!$A:$A,$A67,'REEDS summary'!$B:$B,DC$55)</f>
        <v>0</v>
      </c>
      <c r="DD67">
        <f>SUMIFS('REEDS summary'!$U:$U,'REEDS summary'!$A:$A,$A67,'REEDS summary'!$B:$B,DD$55)</f>
        <v>0</v>
      </c>
      <c r="DE67">
        <f>SUMIFS('REEDS summary'!$U:$U,'REEDS summary'!$A:$A,$A67,'REEDS summary'!$B:$B,DE$55)</f>
        <v>0</v>
      </c>
      <c r="DF67">
        <f>SUMIFS('REEDS summary'!$U:$U,'REEDS summary'!$A:$A,$A67,'REEDS summary'!$B:$B,DF$55)</f>
        <v>0</v>
      </c>
    </row>
    <row r="68" spans="1:110">
      <c r="A68" s="19" t="s">
        <v>39</v>
      </c>
      <c r="B68" s="19">
        <f>SUMIFS('Cross border connections'!$R$4:$R$54,'Cross border connections'!$P$4:$P$54,Imports_new!A68)</f>
        <v>0</v>
      </c>
      <c r="D68">
        <f>SUMIFS('REEDS summary'!$M:$M,'REEDS summary'!$A:$A,$A68,'REEDS summary'!$B:$B,D$55)</f>
        <v>1.0311920582947297E-2</v>
      </c>
      <c r="E68">
        <f>SUMIFS('REEDS summary'!$M:$M,'REEDS summary'!$A:$A,$A68,'REEDS summary'!$B:$B,E$55)</f>
        <v>0</v>
      </c>
      <c r="F68">
        <f>SUMIFS('REEDS summary'!$M:$M,'REEDS summary'!$A:$A,$A68,'REEDS summary'!$B:$B,F$55)</f>
        <v>0</v>
      </c>
      <c r="G68">
        <f>SUMIFS('REEDS summary'!$M:$M,'REEDS summary'!$A:$A,$A68,'REEDS summary'!$B:$B,G$55)</f>
        <v>0.67935064964118774</v>
      </c>
      <c r="H68">
        <f>SUMIFS('REEDS summary'!$M:$M,'REEDS summary'!$A:$A,$A68,'REEDS summary'!$B:$B,H$55)</f>
        <v>0.14806586454108034</v>
      </c>
      <c r="I68">
        <f>SUMIFS('REEDS summary'!$M:$M,'REEDS summary'!$A:$A,$A68,'REEDS summary'!$B:$B,I$55)</f>
        <v>0</v>
      </c>
      <c r="J68">
        <f>SUMIFS('REEDS summary'!$M:$M,'REEDS summary'!$A:$A,$A68,'REEDS summary'!$B:$B,J$55)</f>
        <v>0</v>
      </c>
      <c r="K68">
        <f>SUMIFS('REEDS summary'!$M:$M,'REEDS summary'!$A:$A,$A68,'REEDS summary'!$B:$B,K$55)</f>
        <v>0</v>
      </c>
      <c r="L68">
        <f>SUMIFS('REEDS summary'!$M:$M,'REEDS summary'!$A:$A,$A68,'REEDS summary'!$B:$B,L$55)</f>
        <v>0.1328666418745075</v>
      </c>
      <c r="M68">
        <f>SUMIFS('REEDS summary'!$M:$M,'REEDS summary'!$A:$A,$A68,'REEDS summary'!$B:$B,M$55)</f>
        <v>0</v>
      </c>
      <c r="N68">
        <f>SUMIFS('REEDS summary'!$M:$M,'REEDS summary'!$A:$A,$A68,'REEDS summary'!$B:$B,N$55)</f>
        <v>2.9404923360277169E-2</v>
      </c>
      <c r="P68">
        <f>SUMIFS('REEDS summary'!$N:$N,'REEDS summary'!$A:$A,$A68,'REEDS summary'!$B:$B,P$55)</f>
        <v>5.3761542928134629E-3</v>
      </c>
      <c r="Q68">
        <f>SUMIFS('REEDS summary'!$N:$N,'REEDS summary'!$A:$A,$A68,'REEDS summary'!$B:$B,Q$55)</f>
        <v>0</v>
      </c>
      <c r="R68">
        <f>SUMIFS('REEDS summary'!$N:$N,'REEDS summary'!$A:$A,$A68,'REEDS summary'!$B:$B,R$55)</f>
        <v>0</v>
      </c>
      <c r="S68">
        <f>SUMIFS('REEDS summary'!$N:$N,'REEDS summary'!$A:$A,$A68,'REEDS summary'!$B:$B,S$55)</f>
        <v>0.69438480387298906</v>
      </c>
      <c r="T68">
        <f>SUMIFS('REEDS summary'!$N:$N,'REEDS summary'!$A:$A,$A68,'REEDS summary'!$B:$B,T$55)</f>
        <v>0.13488060398700952</v>
      </c>
      <c r="U68">
        <f>SUMIFS('REEDS summary'!$N:$N,'REEDS summary'!$A:$A,$A68,'REEDS summary'!$B:$B,U$55)</f>
        <v>0</v>
      </c>
      <c r="V68">
        <f>SUMIFS('REEDS summary'!$N:$N,'REEDS summary'!$A:$A,$A68,'REEDS summary'!$B:$B,V$55)</f>
        <v>0</v>
      </c>
      <c r="W68">
        <f>SUMIFS('REEDS summary'!$N:$N,'REEDS summary'!$A:$A,$A68,'REEDS summary'!$B:$B,W$55)</f>
        <v>0</v>
      </c>
      <c r="X68">
        <f>SUMIFS('REEDS summary'!$N:$N,'REEDS summary'!$A:$A,$A68,'REEDS summary'!$B:$B,X$55)</f>
        <v>0.13550946391977708</v>
      </c>
      <c r="Y68">
        <f>SUMIFS('REEDS summary'!$N:$N,'REEDS summary'!$A:$A,$A68,'REEDS summary'!$B:$B,Y$55)</f>
        <v>0</v>
      </c>
      <c r="Z68">
        <f>SUMIFS('REEDS summary'!$N:$N,'REEDS summary'!$A:$A,$A68,'REEDS summary'!$B:$B,Z$55)</f>
        <v>2.9848973927410892E-2</v>
      </c>
      <c r="AB68">
        <f>SUMIFS('REEDS summary'!$O:$O,'REEDS summary'!$A:$A,$A68,'REEDS summary'!$B:$B,AB$55)</f>
        <v>5.2825455565341413E-3</v>
      </c>
      <c r="AC68">
        <f>SUMIFS('REEDS summary'!$O:$O,'REEDS summary'!$A:$A,$A68,'REEDS summary'!$B:$B,AC$55)</f>
        <v>0</v>
      </c>
      <c r="AD68">
        <f>SUMIFS('REEDS summary'!$O:$O,'REEDS summary'!$A:$A,$A68,'REEDS summary'!$B:$B,AD$55)</f>
        <v>0</v>
      </c>
      <c r="AE68">
        <f>SUMIFS('REEDS summary'!$O:$O,'REEDS summary'!$A:$A,$A68,'REEDS summary'!$B:$B,AE$55)</f>
        <v>0.69538349616355066</v>
      </c>
      <c r="AF68">
        <f>SUMIFS('REEDS summary'!$O:$O,'REEDS summary'!$A:$A,$A68,'REEDS summary'!$B:$B,AF$55)</f>
        <v>0.13436684074830907</v>
      </c>
      <c r="AG68">
        <f>SUMIFS('REEDS summary'!$O:$O,'REEDS summary'!$A:$A,$A68,'REEDS summary'!$B:$B,AG$55)</f>
        <v>0</v>
      </c>
      <c r="AH68">
        <f>SUMIFS('REEDS summary'!$O:$O,'REEDS summary'!$A:$A,$A68,'REEDS summary'!$B:$B,AH$55)</f>
        <v>0</v>
      </c>
      <c r="AI68">
        <f>SUMIFS('REEDS summary'!$O:$O,'REEDS summary'!$A:$A,$A68,'REEDS summary'!$B:$B,AI$55)</f>
        <v>0</v>
      </c>
      <c r="AJ68">
        <f>SUMIFS('REEDS summary'!$O:$O,'REEDS summary'!$A:$A,$A68,'REEDS summary'!$B:$B,AJ$55)</f>
        <v>0.13530197179782319</v>
      </c>
      <c r="AK68">
        <f>SUMIFS('REEDS summary'!$O:$O,'REEDS summary'!$A:$A,$A68,'REEDS summary'!$B:$B,AK$55)</f>
        <v>0</v>
      </c>
      <c r="AL68">
        <f>SUMIFS('REEDS summary'!$O:$O,'REEDS summary'!$A:$A,$A68,'REEDS summary'!$B:$B,AL$55)</f>
        <v>2.9665145733782969E-2</v>
      </c>
      <c r="AN68">
        <f>SUMIFS('REEDS summary'!$P:$P,'REEDS summary'!$A:$A,$A68,'REEDS summary'!$B:$B,AN$55)</f>
        <v>5.2178111852404447E-3</v>
      </c>
      <c r="AO68">
        <f>SUMIFS('REEDS summary'!$P:$P,'REEDS summary'!$A:$A,$A68,'REEDS summary'!$B:$B,AO$55)</f>
        <v>1.7708624350530229E-3</v>
      </c>
      <c r="AP68">
        <f>SUMIFS('REEDS summary'!$P:$P,'REEDS summary'!$A:$A,$A68,'REEDS summary'!$B:$B,AP$55)</f>
        <v>0</v>
      </c>
      <c r="AQ68">
        <f>SUMIFS('REEDS summary'!$P:$P,'REEDS summary'!$A:$A,$A68,'REEDS summary'!$B:$B,AQ$55)</f>
        <v>0.70513433219456123</v>
      </c>
      <c r="AR68">
        <f>SUMIFS('REEDS summary'!$P:$P,'REEDS summary'!$A:$A,$A68,'REEDS summary'!$B:$B,AR$55)</f>
        <v>0.12653965131139977</v>
      </c>
      <c r="AS68">
        <f>SUMIFS('REEDS summary'!$P:$P,'REEDS summary'!$A:$A,$A68,'REEDS summary'!$B:$B,AS$55)</f>
        <v>0</v>
      </c>
      <c r="AT68">
        <f>SUMIFS('REEDS summary'!$P:$P,'REEDS summary'!$A:$A,$A68,'REEDS summary'!$B:$B,AT$55)</f>
        <v>0</v>
      </c>
      <c r="AU68">
        <f>SUMIFS('REEDS summary'!$P:$P,'REEDS summary'!$A:$A,$A68,'REEDS summary'!$B:$B,AU$55)</f>
        <v>0</v>
      </c>
      <c r="AV68">
        <f>SUMIFS('REEDS summary'!$P:$P,'REEDS summary'!$A:$A,$A68,'REEDS summary'!$B:$B,AV$55)</f>
        <v>0.13243632668487873</v>
      </c>
      <c r="AW68">
        <f>SUMIFS('REEDS summary'!$P:$P,'REEDS summary'!$A:$A,$A68,'REEDS summary'!$B:$B,AW$55)</f>
        <v>0</v>
      </c>
      <c r="AX68">
        <f>SUMIFS('REEDS summary'!$P:$P,'REEDS summary'!$A:$A,$A68,'REEDS summary'!$B:$B,AX$55)</f>
        <v>2.8901016188866813E-2</v>
      </c>
      <c r="AZ68">
        <f>SUMIFS('REEDS summary'!$Q:$Q,'REEDS summary'!$A:$A,$A68,'REEDS summary'!$B:$B,AZ$55)</f>
        <v>5.1208966039726521E-3</v>
      </c>
      <c r="BA68">
        <f>SUMIFS('REEDS summary'!$Q:$Q,'REEDS summary'!$A:$A,$A68,'REEDS summary'!$B:$B,BA$55)</f>
        <v>3.5301072622095911E-3</v>
      </c>
      <c r="BB68">
        <f>SUMIFS('REEDS summary'!$Q:$Q,'REEDS summary'!$A:$A,$A68,'REEDS summary'!$B:$B,BB$55)</f>
        <v>0</v>
      </c>
      <c r="BC68">
        <f>SUMIFS('REEDS summary'!$Q:$Q,'REEDS summary'!$A:$A,$A68,'REEDS summary'!$B:$B,BC$55)</f>
        <v>0.70314220350522305</v>
      </c>
      <c r="BD68">
        <f>SUMIFS('REEDS summary'!$Q:$Q,'REEDS summary'!$A:$A,$A68,'REEDS summary'!$B:$B,BD$55)</f>
        <v>0.12791303003905438</v>
      </c>
      <c r="BE68">
        <f>SUMIFS('REEDS summary'!$Q:$Q,'REEDS summary'!$A:$A,$A68,'REEDS summary'!$B:$B,BE$55)</f>
        <v>0</v>
      </c>
      <c r="BF68">
        <f>SUMIFS('REEDS summary'!$Q:$Q,'REEDS summary'!$A:$A,$A68,'REEDS summary'!$B:$B,BF$55)</f>
        <v>0</v>
      </c>
      <c r="BG68">
        <f>SUMIFS('REEDS summary'!$Q:$Q,'REEDS summary'!$A:$A,$A68,'REEDS summary'!$B:$B,BG$55)</f>
        <v>0</v>
      </c>
      <c r="BH68">
        <f>SUMIFS('REEDS summary'!$Q:$Q,'REEDS summary'!$A:$A,$A68,'REEDS summary'!$B:$B,BH$55)</f>
        <v>0.13168985628031224</v>
      </c>
      <c r="BI68">
        <f>SUMIFS('REEDS summary'!$Q:$Q,'REEDS summary'!$A:$A,$A68,'REEDS summary'!$B:$B,BI$55)</f>
        <v>0</v>
      </c>
      <c r="BJ68">
        <f>SUMIFS('REEDS summary'!$Q:$Q,'REEDS summary'!$A:$A,$A68,'REEDS summary'!$B:$B,BJ$55)</f>
        <v>2.8603906309228121E-2</v>
      </c>
      <c r="BL68">
        <f>SUMIFS('REEDS summary'!$R:$R,'REEDS summary'!$A:$A,$A68,'REEDS summary'!$B:$B,BL$55)</f>
        <v>5.164597525723005E-3</v>
      </c>
      <c r="BM68">
        <f>SUMIFS('REEDS summary'!$R:$R,'REEDS summary'!$A:$A,$A68,'REEDS summary'!$B:$B,BM$55)</f>
        <v>5.3323719582865255E-3</v>
      </c>
      <c r="BN68">
        <f>SUMIFS('REEDS summary'!$R:$R,'REEDS summary'!$A:$A,$A68,'REEDS summary'!$B:$B,BN$55)</f>
        <v>0</v>
      </c>
      <c r="BO68">
        <f>SUMIFS('REEDS summary'!$R:$R,'REEDS summary'!$A:$A,$A68,'REEDS summary'!$B:$B,BO$55)</f>
        <v>0.70947519255916058</v>
      </c>
      <c r="BP68">
        <f>SUMIFS('REEDS summary'!$R:$R,'REEDS summary'!$A:$A,$A68,'REEDS summary'!$B:$B,BP$55)</f>
        <v>0.11912054064169472</v>
      </c>
      <c r="BQ68">
        <f>SUMIFS('REEDS summary'!$R:$R,'REEDS summary'!$A:$A,$A68,'REEDS summary'!$B:$B,BQ$55)</f>
        <v>0</v>
      </c>
      <c r="BR68">
        <f>SUMIFS('REEDS summary'!$R:$R,'REEDS summary'!$A:$A,$A68,'REEDS summary'!$B:$B,BR$55)</f>
        <v>0</v>
      </c>
      <c r="BS68">
        <f>SUMIFS('REEDS summary'!$R:$R,'REEDS summary'!$A:$A,$A68,'REEDS summary'!$B:$B,BS$55)</f>
        <v>0</v>
      </c>
      <c r="BT68">
        <f>SUMIFS('REEDS summary'!$R:$R,'REEDS summary'!$A:$A,$A68,'REEDS summary'!$B:$B,BT$55)</f>
        <v>0.13230386602457356</v>
      </c>
      <c r="BU68">
        <f>SUMIFS('REEDS summary'!$R:$R,'REEDS summary'!$A:$A,$A68,'REEDS summary'!$B:$B,BU$55)</f>
        <v>0</v>
      </c>
      <c r="BV68">
        <f>SUMIFS('REEDS summary'!$R:$R,'REEDS summary'!$A:$A,$A68,'REEDS summary'!$B:$B,BV$55)</f>
        <v>2.8603431290561622E-2</v>
      </c>
      <c r="BX68">
        <f>SUMIFS('REEDS summary'!$S:$S,'REEDS summary'!$A:$A,$A68,'REEDS summary'!$B:$B,BX$55)</f>
        <v>3.7293440686908884E-3</v>
      </c>
      <c r="BY68">
        <f>SUMIFS('REEDS summary'!$S:$S,'REEDS summary'!$A:$A,$A68,'REEDS summary'!$B:$B,BY$55)</f>
        <v>0</v>
      </c>
      <c r="BZ68">
        <f>SUMIFS('REEDS summary'!$S:$S,'REEDS summary'!$A:$A,$A68,'REEDS summary'!$B:$B,BZ$55)</f>
        <v>0</v>
      </c>
      <c r="CA68">
        <f>SUMIFS('REEDS summary'!$S:$S,'REEDS summary'!$A:$A,$A68,'REEDS summary'!$B:$B,CA$55)</f>
        <v>0.72665375998555293</v>
      </c>
      <c r="CB68">
        <f>SUMIFS('REEDS summary'!$S:$S,'REEDS summary'!$A:$A,$A68,'REEDS summary'!$B:$B,CB$55)</f>
        <v>0.10539996027287341</v>
      </c>
      <c r="CC68">
        <f>SUMIFS('REEDS summary'!$S:$S,'REEDS summary'!$A:$A,$A68,'REEDS summary'!$B:$B,CC$55)</f>
        <v>0</v>
      </c>
      <c r="CD68">
        <f>SUMIFS('REEDS summary'!$S:$S,'REEDS summary'!$A:$A,$A68,'REEDS summary'!$B:$B,CD$55)</f>
        <v>0</v>
      </c>
      <c r="CE68">
        <f>SUMIFS('REEDS summary'!$S:$S,'REEDS summary'!$A:$A,$A68,'REEDS summary'!$B:$B,CE$55)</f>
        <v>0</v>
      </c>
      <c r="CF68">
        <f>SUMIFS('REEDS summary'!$S:$S,'REEDS summary'!$A:$A,$A68,'REEDS summary'!$B:$B,CF$55)</f>
        <v>0.13513690385567917</v>
      </c>
      <c r="CG68">
        <f>SUMIFS('REEDS summary'!$S:$S,'REEDS summary'!$A:$A,$A68,'REEDS summary'!$B:$B,CG$55)</f>
        <v>0</v>
      </c>
      <c r="CH68">
        <f>SUMIFS('REEDS summary'!$S:$S,'REEDS summary'!$A:$A,$A68,'REEDS summary'!$B:$B,CH$55)</f>
        <v>2.908003181720362E-2</v>
      </c>
      <c r="CJ68">
        <f>SUMIFS('REEDS summary'!$T:$T,'REEDS summary'!$A:$A,$A68,'REEDS summary'!$B:$B,CJ$55)</f>
        <v>3.4527442453225342E-3</v>
      </c>
      <c r="CK68">
        <f>SUMIFS('REEDS summary'!$T:$T,'REEDS summary'!$A:$A,$A68,'REEDS summary'!$B:$B,CK$55)</f>
        <v>0</v>
      </c>
      <c r="CL68">
        <f>SUMIFS('REEDS summary'!$T:$T,'REEDS summary'!$A:$A,$A68,'REEDS summary'!$B:$B,CL$55)</f>
        <v>0</v>
      </c>
      <c r="CM68">
        <f>SUMIFS('REEDS summary'!$T:$T,'REEDS summary'!$A:$A,$A68,'REEDS summary'!$B:$B,CM$55)</f>
        <v>0.72805534585320109</v>
      </c>
      <c r="CN68">
        <f>SUMIFS('REEDS summary'!$T:$T,'REEDS summary'!$A:$A,$A68,'REEDS summary'!$B:$B,CN$55)</f>
        <v>0.10452135003758047</v>
      </c>
      <c r="CO68">
        <f>SUMIFS('REEDS summary'!$T:$T,'REEDS summary'!$A:$A,$A68,'REEDS summary'!$B:$B,CO$55)</f>
        <v>0</v>
      </c>
      <c r="CP68">
        <f>SUMIFS('REEDS summary'!$T:$T,'REEDS summary'!$A:$A,$A68,'REEDS summary'!$B:$B,CP$55)</f>
        <v>0</v>
      </c>
      <c r="CQ68">
        <f>SUMIFS('REEDS summary'!$T:$T,'REEDS summary'!$A:$A,$A68,'REEDS summary'!$B:$B,CQ$55)</f>
        <v>0</v>
      </c>
      <c r="CR68">
        <f>SUMIFS('REEDS summary'!$T:$T,'REEDS summary'!$A:$A,$A68,'REEDS summary'!$B:$B,CR$55)</f>
        <v>0.13504506959157936</v>
      </c>
      <c r="CS68">
        <f>SUMIFS('REEDS summary'!$T:$T,'REEDS summary'!$A:$A,$A68,'REEDS summary'!$B:$B,CS$55)</f>
        <v>0</v>
      </c>
      <c r="CT68">
        <f>SUMIFS('REEDS summary'!$T:$T,'REEDS summary'!$A:$A,$A68,'REEDS summary'!$B:$B,CT$55)</f>
        <v>2.8925490272316577E-2</v>
      </c>
      <c r="CV68">
        <f>SUMIFS('REEDS summary'!$U:$U,'REEDS summary'!$A:$A,$A68,'REEDS summary'!$B:$B,CV$55)</f>
        <v>2.3274940294089573E-3</v>
      </c>
      <c r="CW68">
        <f>SUMIFS('REEDS summary'!$U:$U,'REEDS summary'!$A:$A,$A68,'REEDS summary'!$B:$B,CW$55)</f>
        <v>0</v>
      </c>
      <c r="CX68">
        <f>SUMIFS('REEDS summary'!$U:$U,'REEDS summary'!$A:$A,$A68,'REEDS summary'!$B:$B,CX$55)</f>
        <v>0</v>
      </c>
      <c r="CY68">
        <f>SUMIFS('REEDS summary'!$U:$U,'REEDS summary'!$A:$A,$A68,'REEDS summary'!$B:$B,CY$55)</f>
        <v>0.59261536473875476</v>
      </c>
      <c r="CZ68">
        <f>SUMIFS('REEDS summary'!$U:$U,'REEDS summary'!$A:$A,$A68,'REEDS summary'!$B:$B,CZ$55)</f>
        <v>5.8491014465365754E-2</v>
      </c>
      <c r="DA68">
        <f>SUMIFS('REEDS summary'!$U:$U,'REEDS summary'!$A:$A,$A68,'REEDS summary'!$B:$B,DA$55)</f>
        <v>0.22249223124144907</v>
      </c>
      <c r="DB68">
        <f>SUMIFS('REEDS summary'!$U:$U,'REEDS summary'!$A:$A,$A68,'REEDS summary'!$B:$B,DB$55)</f>
        <v>0</v>
      </c>
      <c r="DC68">
        <f>SUMIFS('REEDS summary'!$U:$U,'REEDS summary'!$A:$A,$A68,'REEDS summary'!$B:$B,DC$55)</f>
        <v>0</v>
      </c>
      <c r="DD68">
        <f>SUMIFS('REEDS summary'!$U:$U,'REEDS summary'!$A:$A,$A68,'REEDS summary'!$B:$B,DD$55)</f>
        <v>0.10071275889032336</v>
      </c>
      <c r="DE68">
        <f>SUMIFS('REEDS summary'!$U:$U,'REEDS summary'!$A:$A,$A68,'REEDS summary'!$B:$B,DE$55)</f>
        <v>0</v>
      </c>
      <c r="DF68">
        <f>SUMIFS('REEDS summary'!$U:$U,'REEDS summary'!$A:$A,$A68,'REEDS summary'!$B:$B,DF$55)</f>
        <v>2.3361136634698174E-2</v>
      </c>
    </row>
    <row r="69" spans="1:110">
      <c r="A69" s="19" t="s">
        <v>42</v>
      </c>
      <c r="B69" s="19">
        <f>SUMIFS('Cross border connections'!$R$4:$R$54,'Cross border connections'!$P$4:$P$54,Imports_new!A69)</f>
        <v>0</v>
      </c>
      <c r="D69">
        <f>SUMIFS('REEDS summary'!$M:$M,'REEDS summary'!$A:$A,$A69,'REEDS summary'!$B:$B,D$55)</f>
        <v>2.2612570753717705E-3</v>
      </c>
      <c r="E69">
        <f>SUMIFS('REEDS summary'!$M:$M,'REEDS summary'!$A:$A,$A69,'REEDS summary'!$B:$B,E$55)</f>
        <v>0.14921844553506483</v>
      </c>
      <c r="F69">
        <f>SUMIFS('REEDS summary'!$M:$M,'REEDS summary'!$A:$A,$A69,'REEDS summary'!$B:$B,F$55)</f>
        <v>0</v>
      </c>
      <c r="G69">
        <f>SUMIFS('REEDS summary'!$M:$M,'REEDS summary'!$A:$A,$A69,'REEDS summary'!$B:$B,G$55)</f>
        <v>6.0899614448052888E-4</v>
      </c>
      <c r="H69">
        <f>SUMIFS('REEDS summary'!$M:$M,'REEDS summary'!$A:$A,$A69,'REEDS summary'!$B:$B,H$55)</f>
        <v>0.17090404824703578</v>
      </c>
      <c r="I69">
        <f>SUMIFS('REEDS summary'!$M:$M,'REEDS summary'!$A:$A,$A69,'REEDS summary'!$B:$B,I$55)</f>
        <v>0.53553380182748866</v>
      </c>
      <c r="J69">
        <f>SUMIFS('REEDS summary'!$M:$M,'REEDS summary'!$A:$A,$A69,'REEDS summary'!$B:$B,J$55)</f>
        <v>0</v>
      </c>
      <c r="K69">
        <f>SUMIFS('REEDS summary'!$M:$M,'REEDS summary'!$A:$A,$A69,'REEDS summary'!$B:$B,K$55)</f>
        <v>5.4943584437637581E-4</v>
      </c>
      <c r="L69">
        <f>SUMIFS('REEDS summary'!$M:$M,'REEDS summary'!$A:$A,$A69,'REEDS summary'!$B:$B,L$55)</f>
        <v>0.12997931600732368</v>
      </c>
      <c r="M69">
        <f>SUMIFS('REEDS summary'!$M:$M,'REEDS summary'!$A:$A,$A69,'REEDS summary'!$B:$B,M$55)</f>
        <v>0</v>
      </c>
      <c r="N69">
        <f>SUMIFS('REEDS summary'!$M:$M,'REEDS summary'!$A:$A,$A69,'REEDS summary'!$B:$B,N$55)</f>
        <v>1.0944699318858381E-2</v>
      </c>
      <c r="P69">
        <f>SUMIFS('REEDS summary'!$N:$N,'REEDS summary'!$A:$A,$A69,'REEDS summary'!$B:$B,P$55)</f>
        <v>2.1451821329923643E-3</v>
      </c>
      <c r="Q69">
        <f>SUMIFS('REEDS summary'!$N:$N,'REEDS summary'!$A:$A,$A69,'REEDS summary'!$B:$B,Q$55)</f>
        <v>0.1159822888763526</v>
      </c>
      <c r="R69">
        <f>SUMIFS('REEDS summary'!$N:$N,'REEDS summary'!$A:$A,$A69,'REEDS summary'!$B:$B,R$55)</f>
        <v>0</v>
      </c>
      <c r="S69">
        <f>SUMIFS('REEDS summary'!$N:$N,'REEDS summary'!$A:$A,$A69,'REEDS summary'!$B:$B,S$55)</f>
        <v>7.8038987585134873E-4</v>
      </c>
      <c r="T69">
        <f>SUMIFS('REEDS summary'!$N:$N,'REEDS summary'!$A:$A,$A69,'REEDS summary'!$B:$B,T$55)</f>
        <v>0.21765163246263389</v>
      </c>
      <c r="U69">
        <f>SUMIFS('REEDS summary'!$N:$N,'REEDS summary'!$A:$A,$A69,'REEDS summary'!$B:$B,U$55)</f>
        <v>0.51211849762246053</v>
      </c>
      <c r="V69">
        <f>SUMIFS('REEDS summary'!$N:$N,'REEDS summary'!$A:$A,$A69,'REEDS summary'!$B:$B,V$55)</f>
        <v>0</v>
      </c>
      <c r="W69">
        <f>SUMIFS('REEDS summary'!$N:$N,'REEDS summary'!$A:$A,$A69,'REEDS summary'!$B:$B,W$55)</f>
        <v>4.4949874888026926E-4</v>
      </c>
      <c r="X69">
        <f>SUMIFS('REEDS summary'!$N:$N,'REEDS summary'!$A:$A,$A69,'REEDS summary'!$B:$B,X$55)</f>
        <v>0.14034858858335231</v>
      </c>
      <c r="Y69">
        <f>SUMIFS('REEDS summary'!$N:$N,'REEDS summary'!$A:$A,$A69,'REEDS summary'!$B:$B,Y$55)</f>
        <v>0</v>
      </c>
      <c r="Z69">
        <f>SUMIFS('REEDS summary'!$N:$N,'REEDS summary'!$A:$A,$A69,'REEDS summary'!$B:$B,Z$55)</f>
        <v>1.0523921697476662E-2</v>
      </c>
      <c r="AB69">
        <f>SUMIFS('REEDS summary'!$O:$O,'REEDS summary'!$A:$A,$A69,'REEDS summary'!$B:$B,AB$55)</f>
        <v>2.1776348567421862E-3</v>
      </c>
      <c r="AC69">
        <f>SUMIFS('REEDS summary'!$O:$O,'REEDS summary'!$A:$A,$A69,'REEDS summary'!$B:$B,AC$55)</f>
        <v>9.7986005983099006E-2</v>
      </c>
      <c r="AD69">
        <f>SUMIFS('REEDS summary'!$O:$O,'REEDS summary'!$A:$A,$A69,'REEDS summary'!$B:$B,AD$55)</f>
        <v>0</v>
      </c>
      <c r="AE69">
        <f>SUMIFS('REEDS summary'!$O:$O,'REEDS summary'!$A:$A,$A69,'REEDS summary'!$B:$B,AE$55)</f>
        <v>7.9197537341140368E-4</v>
      </c>
      <c r="AF69">
        <f>SUMIFS('REEDS summary'!$O:$O,'REEDS summary'!$A:$A,$A69,'REEDS summary'!$B:$B,AF$55)</f>
        <v>0.22524495103760755</v>
      </c>
      <c r="AG69">
        <f>SUMIFS('REEDS summary'!$O:$O,'REEDS summary'!$A:$A,$A69,'REEDS summary'!$B:$B,AG$55)</f>
        <v>0.51902855511486734</v>
      </c>
      <c r="AH69">
        <f>SUMIFS('REEDS summary'!$O:$O,'REEDS summary'!$A:$A,$A69,'REEDS summary'!$B:$B,AH$55)</f>
        <v>0</v>
      </c>
      <c r="AI69">
        <f>SUMIFS('REEDS summary'!$O:$O,'REEDS summary'!$A:$A,$A69,'REEDS summary'!$B:$B,AI$55)</f>
        <v>2.9070095743815596E-4</v>
      </c>
      <c r="AJ69">
        <f>SUMIFS('REEDS summary'!$O:$O,'REEDS summary'!$A:$A,$A69,'REEDS summary'!$B:$B,AJ$55)</f>
        <v>0.14387023125345783</v>
      </c>
      <c r="AK69">
        <f>SUMIFS('REEDS summary'!$O:$O,'REEDS summary'!$A:$A,$A69,'REEDS summary'!$B:$B,AK$55)</f>
        <v>0</v>
      </c>
      <c r="AL69">
        <f>SUMIFS('REEDS summary'!$O:$O,'REEDS summary'!$A:$A,$A69,'REEDS summary'!$B:$B,AL$55)</f>
        <v>1.0609945423376534E-2</v>
      </c>
      <c r="AN69">
        <f>SUMIFS('REEDS summary'!$P:$P,'REEDS summary'!$A:$A,$A69,'REEDS summary'!$B:$B,AN$55)</f>
        <v>2.1870394736527403E-3</v>
      </c>
      <c r="AO69">
        <f>SUMIFS('REEDS summary'!$P:$P,'REEDS summary'!$A:$A,$A69,'REEDS summary'!$B:$B,AO$55)</f>
        <v>7.3720767141980711E-2</v>
      </c>
      <c r="AP69">
        <f>SUMIFS('REEDS summary'!$P:$P,'REEDS summary'!$A:$A,$A69,'REEDS summary'!$B:$B,AP$55)</f>
        <v>0</v>
      </c>
      <c r="AQ69">
        <f>SUMIFS('REEDS summary'!$P:$P,'REEDS summary'!$A:$A,$A69,'REEDS summary'!$B:$B,AQ$55)</f>
        <v>7.99036118786052E-4</v>
      </c>
      <c r="AR69">
        <f>SUMIFS('REEDS summary'!$P:$P,'REEDS summary'!$A:$A,$A69,'REEDS summary'!$B:$B,AR$55)</f>
        <v>0.21773005456371525</v>
      </c>
      <c r="AS69">
        <f>SUMIFS('REEDS summary'!$P:$P,'REEDS summary'!$A:$A,$A69,'REEDS summary'!$B:$B,AS$55)</f>
        <v>0.5229588242648131</v>
      </c>
      <c r="AT69">
        <f>SUMIFS('REEDS summary'!$P:$P,'REEDS summary'!$A:$A,$A69,'REEDS summary'!$B:$B,AT$55)</f>
        <v>0</v>
      </c>
      <c r="AU69">
        <f>SUMIFS('REEDS summary'!$P:$P,'REEDS summary'!$A:$A,$A69,'REEDS summary'!$B:$B,AU$55)</f>
        <v>2.0489707325389739E-4</v>
      </c>
      <c r="AV69">
        <f>SUMIFS('REEDS summary'!$P:$P,'REEDS summary'!$A:$A,$A69,'REEDS summary'!$B:$B,AV$55)</f>
        <v>0.15529566134428946</v>
      </c>
      <c r="AW69">
        <f>SUMIFS('REEDS summary'!$P:$P,'REEDS summary'!$A:$A,$A69,'REEDS summary'!$B:$B,AW$55)</f>
        <v>0</v>
      </c>
      <c r="AX69">
        <f>SUMIFS('REEDS summary'!$P:$P,'REEDS summary'!$A:$A,$A69,'REEDS summary'!$B:$B,AX$55)</f>
        <v>2.7103720019508809E-2</v>
      </c>
      <c r="AZ69">
        <f>SUMIFS('REEDS summary'!$Q:$Q,'REEDS summary'!$A:$A,$A69,'REEDS summary'!$B:$B,AZ$55)</f>
        <v>2.1552382368311279E-3</v>
      </c>
      <c r="BA69">
        <f>SUMIFS('REEDS summary'!$Q:$Q,'REEDS summary'!$A:$A,$A69,'REEDS summary'!$B:$B,BA$55)</f>
        <v>6.7667702421918621E-2</v>
      </c>
      <c r="BB69">
        <f>SUMIFS('REEDS summary'!$Q:$Q,'REEDS summary'!$A:$A,$A69,'REEDS summary'!$B:$B,BB$55)</f>
        <v>0</v>
      </c>
      <c r="BC69">
        <f>SUMIFS('REEDS summary'!$Q:$Q,'REEDS summary'!$A:$A,$A69,'REEDS summary'!$B:$B,BC$55)</f>
        <v>7.8835559516217358E-4</v>
      </c>
      <c r="BD69">
        <f>SUMIFS('REEDS summary'!$Q:$Q,'REEDS summary'!$A:$A,$A69,'REEDS summary'!$B:$B,BD$55)</f>
        <v>0.21151211764443115</v>
      </c>
      <c r="BE69">
        <f>SUMIFS('REEDS summary'!$Q:$Q,'REEDS summary'!$A:$A,$A69,'REEDS summary'!$B:$B,BE$55)</f>
        <v>0.51527902389451496</v>
      </c>
      <c r="BF69">
        <f>SUMIFS('REEDS summary'!$Q:$Q,'REEDS summary'!$A:$A,$A69,'REEDS summary'!$B:$B,BF$55)</f>
        <v>0</v>
      </c>
      <c r="BG69">
        <f>SUMIFS('REEDS summary'!$Q:$Q,'REEDS summary'!$A:$A,$A69,'REEDS summary'!$B:$B,BG$55)</f>
        <v>2.0898016283196644E-4</v>
      </c>
      <c r="BH69">
        <f>SUMIFS('REEDS summary'!$Q:$Q,'REEDS summary'!$A:$A,$A69,'REEDS summary'!$B:$B,BH$55)</f>
        <v>0.16367726924188397</v>
      </c>
      <c r="BI69">
        <f>SUMIFS('REEDS summary'!$Q:$Q,'REEDS summary'!$A:$A,$A69,'REEDS summary'!$B:$B,BI$55)</f>
        <v>0</v>
      </c>
      <c r="BJ69">
        <f>SUMIFS('REEDS summary'!$Q:$Q,'REEDS summary'!$A:$A,$A69,'REEDS summary'!$B:$B,BJ$55)</f>
        <v>3.8711312802425978E-2</v>
      </c>
      <c r="BL69">
        <f>SUMIFS('REEDS summary'!$R:$R,'REEDS summary'!$A:$A,$A69,'REEDS summary'!$B:$B,BL$55)</f>
        <v>1.981512733137404E-3</v>
      </c>
      <c r="BM69">
        <f>SUMIFS('REEDS summary'!$R:$R,'REEDS summary'!$A:$A,$A69,'REEDS summary'!$B:$B,BM$55)</f>
        <v>2.5327801310277818E-2</v>
      </c>
      <c r="BN69">
        <f>SUMIFS('REEDS summary'!$R:$R,'REEDS summary'!$A:$A,$A69,'REEDS summary'!$B:$B,BN$55)</f>
        <v>0</v>
      </c>
      <c r="BO69">
        <f>SUMIFS('REEDS summary'!$R:$R,'REEDS summary'!$A:$A,$A69,'REEDS summary'!$B:$B,BO$55)</f>
        <v>7.2904964988251288E-4</v>
      </c>
      <c r="BP69">
        <f>SUMIFS('REEDS summary'!$R:$R,'REEDS summary'!$A:$A,$A69,'REEDS summary'!$B:$B,BP$55)</f>
        <v>0.1943936792215237</v>
      </c>
      <c r="BQ69">
        <f>SUMIFS('REEDS summary'!$R:$R,'REEDS summary'!$A:$A,$A69,'REEDS summary'!$B:$B,BQ$55)</f>
        <v>0.47588330152138586</v>
      </c>
      <c r="BR69">
        <f>SUMIFS('REEDS summary'!$R:$R,'REEDS summary'!$A:$A,$A69,'REEDS summary'!$B:$B,BR$55)</f>
        <v>0</v>
      </c>
      <c r="BS69">
        <f>SUMIFS('REEDS summary'!$R:$R,'REEDS summary'!$A:$A,$A69,'REEDS summary'!$B:$B,BS$55)</f>
        <v>1.0034719617771359E-4</v>
      </c>
      <c r="BT69">
        <f>SUMIFS('REEDS summary'!$R:$R,'REEDS summary'!$A:$A,$A69,'REEDS summary'!$B:$B,BT$55)</f>
        <v>0.23334702688054806</v>
      </c>
      <c r="BU69">
        <f>SUMIFS('REEDS summary'!$R:$R,'REEDS summary'!$A:$A,$A69,'REEDS summary'!$B:$B,BU$55)</f>
        <v>0</v>
      </c>
      <c r="BV69">
        <f>SUMIFS('REEDS summary'!$R:$R,'REEDS summary'!$A:$A,$A69,'REEDS summary'!$B:$B,BV$55)</f>
        <v>6.8237281487066884E-2</v>
      </c>
      <c r="BX69">
        <f>SUMIFS('REEDS summary'!$S:$S,'REEDS summary'!$A:$A,$A69,'REEDS summary'!$B:$B,BX$55)</f>
        <v>1.8714050260991199E-3</v>
      </c>
      <c r="BY69">
        <f>SUMIFS('REEDS summary'!$S:$S,'REEDS summary'!$A:$A,$A69,'REEDS summary'!$B:$B,BY$55)</f>
        <v>6.3919292036547721E-3</v>
      </c>
      <c r="BZ69">
        <f>SUMIFS('REEDS summary'!$S:$S,'REEDS summary'!$A:$A,$A69,'REEDS summary'!$B:$B,BZ$55)</f>
        <v>0</v>
      </c>
      <c r="CA69">
        <f>SUMIFS('REEDS summary'!$S:$S,'REEDS summary'!$A:$A,$A69,'REEDS summary'!$B:$B,CA$55)</f>
        <v>7.1880379938373136E-4</v>
      </c>
      <c r="CB69">
        <f>SUMIFS('REEDS summary'!$S:$S,'REEDS summary'!$A:$A,$A69,'REEDS summary'!$B:$B,CB$55)</f>
        <v>0.13669772795080362</v>
      </c>
      <c r="CC69">
        <f>SUMIFS('REEDS summary'!$S:$S,'REEDS summary'!$A:$A,$A69,'REEDS summary'!$B:$B,CC$55)</f>
        <v>0.46747294059335592</v>
      </c>
      <c r="CD69">
        <f>SUMIFS('REEDS summary'!$S:$S,'REEDS summary'!$A:$A,$A69,'REEDS summary'!$B:$B,CD$55)</f>
        <v>0</v>
      </c>
      <c r="CE69">
        <f>SUMIFS('REEDS summary'!$S:$S,'REEDS summary'!$A:$A,$A69,'REEDS summary'!$B:$B,CE$55)</f>
        <v>6.1688686806642967E-5</v>
      </c>
      <c r="CF69">
        <f>SUMIFS('REEDS summary'!$S:$S,'REEDS summary'!$A:$A,$A69,'REEDS summary'!$B:$B,CF$55)</f>
        <v>0.27426903103929762</v>
      </c>
      <c r="CG69">
        <f>SUMIFS('REEDS summary'!$S:$S,'REEDS summary'!$A:$A,$A69,'REEDS summary'!$B:$B,CG$55)</f>
        <v>0</v>
      </c>
      <c r="CH69">
        <f>SUMIFS('REEDS summary'!$S:$S,'REEDS summary'!$A:$A,$A69,'REEDS summary'!$B:$B,CH$55)</f>
        <v>0.11251647370059858</v>
      </c>
      <c r="CJ69">
        <f>SUMIFS('REEDS summary'!$T:$T,'REEDS summary'!$A:$A,$A69,'REEDS summary'!$B:$B,CJ$55)</f>
        <v>1.8478731144901731E-3</v>
      </c>
      <c r="CK69">
        <f>SUMIFS('REEDS summary'!$T:$T,'REEDS summary'!$A:$A,$A69,'REEDS summary'!$B:$B,CK$55)</f>
        <v>2.6775154870804772E-3</v>
      </c>
      <c r="CL69">
        <f>SUMIFS('REEDS summary'!$T:$T,'REEDS summary'!$A:$A,$A69,'REEDS summary'!$B:$B,CL$55)</f>
        <v>0</v>
      </c>
      <c r="CM69">
        <f>SUMIFS('REEDS summary'!$T:$T,'REEDS summary'!$A:$A,$A69,'REEDS summary'!$B:$B,CM$55)</f>
        <v>7.3608818495490662E-4</v>
      </c>
      <c r="CN69">
        <f>SUMIFS('REEDS summary'!$T:$T,'REEDS summary'!$A:$A,$A69,'REEDS summary'!$B:$B,CN$55)</f>
        <v>0.12439555651127761</v>
      </c>
      <c r="CO69">
        <f>SUMIFS('REEDS summary'!$T:$T,'REEDS summary'!$A:$A,$A69,'REEDS summary'!$B:$B,CO$55)</f>
        <v>0.465251194179859</v>
      </c>
      <c r="CP69">
        <f>SUMIFS('REEDS summary'!$T:$T,'REEDS summary'!$A:$A,$A69,'REEDS summary'!$B:$B,CP$55)</f>
        <v>0</v>
      </c>
      <c r="CQ69">
        <f>SUMIFS('REEDS summary'!$T:$T,'REEDS summary'!$A:$A,$A69,'REEDS summary'!$B:$B,CQ$55)</f>
        <v>0</v>
      </c>
      <c r="CR69">
        <f>SUMIFS('REEDS summary'!$T:$T,'REEDS summary'!$A:$A,$A69,'REEDS summary'!$B:$B,CR$55)</f>
        <v>0.28630729111070202</v>
      </c>
      <c r="CS69">
        <f>SUMIFS('REEDS summary'!$T:$T,'REEDS summary'!$A:$A,$A69,'REEDS summary'!$B:$B,CS$55)</f>
        <v>0</v>
      </c>
      <c r="CT69">
        <f>SUMIFS('REEDS summary'!$T:$T,'REEDS summary'!$A:$A,$A69,'REEDS summary'!$B:$B,CT$55)</f>
        <v>0.11878448141163585</v>
      </c>
      <c r="CV69">
        <f>SUMIFS('REEDS summary'!$U:$U,'REEDS summary'!$A:$A,$A69,'REEDS summary'!$B:$B,CV$55)</f>
        <v>1.7222539237960377E-3</v>
      </c>
      <c r="CW69">
        <f>SUMIFS('REEDS summary'!$U:$U,'REEDS summary'!$A:$A,$A69,'REEDS summary'!$B:$B,CW$55)</f>
        <v>2.6003416130231205E-3</v>
      </c>
      <c r="CX69">
        <f>SUMIFS('REEDS summary'!$U:$U,'REEDS summary'!$A:$A,$A69,'REEDS summary'!$B:$B,CX$55)</f>
        <v>0</v>
      </c>
      <c r="CY69">
        <f>SUMIFS('REEDS summary'!$U:$U,'REEDS summary'!$A:$A,$A69,'REEDS summary'!$B:$B,CY$55)</f>
        <v>7.1839197447634952E-4</v>
      </c>
      <c r="CZ69">
        <f>SUMIFS('REEDS summary'!$U:$U,'REEDS summary'!$A:$A,$A69,'REEDS summary'!$B:$B,CZ$55)</f>
        <v>9.6221958155249462E-2</v>
      </c>
      <c r="DA69">
        <f>SUMIFS('REEDS summary'!$U:$U,'REEDS summary'!$A:$A,$A69,'REEDS summary'!$B:$B,DA$55)</f>
        <v>0.44627267799274334</v>
      </c>
      <c r="DB69">
        <f>SUMIFS('REEDS summary'!$U:$U,'REEDS summary'!$A:$A,$A69,'REEDS summary'!$B:$B,DB$55)</f>
        <v>0</v>
      </c>
      <c r="DC69">
        <f>SUMIFS('REEDS summary'!$U:$U,'REEDS summary'!$A:$A,$A69,'REEDS summary'!$B:$B,DC$55)</f>
        <v>0</v>
      </c>
      <c r="DD69">
        <f>SUMIFS('REEDS summary'!$U:$U,'REEDS summary'!$A:$A,$A69,'REEDS summary'!$B:$B,DD$55)</f>
        <v>0.28677483755649164</v>
      </c>
      <c r="DE69">
        <f>SUMIFS('REEDS summary'!$U:$U,'REEDS summary'!$A:$A,$A69,'REEDS summary'!$B:$B,DE$55)</f>
        <v>0</v>
      </c>
      <c r="DF69">
        <f>SUMIFS('REEDS summary'!$U:$U,'REEDS summary'!$A:$A,$A69,'REEDS summary'!$B:$B,DF$55)</f>
        <v>0.16568953878422008</v>
      </c>
    </row>
    <row r="70" spans="1:110">
      <c r="A70" s="19" t="s">
        <v>46</v>
      </c>
      <c r="B70" s="19">
        <f>SUMIFS('Cross border connections'!$R$4:$R$54,'Cross border connections'!$P$4:$P$54,Imports_new!A70)</f>
        <v>0</v>
      </c>
      <c r="D70">
        <f>SUMIFS('REEDS summary'!$M:$M,'REEDS summary'!$A:$A,$A70,'REEDS summary'!$B:$B,D$55)</f>
        <v>3.1602844933388287E-3</v>
      </c>
      <c r="E70">
        <f>SUMIFS('REEDS summary'!$M:$M,'REEDS summary'!$A:$A,$A70,'REEDS summary'!$B:$B,E$55)</f>
        <v>0.58882467147163531</v>
      </c>
      <c r="F70">
        <f>SUMIFS('REEDS summary'!$M:$M,'REEDS summary'!$A:$A,$A70,'REEDS summary'!$B:$B,F$55)</f>
        <v>0</v>
      </c>
      <c r="G70">
        <f>SUMIFS('REEDS summary'!$M:$M,'REEDS summary'!$A:$A,$A70,'REEDS summary'!$B:$B,G$55)</f>
        <v>3.3729317541160622E-3</v>
      </c>
      <c r="H70">
        <f>SUMIFS('REEDS summary'!$M:$M,'REEDS summary'!$A:$A,$A70,'REEDS summary'!$B:$B,H$55)</f>
        <v>0.26084176317426738</v>
      </c>
      <c r="I70">
        <f>SUMIFS('REEDS summary'!$M:$M,'REEDS summary'!$A:$A,$A70,'REEDS summary'!$B:$B,I$55)</f>
        <v>0</v>
      </c>
      <c r="J70">
        <f>SUMIFS('REEDS summary'!$M:$M,'REEDS summary'!$A:$A,$A70,'REEDS summary'!$B:$B,J$55)</f>
        <v>0</v>
      </c>
      <c r="K70">
        <f>SUMIFS('REEDS summary'!$M:$M,'REEDS summary'!$A:$A,$A70,'REEDS summary'!$B:$B,K$55)</f>
        <v>0</v>
      </c>
      <c r="L70">
        <f>SUMIFS('REEDS summary'!$M:$M,'REEDS summary'!$A:$A,$A70,'REEDS summary'!$B:$B,L$55)</f>
        <v>0.12805934138003774</v>
      </c>
      <c r="M70">
        <f>SUMIFS('REEDS summary'!$M:$M,'REEDS summary'!$A:$A,$A70,'REEDS summary'!$B:$B,M$55)</f>
        <v>0</v>
      </c>
      <c r="N70">
        <f>SUMIFS('REEDS summary'!$M:$M,'REEDS summary'!$A:$A,$A70,'REEDS summary'!$B:$B,N$55)</f>
        <v>1.5741007726604618E-2</v>
      </c>
      <c r="P70">
        <f>SUMIFS('REEDS summary'!$N:$N,'REEDS summary'!$A:$A,$A70,'REEDS summary'!$B:$B,P$55)</f>
        <v>3.4679220804079824E-3</v>
      </c>
      <c r="Q70">
        <f>SUMIFS('REEDS summary'!$N:$N,'REEDS summary'!$A:$A,$A70,'REEDS summary'!$B:$B,Q$55)</f>
        <v>0.50525547789253289</v>
      </c>
      <c r="R70">
        <f>SUMIFS('REEDS summary'!$N:$N,'REEDS summary'!$A:$A,$A70,'REEDS summary'!$B:$B,R$55)</f>
        <v>0</v>
      </c>
      <c r="S70">
        <f>SUMIFS('REEDS summary'!$N:$N,'REEDS summary'!$A:$A,$A70,'REEDS summary'!$B:$B,S$55)</f>
        <v>3.7012694681327297E-3</v>
      </c>
      <c r="T70">
        <f>SUMIFS('REEDS summary'!$N:$N,'REEDS summary'!$A:$A,$A70,'REEDS summary'!$B:$B,T$55)</f>
        <v>0.32604126076802353</v>
      </c>
      <c r="U70">
        <f>SUMIFS('REEDS summary'!$N:$N,'REEDS summary'!$A:$A,$A70,'REEDS summary'!$B:$B,U$55)</f>
        <v>0</v>
      </c>
      <c r="V70">
        <f>SUMIFS('REEDS summary'!$N:$N,'REEDS summary'!$A:$A,$A70,'REEDS summary'!$B:$B,V$55)</f>
        <v>0</v>
      </c>
      <c r="W70">
        <f>SUMIFS('REEDS summary'!$N:$N,'REEDS summary'!$A:$A,$A70,'REEDS summary'!$B:$B,W$55)</f>
        <v>0</v>
      </c>
      <c r="X70">
        <f>SUMIFS('REEDS summary'!$N:$N,'REEDS summary'!$A:$A,$A70,'REEDS summary'!$B:$B,X$55)</f>
        <v>0.143934377887246</v>
      </c>
      <c r="Y70">
        <f>SUMIFS('REEDS summary'!$N:$N,'REEDS summary'!$A:$A,$A70,'REEDS summary'!$B:$B,Y$55)</f>
        <v>0</v>
      </c>
      <c r="Z70">
        <f>SUMIFS('REEDS summary'!$N:$N,'REEDS summary'!$A:$A,$A70,'REEDS summary'!$B:$B,Z$55)</f>
        <v>1.7599691903656862E-2</v>
      </c>
      <c r="AB70">
        <f>SUMIFS('REEDS summary'!$O:$O,'REEDS summary'!$A:$A,$A70,'REEDS summary'!$B:$B,AB$55)</f>
        <v>4.0942779420363061E-3</v>
      </c>
      <c r="AC70">
        <f>SUMIFS('REEDS summary'!$O:$O,'REEDS summary'!$A:$A,$A70,'REEDS summary'!$B:$B,AC$55)</f>
        <v>0.41346786360754378</v>
      </c>
      <c r="AD70">
        <f>SUMIFS('REEDS summary'!$O:$O,'REEDS summary'!$A:$A,$A70,'REEDS summary'!$B:$B,AD$55)</f>
        <v>0</v>
      </c>
      <c r="AE70">
        <f>SUMIFS('REEDS summary'!$O:$O,'REEDS summary'!$A:$A,$A70,'REEDS summary'!$B:$B,AE$55)</f>
        <v>4.3776657740579013E-3</v>
      </c>
      <c r="AF70">
        <f>SUMIFS('REEDS summary'!$O:$O,'REEDS summary'!$A:$A,$A70,'REEDS summary'!$B:$B,AF$55)</f>
        <v>0.38784486997806134</v>
      </c>
      <c r="AG70">
        <f>SUMIFS('REEDS summary'!$O:$O,'REEDS summary'!$A:$A,$A70,'REEDS summary'!$B:$B,AG$55)</f>
        <v>0</v>
      </c>
      <c r="AH70">
        <f>SUMIFS('REEDS summary'!$O:$O,'REEDS summary'!$A:$A,$A70,'REEDS summary'!$B:$B,AH$55)</f>
        <v>0</v>
      </c>
      <c r="AI70">
        <f>SUMIFS('REEDS summary'!$O:$O,'REEDS summary'!$A:$A,$A70,'REEDS summary'!$B:$B,AI$55)</f>
        <v>0</v>
      </c>
      <c r="AJ70">
        <f>SUMIFS('REEDS summary'!$O:$O,'REEDS summary'!$A:$A,$A70,'REEDS summary'!$B:$B,AJ$55)</f>
        <v>0.169580489606421</v>
      </c>
      <c r="AK70">
        <f>SUMIFS('REEDS summary'!$O:$O,'REEDS summary'!$A:$A,$A70,'REEDS summary'!$B:$B,AK$55)</f>
        <v>0</v>
      </c>
      <c r="AL70">
        <f>SUMIFS('REEDS summary'!$O:$O,'REEDS summary'!$A:$A,$A70,'REEDS summary'!$B:$B,AL$55)</f>
        <v>2.0634833091879665E-2</v>
      </c>
      <c r="AN70">
        <f>SUMIFS('REEDS summary'!$P:$P,'REEDS summary'!$A:$A,$A70,'REEDS summary'!$B:$B,AN$55)</f>
        <v>4.2752702858862238E-3</v>
      </c>
      <c r="AO70">
        <f>SUMIFS('REEDS summary'!$P:$P,'REEDS summary'!$A:$A,$A70,'REEDS summary'!$B:$B,AO$55)</f>
        <v>0.39132945771842159</v>
      </c>
      <c r="AP70">
        <f>SUMIFS('REEDS summary'!$P:$P,'REEDS summary'!$A:$A,$A70,'REEDS summary'!$B:$B,AP$55)</f>
        <v>0</v>
      </c>
      <c r="AQ70">
        <f>SUMIFS('REEDS summary'!$P:$P,'REEDS summary'!$A:$A,$A70,'REEDS summary'!$B:$B,AQ$55)</f>
        <v>4.5794456198858646E-3</v>
      </c>
      <c r="AR70">
        <f>SUMIFS('REEDS summary'!$P:$P,'REEDS summary'!$A:$A,$A70,'REEDS summary'!$B:$B,AR$55)</f>
        <v>0.40170299760743761</v>
      </c>
      <c r="AS70">
        <f>SUMIFS('REEDS summary'!$P:$P,'REEDS summary'!$A:$A,$A70,'REEDS summary'!$B:$B,AS$55)</f>
        <v>0</v>
      </c>
      <c r="AT70">
        <f>SUMIFS('REEDS summary'!$P:$P,'REEDS summary'!$A:$A,$A70,'REEDS summary'!$B:$B,AT$55)</f>
        <v>0</v>
      </c>
      <c r="AU70">
        <f>SUMIFS('REEDS summary'!$P:$P,'REEDS summary'!$A:$A,$A70,'REEDS summary'!$B:$B,AU$55)</f>
        <v>0</v>
      </c>
      <c r="AV70">
        <f>SUMIFS('REEDS summary'!$P:$P,'REEDS summary'!$A:$A,$A70,'REEDS summary'!$B:$B,AV$55)</f>
        <v>0.17671629532276931</v>
      </c>
      <c r="AW70">
        <f>SUMIFS('REEDS summary'!$P:$P,'REEDS summary'!$A:$A,$A70,'REEDS summary'!$B:$B,AW$55)</f>
        <v>0</v>
      </c>
      <c r="AX70">
        <f>SUMIFS('REEDS summary'!$P:$P,'REEDS summary'!$A:$A,$A70,'REEDS summary'!$B:$B,AX$55)</f>
        <v>2.1396533445599424E-2</v>
      </c>
      <c r="AZ70">
        <f>SUMIFS('REEDS summary'!$Q:$Q,'REEDS summary'!$A:$A,$A70,'REEDS summary'!$B:$B,AZ$55)</f>
        <v>4.4156682017801579E-3</v>
      </c>
      <c r="BA70">
        <f>SUMIFS('REEDS summary'!$Q:$Q,'REEDS summary'!$A:$A,$A70,'REEDS summary'!$B:$B,BA$55)</f>
        <v>0.37565009989129333</v>
      </c>
      <c r="BB70">
        <f>SUMIFS('REEDS summary'!$Q:$Q,'REEDS summary'!$A:$A,$A70,'REEDS summary'!$B:$B,BB$55)</f>
        <v>0</v>
      </c>
      <c r="BC70">
        <f>SUMIFS('REEDS summary'!$Q:$Q,'REEDS summary'!$A:$A,$A70,'REEDS summary'!$B:$B,BC$55)</f>
        <v>4.7383468199992491E-3</v>
      </c>
      <c r="BD70">
        <f>SUMIFS('REEDS summary'!$Q:$Q,'REEDS summary'!$A:$A,$A70,'REEDS summary'!$B:$B,BD$55)</f>
        <v>0.41110716283268778</v>
      </c>
      <c r="BE70">
        <f>SUMIFS('REEDS summary'!$Q:$Q,'REEDS summary'!$A:$A,$A70,'REEDS summary'!$B:$B,BE$55)</f>
        <v>0</v>
      </c>
      <c r="BF70">
        <f>SUMIFS('REEDS summary'!$Q:$Q,'REEDS summary'!$A:$A,$A70,'REEDS summary'!$B:$B,BF$55)</f>
        <v>0</v>
      </c>
      <c r="BG70">
        <f>SUMIFS('REEDS summary'!$Q:$Q,'REEDS summary'!$A:$A,$A70,'REEDS summary'!$B:$B,BG$55)</f>
        <v>0</v>
      </c>
      <c r="BH70">
        <f>SUMIFS('REEDS summary'!$Q:$Q,'REEDS summary'!$A:$A,$A70,'REEDS summary'!$B:$B,BH$55)</f>
        <v>0.18214559249077583</v>
      </c>
      <c r="BI70">
        <f>SUMIFS('REEDS summary'!$Q:$Q,'REEDS summary'!$A:$A,$A70,'REEDS summary'!$B:$B,BI$55)</f>
        <v>0</v>
      </c>
      <c r="BJ70">
        <f>SUMIFS('REEDS summary'!$Q:$Q,'REEDS summary'!$A:$A,$A70,'REEDS summary'!$B:$B,BJ$55)</f>
        <v>2.1943129763463597E-2</v>
      </c>
      <c r="BL70">
        <f>SUMIFS('REEDS summary'!$R:$R,'REEDS summary'!$A:$A,$A70,'REEDS summary'!$B:$B,BL$55)</f>
        <v>4.2912059929528529E-3</v>
      </c>
      <c r="BM70">
        <f>SUMIFS('REEDS summary'!$R:$R,'REEDS summary'!$A:$A,$A70,'REEDS summary'!$B:$B,BM$55)</f>
        <v>0.30060223843688061</v>
      </c>
      <c r="BN70">
        <f>SUMIFS('REEDS summary'!$R:$R,'REEDS summary'!$A:$A,$A70,'REEDS summary'!$B:$B,BN$55)</f>
        <v>0</v>
      </c>
      <c r="BO70">
        <f>SUMIFS('REEDS summary'!$R:$R,'REEDS summary'!$A:$A,$A70,'REEDS summary'!$B:$B,BO$55)</f>
        <v>4.613080231967024E-3</v>
      </c>
      <c r="BP70">
        <f>SUMIFS('REEDS summary'!$R:$R,'REEDS summary'!$A:$A,$A70,'REEDS summary'!$B:$B,BP$55)</f>
        <v>0.49266621875468625</v>
      </c>
      <c r="BQ70">
        <f>SUMIFS('REEDS summary'!$R:$R,'REEDS summary'!$A:$A,$A70,'REEDS summary'!$B:$B,BQ$55)</f>
        <v>0</v>
      </c>
      <c r="BR70">
        <f>SUMIFS('REEDS summary'!$R:$R,'REEDS summary'!$A:$A,$A70,'REEDS summary'!$B:$B,BR$55)</f>
        <v>0</v>
      </c>
      <c r="BS70">
        <f>SUMIFS('REEDS summary'!$R:$R,'REEDS summary'!$A:$A,$A70,'REEDS summary'!$B:$B,BS$55)</f>
        <v>0</v>
      </c>
      <c r="BT70">
        <f>SUMIFS('REEDS summary'!$R:$R,'REEDS summary'!$A:$A,$A70,'REEDS summary'!$B:$B,BT$55)</f>
        <v>0.17665039417232251</v>
      </c>
      <c r="BU70">
        <f>SUMIFS('REEDS summary'!$R:$R,'REEDS summary'!$A:$A,$A70,'REEDS summary'!$B:$B,BU$55)</f>
        <v>0</v>
      </c>
      <c r="BV70">
        <f>SUMIFS('REEDS summary'!$R:$R,'REEDS summary'!$A:$A,$A70,'REEDS summary'!$B:$B,BV$55)</f>
        <v>2.117686241119078E-2</v>
      </c>
      <c r="BX70">
        <f>SUMIFS('REEDS summary'!$S:$S,'REEDS summary'!$A:$A,$A70,'REEDS summary'!$B:$B,BX$55)</f>
        <v>5.1855569572919055E-3</v>
      </c>
      <c r="BY70">
        <f>SUMIFS('REEDS summary'!$S:$S,'REEDS summary'!$A:$A,$A70,'REEDS summary'!$B:$B,BY$55)</f>
        <v>0.24329911576679322</v>
      </c>
      <c r="BZ70">
        <f>SUMIFS('REEDS summary'!$S:$S,'REEDS summary'!$A:$A,$A70,'REEDS summary'!$B:$B,BZ$55)</f>
        <v>0</v>
      </c>
      <c r="CA70">
        <f>SUMIFS('REEDS summary'!$S:$S,'REEDS summary'!$A:$A,$A70,'REEDS summary'!$B:$B,CA$55)</f>
        <v>5.5845133685851721E-3</v>
      </c>
      <c r="CB70">
        <f>SUMIFS('REEDS summary'!$S:$S,'REEDS summary'!$A:$A,$A70,'REEDS summary'!$B:$B,CB$55)</f>
        <v>0.5074906605758126</v>
      </c>
      <c r="CC70">
        <f>SUMIFS('REEDS summary'!$S:$S,'REEDS summary'!$A:$A,$A70,'REEDS summary'!$B:$B,CC$55)</f>
        <v>0</v>
      </c>
      <c r="CD70">
        <f>SUMIFS('REEDS summary'!$S:$S,'REEDS summary'!$A:$A,$A70,'REEDS summary'!$B:$B,CD$55)</f>
        <v>0</v>
      </c>
      <c r="CE70">
        <f>SUMIFS('REEDS summary'!$S:$S,'REEDS summary'!$A:$A,$A70,'REEDS summary'!$B:$B,CE$55)</f>
        <v>0</v>
      </c>
      <c r="CF70">
        <f>SUMIFS('REEDS summary'!$S:$S,'REEDS summary'!$A:$A,$A70,'REEDS summary'!$B:$B,CF$55)</f>
        <v>0.2130286615623882</v>
      </c>
      <c r="CG70">
        <f>SUMIFS('REEDS summary'!$S:$S,'REEDS summary'!$A:$A,$A70,'REEDS summary'!$B:$B,CG$55)</f>
        <v>0</v>
      </c>
      <c r="CH70">
        <f>SUMIFS('REEDS summary'!$S:$S,'REEDS summary'!$A:$A,$A70,'REEDS summary'!$B:$B,CH$55)</f>
        <v>2.5411491769128883E-2</v>
      </c>
      <c r="CJ70">
        <f>SUMIFS('REEDS summary'!$T:$T,'REEDS summary'!$A:$A,$A70,'REEDS summary'!$B:$B,CJ$55)</f>
        <v>4.9239494317808554E-3</v>
      </c>
      <c r="CK70">
        <f>SUMIFS('REEDS summary'!$T:$T,'REEDS summary'!$A:$A,$A70,'REEDS summary'!$B:$B,CK$55)</f>
        <v>0.18856564569148887</v>
      </c>
      <c r="CL70">
        <f>SUMIFS('REEDS summary'!$T:$T,'REEDS summary'!$A:$A,$A70,'REEDS summary'!$B:$B,CL$55)</f>
        <v>0</v>
      </c>
      <c r="CM70">
        <f>SUMIFS('REEDS summary'!$T:$T,'REEDS summary'!$A:$A,$A70,'REEDS summary'!$B:$B,CM$55)</f>
        <v>5.4112063307178177E-3</v>
      </c>
      <c r="CN70">
        <f>SUMIFS('REEDS summary'!$T:$T,'REEDS summary'!$A:$A,$A70,'REEDS summary'!$B:$B,CN$55)</f>
        <v>0.47168864415161682</v>
      </c>
      <c r="CO70">
        <f>SUMIFS('REEDS summary'!$T:$T,'REEDS summary'!$A:$A,$A70,'REEDS summary'!$B:$B,CO$55)</f>
        <v>0</v>
      </c>
      <c r="CP70">
        <f>SUMIFS('REEDS summary'!$T:$T,'REEDS summary'!$A:$A,$A70,'REEDS summary'!$B:$B,CP$55)</f>
        <v>0</v>
      </c>
      <c r="CQ70">
        <f>SUMIFS('REEDS summary'!$T:$T,'REEDS summary'!$A:$A,$A70,'REEDS summary'!$B:$B,CQ$55)</f>
        <v>0</v>
      </c>
      <c r="CR70">
        <f>SUMIFS('REEDS summary'!$T:$T,'REEDS summary'!$A:$A,$A70,'REEDS summary'!$B:$B,CR$55)</f>
        <v>0.20535281333448668</v>
      </c>
      <c r="CS70">
        <f>SUMIFS('REEDS summary'!$T:$T,'REEDS summary'!$A:$A,$A70,'REEDS summary'!$B:$B,CS$55)</f>
        <v>0</v>
      </c>
      <c r="CT70">
        <f>SUMIFS('REEDS summary'!$T:$T,'REEDS summary'!$A:$A,$A70,'REEDS summary'!$B:$B,CT$55)</f>
        <v>0.12405774105990898</v>
      </c>
      <c r="CV70">
        <f>SUMIFS('REEDS summary'!$U:$U,'REEDS summary'!$A:$A,$A70,'REEDS summary'!$B:$B,CV$55)</f>
        <v>4.9534033738145066E-3</v>
      </c>
      <c r="CW70">
        <f>SUMIFS('REEDS summary'!$U:$U,'REEDS summary'!$A:$A,$A70,'REEDS summary'!$B:$B,CW$55)</f>
        <v>0.14591369296970474</v>
      </c>
      <c r="CX70">
        <f>SUMIFS('REEDS summary'!$U:$U,'REEDS summary'!$A:$A,$A70,'REEDS summary'!$B:$B,CX$55)</f>
        <v>0</v>
      </c>
      <c r="CY70">
        <f>SUMIFS('REEDS summary'!$U:$U,'REEDS summary'!$A:$A,$A70,'REEDS summary'!$B:$B,CY$55)</f>
        <v>5.5447668773537908E-3</v>
      </c>
      <c r="CZ70">
        <f>SUMIFS('REEDS summary'!$U:$U,'REEDS summary'!$A:$A,$A70,'REEDS summary'!$B:$B,CZ$55)</f>
        <v>0.40388517348439557</v>
      </c>
      <c r="DA70">
        <f>SUMIFS('REEDS summary'!$U:$U,'REEDS summary'!$A:$A,$A70,'REEDS summary'!$B:$B,DA$55)</f>
        <v>0</v>
      </c>
      <c r="DB70">
        <f>SUMIFS('REEDS summary'!$U:$U,'REEDS summary'!$A:$A,$A70,'REEDS summary'!$B:$B,DB$55)</f>
        <v>0</v>
      </c>
      <c r="DC70">
        <f>SUMIFS('REEDS summary'!$U:$U,'REEDS summary'!$A:$A,$A70,'REEDS summary'!$B:$B,DC$55)</f>
        <v>0</v>
      </c>
      <c r="DD70">
        <f>SUMIFS('REEDS summary'!$U:$U,'REEDS summary'!$A:$A,$A70,'REEDS summary'!$B:$B,DD$55)</f>
        <v>0.22710327120180532</v>
      </c>
      <c r="DE70">
        <f>SUMIFS('REEDS summary'!$U:$U,'REEDS summary'!$A:$A,$A70,'REEDS summary'!$B:$B,DE$55)</f>
        <v>0</v>
      </c>
      <c r="DF70">
        <f>SUMIFS('REEDS summary'!$U:$U,'REEDS summary'!$A:$A,$A70,'REEDS summary'!$B:$B,DF$55)</f>
        <v>0.21259969209292609</v>
      </c>
    </row>
    <row r="71" spans="1:110">
      <c r="A71" s="19" t="s">
        <v>48</v>
      </c>
      <c r="B71" s="19">
        <f>SUMIFS('Cross border connections'!$R$4:$R$54,'Cross border connections'!$P$4:$P$54,Imports_new!A71)</f>
        <v>0</v>
      </c>
      <c r="D71">
        <f>SUMIFS('REEDS summary'!$M:$M,'REEDS summary'!$A:$A,$A71,'REEDS summary'!$B:$B,D$55)</f>
        <v>8.9318420631635863E-4</v>
      </c>
      <c r="E71">
        <f>SUMIFS('REEDS summary'!$M:$M,'REEDS summary'!$A:$A,$A71,'REEDS summary'!$B:$B,E$55)</f>
        <v>0.36330978958198851</v>
      </c>
      <c r="F71">
        <f>SUMIFS('REEDS summary'!$M:$M,'REEDS summary'!$A:$A,$A71,'REEDS summary'!$B:$B,F$55)</f>
        <v>0</v>
      </c>
      <c r="G71">
        <f>SUMIFS('REEDS summary'!$M:$M,'REEDS summary'!$A:$A,$A71,'REEDS summary'!$B:$B,G$55)</f>
        <v>1.7573860127343563E-2</v>
      </c>
      <c r="H71">
        <f>SUMIFS('REEDS summary'!$M:$M,'REEDS summary'!$A:$A,$A71,'REEDS summary'!$B:$B,H$55)</f>
        <v>8.5928474540310246E-2</v>
      </c>
      <c r="I71">
        <f>SUMIFS('REEDS summary'!$M:$M,'REEDS summary'!$A:$A,$A71,'REEDS summary'!$B:$B,I$55)</f>
        <v>0</v>
      </c>
      <c r="J71">
        <f>SUMIFS('REEDS summary'!$M:$M,'REEDS summary'!$A:$A,$A71,'REEDS summary'!$B:$B,J$55)</f>
        <v>0</v>
      </c>
      <c r="K71">
        <f>SUMIFS('REEDS summary'!$M:$M,'REEDS summary'!$A:$A,$A71,'REEDS summary'!$B:$B,K$55)</f>
        <v>3.1571773161076819E-3</v>
      </c>
      <c r="L71">
        <f>SUMIFS('REEDS summary'!$M:$M,'REEDS summary'!$A:$A,$A71,'REEDS summary'!$B:$B,L$55)</f>
        <v>0.52278068434068559</v>
      </c>
      <c r="M71">
        <f>SUMIFS('REEDS summary'!$M:$M,'REEDS summary'!$A:$A,$A71,'REEDS summary'!$B:$B,M$55)</f>
        <v>0</v>
      </c>
      <c r="N71">
        <f>SUMIFS('REEDS summary'!$M:$M,'REEDS summary'!$A:$A,$A71,'REEDS summary'!$B:$B,N$55)</f>
        <v>6.3568298872480793E-3</v>
      </c>
      <c r="P71">
        <f>SUMIFS('REEDS summary'!$N:$N,'REEDS summary'!$A:$A,$A71,'REEDS summary'!$B:$B,P$55)</f>
        <v>8.6458075422839154E-4</v>
      </c>
      <c r="Q71">
        <f>SUMIFS('REEDS summary'!$N:$N,'REEDS summary'!$A:$A,$A71,'REEDS summary'!$B:$B,Q$55)</f>
        <v>0.35943350956398012</v>
      </c>
      <c r="R71">
        <f>SUMIFS('REEDS summary'!$N:$N,'REEDS summary'!$A:$A,$A71,'REEDS summary'!$B:$B,R$55)</f>
        <v>0</v>
      </c>
      <c r="S71">
        <f>SUMIFS('REEDS summary'!$N:$N,'REEDS summary'!$A:$A,$A71,'REEDS summary'!$B:$B,S$55)</f>
        <v>1.7719344453675717E-2</v>
      </c>
      <c r="T71">
        <f>SUMIFS('REEDS summary'!$N:$N,'REEDS summary'!$A:$A,$A71,'REEDS summary'!$B:$B,T$55)</f>
        <v>8.0556768622932859E-2</v>
      </c>
      <c r="U71">
        <f>SUMIFS('REEDS summary'!$N:$N,'REEDS summary'!$A:$A,$A71,'REEDS summary'!$B:$B,U$55)</f>
        <v>0</v>
      </c>
      <c r="V71">
        <f>SUMIFS('REEDS summary'!$N:$N,'REEDS summary'!$A:$A,$A71,'REEDS summary'!$B:$B,V$55)</f>
        <v>0</v>
      </c>
      <c r="W71">
        <f>SUMIFS('REEDS summary'!$N:$N,'REEDS summary'!$A:$A,$A71,'REEDS summary'!$B:$B,W$55)</f>
        <v>6.2977466732289603E-3</v>
      </c>
      <c r="X71">
        <f>SUMIFS('REEDS summary'!$N:$N,'REEDS summary'!$A:$A,$A71,'REEDS summary'!$B:$B,X$55)</f>
        <v>0.5284012129436797</v>
      </c>
      <c r="Y71">
        <f>SUMIFS('REEDS summary'!$N:$N,'REEDS summary'!$A:$A,$A71,'REEDS summary'!$B:$B,Y$55)</f>
        <v>0</v>
      </c>
      <c r="Z71">
        <f>SUMIFS('REEDS summary'!$N:$N,'REEDS summary'!$A:$A,$A71,'REEDS summary'!$B:$B,Z$55)</f>
        <v>6.7268369882742124E-3</v>
      </c>
      <c r="AB71">
        <f>SUMIFS('REEDS summary'!$O:$O,'REEDS summary'!$A:$A,$A71,'REEDS summary'!$B:$B,AB$55)</f>
        <v>7.627207677927321E-4</v>
      </c>
      <c r="AC71">
        <f>SUMIFS('REEDS summary'!$O:$O,'REEDS summary'!$A:$A,$A71,'REEDS summary'!$B:$B,AC$55)</f>
        <v>0.31127728957740436</v>
      </c>
      <c r="AD71">
        <f>SUMIFS('REEDS summary'!$O:$O,'REEDS summary'!$A:$A,$A71,'REEDS summary'!$B:$B,AD$55)</f>
        <v>0</v>
      </c>
      <c r="AE71">
        <f>SUMIFS('REEDS summary'!$O:$O,'REEDS summary'!$A:$A,$A71,'REEDS summary'!$B:$B,AE$55)</f>
        <v>1.5659181309945595E-2</v>
      </c>
      <c r="AF71">
        <f>SUMIFS('REEDS summary'!$O:$O,'REEDS summary'!$A:$A,$A71,'REEDS summary'!$B:$B,AF$55)</f>
        <v>7.5541948511446314E-2</v>
      </c>
      <c r="AG71">
        <f>SUMIFS('REEDS summary'!$O:$O,'REEDS summary'!$A:$A,$A71,'REEDS summary'!$B:$B,AG$55)</f>
        <v>0</v>
      </c>
      <c r="AH71">
        <f>SUMIFS('REEDS summary'!$O:$O,'REEDS summary'!$A:$A,$A71,'REEDS summary'!$B:$B,AH$55)</f>
        <v>0</v>
      </c>
      <c r="AI71">
        <f>SUMIFS('REEDS summary'!$O:$O,'REEDS summary'!$A:$A,$A71,'REEDS summary'!$B:$B,AI$55)</f>
        <v>4.4871821715908771E-3</v>
      </c>
      <c r="AJ71">
        <f>SUMIFS('REEDS summary'!$O:$O,'REEDS summary'!$A:$A,$A71,'REEDS summary'!$B:$B,AJ$55)</f>
        <v>0.55706771986754933</v>
      </c>
      <c r="AK71">
        <f>SUMIFS('REEDS summary'!$O:$O,'REEDS summary'!$A:$A,$A71,'REEDS summary'!$B:$B,AK$55)</f>
        <v>0</v>
      </c>
      <c r="AL71">
        <f>SUMIFS('REEDS summary'!$O:$O,'REEDS summary'!$A:$A,$A71,'REEDS summary'!$B:$B,AL$55)</f>
        <v>3.5203957794270754E-2</v>
      </c>
      <c r="AN71">
        <f>SUMIFS('REEDS summary'!$P:$P,'REEDS summary'!$A:$A,$A71,'REEDS summary'!$B:$B,AN$55)</f>
        <v>6.9106271344487934E-4</v>
      </c>
      <c r="AO71">
        <f>SUMIFS('REEDS summary'!$P:$P,'REEDS summary'!$A:$A,$A71,'REEDS summary'!$B:$B,AO$55)</f>
        <v>0.27499675741462071</v>
      </c>
      <c r="AP71">
        <f>SUMIFS('REEDS summary'!$P:$P,'REEDS summary'!$A:$A,$A71,'REEDS summary'!$B:$B,AP$55)</f>
        <v>0</v>
      </c>
      <c r="AQ71">
        <f>SUMIFS('REEDS summary'!$P:$P,'REEDS summary'!$A:$A,$A71,'REEDS summary'!$B:$B,AQ$55)</f>
        <v>1.5525359003128968E-2</v>
      </c>
      <c r="AR71">
        <f>SUMIFS('REEDS summary'!$P:$P,'REEDS summary'!$A:$A,$A71,'REEDS summary'!$B:$B,AR$55)</f>
        <v>5.881029795682477E-2</v>
      </c>
      <c r="AS71">
        <f>SUMIFS('REEDS summary'!$P:$P,'REEDS summary'!$A:$A,$A71,'REEDS summary'!$B:$B,AS$55)</f>
        <v>0</v>
      </c>
      <c r="AT71">
        <f>SUMIFS('REEDS summary'!$P:$P,'REEDS summary'!$A:$A,$A71,'REEDS summary'!$B:$B,AT$55)</f>
        <v>0</v>
      </c>
      <c r="AU71">
        <f>SUMIFS('REEDS summary'!$P:$P,'REEDS summary'!$A:$A,$A71,'REEDS summary'!$B:$B,AU$55)</f>
        <v>2.2897859553284582E-3</v>
      </c>
      <c r="AV71">
        <f>SUMIFS('REEDS summary'!$P:$P,'REEDS summary'!$A:$A,$A71,'REEDS summary'!$B:$B,AV$55)</f>
        <v>0.5920432931441838</v>
      </c>
      <c r="AW71">
        <f>SUMIFS('REEDS summary'!$P:$P,'REEDS summary'!$A:$A,$A71,'REEDS summary'!$B:$B,AW$55)</f>
        <v>0</v>
      </c>
      <c r="AX71">
        <f>SUMIFS('REEDS summary'!$P:$P,'REEDS summary'!$A:$A,$A71,'REEDS summary'!$B:$B,AX$55)</f>
        <v>5.5643443812468392E-2</v>
      </c>
      <c r="AZ71">
        <f>SUMIFS('REEDS summary'!$Q:$Q,'REEDS summary'!$A:$A,$A71,'REEDS summary'!$B:$B,AZ$55)</f>
        <v>6.8777298400406368E-4</v>
      </c>
      <c r="BA71">
        <f>SUMIFS('REEDS summary'!$Q:$Q,'REEDS summary'!$A:$A,$A71,'REEDS summary'!$B:$B,BA$55)</f>
        <v>0.23988021461582384</v>
      </c>
      <c r="BB71">
        <f>SUMIFS('REEDS summary'!$Q:$Q,'REEDS summary'!$A:$A,$A71,'REEDS summary'!$B:$B,BB$55)</f>
        <v>0</v>
      </c>
      <c r="BC71">
        <f>SUMIFS('REEDS summary'!$Q:$Q,'REEDS summary'!$A:$A,$A71,'REEDS summary'!$B:$B,BC$55)</f>
        <v>1.507634142577673E-2</v>
      </c>
      <c r="BD71">
        <f>SUMIFS('REEDS summary'!$Q:$Q,'REEDS summary'!$A:$A,$A71,'REEDS summary'!$B:$B,BD$55)</f>
        <v>5.6281758658067615E-2</v>
      </c>
      <c r="BE71">
        <f>SUMIFS('REEDS summary'!$Q:$Q,'REEDS summary'!$A:$A,$A71,'REEDS summary'!$B:$B,BE$55)</f>
        <v>0</v>
      </c>
      <c r="BF71">
        <f>SUMIFS('REEDS summary'!$Q:$Q,'REEDS summary'!$A:$A,$A71,'REEDS summary'!$B:$B,BF$55)</f>
        <v>0</v>
      </c>
      <c r="BG71">
        <f>SUMIFS('REEDS summary'!$Q:$Q,'REEDS summary'!$A:$A,$A71,'REEDS summary'!$B:$B,BG$55)</f>
        <v>2.9525262548654131E-3</v>
      </c>
      <c r="BH71">
        <f>SUMIFS('REEDS summary'!$Q:$Q,'REEDS summary'!$A:$A,$A71,'REEDS summary'!$B:$B,BH$55)</f>
        <v>0.61130240368626276</v>
      </c>
      <c r="BI71">
        <f>SUMIFS('REEDS summary'!$Q:$Q,'REEDS summary'!$A:$A,$A71,'REEDS summary'!$B:$B,BI$55)</f>
        <v>0</v>
      </c>
      <c r="BJ71">
        <f>SUMIFS('REEDS summary'!$Q:$Q,'REEDS summary'!$A:$A,$A71,'REEDS summary'!$B:$B,BJ$55)</f>
        <v>7.3818982375199557E-2</v>
      </c>
      <c r="BL71">
        <f>SUMIFS('REEDS summary'!$R:$R,'REEDS summary'!$A:$A,$A71,'REEDS summary'!$B:$B,BL$55)</f>
        <v>6.734461050673865E-4</v>
      </c>
      <c r="BM71">
        <f>SUMIFS('REEDS summary'!$R:$R,'REEDS summary'!$A:$A,$A71,'REEDS summary'!$B:$B,BM$55)</f>
        <v>0.20034317421293921</v>
      </c>
      <c r="BN71">
        <f>SUMIFS('REEDS summary'!$R:$R,'REEDS summary'!$A:$A,$A71,'REEDS summary'!$B:$B,BN$55)</f>
        <v>0</v>
      </c>
      <c r="BO71">
        <f>SUMIFS('REEDS summary'!$R:$R,'REEDS summary'!$A:$A,$A71,'REEDS summary'!$B:$B,BO$55)</f>
        <v>1.5545778895259422E-2</v>
      </c>
      <c r="BP71">
        <f>SUMIFS('REEDS summary'!$R:$R,'REEDS summary'!$A:$A,$A71,'REEDS summary'!$B:$B,BP$55)</f>
        <v>4.1801708327173233E-2</v>
      </c>
      <c r="BQ71">
        <f>SUMIFS('REEDS summary'!$R:$R,'REEDS summary'!$A:$A,$A71,'REEDS summary'!$B:$B,BQ$55)</f>
        <v>0</v>
      </c>
      <c r="BR71">
        <f>SUMIFS('REEDS summary'!$R:$R,'REEDS summary'!$A:$A,$A71,'REEDS summary'!$B:$B,BR$55)</f>
        <v>0</v>
      </c>
      <c r="BS71">
        <f>SUMIFS('REEDS summary'!$R:$R,'REEDS summary'!$A:$A,$A71,'REEDS summary'!$B:$B,BS$55)</f>
        <v>4.996644303858073E-3</v>
      </c>
      <c r="BT71">
        <f>SUMIFS('REEDS summary'!$R:$R,'REEDS summary'!$A:$A,$A71,'REEDS summary'!$B:$B,BT$55)</f>
        <v>0.66000344898299723</v>
      </c>
      <c r="BU71">
        <f>SUMIFS('REEDS summary'!$R:$R,'REEDS summary'!$A:$A,$A71,'REEDS summary'!$B:$B,BU$55)</f>
        <v>0</v>
      </c>
      <c r="BV71">
        <f>SUMIFS('REEDS summary'!$R:$R,'REEDS summary'!$A:$A,$A71,'REEDS summary'!$B:$B,BV$55)</f>
        <v>7.6635799172705452E-2</v>
      </c>
      <c r="BX71">
        <f>SUMIFS('REEDS summary'!$S:$S,'REEDS summary'!$A:$A,$A71,'REEDS summary'!$B:$B,BX$55)</f>
        <v>6.6692209141786278E-4</v>
      </c>
      <c r="BY71">
        <f>SUMIFS('REEDS summary'!$S:$S,'REEDS summary'!$A:$A,$A71,'REEDS summary'!$B:$B,BY$55)</f>
        <v>0.13436740027343891</v>
      </c>
      <c r="BZ71">
        <f>SUMIFS('REEDS summary'!$S:$S,'REEDS summary'!$A:$A,$A71,'REEDS summary'!$B:$B,BZ$55)</f>
        <v>0</v>
      </c>
      <c r="CA71">
        <f>SUMIFS('REEDS summary'!$S:$S,'REEDS summary'!$A:$A,$A71,'REEDS summary'!$B:$B,CA$55)</f>
        <v>1.6544931230246591E-2</v>
      </c>
      <c r="CB71">
        <f>SUMIFS('REEDS summary'!$S:$S,'REEDS summary'!$A:$A,$A71,'REEDS summary'!$B:$B,CB$55)</f>
        <v>2.0822204208055559E-2</v>
      </c>
      <c r="CC71">
        <f>SUMIFS('REEDS summary'!$S:$S,'REEDS summary'!$A:$A,$A71,'REEDS summary'!$B:$B,CC$55)</f>
        <v>0</v>
      </c>
      <c r="CD71">
        <f>SUMIFS('REEDS summary'!$S:$S,'REEDS summary'!$A:$A,$A71,'REEDS summary'!$B:$B,CD$55)</f>
        <v>0</v>
      </c>
      <c r="CE71">
        <f>SUMIFS('REEDS summary'!$S:$S,'REEDS summary'!$A:$A,$A71,'REEDS summary'!$B:$B,CE$55)</f>
        <v>5.307952179109213E-3</v>
      </c>
      <c r="CF71">
        <f>SUMIFS('REEDS summary'!$S:$S,'REEDS summary'!$A:$A,$A71,'REEDS summary'!$B:$B,CF$55)</f>
        <v>0.73686122773267515</v>
      </c>
      <c r="CG71">
        <f>SUMIFS('REEDS summary'!$S:$S,'REEDS summary'!$A:$A,$A71,'REEDS summary'!$B:$B,CG$55)</f>
        <v>0</v>
      </c>
      <c r="CH71">
        <f>SUMIFS('REEDS summary'!$S:$S,'REEDS summary'!$A:$A,$A71,'REEDS summary'!$B:$B,CH$55)</f>
        <v>8.5429362285056709E-2</v>
      </c>
      <c r="CJ71">
        <f>SUMIFS('REEDS summary'!$T:$T,'REEDS summary'!$A:$A,$A71,'REEDS summary'!$B:$B,CJ$55)</f>
        <v>6.0838832236630863E-4</v>
      </c>
      <c r="CK71">
        <f>SUMIFS('REEDS summary'!$T:$T,'REEDS summary'!$A:$A,$A71,'REEDS summary'!$B:$B,CK$55)</f>
        <v>0.13889099821560513</v>
      </c>
      <c r="CL71">
        <f>SUMIFS('REEDS summary'!$T:$T,'REEDS summary'!$A:$A,$A71,'REEDS summary'!$B:$B,CL$55)</f>
        <v>0</v>
      </c>
      <c r="CM71">
        <f>SUMIFS('REEDS summary'!$T:$T,'REEDS summary'!$A:$A,$A71,'REEDS summary'!$B:$B,CM$55)</f>
        <v>1.6349508726190863E-2</v>
      </c>
      <c r="CN71">
        <f>SUMIFS('REEDS summary'!$T:$T,'REEDS summary'!$A:$A,$A71,'REEDS summary'!$B:$B,CN$55)</f>
        <v>1.3359790199064421E-2</v>
      </c>
      <c r="CO71">
        <f>SUMIFS('REEDS summary'!$T:$T,'REEDS summary'!$A:$A,$A71,'REEDS summary'!$B:$B,CO$55)</f>
        <v>0</v>
      </c>
      <c r="CP71">
        <f>SUMIFS('REEDS summary'!$T:$T,'REEDS summary'!$A:$A,$A71,'REEDS summary'!$B:$B,CP$55)</f>
        <v>0</v>
      </c>
      <c r="CQ71">
        <f>SUMIFS('REEDS summary'!$T:$T,'REEDS summary'!$A:$A,$A71,'REEDS summary'!$B:$B,CQ$55)</f>
        <v>4.7462929305334255E-3</v>
      </c>
      <c r="CR71">
        <f>SUMIFS('REEDS summary'!$T:$T,'REEDS summary'!$A:$A,$A71,'REEDS summary'!$B:$B,CR$55)</f>
        <v>0.74231841412502819</v>
      </c>
      <c r="CS71">
        <f>SUMIFS('REEDS summary'!$T:$T,'REEDS summary'!$A:$A,$A71,'REEDS summary'!$B:$B,CS$55)</f>
        <v>0</v>
      </c>
      <c r="CT71">
        <f>SUMIFS('REEDS summary'!$T:$T,'REEDS summary'!$A:$A,$A71,'REEDS summary'!$B:$B,CT$55)</f>
        <v>8.3726607481211635E-2</v>
      </c>
      <c r="CV71">
        <f>SUMIFS('REEDS summary'!$U:$U,'REEDS summary'!$A:$A,$A71,'REEDS summary'!$B:$B,CV$55)</f>
        <v>5.96194663496756E-4</v>
      </c>
      <c r="CW71">
        <f>SUMIFS('REEDS summary'!$U:$U,'REEDS summary'!$A:$A,$A71,'REEDS summary'!$B:$B,CW$55)</f>
        <v>0.13740040316834817</v>
      </c>
      <c r="CX71">
        <f>SUMIFS('REEDS summary'!$U:$U,'REEDS summary'!$A:$A,$A71,'REEDS summary'!$B:$B,CX$55)</f>
        <v>0</v>
      </c>
      <c r="CY71">
        <f>SUMIFS('REEDS summary'!$U:$U,'REEDS summary'!$A:$A,$A71,'REEDS summary'!$B:$B,CY$55)</f>
        <v>1.6370837772550075E-2</v>
      </c>
      <c r="CZ71">
        <f>SUMIFS('REEDS summary'!$U:$U,'REEDS summary'!$A:$A,$A71,'REEDS summary'!$B:$B,CZ$55)</f>
        <v>6.7024105350277346E-3</v>
      </c>
      <c r="DA71">
        <f>SUMIFS('REEDS summary'!$U:$U,'REEDS summary'!$A:$A,$A71,'REEDS summary'!$B:$B,DA$55)</f>
        <v>0</v>
      </c>
      <c r="DB71">
        <f>SUMIFS('REEDS summary'!$U:$U,'REEDS summary'!$A:$A,$A71,'REEDS summary'!$B:$B,DB$55)</f>
        <v>0</v>
      </c>
      <c r="DC71">
        <f>SUMIFS('REEDS summary'!$U:$U,'REEDS summary'!$A:$A,$A71,'REEDS summary'!$B:$B,DC$55)</f>
        <v>5.2173216326534769E-3</v>
      </c>
      <c r="DD71">
        <f>SUMIFS('REEDS summary'!$U:$U,'REEDS summary'!$A:$A,$A71,'REEDS summary'!$B:$B,DD$55)</f>
        <v>0.74872668148019073</v>
      </c>
      <c r="DE71">
        <f>SUMIFS('REEDS summary'!$U:$U,'REEDS summary'!$A:$A,$A71,'REEDS summary'!$B:$B,DE$55)</f>
        <v>0</v>
      </c>
      <c r="DF71">
        <f>SUMIFS('REEDS summary'!$U:$U,'REEDS summary'!$A:$A,$A71,'REEDS summary'!$B:$B,DF$55)</f>
        <v>8.4986150747733094E-2</v>
      </c>
    </row>
    <row r="72" spans="1:110">
      <c r="A72" s="19" t="s">
        <v>51</v>
      </c>
      <c r="B72" s="19">
        <f>SUMIFS('Cross border connections'!$R$4:$R$54,'Cross border connections'!$P$4:$P$54,Imports_new!A72)</f>
        <v>0</v>
      </c>
      <c r="D72">
        <f>SUMIFS('REEDS summary'!$M:$M,'REEDS summary'!$A:$A,$A72,'REEDS summary'!$B:$B,D$55)</f>
        <v>6.2793389074351064E-4</v>
      </c>
      <c r="E72">
        <f>SUMIFS('REEDS summary'!$M:$M,'REEDS summary'!$A:$A,$A72,'REEDS summary'!$B:$B,E$55)</f>
        <v>0.38661248284604993</v>
      </c>
      <c r="F72">
        <f>SUMIFS('REEDS summary'!$M:$M,'REEDS summary'!$A:$A,$A72,'REEDS summary'!$B:$B,F$55)</f>
        <v>0</v>
      </c>
      <c r="G72">
        <f>SUMIFS('REEDS summary'!$M:$M,'REEDS summary'!$A:$A,$A72,'REEDS summary'!$B:$B,G$55)</f>
        <v>3.3785317713979382E-4</v>
      </c>
      <c r="H72">
        <f>SUMIFS('REEDS summary'!$M:$M,'REEDS summary'!$A:$A,$A72,'REEDS summary'!$B:$B,H$55)</f>
        <v>2.0660884594525107E-2</v>
      </c>
      <c r="I72">
        <f>SUMIFS('REEDS summary'!$M:$M,'REEDS summary'!$A:$A,$A72,'REEDS summary'!$B:$B,I$55)</f>
        <v>0.14968061595783358</v>
      </c>
      <c r="J72">
        <f>SUMIFS('REEDS summary'!$M:$M,'REEDS summary'!$A:$A,$A72,'REEDS summary'!$B:$B,J$55)</f>
        <v>0</v>
      </c>
      <c r="K72">
        <f>SUMIFS('REEDS summary'!$M:$M,'REEDS summary'!$A:$A,$A72,'REEDS summary'!$B:$B,K$55)</f>
        <v>0</v>
      </c>
      <c r="L72">
        <f>SUMIFS('REEDS summary'!$M:$M,'REEDS summary'!$A:$A,$A72,'REEDS summary'!$B:$B,L$55)</f>
        <v>0.44093958037257025</v>
      </c>
      <c r="M72">
        <f>SUMIFS('REEDS summary'!$M:$M,'REEDS summary'!$A:$A,$A72,'REEDS summary'!$B:$B,M$55)</f>
        <v>0</v>
      </c>
      <c r="N72">
        <f>SUMIFS('REEDS summary'!$M:$M,'REEDS summary'!$A:$A,$A72,'REEDS summary'!$B:$B,N$55)</f>
        <v>1.1406491611378553E-3</v>
      </c>
      <c r="P72">
        <f>SUMIFS('REEDS summary'!$N:$N,'REEDS summary'!$A:$A,$A72,'REEDS summary'!$B:$B,P$55)</f>
        <v>6.1439729289111363E-4</v>
      </c>
      <c r="Q72">
        <f>SUMIFS('REEDS summary'!$N:$N,'REEDS summary'!$A:$A,$A72,'REEDS summary'!$B:$B,Q$55)</f>
        <v>0.3497266730399215</v>
      </c>
      <c r="R72">
        <f>SUMIFS('REEDS summary'!$N:$N,'REEDS summary'!$A:$A,$A72,'REEDS summary'!$B:$B,R$55)</f>
        <v>0</v>
      </c>
      <c r="S72">
        <f>SUMIFS('REEDS summary'!$N:$N,'REEDS summary'!$A:$A,$A72,'REEDS summary'!$B:$B,S$55)</f>
        <v>3.3056995408158166E-4</v>
      </c>
      <c r="T72">
        <f>SUMIFS('REEDS summary'!$N:$N,'REEDS summary'!$A:$A,$A72,'REEDS summary'!$B:$B,T$55)</f>
        <v>2.2022039789209372E-2</v>
      </c>
      <c r="U72">
        <f>SUMIFS('REEDS summary'!$N:$N,'REEDS summary'!$A:$A,$A72,'REEDS summary'!$B:$B,U$55)</f>
        <v>0.14645389681687246</v>
      </c>
      <c r="V72">
        <f>SUMIFS('REEDS summary'!$N:$N,'REEDS summary'!$A:$A,$A72,'REEDS summary'!$B:$B,V$55)</f>
        <v>0</v>
      </c>
      <c r="W72">
        <f>SUMIFS('REEDS summary'!$N:$N,'REEDS summary'!$A:$A,$A72,'REEDS summary'!$B:$B,W$55)</f>
        <v>0</v>
      </c>
      <c r="X72">
        <f>SUMIFS('REEDS summary'!$N:$N,'REEDS summary'!$A:$A,$A72,'REEDS summary'!$B:$B,X$55)</f>
        <v>0.45106531648486087</v>
      </c>
      <c r="Y72">
        <f>SUMIFS('REEDS summary'!$N:$N,'REEDS summary'!$A:$A,$A72,'REEDS summary'!$B:$B,Y$55)</f>
        <v>0</v>
      </c>
      <c r="Z72">
        <f>SUMIFS('REEDS summary'!$N:$N,'REEDS summary'!$A:$A,$A72,'REEDS summary'!$B:$B,Z$55)</f>
        <v>2.9787106622163103E-2</v>
      </c>
      <c r="AB72">
        <f>SUMIFS('REEDS summary'!$O:$O,'REEDS summary'!$A:$A,$A72,'REEDS summary'!$B:$B,AB$55)</f>
        <v>6.1643037531050084E-4</v>
      </c>
      <c r="AC72">
        <f>SUMIFS('REEDS summary'!$O:$O,'REEDS summary'!$A:$A,$A72,'REEDS summary'!$B:$B,AC$55)</f>
        <v>0.29527418827564478</v>
      </c>
      <c r="AD72">
        <f>SUMIFS('REEDS summary'!$O:$O,'REEDS summary'!$A:$A,$A72,'REEDS summary'!$B:$B,AD$55)</f>
        <v>0</v>
      </c>
      <c r="AE72">
        <f>SUMIFS('REEDS summary'!$O:$O,'REEDS summary'!$A:$A,$A72,'REEDS summary'!$B:$B,AE$55)</f>
        <v>3.3187246363265693E-4</v>
      </c>
      <c r="AF72">
        <f>SUMIFS('REEDS summary'!$O:$O,'REEDS summary'!$A:$A,$A72,'REEDS summary'!$B:$B,AF$55)</f>
        <v>2.1804691460614523E-2</v>
      </c>
      <c r="AG72">
        <f>SUMIFS('REEDS summary'!$O:$O,'REEDS summary'!$A:$A,$A72,'REEDS summary'!$B:$B,AG$55)</f>
        <v>0.14693852271987412</v>
      </c>
      <c r="AH72">
        <f>SUMIFS('REEDS summary'!$O:$O,'REEDS summary'!$A:$A,$A72,'REEDS summary'!$B:$B,AH$55)</f>
        <v>0</v>
      </c>
      <c r="AI72">
        <f>SUMIFS('REEDS summary'!$O:$O,'REEDS summary'!$A:$A,$A72,'REEDS summary'!$B:$B,AI$55)</f>
        <v>0</v>
      </c>
      <c r="AJ72">
        <f>SUMIFS('REEDS summary'!$O:$O,'REEDS summary'!$A:$A,$A72,'REEDS summary'!$B:$B,AJ$55)</f>
        <v>0.48695747923923149</v>
      </c>
      <c r="AK72">
        <f>SUMIFS('REEDS summary'!$O:$O,'REEDS summary'!$A:$A,$A72,'REEDS summary'!$B:$B,AK$55)</f>
        <v>0</v>
      </c>
      <c r="AL72">
        <f>SUMIFS('REEDS summary'!$O:$O,'REEDS summary'!$A:$A,$A72,'REEDS summary'!$B:$B,AL$55)</f>
        <v>4.8076815465691952E-2</v>
      </c>
      <c r="AN72">
        <f>SUMIFS('REEDS summary'!$P:$P,'REEDS summary'!$A:$A,$A72,'REEDS summary'!$B:$B,AN$55)</f>
        <v>6.2271525861937497E-4</v>
      </c>
      <c r="AO72">
        <f>SUMIFS('REEDS summary'!$P:$P,'REEDS summary'!$A:$A,$A72,'REEDS summary'!$B:$B,AO$55)</f>
        <v>0.25748159678072247</v>
      </c>
      <c r="AP72">
        <f>SUMIFS('REEDS summary'!$P:$P,'REEDS summary'!$A:$A,$A72,'REEDS summary'!$B:$B,AP$55)</f>
        <v>0</v>
      </c>
      <c r="AQ72">
        <f>SUMIFS('REEDS summary'!$P:$P,'REEDS summary'!$A:$A,$A72,'REEDS summary'!$B:$B,AQ$55)</f>
        <v>3.3546686384803946E-4</v>
      </c>
      <c r="AR72">
        <f>SUMIFS('REEDS summary'!$P:$P,'REEDS summary'!$A:$A,$A72,'REEDS summary'!$B:$B,AR$55)</f>
        <v>2.0393040287983642E-2</v>
      </c>
      <c r="AS72">
        <f>SUMIFS('REEDS summary'!$P:$P,'REEDS summary'!$A:$A,$A72,'REEDS summary'!$B:$B,AS$55)</f>
        <v>0.14843665049855082</v>
      </c>
      <c r="AT72">
        <f>SUMIFS('REEDS summary'!$P:$P,'REEDS summary'!$A:$A,$A72,'REEDS summary'!$B:$B,AT$55)</f>
        <v>0</v>
      </c>
      <c r="AU72">
        <f>SUMIFS('REEDS summary'!$P:$P,'REEDS summary'!$A:$A,$A72,'REEDS summary'!$B:$B,AU$55)</f>
        <v>0</v>
      </c>
      <c r="AV72">
        <f>SUMIFS('REEDS summary'!$P:$P,'REEDS summary'!$A:$A,$A72,'REEDS summary'!$B:$B,AV$55)</f>
        <v>0.50999655575911951</v>
      </c>
      <c r="AW72">
        <f>SUMIFS('REEDS summary'!$P:$P,'REEDS summary'!$A:$A,$A72,'REEDS summary'!$B:$B,AW$55)</f>
        <v>0</v>
      </c>
      <c r="AX72">
        <f>SUMIFS('REEDS summary'!$P:$P,'REEDS summary'!$A:$A,$A72,'REEDS summary'!$B:$B,AX$55)</f>
        <v>6.2733974551156133E-2</v>
      </c>
      <c r="AZ72">
        <f>SUMIFS('REEDS summary'!$Q:$Q,'REEDS summary'!$A:$A,$A72,'REEDS summary'!$B:$B,AZ$55)</f>
        <v>6.5998429312371515E-4</v>
      </c>
      <c r="BA72">
        <f>SUMIFS('REEDS summary'!$Q:$Q,'REEDS summary'!$A:$A,$A72,'REEDS summary'!$B:$B,BA$55)</f>
        <v>0.20593994160483226</v>
      </c>
      <c r="BB72">
        <f>SUMIFS('REEDS summary'!$Q:$Q,'REEDS summary'!$A:$A,$A72,'REEDS summary'!$B:$B,BB$55)</f>
        <v>0</v>
      </c>
      <c r="BC72">
        <f>SUMIFS('REEDS summary'!$Q:$Q,'REEDS summary'!$A:$A,$A72,'REEDS summary'!$B:$B,BC$55)</f>
        <v>3.5576767238178653E-4</v>
      </c>
      <c r="BD72">
        <f>SUMIFS('REEDS summary'!$Q:$Q,'REEDS summary'!$A:$A,$A72,'REEDS summary'!$B:$B,BD$55)</f>
        <v>2.076634635024777E-2</v>
      </c>
      <c r="BE72">
        <f>SUMIFS('REEDS summary'!$Q:$Q,'REEDS summary'!$A:$A,$A72,'REEDS summary'!$B:$B,BE$55)</f>
        <v>0.1573204711092813</v>
      </c>
      <c r="BF72">
        <f>SUMIFS('REEDS summary'!$Q:$Q,'REEDS summary'!$A:$A,$A72,'REEDS summary'!$B:$B,BF$55)</f>
        <v>0</v>
      </c>
      <c r="BG72">
        <f>SUMIFS('REEDS summary'!$Q:$Q,'REEDS summary'!$A:$A,$A72,'REEDS summary'!$B:$B,BG$55)</f>
        <v>0</v>
      </c>
      <c r="BH72">
        <f>SUMIFS('REEDS summary'!$Q:$Q,'REEDS summary'!$A:$A,$A72,'REEDS summary'!$B:$B,BH$55)</f>
        <v>0.54082816166141745</v>
      </c>
      <c r="BI72">
        <f>SUMIFS('REEDS summary'!$Q:$Q,'REEDS summary'!$A:$A,$A72,'REEDS summary'!$B:$B,BI$55)</f>
        <v>0</v>
      </c>
      <c r="BJ72">
        <f>SUMIFS('REEDS summary'!$Q:$Q,'REEDS summary'!$A:$A,$A72,'REEDS summary'!$B:$B,BJ$55)</f>
        <v>7.4129327308715687E-2</v>
      </c>
      <c r="BL72">
        <f>SUMIFS('REEDS summary'!$R:$R,'REEDS summary'!$A:$A,$A72,'REEDS summary'!$B:$B,BL$55)</f>
        <v>6.7940590018370655E-4</v>
      </c>
      <c r="BM72">
        <f>SUMIFS('REEDS summary'!$R:$R,'REEDS summary'!$A:$A,$A72,'REEDS summary'!$B:$B,BM$55)</f>
        <v>0.15001753929739012</v>
      </c>
      <c r="BN72">
        <f>SUMIFS('REEDS summary'!$R:$R,'REEDS summary'!$A:$A,$A72,'REEDS summary'!$B:$B,BN$55)</f>
        <v>0</v>
      </c>
      <c r="BO72">
        <f>SUMIFS('REEDS summary'!$R:$R,'REEDS summary'!$A:$A,$A72,'REEDS summary'!$B:$B,BO$55)</f>
        <v>3.8546026799742342E-4</v>
      </c>
      <c r="BP72">
        <f>SUMIFS('REEDS summary'!$R:$R,'REEDS summary'!$A:$A,$A72,'REEDS summary'!$B:$B,BP$55)</f>
        <v>2.2589568070959933E-2</v>
      </c>
      <c r="BQ72">
        <f>SUMIFS('REEDS summary'!$R:$R,'REEDS summary'!$A:$A,$A72,'REEDS summary'!$B:$B,BQ$55)</f>
        <v>0.16618197484057587</v>
      </c>
      <c r="BR72">
        <f>SUMIFS('REEDS summary'!$R:$R,'REEDS summary'!$A:$A,$A72,'REEDS summary'!$B:$B,BR$55)</f>
        <v>0</v>
      </c>
      <c r="BS72">
        <f>SUMIFS('REEDS summary'!$R:$R,'REEDS summary'!$A:$A,$A72,'REEDS summary'!$B:$B,BS$55)</f>
        <v>0</v>
      </c>
      <c r="BT72">
        <f>SUMIFS('REEDS summary'!$R:$R,'REEDS summary'!$A:$A,$A72,'REEDS summary'!$B:$B,BT$55)</f>
        <v>0.58139151381344056</v>
      </c>
      <c r="BU72">
        <f>SUMIFS('REEDS summary'!$R:$R,'REEDS summary'!$A:$A,$A72,'REEDS summary'!$B:$B,BU$55)</f>
        <v>0</v>
      </c>
      <c r="BV72">
        <f>SUMIFS('REEDS summary'!$R:$R,'REEDS summary'!$A:$A,$A72,'REEDS summary'!$B:$B,BV$55)</f>
        <v>7.8754537809452324E-2</v>
      </c>
      <c r="BX72">
        <f>SUMIFS('REEDS summary'!$S:$S,'REEDS summary'!$A:$A,$A72,'REEDS summary'!$B:$B,BX$55)</f>
        <v>3.7919787727910668E-4</v>
      </c>
      <c r="BY72">
        <f>SUMIFS('REEDS summary'!$S:$S,'REEDS summary'!$A:$A,$A72,'REEDS summary'!$B:$B,BY$55)</f>
        <v>0.21762200412894561</v>
      </c>
      <c r="BZ72">
        <f>SUMIFS('REEDS summary'!$S:$S,'REEDS summary'!$A:$A,$A72,'REEDS summary'!$B:$B,BZ$55)</f>
        <v>0</v>
      </c>
      <c r="CA72">
        <f>SUMIFS('REEDS summary'!$S:$S,'REEDS summary'!$A:$A,$A72,'REEDS summary'!$B:$B,CA$55)</f>
        <v>2.2883690896513103E-4</v>
      </c>
      <c r="CB72">
        <f>SUMIFS('REEDS summary'!$S:$S,'REEDS summary'!$A:$A,$A72,'REEDS summary'!$B:$B,CB$55)</f>
        <v>9.2153058876031212E-3</v>
      </c>
      <c r="CC72">
        <f>SUMIFS('REEDS summary'!$S:$S,'REEDS summary'!$A:$A,$A72,'REEDS summary'!$B:$B,CC$55)</f>
        <v>8.7009061418832093E-2</v>
      </c>
      <c r="CD72">
        <f>SUMIFS('REEDS summary'!$S:$S,'REEDS summary'!$A:$A,$A72,'REEDS summary'!$B:$B,CD$55)</f>
        <v>0</v>
      </c>
      <c r="CE72">
        <f>SUMIFS('REEDS summary'!$S:$S,'REEDS summary'!$A:$A,$A72,'REEDS summary'!$B:$B,CE$55)</f>
        <v>0</v>
      </c>
      <c r="CF72">
        <f>SUMIFS('REEDS summary'!$S:$S,'REEDS summary'!$A:$A,$A72,'REEDS summary'!$B:$B,CF$55)</f>
        <v>0.51411428641071721</v>
      </c>
      <c r="CG72">
        <f>SUMIFS('REEDS summary'!$S:$S,'REEDS summary'!$A:$A,$A72,'REEDS summary'!$B:$B,CG$55)</f>
        <v>0</v>
      </c>
      <c r="CH72">
        <f>SUMIFS('REEDS summary'!$S:$S,'REEDS summary'!$A:$A,$A72,'REEDS summary'!$B:$B,CH$55)</f>
        <v>0.17143130736765771</v>
      </c>
      <c r="CJ72">
        <f>SUMIFS('REEDS summary'!$T:$T,'REEDS summary'!$A:$A,$A72,'REEDS summary'!$B:$B,CJ$55)</f>
        <v>3.6003771847359026E-4</v>
      </c>
      <c r="CK72">
        <f>SUMIFS('REEDS summary'!$T:$T,'REEDS summary'!$A:$A,$A72,'REEDS summary'!$B:$B,CK$55)</f>
        <v>0.2321969188388058</v>
      </c>
      <c r="CL72">
        <f>SUMIFS('REEDS summary'!$T:$T,'REEDS summary'!$A:$A,$A72,'REEDS summary'!$B:$B,CL$55)</f>
        <v>0</v>
      </c>
      <c r="CM72">
        <f>SUMIFS('REEDS summary'!$T:$T,'REEDS summary'!$A:$A,$A72,'REEDS summary'!$B:$B,CM$55)</f>
        <v>2.3105755962485371E-4</v>
      </c>
      <c r="CN72">
        <f>SUMIFS('REEDS summary'!$T:$T,'REEDS summary'!$A:$A,$A72,'REEDS summary'!$B:$B,CN$55)</f>
        <v>6.6868196354801434E-3</v>
      </c>
      <c r="CO72">
        <f>SUMIFS('REEDS summary'!$T:$T,'REEDS summary'!$A:$A,$A72,'REEDS summary'!$B:$B,CO$55)</f>
        <v>8.3937722256111832E-2</v>
      </c>
      <c r="CP72">
        <f>SUMIFS('REEDS summary'!$T:$T,'REEDS summary'!$A:$A,$A72,'REEDS summary'!$B:$B,CP$55)</f>
        <v>0</v>
      </c>
      <c r="CQ72">
        <f>SUMIFS('REEDS summary'!$T:$T,'REEDS summary'!$A:$A,$A72,'REEDS summary'!$B:$B,CQ$55)</f>
        <v>0</v>
      </c>
      <c r="CR72">
        <f>SUMIFS('REEDS summary'!$T:$T,'REEDS summary'!$A:$A,$A72,'REEDS summary'!$B:$B,CR$55)</f>
        <v>0.50240835538226913</v>
      </c>
      <c r="CS72">
        <f>SUMIFS('REEDS summary'!$T:$T,'REEDS summary'!$A:$A,$A72,'REEDS summary'!$B:$B,CS$55)</f>
        <v>0</v>
      </c>
      <c r="CT72">
        <f>SUMIFS('REEDS summary'!$T:$T,'REEDS summary'!$A:$A,$A72,'REEDS summary'!$B:$B,CT$55)</f>
        <v>0.17417908860923467</v>
      </c>
      <c r="CV72">
        <f>SUMIFS('REEDS summary'!$U:$U,'REEDS summary'!$A:$A,$A72,'REEDS summary'!$B:$B,CV$55)</f>
        <v>3.1663278733647012E-4</v>
      </c>
      <c r="CW72">
        <f>SUMIFS('REEDS summary'!$U:$U,'REEDS summary'!$A:$A,$A72,'REEDS summary'!$B:$B,CW$55)</f>
        <v>0.2316077076689389</v>
      </c>
      <c r="CX72">
        <f>SUMIFS('REEDS summary'!$U:$U,'REEDS summary'!$A:$A,$A72,'REEDS summary'!$B:$B,CX$55)</f>
        <v>0</v>
      </c>
      <c r="CY72">
        <f>SUMIFS('REEDS summary'!$U:$U,'REEDS summary'!$A:$A,$A72,'REEDS summary'!$B:$B,CY$55)</f>
        <v>2.3046866477799145E-4</v>
      </c>
      <c r="CZ72">
        <f>SUMIFS('REEDS summary'!$U:$U,'REEDS summary'!$A:$A,$A72,'REEDS summary'!$B:$B,CZ$55)</f>
        <v>5.7177530178476139E-3</v>
      </c>
      <c r="DA72">
        <f>SUMIFS('REEDS summary'!$U:$U,'REEDS summary'!$A:$A,$A72,'REEDS summary'!$B:$B,DA$55)</f>
        <v>8.2357889204382945E-2</v>
      </c>
      <c r="DB72">
        <f>SUMIFS('REEDS summary'!$U:$U,'REEDS summary'!$A:$A,$A72,'REEDS summary'!$B:$B,DB$55)</f>
        <v>0</v>
      </c>
      <c r="DC72">
        <f>SUMIFS('REEDS summary'!$U:$U,'REEDS summary'!$A:$A,$A72,'REEDS summary'!$B:$B,DC$55)</f>
        <v>0</v>
      </c>
      <c r="DD72">
        <f>SUMIFS('REEDS summary'!$U:$U,'REEDS summary'!$A:$A,$A72,'REEDS summary'!$B:$B,DD$55)</f>
        <v>0.50511121203401732</v>
      </c>
      <c r="DE72">
        <f>SUMIFS('REEDS summary'!$U:$U,'REEDS summary'!$A:$A,$A72,'REEDS summary'!$B:$B,DE$55)</f>
        <v>0</v>
      </c>
      <c r="DF72">
        <f>SUMIFS('REEDS summary'!$U:$U,'REEDS summary'!$A:$A,$A72,'REEDS summary'!$B:$B,DF$55)</f>
        <v>0.17465833662269881</v>
      </c>
    </row>
    <row r="73" spans="1:110">
      <c r="A73" s="19" t="s">
        <v>55</v>
      </c>
      <c r="B73" s="19">
        <f>SUMIFS('Cross border connections'!$R$4:$R$54,'Cross border connections'!$P$4:$P$54,Imports_new!A73)</f>
        <v>0</v>
      </c>
      <c r="D73">
        <f>SUMIFS('REEDS summary'!$M:$M,'REEDS summary'!$A:$A,$A73,'REEDS summary'!$B:$B,D$55)</f>
        <v>1.4586688508730064E-3</v>
      </c>
      <c r="E73">
        <f>SUMIFS('REEDS summary'!$M:$M,'REEDS summary'!$A:$A,$A73,'REEDS summary'!$B:$B,E$55)</f>
        <v>0.7174649863417808</v>
      </c>
      <c r="F73">
        <f>SUMIFS('REEDS summary'!$M:$M,'REEDS summary'!$A:$A,$A73,'REEDS summary'!$B:$B,F$55)</f>
        <v>0</v>
      </c>
      <c r="G73">
        <f>SUMIFS('REEDS summary'!$M:$M,'REEDS summary'!$A:$A,$A73,'REEDS summary'!$B:$B,G$55)</f>
        <v>6.0657704940314021E-2</v>
      </c>
      <c r="H73">
        <f>SUMIFS('REEDS summary'!$M:$M,'REEDS summary'!$A:$A,$A73,'REEDS summary'!$B:$B,H$55)</f>
        <v>0.2192506983233215</v>
      </c>
      <c r="I73">
        <f>SUMIFS('REEDS summary'!$M:$M,'REEDS summary'!$A:$A,$A73,'REEDS summary'!$B:$B,I$55)</f>
        <v>0</v>
      </c>
      <c r="J73">
        <f>SUMIFS('REEDS summary'!$M:$M,'REEDS summary'!$A:$A,$A73,'REEDS summary'!$B:$B,J$55)</f>
        <v>0</v>
      </c>
      <c r="K73">
        <f>SUMIFS('REEDS summary'!$M:$M,'REEDS summary'!$A:$A,$A73,'REEDS summary'!$B:$B,K$55)</f>
        <v>0</v>
      </c>
      <c r="L73">
        <f>SUMIFS('REEDS summary'!$M:$M,'REEDS summary'!$A:$A,$A73,'REEDS summary'!$B:$B,L$55)</f>
        <v>0</v>
      </c>
      <c r="M73">
        <f>SUMIFS('REEDS summary'!$M:$M,'REEDS summary'!$A:$A,$A73,'REEDS summary'!$B:$B,M$55)</f>
        <v>0</v>
      </c>
      <c r="N73">
        <f>SUMIFS('REEDS summary'!$M:$M,'REEDS summary'!$A:$A,$A73,'REEDS summary'!$B:$B,N$55)</f>
        <v>1.1679415437106744E-3</v>
      </c>
      <c r="P73">
        <f>SUMIFS('REEDS summary'!$N:$N,'REEDS summary'!$A:$A,$A73,'REEDS summary'!$B:$B,P$55)</f>
        <v>1.4752611048013651E-3</v>
      </c>
      <c r="Q73">
        <f>SUMIFS('REEDS summary'!$N:$N,'REEDS summary'!$A:$A,$A73,'REEDS summary'!$B:$B,Q$55)</f>
        <v>0.70801660808093225</v>
      </c>
      <c r="R73">
        <f>SUMIFS('REEDS summary'!$N:$N,'REEDS summary'!$A:$A,$A73,'REEDS summary'!$B:$B,R$55)</f>
        <v>0</v>
      </c>
      <c r="S73">
        <f>SUMIFS('REEDS summary'!$N:$N,'REEDS summary'!$A:$A,$A73,'REEDS summary'!$B:$B,S$55)</f>
        <v>6.1491813621108213E-2</v>
      </c>
      <c r="T73">
        <f>SUMIFS('REEDS summary'!$N:$N,'REEDS summary'!$A:$A,$A73,'REEDS summary'!$B:$B,T$55)</f>
        <v>0.21778337426076899</v>
      </c>
      <c r="U73">
        <f>SUMIFS('REEDS summary'!$N:$N,'REEDS summary'!$A:$A,$A73,'REEDS summary'!$B:$B,U$55)</f>
        <v>0</v>
      </c>
      <c r="V73">
        <f>SUMIFS('REEDS summary'!$N:$N,'REEDS summary'!$A:$A,$A73,'REEDS summary'!$B:$B,V$55)</f>
        <v>0</v>
      </c>
      <c r="W73">
        <f>SUMIFS('REEDS summary'!$N:$N,'REEDS summary'!$A:$A,$A73,'REEDS summary'!$B:$B,W$55)</f>
        <v>0</v>
      </c>
      <c r="X73">
        <f>SUMIFS('REEDS summary'!$N:$N,'REEDS summary'!$A:$A,$A73,'REEDS summary'!$B:$B,X$55)</f>
        <v>0</v>
      </c>
      <c r="Y73">
        <f>SUMIFS('REEDS summary'!$N:$N,'REEDS summary'!$A:$A,$A73,'REEDS summary'!$B:$B,Y$55)</f>
        <v>0</v>
      </c>
      <c r="Z73">
        <f>SUMIFS('REEDS summary'!$N:$N,'REEDS summary'!$A:$A,$A73,'REEDS summary'!$B:$B,Z$55)</f>
        <v>1.1232942932389176E-2</v>
      </c>
      <c r="AB73">
        <f>SUMIFS('REEDS summary'!$O:$O,'REEDS summary'!$A:$A,$A73,'REEDS summary'!$B:$B,AB$55)</f>
        <v>1.5315811979797779E-3</v>
      </c>
      <c r="AC73">
        <f>SUMIFS('REEDS summary'!$O:$O,'REEDS summary'!$A:$A,$A73,'REEDS summary'!$B:$B,AC$55)</f>
        <v>0.69958330080473907</v>
      </c>
      <c r="AD73">
        <f>SUMIFS('REEDS summary'!$O:$O,'REEDS summary'!$A:$A,$A73,'REEDS summary'!$B:$B,AD$55)</f>
        <v>0</v>
      </c>
      <c r="AE73">
        <f>SUMIFS('REEDS summary'!$O:$O,'REEDS summary'!$A:$A,$A73,'REEDS summary'!$B:$B,AE$55)</f>
        <v>6.3897364053332698E-2</v>
      </c>
      <c r="AF73">
        <f>SUMIFS('REEDS summary'!$O:$O,'REEDS summary'!$A:$A,$A73,'REEDS summary'!$B:$B,AF$55)</f>
        <v>0.2233103825221176</v>
      </c>
      <c r="AG73">
        <f>SUMIFS('REEDS summary'!$O:$O,'REEDS summary'!$A:$A,$A73,'REEDS summary'!$B:$B,AG$55)</f>
        <v>0</v>
      </c>
      <c r="AH73">
        <f>SUMIFS('REEDS summary'!$O:$O,'REEDS summary'!$A:$A,$A73,'REEDS summary'!$B:$B,AH$55)</f>
        <v>0</v>
      </c>
      <c r="AI73">
        <f>SUMIFS('REEDS summary'!$O:$O,'REEDS summary'!$A:$A,$A73,'REEDS summary'!$B:$B,AI$55)</f>
        <v>0</v>
      </c>
      <c r="AJ73">
        <f>SUMIFS('REEDS summary'!$O:$O,'REEDS summary'!$A:$A,$A73,'REEDS summary'!$B:$B,AJ$55)</f>
        <v>0</v>
      </c>
      <c r="AK73">
        <f>SUMIFS('REEDS summary'!$O:$O,'REEDS summary'!$A:$A,$A73,'REEDS summary'!$B:$B,AK$55)</f>
        <v>0</v>
      </c>
      <c r="AL73">
        <f>SUMIFS('REEDS summary'!$O:$O,'REEDS summary'!$A:$A,$A73,'REEDS summary'!$B:$B,AL$55)</f>
        <v>1.16773714218308E-2</v>
      </c>
      <c r="AN73">
        <f>SUMIFS('REEDS summary'!$P:$P,'REEDS summary'!$A:$A,$A73,'REEDS summary'!$B:$B,AN$55)</f>
        <v>1.5615728300417506E-3</v>
      </c>
      <c r="AO73">
        <f>SUMIFS('REEDS summary'!$P:$P,'REEDS summary'!$A:$A,$A73,'REEDS summary'!$B:$B,AO$55)</f>
        <v>0.67849924288098851</v>
      </c>
      <c r="AP73">
        <f>SUMIFS('REEDS summary'!$P:$P,'REEDS summary'!$A:$A,$A73,'REEDS summary'!$B:$B,AP$55)</f>
        <v>0</v>
      </c>
      <c r="AQ73">
        <f>SUMIFS('REEDS summary'!$P:$P,'REEDS summary'!$A:$A,$A73,'REEDS summary'!$B:$B,AQ$55)</f>
        <v>6.6572768570965085E-2</v>
      </c>
      <c r="AR73">
        <f>SUMIFS('REEDS summary'!$P:$P,'REEDS summary'!$A:$A,$A73,'REEDS summary'!$B:$B,AR$55)</f>
        <v>0.22912701922513012</v>
      </c>
      <c r="AS73">
        <f>SUMIFS('REEDS summary'!$P:$P,'REEDS summary'!$A:$A,$A73,'REEDS summary'!$B:$B,AS$55)</f>
        <v>0</v>
      </c>
      <c r="AT73">
        <f>SUMIFS('REEDS summary'!$P:$P,'REEDS summary'!$A:$A,$A73,'REEDS summary'!$B:$B,AT$55)</f>
        <v>0</v>
      </c>
      <c r="AU73">
        <f>SUMIFS('REEDS summary'!$P:$P,'REEDS summary'!$A:$A,$A73,'REEDS summary'!$B:$B,AU$55)</f>
        <v>0</v>
      </c>
      <c r="AV73">
        <f>SUMIFS('REEDS summary'!$P:$P,'REEDS summary'!$A:$A,$A73,'REEDS summary'!$B:$B,AV$55)</f>
        <v>6.2944549468334499E-3</v>
      </c>
      <c r="AW73">
        <f>SUMIFS('REEDS summary'!$P:$P,'REEDS summary'!$A:$A,$A73,'REEDS summary'!$B:$B,AW$55)</f>
        <v>0</v>
      </c>
      <c r="AX73">
        <f>SUMIFS('REEDS summary'!$P:$P,'REEDS summary'!$A:$A,$A73,'REEDS summary'!$B:$B,AX$55)</f>
        <v>1.7944941546041059E-2</v>
      </c>
      <c r="AZ73">
        <f>SUMIFS('REEDS summary'!$Q:$Q,'REEDS summary'!$A:$A,$A73,'REEDS summary'!$B:$B,AZ$55)</f>
        <v>1.5835004301043103E-3</v>
      </c>
      <c r="BA73">
        <f>SUMIFS('REEDS summary'!$Q:$Q,'REEDS summary'!$A:$A,$A73,'REEDS summary'!$B:$B,BA$55)</f>
        <v>0.6805742624441421</v>
      </c>
      <c r="BB73">
        <f>SUMIFS('REEDS summary'!$Q:$Q,'REEDS summary'!$A:$A,$A73,'REEDS summary'!$B:$B,BB$55)</f>
        <v>0</v>
      </c>
      <c r="BC73">
        <f>SUMIFS('REEDS summary'!$Q:$Q,'REEDS summary'!$A:$A,$A73,'REEDS summary'!$B:$B,BC$55)</f>
        <v>6.7567566936593201E-2</v>
      </c>
      <c r="BD73">
        <f>SUMIFS('REEDS summary'!$Q:$Q,'REEDS summary'!$A:$A,$A73,'REEDS summary'!$B:$B,BD$55)</f>
        <v>0.22355435139042001</v>
      </c>
      <c r="BE73">
        <f>SUMIFS('REEDS summary'!$Q:$Q,'REEDS summary'!$A:$A,$A73,'REEDS summary'!$B:$B,BE$55)</f>
        <v>0</v>
      </c>
      <c r="BF73">
        <f>SUMIFS('REEDS summary'!$Q:$Q,'REEDS summary'!$A:$A,$A73,'REEDS summary'!$B:$B,BF$55)</f>
        <v>0</v>
      </c>
      <c r="BG73">
        <f>SUMIFS('REEDS summary'!$Q:$Q,'REEDS summary'!$A:$A,$A73,'REEDS summary'!$B:$B,BG$55)</f>
        <v>0</v>
      </c>
      <c r="BH73">
        <f>SUMIFS('REEDS summary'!$Q:$Q,'REEDS summary'!$A:$A,$A73,'REEDS summary'!$B:$B,BH$55)</f>
        <v>6.3656122744076863E-3</v>
      </c>
      <c r="BI73">
        <f>SUMIFS('REEDS summary'!$Q:$Q,'REEDS summary'!$A:$A,$A73,'REEDS summary'!$B:$B,BI$55)</f>
        <v>0</v>
      </c>
      <c r="BJ73">
        <f>SUMIFS('REEDS summary'!$Q:$Q,'REEDS summary'!$A:$A,$A73,'REEDS summary'!$B:$B,BJ$55)</f>
        <v>2.0354706524332741E-2</v>
      </c>
      <c r="BL73">
        <f>SUMIFS('REEDS summary'!$R:$R,'REEDS summary'!$A:$A,$A73,'REEDS summary'!$B:$B,BL$55)</f>
        <v>1.6575284105951095E-3</v>
      </c>
      <c r="BM73">
        <f>SUMIFS('REEDS summary'!$R:$R,'REEDS summary'!$A:$A,$A73,'REEDS summary'!$B:$B,BM$55)</f>
        <v>0.67310609201684879</v>
      </c>
      <c r="BN73">
        <f>SUMIFS('REEDS summary'!$R:$R,'REEDS summary'!$A:$A,$A73,'REEDS summary'!$B:$B,BN$55)</f>
        <v>0</v>
      </c>
      <c r="BO73">
        <f>SUMIFS('REEDS summary'!$R:$R,'REEDS summary'!$A:$A,$A73,'REEDS summary'!$B:$B,BO$55)</f>
        <v>7.0789110337619934E-2</v>
      </c>
      <c r="BP73">
        <f>SUMIFS('REEDS summary'!$R:$R,'REEDS summary'!$A:$A,$A73,'REEDS summary'!$B:$B,BP$55)</f>
        <v>0.22264090848737764</v>
      </c>
      <c r="BQ73">
        <f>SUMIFS('REEDS summary'!$R:$R,'REEDS summary'!$A:$A,$A73,'REEDS summary'!$B:$B,BQ$55)</f>
        <v>0</v>
      </c>
      <c r="BR73">
        <f>SUMIFS('REEDS summary'!$R:$R,'REEDS summary'!$A:$A,$A73,'REEDS summary'!$B:$B,BR$55)</f>
        <v>0</v>
      </c>
      <c r="BS73">
        <f>SUMIFS('REEDS summary'!$R:$R,'REEDS summary'!$A:$A,$A73,'REEDS summary'!$B:$B,BS$55)</f>
        <v>0</v>
      </c>
      <c r="BT73">
        <f>SUMIFS('REEDS summary'!$R:$R,'REEDS summary'!$A:$A,$A73,'REEDS summary'!$B:$B,BT$55)</f>
        <v>6.6451508321365765E-3</v>
      </c>
      <c r="BU73">
        <f>SUMIFS('REEDS summary'!$R:$R,'REEDS summary'!$A:$A,$A73,'REEDS summary'!$B:$B,BU$55)</f>
        <v>0</v>
      </c>
      <c r="BV73">
        <f>SUMIFS('REEDS summary'!$R:$R,'REEDS summary'!$A:$A,$A73,'REEDS summary'!$B:$B,BV$55)</f>
        <v>2.5161209915421916E-2</v>
      </c>
      <c r="BX73">
        <f>SUMIFS('REEDS summary'!$S:$S,'REEDS summary'!$A:$A,$A73,'REEDS summary'!$B:$B,BX$55)</f>
        <v>1.0476124386763225E-3</v>
      </c>
      <c r="BY73">
        <f>SUMIFS('REEDS summary'!$S:$S,'REEDS summary'!$A:$A,$A73,'REEDS summary'!$B:$B,BY$55)</f>
        <v>0.372500166094555</v>
      </c>
      <c r="BZ73">
        <f>SUMIFS('REEDS summary'!$S:$S,'REEDS summary'!$A:$A,$A73,'REEDS summary'!$B:$B,BZ$55)</f>
        <v>0</v>
      </c>
      <c r="CA73">
        <f>SUMIFS('REEDS summary'!$S:$S,'REEDS summary'!$A:$A,$A73,'REEDS summary'!$B:$B,CA$55)</f>
        <v>4.5913908723723106E-2</v>
      </c>
      <c r="CB73">
        <f>SUMIFS('REEDS summary'!$S:$S,'REEDS summary'!$A:$A,$A73,'REEDS summary'!$B:$B,CB$55)</f>
        <v>0.1364185862768387</v>
      </c>
      <c r="CC73">
        <f>SUMIFS('REEDS summary'!$S:$S,'REEDS summary'!$A:$A,$A73,'REEDS summary'!$B:$B,CC$55)</f>
        <v>0</v>
      </c>
      <c r="CD73">
        <f>SUMIFS('REEDS summary'!$S:$S,'REEDS summary'!$A:$A,$A73,'REEDS summary'!$B:$B,CD$55)</f>
        <v>0</v>
      </c>
      <c r="CE73">
        <f>SUMIFS('REEDS summary'!$S:$S,'REEDS summary'!$A:$A,$A73,'REEDS summary'!$B:$B,CE$55)</f>
        <v>0</v>
      </c>
      <c r="CF73">
        <f>SUMIFS('REEDS summary'!$S:$S,'REEDS summary'!$A:$A,$A73,'REEDS summary'!$B:$B,CF$55)</f>
        <v>8.8885423240967869E-3</v>
      </c>
      <c r="CG73">
        <f>SUMIFS('REEDS summary'!$S:$S,'REEDS summary'!$A:$A,$A73,'REEDS summary'!$B:$B,CG$55)</f>
        <v>0</v>
      </c>
      <c r="CH73">
        <f>SUMIFS('REEDS summary'!$S:$S,'REEDS summary'!$A:$A,$A73,'REEDS summary'!$B:$B,CH$55)</f>
        <v>0.43523118414211009</v>
      </c>
      <c r="CJ73">
        <f>SUMIFS('REEDS summary'!$T:$T,'REEDS summary'!$A:$A,$A73,'REEDS summary'!$B:$B,CJ$55)</f>
        <v>9.9085813983960849E-4</v>
      </c>
      <c r="CK73">
        <f>SUMIFS('REEDS summary'!$T:$T,'REEDS summary'!$A:$A,$A73,'REEDS summary'!$B:$B,CK$55)</f>
        <v>0.36021402780968675</v>
      </c>
      <c r="CL73">
        <f>SUMIFS('REEDS summary'!$T:$T,'REEDS summary'!$A:$A,$A73,'REEDS summary'!$B:$B,CL$55)</f>
        <v>0</v>
      </c>
      <c r="CM73">
        <f>SUMIFS('REEDS summary'!$T:$T,'REEDS summary'!$A:$A,$A73,'REEDS summary'!$B:$B,CM$55)</f>
        <v>4.4461966634766086E-2</v>
      </c>
      <c r="CN73">
        <f>SUMIFS('REEDS summary'!$T:$T,'REEDS summary'!$A:$A,$A73,'REEDS summary'!$B:$B,CN$55)</f>
        <v>0.1304504245700214</v>
      </c>
      <c r="CO73">
        <f>SUMIFS('REEDS summary'!$T:$T,'REEDS summary'!$A:$A,$A73,'REEDS summary'!$B:$B,CO$55)</f>
        <v>0</v>
      </c>
      <c r="CP73">
        <f>SUMIFS('REEDS summary'!$T:$T,'REEDS summary'!$A:$A,$A73,'REEDS summary'!$B:$B,CP$55)</f>
        <v>0</v>
      </c>
      <c r="CQ73">
        <f>SUMIFS('REEDS summary'!$T:$T,'REEDS summary'!$A:$A,$A73,'REEDS summary'!$B:$B,CQ$55)</f>
        <v>0</v>
      </c>
      <c r="CR73">
        <f>SUMIFS('REEDS summary'!$T:$T,'REEDS summary'!$A:$A,$A73,'REEDS summary'!$B:$B,CR$55)</f>
        <v>8.7474065880375797E-3</v>
      </c>
      <c r="CS73">
        <f>SUMIFS('REEDS summary'!$T:$T,'REEDS summary'!$A:$A,$A73,'REEDS summary'!$B:$B,CS$55)</f>
        <v>0</v>
      </c>
      <c r="CT73">
        <f>SUMIFS('REEDS summary'!$T:$T,'REEDS summary'!$A:$A,$A73,'REEDS summary'!$B:$B,CT$55)</f>
        <v>0.45513531625764858</v>
      </c>
      <c r="CV73">
        <f>SUMIFS('REEDS summary'!$U:$U,'REEDS summary'!$A:$A,$A73,'REEDS summary'!$B:$B,CV$55)</f>
        <v>9.5883921356147077E-4</v>
      </c>
      <c r="CW73">
        <f>SUMIFS('REEDS summary'!$U:$U,'REEDS summary'!$A:$A,$A73,'REEDS summary'!$B:$B,CW$55)</f>
        <v>0.33367005635430325</v>
      </c>
      <c r="CX73">
        <f>SUMIFS('REEDS summary'!$U:$U,'REEDS summary'!$A:$A,$A73,'REEDS summary'!$B:$B,CX$55)</f>
        <v>0</v>
      </c>
      <c r="CY73">
        <f>SUMIFS('REEDS summary'!$U:$U,'REEDS summary'!$A:$A,$A73,'REEDS summary'!$B:$B,CY$55)</f>
        <v>4.3063302148744792E-2</v>
      </c>
      <c r="CZ73">
        <f>SUMIFS('REEDS summary'!$U:$U,'REEDS summary'!$A:$A,$A73,'REEDS summary'!$B:$B,CZ$55)</f>
        <v>0.11391677056191922</v>
      </c>
      <c r="DA73">
        <f>SUMIFS('REEDS summary'!$U:$U,'REEDS summary'!$A:$A,$A73,'REEDS summary'!$B:$B,DA$55)</f>
        <v>0</v>
      </c>
      <c r="DB73">
        <f>SUMIFS('REEDS summary'!$U:$U,'REEDS summary'!$A:$A,$A73,'REEDS summary'!$B:$B,DB$55)</f>
        <v>0</v>
      </c>
      <c r="DC73">
        <f>SUMIFS('REEDS summary'!$U:$U,'REEDS summary'!$A:$A,$A73,'REEDS summary'!$B:$B,DC$55)</f>
        <v>0</v>
      </c>
      <c r="DD73">
        <f>SUMIFS('REEDS summary'!$U:$U,'REEDS summary'!$A:$A,$A73,'REEDS summary'!$B:$B,DD$55)</f>
        <v>8.4421441133410522E-3</v>
      </c>
      <c r="DE73">
        <f>SUMIFS('REEDS summary'!$U:$U,'REEDS summary'!$A:$A,$A73,'REEDS summary'!$B:$B,DE$55)</f>
        <v>0</v>
      </c>
      <c r="DF73">
        <f>SUMIFS('REEDS summary'!$U:$U,'REEDS summary'!$A:$A,$A73,'REEDS summary'!$B:$B,DF$55)</f>
        <v>0.49994888760813022</v>
      </c>
    </row>
    <row r="74" spans="1:110">
      <c r="A74" s="19" t="s">
        <v>59</v>
      </c>
      <c r="B74" s="19">
        <f>SUMIFS('Cross border connections'!$R$4:$R$54,'Cross border connections'!$P$4:$P$54,Imports_new!A74)</f>
        <v>0</v>
      </c>
      <c r="D74">
        <f>SUMIFS('REEDS summary'!$M:$M,'REEDS summary'!$A:$A,$A74,'REEDS summary'!$B:$B,D$55)</f>
        <v>0</v>
      </c>
      <c r="E74">
        <f>SUMIFS('REEDS summary'!$M:$M,'REEDS summary'!$A:$A,$A74,'REEDS summary'!$B:$B,E$55)</f>
        <v>0.10846470932327441</v>
      </c>
      <c r="F74">
        <f>SUMIFS('REEDS summary'!$M:$M,'REEDS summary'!$A:$A,$A74,'REEDS summary'!$B:$B,F$55)</f>
        <v>0</v>
      </c>
      <c r="G74">
        <f>SUMIFS('REEDS summary'!$M:$M,'REEDS summary'!$A:$A,$A74,'REEDS summary'!$B:$B,G$55)</f>
        <v>1.2582211110394443E-2</v>
      </c>
      <c r="H74">
        <f>SUMIFS('REEDS summary'!$M:$M,'REEDS summary'!$A:$A,$A74,'REEDS summary'!$B:$B,H$55)</f>
        <v>0.59952188196746015</v>
      </c>
      <c r="I74">
        <f>SUMIFS('REEDS summary'!$M:$M,'REEDS summary'!$A:$A,$A74,'REEDS summary'!$B:$B,I$55)</f>
        <v>0.21117053850019135</v>
      </c>
      <c r="J74">
        <f>SUMIFS('REEDS summary'!$M:$M,'REEDS summary'!$A:$A,$A74,'REEDS summary'!$B:$B,J$55)</f>
        <v>0</v>
      </c>
      <c r="K74">
        <f>SUMIFS('REEDS summary'!$M:$M,'REEDS summary'!$A:$A,$A74,'REEDS summary'!$B:$B,K$55)</f>
        <v>6.4405499255822479E-2</v>
      </c>
      <c r="L74">
        <f>SUMIFS('REEDS summary'!$M:$M,'REEDS summary'!$A:$A,$A74,'REEDS summary'!$B:$B,L$55)</f>
        <v>0</v>
      </c>
      <c r="M74">
        <f>SUMIFS('REEDS summary'!$M:$M,'REEDS summary'!$A:$A,$A74,'REEDS summary'!$B:$B,M$55)</f>
        <v>0</v>
      </c>
      <c r="N74">
        <f>SUMIFS('REEDS summary'!$M:$M,'REEDS summary'!$A:$A,$A74,'REEDS summary'!$B:$B,N$55)</f>
        <v>3.8551598428571902E-3</v>
      </c>
      <c r="P74">
        <f>SUMIFS('REEDS summary'!$N:$N,'REEDS summary'!$A:$A,$A74,'REEDS summary'!$B:$B,P$55)</f>
        <v>0</v>
      </c>
      <c r="Q74">
        <f>SUMIFS('REEDS summary'!$N:$N,'REEDS summary'!$A:$A,$A74,'REEDS summary'!$B:$B,Q$55)</f>
        <v>8.8107464862312745E-2</v>
      </c>
      <c r="R74">
        <f>SUMIFS('REEDS summary'!$N:$N,'REEDS summary'!$A:$A,$A74,'REEDS summary'!$B:$B,R$55)</f>
        <v>0</v>
      </c>
      <c r="S74">
        <f>SUMIFS('REEDS summary'!$N:$N,'REEDS summary'!$A:$A,$A74,'REEDS summary'!$B:$B,S$55)</f>
        <v>1.2090649655244208E-2</v>
      </c>
      <c r="T74">
        <f>SUMIFS('REEDS summary'!$N:$N,'REEDS summary'!$A:$A,$A74,'REEDS summary'!$B:$B,T$55)</f>
        <v>0.63440545541574278</v>
      </c>
      <c r="U74">
        <f>SUMIFS('REEDS summary'!$N:$N,'REEDS summary'!$A:$A,$A74,'REEDS summary'!$B:$B,U$55)</f>
        <v>0.20292053408687655</v>
      </c>
      <c r="V74">
        <f>SUMIFS('REEDS summary'!$N:$N,'REEDS summary'!$A:$A,$A74,'REEDS summary'!$B:$B,V$55)</f>
        <v>0</v>
      </c>
      <c r="W74">
        <f>SUMIFS('REEDS summary'!$N:$N,'REEDS summary'!$A:$A,$A74,'REEDS summary'!$B:$B,W$55)</f>
        <v>5.7936387517452316E-2</v>
      </c>
      <c r="X74">
        <f>SUMIFS('REEDS summary'!$N:$N,'REEDS summary'!$A:$A,$A74,'REEDS summary'!$B:$B,X$55)</f>
        <v>0</v>
      </c>
      <c r="Y74">
        <f>SUMIFS('REEDS summary'!$N:$N,'REEDS summary'!$A:$A,$A74,'REEDS summary'!$B:$B,Y$55)</f>
        <v>0</v>
      </c>
      <c r="Z74">
        <f>SUMIFS('REEDS summary'!$N:$N,'REEDS summary'!$A:$A,$A74,'REEDS summary'!$B:$B,Z$55)</f>
        <v>4.5395084623714122E-3</v>
      </c>
      <c r="AB74">
        <f>SUMIFS('REEDS summary'!$O:$O,'REEDS summary'!$A:$A,$A74,'REEDS summary'!$B:$B,AB$55)</f>
        <v>0</v>
      </c>
      <c r="AC74">
        <f>SUMIFS('REEDS summary'!$O:$O,'REEDS summary'!$A:$A,$A74,'REEDS summary'!$B:$B,AC$55)</f>
        <v>8.558350059965994E-2</v>
      </c>
      <c r="AD74">
        <f>SUMIFS('REEDS summary'!$O:$O,'REEDS summary'!$A:$A,$A74,'REEDS summary'!$B:$B,AD$55)</f>
        <v>0</v>
      </c>
      <c r="AE74">
        <f>SUMIFS('REEDS summary'!$O:$O,'REEDS summary'!$A:$A,$A74,'REEDS summary'!$B:$B,AE$55)</f>
        <v>1.2355360166543768E-2</v>
      </c>
      <c r="AF74">
        <f>SUMIFS('REEDS summary'!$O:$O,'REEDS summary'!$A:$A,$A74,'REEDS summary'!$B:$B,AF$55)</f>
        <v>0.65167870211924328</v>
      </c>
      <c r="AG74">
        <f>SUMIFS('REEDS summary'!$O:$O,'REEDS summary'!$A:$A,$A74,'REEDS summary'!$B:$B,AG$55)</f>
        <v>0.20698904964058615</v>
      </c>
      <c r="AH74">
        <f>SUMIFS('REEDS summary'!$O:$O,'REEDS summary'!$A:$A,$A74,'REEDS summary'!$B:$B,AH$55)</f>
        <v>0</v>
      </c>
      <c r="AI74">
        <f>SUMIFS('REEDS summary'!$O:$O,'REEDS summary'!$A:$A,$A74,'REEDS summary'!$B:$B,AI$55)</f>
        <v>3.6802247108416355E-2</v>
      </c>
      <c r="AJ74">
        <f>SUMIFS('REEDS summary'!$O:$O,'REEDS summary'!$A:$A,$A74,'REEDS summary'!$B:$B,AJ$55)</f>
        <v>0</v>
      </c>
      <c r="AK74">
        <f>SUMIFS('REEDS summary'!$O:$O,'REEDS summary'!$A:$A,$A74,'REEDS summary'!$B:$B,AK$55)</f>
        <v>0</v>
      </c>
      <c r="AL74">
        <f>SUMIFS('REEDS summary'!$O:$O,'REEDS summary'!$A:$A,$A74,'REEDS summary'!$B:$B,AL$55)</f>
        <v>6.5911403655505643E-3</v>
      </c>
      <c r="AN74">
        <f>SUMIFS('REEDS summary'!$P:$P,'REEDS summary'!$A:$A,$A74,'REEDS summary'!$B:$B,AN$55)</f>
        <v>0</v>
      </c>
      <c r="AO74">
        <f>SUMIFS('REEDS summary'!$P:$P,'REEDS summary'!$A:$A,$A74,'REEDS summary'!$B:$B,AO$55)</f>
        <v>6.4511236039226164E-2</v>
      </c>
      <c r="AP74">
        <f>SUMIFS('REEDS summary'!$P:$P,'REEDS summary'!$A:$A,$A74,'REEDS summary'!$B:$B,AP$55)</f>
        <v>0</v>
      </c>
      <c r="AQ74">
        <f>SUMIFS('REEDS summary'!$P:$P,'REEDS summary'!$A:$A,$A74,'REEDS summary'!$B:$B,AQ$55)</f>
        <v>1.2825352533011996E-2</v>
      </c>
      <c r="AR74">
        <f>SUMIFS('REEDS summary'!$P:$P,'REEDS summary'!$A:$A,$A74,'REEDS summary'!$B:$B,AR$55)</f>
        <v>0.64919919835874906</v>
      </c>
      <c r="AS74">
        <f>SUMIFS('REEDS summary'!$P:$P,'REEDS summary'!$A:$A,$A74,'REEDS summary'!$B:$B,AS$55)</f>
        <v>0.21447558530600555</v>
      </c>
      <c r="AT74">
        <f>SUMIFS('REEDS summary'!$P:$P,'REEDS summary'!$A:$A,$A74,'REEDS summary'!$B:$B,AT$55)</f>
        <v>0</v>
      </c>
      <c r="AU74">
        <f>SUMIFS('REEDS summary'!$P:$P,'REEDS summary'!$A:$A,$A74,'REEDS summary'!$B:$B,AU$55)</f>
        <v>3.6747819050935347E-2</v>
      </c>
      <c r="AV74">
        <f>SUMIFS('REEDS summary'!$P:$P,'REEDS summary'!$A:$A,$A74,'REEDS summary'!$B:$B,AV$55)</f>
        <v>0</v>
      </c>
      <c r="AW74">
        <f>SUMIFS('REEDS summary'!$P:$P,'REEDS summary'!$A:$A,$A74,'REEDS summary'!$B:$B,AW$55)</f>
        <v>0</v>
      </c>
      <c r="AX74">
        <f>SUMIFS('REEDS summary'!$P:$P,'REEDS summary'!$A:$A,$A74,'REEDS summary'!$B:$B,AX$55)</f>
        <v>2.2240808712071888E-2</v>
      </c>
      <c r="AZ74">
        <f>SUMIFS('REEDS summary'!$Q:$Q,'REEDS summary'!$A:$A,$A74,'REEDS summary'!$B:$B,AZ$55)</f>
        <v>0</v>
      </c>
      <c r="BA74">
        <f>SUMIFS('REEDS summary'!$Q:$Q,'REEDS summary'!$A:$A,$A74,'REEDS summary'!$B:$B,BA$55)</f>
        <v>5.7762393248976709E-2</v>
      </c>
      <c r="BB74">
        <f>SUMIFS('REEDS summary'!$Q:$Q,'REEDS summary'!$A:$A,$A74,'REEDS summary'!$B:$B,BB$55)</f>
        <v>0</v>
      </c>
      <c r="BC74">
        <f>SUMIFS('REEDS summary'!$Q:$Q,'REEDS summary'!$A:$A,$A74,'REEDS summary'!$B:$B,BC$55)</f>
        <v>1.2778259429743517E-2</v>
      </c>
      <c r="BD74">
        <f>SUMIFS('REEDS summary'!$Q:$Q,'REEDS summary'!$A:$A,$A74,'REEDS summary'!$B:$B,BD$55)</f>
        <v>0.63923408020527761</v>
      </c>
      <c r="BE74">
        <f>SUMIFS('REEDS summary'!$Q:$Q,'REEDS summary'!$A:$A,$A74,'REEDS summary'!$B:$B,BE$55)</f>
        <v>0.21330384119928855</v>
      </c>
      <c r="BF74">
        <f>SUMIFS('REEDS summary'!$Q:$Q,'REEDS summary'!$A:$A,$A74,'REEDS summary'!$B:$B,BF$55)</f>
        <v>0</v>
      </c>
      <c r="BG74">
        <f>SUMIFS('REEDS summary'!$Q:$Q,'REEDS summary'!$A:$A,$A74,'REEDS summary'!$B:$B,BG$55)</f>
        <v>3.1492605024226406E-2</v>
      </c>
      <c r="BH74">
        <f>SUMIFS('REEDS summary'!$Q:$Q,'REEDS summary'!$A:$A,$A74,'REEDS summary'!$B:$B,BH$55)</f>
        <v>0</v>
      </c>
      <c r="BI74">
        <f>SUMIFS('REEDS summary'!$Q:$Q,'REEDS summary'!$A:$A,$A74,'REEDS summary'!$B:$B,BI$55)</f>
        <v>0</v>
      </c>
      <c r="BJ74">
        <f>SUMIFS('REEDS summary'!$Q:$Q,'REEDS summary'!$A:$A,$A74,'REEDS summary'!$B:$B,BJ$55)</f>
        <v>4.5428820892487232E-2</v>
      </c>
      <c r="BL74">
        <f>SUMIFS('REEDS summary'!$R:$R,'REEDS summary'!$A:$A,$A74,'REEDS summary'!$B:$B,BL$55)</f>
        <v>0</v>
      </c>
      <c r="BM74">
        <f>SUMIFS('REEDS summary'!$R:$R,'REEDS summary'!$A:$A,$A74,'REEDS summary'!$B:$B,BM$55)</f>
        <v>4.2873566337254317E-2</v>
      </c>
      <c r="BN74">
        <f>SUMIFS('REEDS summary'!$R:$R,'REEDS summary'!$A:$A,$A74,'REEDS summary'!$B:$B,BN$55)</f>
        <v>0</v>
      </c>
      <c r="BO74">
        <f>SUMIFS('REEDS summary'!$R:$R,'REEDS summary'!$A:$A,$A74,'REEDS summary'!$B:$B,BO$55)</f>
        <v>1.2471851402882334E-2</v>
      </c>
      <c r="BP74">
        <f>SUMIFS('REEDS summary'!$R:$R,'REEDS summary'!$A:$A,$A74,'REEDS summary'!$B:$B,BP$55)</f>
        <v>0.58655163231903718</v>
      </c>
      <c r="BQ74">
        <f>SUMIFS('REEDS summary'!$R:$R,'REEDS summary'!$A:$A,$A74,'REEDS summary'!$B:$B,BQ$55)</f>
        <v>0.20781519925353423</v>
      </c>
      <c r="BR74">
        <f>SUMIFS('REEDS summary'!$R:$R,'REEDS summary'!$A:$A,$A74,'REEDS summary'!$B:$B,BR$55)</f>
        <v>0</v>
      </c>
      <c r="BS74">
        <f>SUMIFS('REEDS summary'!$R:$R,'REEDS summary'!$A:$A,$A74,'REEDS summary'!$B:$B,BS$55)</f>
        <v>3.1016007859831701E-2</v>
      </c>
      <c r="BT74">
        <f>SUMIFS('REEDS summary'!$R:$R,'REEDS summary'!$A:$A,$A74,'REEDS summary'!$B:$B,BT$55)</f>
        <v>0</v>
      </c>
      <c r="BU74">
        <f>SUMIFS('REEDS summary'!$R:$R,'REEDS summary'!$A:$A,$A74,'REEDS summary'!$B:$B,BU$55)</f>
        <v>0</v>
      </c>
      <c r="BV74">
        <f>SUMIFS('REEDS summary'!$R:$R,'REEDS summary'!$A:$A,$A74,'REEDS summary'!$B:$B,BV$55)</f>
        <v>0.11927174282746027</v>
      </c>
      <c r="BX74">
        <f>SUMIFS('REEDS summary'!$S:$S,'REEDS summary'!$A:$A,$A74,'REEDS summary'!$B:$B,BX$55)</f>
        <v>0</v>
      </c>
      <c r="BY74">
        <f>SUMIFS('REEDS summary'!$S:$S,'REEDS summary'!$A:$A,$A74,'REEDS summary'!$B:$B,BY$55)</f>
        <v>4.3457822202959039E-2</v>
      </c>
      <c r="BZ74">
        <f>SUMIFS('REEDS summary'!$S:$S,'REEDS summary'!$A:$A,$A74,'REEDS summary'!$B:$B,BZ$55)</f>
        <v>0</v>
      </c>
      <c r="CA74">
        <f>SUMIFS('REEDS summary'!$S:$S,'REEDS summary'!$A:$A,$A74,'REEDS summary'!$B:$B,CA$55)</f>
        <v>1.2904908793788838E-2</v>
      </c>
      <c r="CB74">
        <f>SUMIFS('REEDS summary'!$S:$S,'REEDS summary'!$A:$A,$A74,'REEDS summary'!$B:$B,CB$55)</f>
        <v>0.47372038239718667</v>
      </c>
      <c r="CC74">
        <f>SUMIFS('REEDS summary'!$S:$S,'REEDS summary'!$A:$A,$A74,'REEDS summary'!$B:$B,CC$55)</f>
        <v>0.21464587584821368</v>
      </c>
      <c r="CD74">
        <f>SUMIFS('REEDS summary'!$S:$S,'REEDS summary'!$A:$A,$A74,'REEDS summary'!$B:$B,CD$55)</f>
        <v>0</v>
      </c>
      <c r="CE74">
        <f>SUMIFS('REEDS summary'!$S:$S,'REEDS summary'!$A:$A,$A74,'REEDS summary'!$B:$B,CE$55)</f>
        <v>2.4262539262792857E-2</v>
      </c>
      <c r="CF74">
        <f>SUMIFS('REEDS summary'!$S:$S,'REEDS summary'!$A:$A,$A74,'REEDS summary'!$B:$B,CF$55)</f>
        <v>0</v>
      </c>
      <c r="CG74">
        <f>SUMIFS('REEDS summary'!$S:$S,'REEDS summary'!$A:$A,$A74,'REEDS summary'!$B:$B,CG$55)</f>
        <v>0</v>
      </c>
      <c r="CH74">
        <f>SUMIFS('REEDS summary'!$S:$S,'REEDS summary'!$A:$A,$A74,'REEDS summary'!$B:$B,CH$55)</f>
        <v>0.23100847149505893</v>
      </c>
      <c r="CJ74">
        <f>SUMIFS('REEDS summary'!$T:$T,'REEDS summary'!$A:$A,$A74,'REEDS summary'!$B:$B,CJ$55)</f>
        <v>0</v>
      </c>
      <c r="CK74">
        <f>SUMIFS('REEDS summary'!$T:$T,'REEDS summary'!$A:$A,$A74,'REEDS summary'!$B:$B,CK$55)</f>
        <v>3.9730173658207302E-2</v>
      </c>
      <c r="CL74">
        <f>SUMIFS('REEDS summary'!$T:$T,'REEDS summary'!$A:$A,$A74,'REEDS summary'!$B:$B,CL$55)</f>
        <v>0</v>
      </c>
      <c r="CM74">
        <f>SUMIFS('REEDS summary'!$T:$T,'REEDS summary'!$A:$A,$A74,'REEDS summary'!$B:$B,CM$55)</f>
        <v>1.3895187534561431E-2</v>
      </c>
      <c r="CN74">
        <f>SUMIFS('REEDS summary'!$T:$T,'REEDS summary'!$A:$A,$A74,'REEDS summary'!$B:$B,CN$55)</f>
        <v>0.45274398749569944</v>
      </c>
      <c r="CO74">
        <f>SUMIFS('REEDS summary'!$T:$T,'REEDS summary'!$A:$A,$A74,'REEDS summary'!$B:$B,CO$55)</f>
        <v>0.23070374492628629</v>
      </c>
      <c r="CP74">
        <f>SUMIFS('REEDS summary'!$T:$T,'REEDS summary'!$A:$A,$A74,'REEDS summary'!$B:$B,CP$55)</f>
        <v>0</v>
      </c>
      <c r="CQ74">
        <f>SUMIFS('REEDS summary'!$T:$T,'REEDS summary'!$A:$A,$A74,'REEDS summary'!$B:$B,CQ$55)</f>
        <v>1.3161793309700584E-2</v>
      </c>
      <c r="CR74">
        <f>SUMIFS('REEDS summary'!$T:$T,'REEDS summary'!$A:$A,$A74,'REEDS summary'!$B:$B,CR$55)</f>
        <v>0</v>
      </c>
      <c r="CS74">
        <f>SUMIFS('REEDS summary'!$T:$T,'REEDS summary'!$A:$A,$A74,'REEDS summary'!$B:$B,CS$55)</f>
        <v>0</v>
      </c>
      <c r="CT74">
        <f>SUMIFS('REEDS summary'!$T:$T,'REEDS summary'!$A:$A,$A74,'REEDS summary'!$B:$B,CT$55)</f>
        <v>0.24976511307554497</v>
      </c>
      <c r="CV74">
        <f>SUMIFS('REEDS summary'!$U:$U,'REEDS summary'!$A:$A,$A74,'REEDS summary'!$B:$B,CV$55)</f>
        <v>0</v>
      </c>
      <c r="CW74">
        <f>SUMIFS('REEDS summary'!$U:$U,'REEDS summary'!$A:$A,$A74,'REEDS summary'!$B:$B,CW$55)</f>
        <v>3.9207740522458658E-2</v>
      </c>
      <c r="CX74">
        <f>SUMIFS('REEDS summary'!$U:$U,'REEDS summary'!$A:$A,$A74,'REEDS summary'!$B:$B,CX$55)</f>
        <v>0</v>
      </c>
      <c r="CY74">
        <f>SUMIFS('REEDS summary'!$U:$U,'REEDS summary'!$A:$A,$A74,'REEDS summary'!$B:$B,CY$55)</f>
        <v>1.5564537561410102E-2</v>
      </c>
      <c r="CZ74">
        <f>SUMIFS('REEDS summary'!$U:$U,'REEDS summary'!$A:$A,$A74,'REEDS summary'!$B:$B,CZ$55)</f>
        <v>0.38380613077581494</v>
      </c>
      <c r="DA74">
        <f>SUMIFS('REEDS summary'!$U:$U,'REEDS summary'!$A:$A,$A74,'REEDS summary'!$B:$B,DA$55)</f>
        <v>0.25795861921337626</v>
      </c>
      <c r="DB74">
        <f>SUMIFS('REEDS summary'!$U:$U,'REEDS summary'!$A:$A,$A74,'REEDS summary'!$B:$B,DB$55)</f>
        <v>0</v>
      </c>
      <c r="DC74">
        <f>SUMIFS('REEDS summary'!$U:$U,'REEDS summary'!$A:$A,$A74,'REEDS summary'!$B:$B,DC$55)</f>
        <v>1.344145401464621E-2</v>
      </c>
      <c r="DD74">
        <f>SUMIFS('REEDS summary'!$U:$U,'REEDS summary'!$A:$A,$A74,'REEDS summary'!$B:$B,DD$55)</f>
        <v>0</v>
      </c>
      <c r="DE74">
        <f>SUMIFS('REEDS summary'!$U:$U,'REEDS summary'!$A:$A,$A74,'REEDS summary'!$B:$B,DE$55)</f>
        <v>0</v>
      </c>
      <c r="DF74">
        <f>SUMIFS('REEDS summary'!$U:$U,'REEDS summary'!$A:$A,$A74,'REEDS summary'!$B:$B,DF$55)</f>
        <v>0.29002151791229386</v>
      </c>
    </row>
    <row r="75" spans="1:110">
      <c r="A75" s="19" t="s">
        <v>61</v>
      </c>
      <c r="B75" s="19">
        <f>SUMIFS('Cross border connections'!$R$4:$R$54,'Cross border connections'!$P$4:$P$54,Imports_new!A75)</f>
        <v>0</v>
      </c>
      <c r="D75">
        <f>SUMIFS('REEDS summary'!$M:$M,'REEDS summary'!$A:$A,$A75,'REEDS summary'!$B:$B,D$55)</f>
        <v>2.5333581072988803E-2</v>
      </c>
      <c r="E75">
        <f>SUMIFS('REEDS summary'!$M:$M,'REEDS summary'!$A:$A,$A75,'REEDS summary'!$B:$B,E$55)</f>
        <v>0</v>
      </c>
      <c r="F75">
        <f>SUMIFS('REEDS summary'!$M:$M,'REEDS summary'!$A:$A,$A75,'REEDS summary'!$B:$B,F$55)</f>
        <v>0</v>
      </c>
      <c r="G75">
        <f>SUMIFS('REEDS summary'!$M:$M,'REEDS summary'!$A:$A,$A75,'REEDS summary'!$B:$B,G$55)</f>
        <v>0.3869475526941128</v>
      </c>
      <c r="H75">
        <f>SUMIFS('REEDS summary'!$M:$M,'REEDS summary'!$A:$A,$A75,'REEDS summary'!$B:$B,H$55)</f>
        <v>0.1533195807976396</v>
      </c>
      <c r="I75">
        <f>SUMIFS('REEDS summary'!$M:$M,'REEDS summary'!$A:$A,$A75,'REEDS summary'!$B:$B,I$55)</f>
        <v>0</v>
      </c>
      <c r="J75">
        <f>SUMIFS('REEDS summary'!$M:$M,'REEDS summary'!$A:$A,$A75,'REEDS summary'!$B:$B,J$55)</f>
        <v>0</v>
      </c>
      <c r="K75">
        <f>SUMIFS('REEDS summary'!$M:$M,'REEDS summary'!$A:$A,$A75,'REEDS summary'!$B:$B,K$55)</f>
        <v>3.878271030914103E-2</v>
      </c>
      <c r="L75">
        <f>SUMIFS('REEDS summary'!$M:$M,'REEDS summary'!$A:$A,$A75,'REEDS summary'!$B:$B,L$55)</f>
        <v>0.35001874837001112</v>
      </c>
      <c r="M75">
        <f>SUMIFS('REEDS summary'!$M:$M,'REEDS summary'!$A:$A,$A75,'REEDS summary'!$B:$B,M$55)</f>
        <v>0</v>
      </c>
      <c r="N75">
        <f>SUMIFS('REEDS summary'!$M:$M,'REEDS summary'!$A:$A,$A75,'REEDS summary'!$B:$B,N$55)</f>
        <v>4.5597826756106651E-2</v>
      </c>
      <c r="P75">
        <f>SUMIFS('REEDS summary'!$N:$N,'REEDS summary'!$A:$A,$A75,'REEDS summary'!$B:$B,P$55)</f>
        <v>8.4377885854959381E-3</v>
      </c>
      <c r="Q75">
        <f>SUMIFS('REEDS summary'!$N:$N,'REEDS summary'!$A:$A,$A75,'REEDS summary'!$B:$B,Q$55)</f>
        <v>0</v>
      </c>
      <c r="R75">
        <f>SUMIFS('REEDS summary'!$N:$N,'REEDS summary'!$A:$A,$A75,'REEDS summary'!$B:$B,R$55)</f>
        <v>0</v>
      </c>
      <c r="S75">
        <f>SUMIFS('REEDS summary'!$N:$N,'REEDS summary'!$A:$A,$A75,'REEDS summary'!$B:$B,S$55)</f>
        <v>0.36389806695809823</v>
      </c>
      <c r="T75">
        <f>SUMIFS('REEDS summary'!$N:$N,'REEDS summary'!$A:$A,$A75,'REEDS summary'!$B:$B,T$55)</f>
        <v>0.14418672166455562</v>
      </c>
      <c r="U75">
        <f>SUMIFS('REEDS summary'!$N:$N,'REEDS summary'!$A:$A,$A75,'REEDS summary'!$B:$B,U$55)</f>
        <v>0</v>
      </c>
      <c r="V75">
        <f>SUMIFS('REEDS summary'!$N:$N,'REEDS summary'!$A:$A,$A75,'REEDS summary'!$B:$B,V$55)</f>
        <v>0</v>
      </c>
      <c r="W75">
        <f>SUMIFS('REEDS summary'!$N:$N,'REEDS summary'!$A:$A,$A75,'REEDS summary'!$B:$B,W$55)</f>
        <v>2.3536418575113835E-2</v>
      </c>
      <c r="X75">
        <f>SUMIFS('REEDS summary'!$N:$N,'REEDS summary'!$A:$A,$A75,'REEDS summary'!$B:$B,X$55)</f>
        <v>0.38451059110414831</v>
      </c>
      <c r="Y75">
        <f>SUMIFS('REEDS summary'!$N:$N,'REEDS summary'!$A:$A,$A75,'REEDS summary'!$B:$B,Y$55)</f>
        <v>0</v>
      </c>
      <c r="Z75">
        <f>SUMIFS('REEDS summary'!$N:$N,'REEDS summary'!$A:$A,$A75,'REEDS summary'!$B:$B,Z$55)</f>
        <v>7.5430413112588093E-2</v>
      </c>
      <c r="AB75">
        <f>SUMIFS('REEDS summary'!$O:$O,'REEDS summary'!$A:$A,$A75,'REEDS summary'!$B:$B,AB$55)</f>
        <v>7.4070863342752345E-3</v>
      </c>
      <c r="AC75">
        <f>SUMIFS('REEDS summary'!$O:$O,'REEDS summary'!$A:$A,$A75,'REEDS summary'!$B:$B,AC$55)</f>
        <v>0</v>
      </c>
      <c r="AD75">
        <f>SUMIFS('REEDS summary'!$O:$O,'REEDS summary'!$A:$A,$A75,'REEDS summary'!$B:$B,AD$55)</f>
        <v>0</v>
      </c>
      <c r="AE75">
        <f>SUMIFS('REEDS summary'!$O:$O,'REEDS summary'!$A:$A,$A75,'REEDS summary'!$B:$B,AE$55)</f>
        <v>0.36766470361137155</v>
      </c>
      <c r="AF75">
        <f>SUMIFS('REEDS summary'!$O:$O,'REEDS summary'!$A:$A,$A75,'REEDS summary'!$B:$B,AF$55)</f>
        <v>0.14484995981037893</v>
      </c>
      <c r="AG75">
        <f>SUMIFS('REEDS summary'!$O:$O,'REEDS summary'!$A:$A,$A75,'REEDS summary'!$B:$B,AG$55)</f>
        <v>0</v>
      </c>
      <c r="AH75">
        <f>SUMIFS('REEDS summary'!$O:$O,'REEDS summary'!$A:$A,$A75,'REEDS summary'!$B:$B,AH$55)</f>
        <v>4.5248647650591028E-3</v>
      </c>
      <c r="AI75">
        <f>SUMIFS('REEDS summary'!$O:$O,'REEDS summary'!$A:$A,$A75,'REEDS summary'!$B:$B,AI$55)</f>
        <v>7.778704876446927E-4</v>
      </c>
      <c r="AJ75">
        <f>SUMIFS('REEDS summary'!$O:$O,'REEDS summary'!$A:$A,$A75,'REEDS summary'!$B:$B,AJ$55)</f>
        <v>0.39899667243110981</v>
      </c>
      <c r="AK75">
        <f>SUMIFS('REEDS summary'!$O:$O,'REEDS summary'!$A:$A,$A75,'REEDS summary'!$B:$B,AK$55)</f>
        <v>0</v>
      </c>
      <c r="AL75">
        <f>SUMIFS('REEDS summary'!$O:$O,'REEDS summary'!$A:$A,$A75,'REEDS summary'!$B:$B,AL$55)</f>
        <v>7.5778842560160667E-2</v>
      </c>
      <c r="AN75">
        <f>SUMIFS('REEDS summary'!$P:$P,'REEDS summary'!$A:$A,$A75,'REEDS summary'!$B:$B,AN$55)</f>
        <v>1.0524010118069516E-2</v>
      </c>
      <c r="AO75">
        <f>SUMIFS('REEDS summary'!$P:$P,'REEDS summary'!$A:$A,$A75,'REEDS summary'!$B:$B,AO$55)</f>
        <v>1.083776837536651E-3</v>
      </c>
      <c r="AP75">
        <f>SUMIFS('REEDS summary'!$P:$P,'REEDS summary'!$A:$A,$A75,'REEDS summary'!$B:$B,AP$55)</f>
        <v>0</v>
      </c>
      <c r="AQ75">
        <f>SUMIFS('REEDS summary'!$P:$P,'REEDS summary'!$A:$A,$A75,'REEDS summary'!$B:$B,AQ$55)</f>
        <v>0.36624870289291878</v>
      </c>
      <c r="AR75">
        <f>SUMIFS('REEDS summary'!$P:$P,'REEDS summary'!$A:$A,$A75,'REEDS summary'!$B:$B,AR$55)</f>
        <v>0.14487449246853326</v>
      </c>
      <c r="AS75">
        <f>SUMIFS('REEDS summary'!$P:$P,'REEDS summary'!$A:$A,$A75,'REEDS summary'!$B:$B,AS$55)</f>
        <v>0</v>
      </c>
      <c r="AT75">
        <f>SUMIFS('REEDS summary'!$P:$P,'REEDS summary'!$A:$A,$A75,'REEDS summary'!$B:$B,AT$55)</f>
        <v>4.890949977123556E-3</v>
      </c>
      <c r="AU75">
        <f>SUMIFS('REEDS summary'!$P:$P,'REEDS summary'!$A:$A,$A75,'REEDS summary'!$B:$B,AU$55)</f>
        <v>7.7403570078456478E-4</v>
      </c>
      <c r="AV75">
        <f>SUMIFS('REEDS summary'!$P:$P,'REEDS summary'!$A:$A,$A75,'REEDS summary'!$B:$B,AV$55)</f>
        <v>0.39672596218494144</v>
      </c>
      <c r="AW75">
        <f>SUMIFS('REEDS summary'!$P:$P,'REEDS summary'!$A:$A,$A75,'REEDS summary'!$B:$B,AW$55)</f>
        <v>0</v>
      </c>
      <c r="AX75">
        <f>SUMIFS('REEDS summary'!$P:$P,'REEDS summary'!$A:$A,$A75,'REEDS summary'!$B:$B,AX$55)</f>
        <v>7.4878069820092194E-2</v>
      </c>
      <c r="AZ75">
        <f>SUMIFS('REEDS summary'!$Q:$Q,'REEDS summary'!$A:$A,$A75,'REEDS summary'!$B:$B,AZ$55)</f>
        <v>1.0506254076962068E-2</v>
      </c>
      <c r="BA75">
        <f>SUMIFS('REEDS summary'!$Q:$Q,'REEDS summary'!$A:$A,$A75,'REEDS summary'!$B:$B,BA$55)</f>
        <v>2.1638965926754888E-3</v>
      </c>
      <c r="BB75">
        <f>SUMIFS('REEDS summary'!$Q:$Q,'REEDS summary'!$A:$A,$A75,'REEDS summary'!$B:$B,BB$55)</f>
        <v>0</v>
      </c>
      <c r="BC75">
        <f>SUMIFS('REEDS summary'!$Q:$Q,'REEDS summary'!$A:$A,$A75,'REEDS summary'!$B:$B,BC$55)</f>
        <v>0.36602673906672356</v>
      </c>
      <c r="BD75">
        <f>SUMIFS('REEDS summary'!$Q:$Q,'REEDS summary'!$A:$A,$A75,'REEDS summary'!$B:$B,BD$55)</f>
        <v>0.14529060685880502</v>
      </c>
      <c r="BE75">
        <f>SUMIFS('REEDS summary'!$Q:$Q,'REEDS summary'!$A:$A,$A75,'REEDS summary'!$B:$B,BE$55)</f>
        <v>0</v>
      </c>
      <c r="BF75">
        <f>SUMIFS('REEDS summary'!$Q:$Q,'REEDS summary'!$A:$A,$A75,'REEDS summary'!$B:$B,BF$55)</f>
        <v>4.8695060808934707E-3</v>
      </c>
      <c r="BG75">
        <f>SUMIFS('REEDS summary'!$Q:$Q,'REEDS summary'!$A:$A,$A75,'REEDS summary'!$B:$B,BG$55)</f>
        <v>7.7272975280774127E-4</v>
      </c>
      <c r="BH75">
        <f>SUMIFS('REEDS summary'!$Q:$Q,'REEDS summary'!$A:$A,$A75,'REEDS summary'!$B:$B,BH$55)</f>
        <v>0.39614219789374683</v>
      </c>
      <c r="BI75">
        <f>SUMIFS('REEDS summary'!$Q:$Q,'REEDS summary'!$A:$A,$A75,'REEDS summary'!$B:$B,BI$55)</f>
        <v>0</v>
      </c>
      <c r="BJ75">
        <f>SUMIFS('REEDS summary'!$Q:$Q,'REEDS summary'!$A:$A,$A75,'REEDS summary'!$B:$B,BJ$55)</f>
        <v>7.4228069677385849E-2</v>
      </c>
      <c r="BL75">
        <f>SUMIFS('REEDS summary'!$R:$R,'REEDS summary'!$A:$A,$A75,'REEDS summary'!$B:$B,BL$55)</f>
        <v>1.2820014890851382E-2</v>
      </c>
      <c r="BM75">
        <f>SUMIFS('REEDS summary'!$R:$R,'REEDS summary'!$A:$A,$A75,'REEDS summary'!$B:$B,BM$55)</f>
        <v>3.17680448279082E-3</v>
      </c>
      <c r="BN75">
        <f>SUMIFS('REEDS summary'!$R:$R,'REEDS summary'!$A:$A,$A75,'REEDS summary'!$B:$B,BN$55)</f>
        <v>0</v>
      </c>
      <c r="BO75">
        <f>SUMIFS('REEDS summary'!$R:$R,'REEDS summary'!$A:$A,$A75,'REEDS summary'!$B:$B,BO$55)</f>
        <v>0.35864030908846006</v>
      </c>
      <c r="BP75">
        <f>SUMIFS('REEDS summary'!$R:$R,'REEDS summary'!$A:$A,$A75,'REEDS summary'!$B:$B,BP$55)</f>
        <v>0.14262669412356763</v>
      </c>
      <c r="BQ75">
        <f>SUMIFS('REEDS summary'!$R:$R,'REEDS summary'!$A:$A,$A75,'REEDS summary'!$B:$B,BQ$55)</f>
        <v>0</v>
      </c>
      <c r="BR75">
        <f>SUMIFS('REEDS summary'!$R:$R,'REEDS summary'!$A:$A,$A75,'REEDS summary'!$B:$B,BR$55)</f>
        <v>4.7530696886886551E-3</v>
      </c>
      <c r="BS75">
        <f>SUMIFS('REEDS summary'!$R:$R,'REEDS summary'!$A:$A,$A75,'REEDS summary'!$B:$B,BS$55)</f>
        <v>7.5631807585740149E-4</v>
      </c>
      <c r="BT75">
        <f>SUMIFS('REEDS summary'!$R:$R,'REEDS summary'!$A:$A,$A75,'REEDS summary'!$B:$B,BT$55)</f>
        <v>0.40508321771300654</v>
      </c>
      <c r="BU75">
        <f>SUMIFS('REEDS summary'!$R:$R,'REEDS summary'!$A:$A,$A75,'REEDS summary'!$B:$B,BU$55)</f>
        <v>0</v>
      </c>
      <c r="BV75">
        <f>SUMIFS('REEDS summary'!$R:$R,'REEDS summary'!$A:$A,$A75,'REEDS summary'!$B:$B,BV$55)</f>
        <v>7.2143571936777506E-2</v>
      </c>
      <c r="BX75">
        <f>SUMIFS('REEDS summary'!$S:$S,'REEDS summary'!$A:$A,$A75,'REEDS summary'!$B:$B,BX$55)</f>
        <v>1.4712832857545455E-2</v>
      </c>
      <c r="BY75">
        <f>SUMIFS('REEDS summary'!$S:$S,'REEDS summary'!$A:$A,$A75,'REEDS summary'!$B:$B,BY$55)</f>
        <v>0</v>
      </c>
      <c r="BZ75">
        <f>SUMIFS('REEDS summary'!$S:$S,'REEDS summary'!$A:$A,$A75,'REEDS summary'!$B:$B,BZ$55)</f>
        <v>0</v>
      </c>
      <c r="CA75">
        <f>SUMIFS('REEDS summary'!$S:$S,'REEDS summary'!$A:$A,$A75,'REEDS summary'!$B:$B,CA$55)</f>
        <v>0.34797218255237544</v>
      </c>
      <c r="CB75">
        <f>SUMIFS('REEDS summary'!$S:$S,'REEDS summary'!$A:$A,$A75,'REEDS summary'!$B:$B,CB$55)</f>
        <v>5.6898824120668413E-2</v>
      </c>
      <c r="CC75">
        <f>SUMIFS('REEDS summary'!$S:$S,'REEDS summary'!$A:$A,$A75,'REEDS summary'!$B:$B,CC$55)</f>
        <v>0</v>
      </c>
      <c r="CD75">
        <f>SUMIFS('REEDS summary'!$S:$S,'REEDS summary'!$A:$A,$A75,'REEDS summary'!$B:$B,CD$55)</f>
        <v>4.5941937360185689E-3</v>
      </c>
      <c r="CE75">
        <f>SUMIFS('REEDS summary'!$S:$S,'REEDS summary'!$A:$A,$A75,'REEDS summary'!$B:$B,CE$55)</f>
        <v>0</v>
      </c>
      <c r="CF75">
        <f>SUMIFS('REEDS summary'!$S:$S,'REEDS summary'!$A:$A,$A75,'REEDS summary'!$B:$B,CF$55)</f>
        <v>0.50638847216778571</v>
      </c>
      <c r="CG75">
        <f>SUMIFS('REEDS summary'!$S:$S,'REEDS summary'!$A:$A,$A75,'REEDS summary'!$B:$B,CG$55)</f>
        <v>0</v>
      </c>
      <c r="CH75">
        <f>SUMIFS('REEDS summary'!$S:$S,'REEDS summary'!$A:$A,$A75,'REEDS summary'!$B:$B,CH$55)</f>
        <v>6.9433494565606421E-2</v>
      </c>
      <c r="CJ75">
        <f>SUMIFS('REEDS summary'!$T:$T,'REEDS summary'!$A:$A,$A75,'REEDS summary'!$B:$B,CJ$55)</f>
        <v>1.3079168360795106E-2</v>
      </c>
      <c r="CK75">
        <f>SUMIFS('REEDS summary'!$T:$T,'REEDS summary'!$A:$A,$A75,'REEDS summary'!$B:$B,CK$55)</f>
        <v>0</v>
      </c>
      <c r="CL75">
        <f>SUMIFS('REEDS summary'!$T:$T,'REEDS summary'!$A:$A,$A75,'REEDS summary'!$B:$B,CL$55)</f>
        <v>0</v>
      </c>
      <c r="CM75">
        <f>SUMIFS('REEDS summary'!$T:$T,'REEDS summary'!$A:$A,$A75,'REEDS summary'!$B:$B,CM$55)</f>
        <v>0.34573534713039483</v>
      </c>
      <c r="CN75">
        <f>SUMIFS('REEDS summary'!$T:$T,'REEDS summary'!$A:$A,$A75,'REEDS summary'!$B:$B,CN$55)</f>
        <v>3.3703716510409404E-2</v>
      </c>
      <c r="CO75">
        <f>SUMIFS('REEDS summary'!$T:$T,'REEDS summary'!$A:$A,$A75,'REEDS summary'!$B:$B,CO$55)</f>
        <v>0</v>
      </c>
      <c r="CP75">
        <f>SUMIFS('REEDS summary'!$T:$T,'REEDS summary'!$A:$A,$A75,'REEDS summary'!$B:$B,CP$55)</f>
        <v>4.3627036580853344E-3</v>
      </c>
      <c r="CQ75">
        <f>SUMIFS('REEDS summary'!$T:$T,'REEDS summary'!$A:$A,$A75,'REEDS summary'!$B:$B,CQ$55)</f>
        <v>0</v>
      </c>
      <c r="CR75">
        <f>SUMIFS('REEDS summary'!$T:$T,'REEDS summary'!$A:$A,$A75,'REEDS summary'!$B:$B,CR$55)</f>
        <v>0.53468839761482612</v>
      </c>
      <c r="CS75">
        <f>SUMIFS('REEDS summary'!$T:$T,'REEDS summary'!$A:$A,$A75,'REEDS summary'!$B:$B,CS$55)</f>
        <v>0</v>
      </c>
      <c r="CT75">
        <f>SUMIFS('REEDS summary'!$T:$T,'REEDS summary'!$A:$A,$A75,'REEDS summary'!$B:$B,CT$55)</f>
        <v>6.8430666725489198E-2</v>
      </c>
      <c r="CV75">
        <f>SUMIFS('REEDS summary'!$U:$U,'REEDS summary'!$A:$A,$A75,'REEDS summary'!$B:$B,CV$55)</f>
        <v>1.1160080850385232E-2</v>
      </c>
      <c r="CW75">
        <f>SUMIFS('REEDS summary'!$U:$U,'REEDS summary'!$A:$A,$A75,'REEDS summary'!$B:$B,CW$55)</f>
        <v>0</v>
      </c>
      <c r="CX75">
        <f>SUMIFS('REEDS summary'!$U:$U,'REEDS summary'!$A:$A,$A75,'REEDS summary'!$B:$B,CX$55)</f>
        <v>0</v>
      </c>
      <c r="CY75">
        <f>SUMIFS('REEDS summary'!$U:$U,'REEDS summary'!$A:$A,$A75,'REEDS summary'!$B:$B,CY$55)</f>
        <v>0.31461140564382856</v>
      </c>
      <c r="CZ75">
        <f>SUMIFS('REEDS summary'!$U:$U,'REEDS summary'!$A:$A,$A75,'REEDS summary'!$B:$B,CZ$55)</f>
        <v>5.3479383045215339E-3</v>
      </c>
      <c r="DA75">
        <f>SUMIFS('REEDS summary'!$U:$U,'REEDS summary'!$A:$A,$A75,'REEDS summary'!$B:$B,DA$55)</f>
        <v>0</v>
      </c>
      <c r="DB75">
        <f>SUMIFS('REEDS summary'!$U:$U,'REEDS summary'!$A:$A,$A75,'REEDS summary'!$B:$B,DB$55)</f>
        <v>4.451033200725537E-2</v>
      </c>
      <c r="DC75">
        <f>SUMIFS('REEDS summary'!$U:$U,'REEDS summary'!$A:$A,$A75,'REEDS summary'!$B:$B,DC$55)</f>
        <v>0</v>
      </c>
      <c r="DD75">
        <f>SUMIFS('REEDS summary'!$U:$U,'REEDS summary'!$A:$A,$A75,'REEDS summary'!$B:$B,DD$55)</f>
        <v>0.56364907864159708</v>
      </c>
      <c r="DE75">
        <f>SUMIFS('REEDS summary'!$U:$U,'REEDS summary'!$A:$A,$A75,'REEDS summary'!$B:$B,DE$55)</f>
        <v>0</v>
      </c>
      <c r="DF75">
        <f>SUMIFS('REEDS summary'!$U:$U,'REEDS summary'!$A:$A,$A75,'REEDS summary'!$B:$B,DF$55)</f>
        <v>6.0721164552412284E-2</v>
      </c>
    </row>
    <row r="76" spans="1:110">
      <c r="A76" s="19" t="s">
        <v>64</v>
      </c>
      <c r="B76" s="19">
        <f>SUMIFS('Cross border connections'!$R$4:$R$54,'Cross border connections'!$P$4:$P$54,Imports_new!A76)</f>
        <v>0</v>
      </c>
      <c r="D76">
        <f>SUMIFS('REEDS summary'!$M:$M,'REEDS summary'!$A:$A,$A76,'REEDS summary'!$B:$B,D$55)</f>
        <v>1.3609113767674947E-2</v>
      </c>
      <c r="E76">
        <f>SUMIFS('REEDS summary'!$M:$M,'REEDS summary'!$A:$A,$A76,'REEDS summary'!$B:$B,E$55)</f>
        <v>2.2406704754102162E-2</v>
      </c>
      <c r="F76">
        <f>SUMIFS('REEDS summary'!$M:$M,'REEDS summary'!$A:$A,$A76,'REEDS summary'!$B:$B,F$55)</f>
        <v>0</v>
      </c>
      <c r="G76">
        <f>SUMIFS('REEDS summary'!$M:$M,'REEDS summary'!$A:$A,$A76,'REEDS summary'!$B:$B,G$55)</f>
        <v>4.7832726201666891E-2</v>
      </c>
      <c r="H76">
        <f>SUMIFS('REEDS summary'!$M:$M,'REEDS summary'!$A:$A,$A76,'REEDS summary'!$B:$B,H$55)</f>
        <v>0.40048406770951001</v>
      </c>
      <c r="I76">
        <f>SUMIFS('REEDS summary'!$M:$M,'REEDS summary'!$A:$A,$A76,'REEDS summary'!$B:$B,I$55)</f>
        <v>0.32040168832077959</v>
      </c>
      <c r="J76">
        <f>SUMIFS('REEDS summary'!$M:$M,'REEDS summary'!$A:$A,$A76,'REEDS summary'!$B:$B,J$55)</f>
        <v>0</v>
      </c>
      <c r="K76">
        <f>SUMIFS('REEDS summary'!$M:$M,'REEDS summary'!$A:$A,$A76,'REEDS summary'!$B:$B,K$55)</f>
        <v>2.2511558797435297E-5</v>
      </c>
      <c r="L76">
        <f>SUMIFS('REEDS summary'!$M:$M,'REEDS summary'!$A:$A,$A76,'REEDS summary'!$B:$B,L$55)</f>
        <v>1.5190343187099309E-2</v>
      </c>
      <c r="M76">
        <f>SUMIFS('REEDS summary'!$M:$M,'REEDS summary'!$A:$A,$A76,'REEDS summary'!$B:$B,M$55)</f>
        <v>0</v>
      </c>
      <c r="N76">
        <f>SUMIFS('REEDS summary'!$M:$M,'REEDS summary'!$A:$A,$A76,'REEDS summary'!$B:$B,N$55)</f>
        <v>0.18005284450036968</v>
      </c>
      <c r="P76">
        <f>SUMIFS('REEDS summary'!$N:$N,'REEDS summary'!$A:$A,$A76,'REEDS summary'!$B:$B,P$55)</f>
        <v>1.0929093790588621E-2</v>
      </c>
      <c r="Q76">
        <f>SUMIFS('REEDS summary'!$N:$N,'REEDS summary'!$A:$A,$A76,'REEDS summary'!$B:$B,Q$55)</f>
        <v>1.7729295618471433E-2</v>
      </c>
      <c r="R76">
        <f>SUMIFS('REEDS summary'!$N:$N,'REEDS summary'!$A:$A,$A76,'REEDS summary'!$B:$B,R$55)</f>
        <v>0</v>
      </c>
      <c r="S76">
        <f>SUMIFS('REEDS summary'!$N:$N,'REEDS summary'!$A:$A,$A76,'REEDS summary'!$B:$B,S$55)</f>
        <v>3.9644718999559507E-2</v>
      </c>
      <c r="T76">
        <f>SUMIFS('REEDS summary'!$N:$N,'REEDS summary'!$A:$A,$A76,'REEDS summary'!$B:$B,T$55)</f>
        <v>0.34917445292114585</v>
      </c>
      <c r="U76">
        <f>SUMIFS('REEDS summary'!$N:$N,'REEDS summary'!$A:$A,$A76,'REEDS summary'!$B:$B,U$55)</f>
        <v>0.26555531973879215</v>
      </c>
      <c r="V76">
        <f>SUMIFS('REEDS summary'!$N:$N,'REEDS summary'!$A:$A,$A76,'REEDS summary'!$B:$B,V$55)</f>
        <v>0</v>
      </c>
      <c r="W76">
        <f>SUMIFS('REEDS summary'!$N:$N,'REEDS summary'!$A:$A,$A76,'REEDS summary'!$B:$B,W$55)</f>
        <v>1.8658029630250998E-5</v>
      </c>
      <c r="X76">
        <f>SUMIFS('REEDS summary'!$N:$N,'REEDS summary'!$A:$A,$A76,'REEDS summary'!$B:$B,X$55)</f>
        <v>1.3476660391629747E-2</v>
      </c>
      <c r="Y76">
        <f>SUMIFS('REEDS summary'!$N:$N,'REEDS summary'!$A:$A,$A76,'REEDS summary'!$B:$B,Y$55)</f>
        <v>0</v>
      </c>
      <c r="Z76">
        <f>SUMIFS('REEDS summary'!$N:$N,'REEDS summary'!$A:$A,$A76,'REEDS summary'!$B:$B,Z$55)</f>
        <v>0.30347180051018241</v>
      </c>
      <c r="AB76">
        <f>SUMIFS('REEDS summary'!$O:$O,'REEDS summary'!$A:$A,$A76,'REEDS summary'!$B:$B,AB$55)</f>
        <v>1.084348695449011E-2</v>
      </c>
      <c r="AC76">
        <f>SUMIFS('REEDS summary'!$O:$O,'REEDS summary'!$A:$A,$A76,'REEDS summary'!$B:$B,AC$55)</f>
        <v>1.8870023219345597E-2</v>
      </c>
      <c r="AD76">
        <f>SUMIFS('REEDS summary'!$O:$O,'REEDS summary'!$A:$A,$A76,'REEDS summary'!$B:$B,AD$55)</f>
        <v>0</v>
      </c>
      <c r="AE76">
        <f>SUMIFS('REEDS summary'!$O:$O,'REEDS summary'!$A:$A,$A76,'REEDS summary'!$B:$B,AE$55)</f>
        <v>3.9421446672495614E-2</v>
      </c>
      <c r="AF76">
        <f>SUMIFS('REEDS summary'!$O:$O,'REEDS summary'!$A:$A,$A76,'REEDS summary'!$B:$B,AF$55)</f>
        <v>0.34500502862234189</v>
      </c>
      <c r="AG76">
        <f>SUMIFS('REEDS summary'!$O:$O,'REEDS summary'!$A:$A,$A76,'REEDS summary'!$B:$B,AG$55)</f>
        <v>0.26358312932355216</v>
      </c>
      <c r="AH76">
        <f>SUMIFS('REEDS summary'!$O:$O,'REEDS summary'!$A:$A,$A76,'REEDS summary'!$B:$B,AH$55)</f>
        <v>1.1240346137106678E-2</v>
      </c>
      <c r="AI76">
        <f>SUMIFS('REEDS summary'!$O:$O,'REEDS summary'!$A:$A,$A76,'REEDS summary'!$B:$B,AI$55)</f>
        <v>3.3631040653579161E-4</v>
      </c>
      <c r="AJ76">
        <f>SUMIFS('REEDS summary'!$O:$O,'REEDS summary'!$A:$A,$A76,'REEDS summary'!$B:$B,AJ$55)</f>
        <v>1.3340559465757523E-2</v>
      </c>
      <c r="AK76">
        <f>SUMIFS('REEDS summary'!$O:$O,'REEDS summary'!$A:$A,$A76,'REEDS summary'!$B:$B,AK$55)</f>
        <v>0</v>
      </c>
      <c r="AL76">
        <f>SUMIFS('REEDS summary'!$O:$O,'REEDS summary'!$A:$A,$A76,'REEDS summary'!$B:$B,AL$55)</f>
        <v>0.29735966919837464</v>
      </c>
      <c r="AN76">
        <f>SUMIFS('REEDS summary'!$P:$P,'REEDS summary'!$A:$A,$A76,'REEDS summary'!$B:$B,AN$55)</f>
        <v>1.0639297123218155E-2</v>
      </c>
      <c r="AO76">
        <f>SUMIFS('REEDS summary'!$P:$P,'REEDS summary'!$A:$A,$A76,'REEDS summary'!$B:$B,AO$55)</f>
        <v>1.8377595131120177E-2</v>
      </c>
      <c r="AP76">
        <f>SUMIFS('REEDS summary'!$P:$P,'REEDS summary'!$A:$A,$A76,'REEDS summary'!$B:$B,AP$55)</f>
        <v>0</v>
      </c>
      <c r="AQ76">
        <f>SUMIFS('REEDS summary'!$P:$P,'REEDS summary'!$A:$A,$A76,'REEDS summary'!$B:$B,AQ$55)</f>
        <v>4.2362726652679442E-2</v>
      </c>
      <c r="AR76">
        <f>SUMIFS('REEDS summary'!$P:$P,'REEDS summary'!$A:$A,$A76,'REEDS summary'!$B:$B,AR$55)</f>
        <v>0.33237967575717015</v>
      </c>
      <c r="AS76">
        <f>SUMIFS('REEDS summary'!$P:$P,'REEDS summary'!$A:$A,$A76,'REEDS summary'!$B:$B,AS$55)</f>
        <v>0.25909302147219809</v>
      </c>
      <c r="AT76">
        <f>SUMIFS('REEDS summary'!$P:$P,'REEDS summary'!$A:$A,$A76,'REEDS summary'!$B:$B,AT$55)</f>
        <v>3.4264881273455353E-2</v>
      </c>
      <c r="AU76">
        <f>SUMIFS('REEDS summary'!$P:$P,'REEDS summary'!$A:$A,$A76,'REEDS summary'!$B:$B,AU$55)</f>
        <v>3.1185516670150789E-5</v>
      </c>
      <c r="AV76">
        <f>SUMIFS('REEDS summary'!$P:$P,'REEDS summary'!$A:$A,$A76,'REEDS summary'!$B:$B,AV$55)</f>
        <v>1.3077866504800407E-2</v>
      </c>
      <c r="AW76">
        <f>SUMIFS('REEDS summary'!$P:$P,'REEDS summary'!$A:$A,$A76,'REEDS summary'!$B:$B,AW$55)</f>
        <v>0</v>
      </c>
      <c r="AX76">
        <f>SUMIFS('REEDS summary'!$P:$P,'REEDS summary'!$A:$A,$A76,'REEDS summary'!$B:$B,AX$55)</f>
        <v>0.28977375056868804</v>
      </c>
      <c r="AZ76">
        <f>SUMIFS('REEDS summary'!$Q:$Q,'REEDS summary'!$A:$A,$A76,'REEDS summary'!$B:$B,AZ$55)</f>
        <v>1.0097083322860197E-2</v>
      </c>
      <c r="BA76">
        <f>SUMIFS('REEDS summary'!$Q:$Q,'REEDS summary'!$A:$A,$A76,'REEDS summary'!$B:$B,BA$55)</f>
        <v>1.6642852818737085E-2</v>
      </c>
      <c r="BB76">
        <f>SUMIFS('REEDS summary'!$Q:$Q,'REEDS summary'!$A:$A,$A76,'REEDS summary'!$B:$B,BB$55)</f>
        <v>0</v>
      </c>
      <c r="BC76">
        <f>SUMIFS('REEDS summary'!$Q:$Q,'REEDS summary'!$A:$A,$A76,'REEDS summary'!$B:$B,BC$55)</f>
        <v>4.0270160906323425E-2</v>
      </c>
      <c r="BD76">
        <f>SUMIFS('REEDS summary'!$Q:$Q,'REEDS summary'!$A:$A,$A76,'REEDS summary'!$B:$B,BD$55)</f>
        <v>0.30009985177118736</v>
      </c>
      <c r="BE76">
        <f>SUMIFS('REEDS summary'!$Q:$Q,'REEDS summary'!$A:$A,$A76,'REEDS summary'!$B:$B,BE$55)</f>
        <v>0.2458887834298101</v>
      </c>
      <c r="BF76">
        <f>SUMIFS('REEDS summary'!$Q:$Q,'REEDS summary'!$A:$A,$A76,'REEDS summary'!$B:$B,BF$55)</f>
        <v>0.1013772145373983</v>
      </c>
      <c r="BG76">
        <f>SUMIFS('REEDS summary'!$Q:$Q,'REEDS summary'!$A:$A,$A76,'REEDS summary'!$B:$B,BG$55)</f>
        <v>0</v>
      </c>
      <c r="BH76">
        <f>SUMIFS('REEDS summary'!$Q:$Q,'REEDS summary'!$A:$A,$A76,'REEDS summary'!$B:$B,BH$55)</f>
        <v>1.237792010229806E-2</v>
      </c>
      <c r="BI76">
        <f>SUMIFS('REEDS summary'!$Q:$Q,'REEDS summary'!$A:$A,$A76,'REEDS summary'!$B:$B,BI$55)</f>
        <v>0</v>
      </c>
      <c r="BJ76">
        <f>SUMIFS('REEDS summary'!$Q:$Q,'REEDS summary'!$A:$A,$A76,'REEDS summary'!$B:$B,BJ$55)</f>
        <v>0.27324613311138546</v>
      </c>
      <c r="BL76">
        <f>SUMIFS('REEDS summary'!$R:$R,'REEDS summary'!$A:$A,$A76,'REEDS summary'!$B:$B,BL$55)</f>
        <v>1.017861364945276E-2</v>
      </c>
      <c r="BM76">
        <f>SUMIFS('REEDS summary'!$R:$R,'REEDS summary'!$A:$A,$A76,'REEDS summary'!$B:$B,BM$55)</f>
        <v>7.649976442179433E-3</v>
      </c>
      <c r="BN76">
        <f>SUMIFS('REEDS summary'!$R:$R,'REEDS summary'!$A:$A,$A76,'REEDS summary'!$B:$B,BN$55)</f>
        <v>0</v>
      </c>
      <c r="BO76">
        <f>SUMIFS('REEDS summary'!$R:$R,'REEDS summary'!$A:$A,$A76,'REEDS summary'!$B:$B,BO$55)</f>
        <v>4.0767499052534802E-2</v>
      </c>
      <c r="BP76">
        <f>SUMIFS('REEDS summary'!$R:$R,'REEDS summary'!$A:$A,$A76,'REEDS summary'!$B:$B,BP$55)</f>
        <v>0.27456951160029447</v>
      </c>
      <c r="BQ76">
        <f>SUMIFS('REEDS summary'!$R:$R,'REEDS summary'!$A:$A,$A76,'REEDS summary'!$B:$B,BQ$55)</f>
        <v>0.2485159896918076</v>
      </c>
      <c r="BR76">
        <f>SUMIFS('REEDS summary'!$R:$R,'REEDS summary'!$A:$A,$A76,'REEDS summary'!$B:$B,BR$55)</f>
        <v>0.12948348190312842</v>
      </c>
      <c r="BS76">
        <f>SUMIFS('REEDS summary'!$R:$R,'REEDS summary'!$A:$A,$A76,'REEDS summary'!$B:$B,BS$55)</f>
        <v>0</v>
      </c>
      <c r="BT76">
        <f>SUMIFS('REEDS summary'!$R:$R,'REEDS summary'!$A:$A,$A76,'REEDS summary'!$B:$B,BT$55)</f>
        <v>1.2476359884495119E-2</v>
      </c>
      <c r="BU76">
        <f>SUMIFS('REEDS summary'!$R:$R,'REEDS summary'!$A:$A,$A76,'REEDS summary'!$B:$B,BU$55)</f>
        <v>0</v>
      </c>
      <c r="BV76">
        <f>SUMIFS('REEDS summary'!$R:$R,'REEDS summary'!$A:$A,$A76,'REEDS summary'!$B:$B,BV$55)</f>
        <v>0.2763585677761074</v>
      </c>
      <c r="BX76">
        <f>SUMIFS('REEDS summary'!$S:$S,'REEDS summary'!$A:$A,$A76,'REEDS summary'!$B:$B,BX$55)</f>
        <v>1.0534020339876889E-2</v>
      </c>
      <c r="BY76">
        <f>SUMIFS('REEDS summary'!$S:$S,'REEDS summary'!$A:$A,$A76,'REEDS summary'!$B:$B,BY$55)</f>
        <v>4.0471792690017746E-3</v>
      </c>
      <c r="BZ76">
        <f>SUMIFS('REEDS summary'!$S:$S,'REEDS summary'!$A:$A,$A76,'REEDS summary'!$B:$B,BZ$55)</f>
        <v>0</v>
      </c>
      <c r="CA76">
        <f>SUMIFS('REEDS summary'!$S:$S,'REEDS summary'!$A:$A,$A76,'REEDS summary'!$B:$B,CA$55)</f>
        <v>4.2794218584240581E-2</v>
      </c>
      <c r="CB76">
        <f>SUMIFS('REEDS summary'!$S:$S,'REEDS summary'!$A:$A,$A76,'REEDS summary'!$B:$B,CB$55)</f>
        <v>0.24623025998454615</v>
      </c>
      <c r="CC76">
        <f>SUMIFS('REEDS summary'!$S:$S,'REEDS summary'!$A:$A,$A76,'REEDS summary'!$B:$B,CC$55)</f>
        <v>0.26044214679814265</v>
      </c>
      <c r="CD76">
        <f>SUMIFS('REEDS summary'!$S:$S,'REEDS summary'!$A:$A,$A76,'REEDS summary'!$B:$B,CD$55)</f>
        <v>0.13532951605118565</v>
      </c>
      <c r="CE76">
        <f>SUMIFS('REEDS summary'!$S:$S,'REEDS summary'!$A:$A,$A76,'REEDS summary'!$B:$B,CE$55)</f>
        <v>0</v>
      </c>
      <c r="CF76">
        <f>SUMIFS('REEDS summary'!$S:$S,'REEDS summary'!$A:$A,$A76,'REEDS summary'!$B:$B,CF$55)</f>
        <v>1.3039771470787175E-2</v>
      </c>
      <c r="CG76">
        <f>SUMIFS('REEDS summary'!$S:$S,'REEDS summary'!$A:$A,$A76,'REEDS summary'!$B:$B,CG$55)</f>
        <v>0</v>
      </c>
      <c r="CH76">
        <f>SUMIFS('REEDS summary'!$S:$S,'REEDS summary'!$A:$A,$A76,'REEDS summary'!$B:$B,CH$55)</f>
        <v>0.28758288750221916</v>
      </c>
      <c r="CJ76">
        <f>SUMIFS('REEDS summary'!$T:$T,'REEDS summary'!$A:$A,$A76,'REEDS summary'!$B:$B,CJ$55)</f>
        <v>1.0491766446044243E-2</v>
      </c>
      <c r="CK76">
        <f>SUMIFS('REEDS summary'!$T:$T,'REEDS summary'!$A:$A,$A76,'REEDS summary'!$B:$B,CK$55)</f>
        <v>3.8303672567614375E-3</v>
      </c>
      <c r="CL76">
        <f>SUMIFS('REEDS summary'!$T:$T,'REEDS summary'!$A:$A,$A76,'REEDS summary'!$B:$B,CL$55)</f>
        <v>0</v>
      </c>
      <c r="CM76">
        <f>SUMIFS('REEDS summary'!$T:$T,'REEDS summary'!$A:$A,$A76,'REEDS summary'!$B:$B,CM$55)</f>
        <v>4.2806261058425936E-2</v>
      </c>
      <c r="CN76">
        <f>SUMIFS('REEDS summary'!$T:$T,'REEDS summary'!$A:$A,$A76,'REEDS summary'!$B:$B,CN$55)</f>
        <v>0.24627124387983412</v>
      </c>
      <c r="CO76">
        <f>SUMIFS('REEDS summary'!$T:$T,'REEDS summary'!$A:$A,$A76,'REEDS summary'!$B:$B,CO$55)</f>
        <v>0.26008813038878853</v>
      </c>
      <c r="CP76">
        <f>SUMIFS('REEDS summary'!$T:$T,'REEDS summary'!$A:$A,$A76,'REEDS summary'!$B:$B,CP$55)</f>
        <v>0.13477973019781125</v>
      </c>
      <c r="CQ76">
        <f>SUMIFS('REEDS summary'!$T:$T,'REEDS summary'!$A:$A,$A76,'REEDS summary'!$B:$B,CQ$55)</f>
        <v>0</v>
      </c>
      <c r="CR76">
        <f>SUMIFS('REEDS summary'!$T:$T,'REEDS summary'!$A:$A,$A76,'REEDS summary'!$B:$B,CR$55)</f>
        <v>1.651992623035228E-2</v>
      </c>
      <c r="CS76">
        <f>SUMIFS('REEDS summary'!$T:$T,'REEDS summary'!$A:$A,$A76,'REEDS summary'!$B:$B,CS$55)</f>
        <v>0</v>
      </c>
      <c r="CT76">
        <f>SUMIFS('REEDS summary'!$T:$T,'REEDS summary'!$A:$A,$A76,'REEDS summary'!$B:$B,CT$55)</f>
        <v>0.28521257454198223</v>
      </c>
      <c r="CV76">
        <f>SUMIFS('REEDS summary'!$U:$U,'REEDS summary'!$A:$A,$A76,'REEDS summary'!$B:$B,CV$55)</f>
        <v>1.0876448265923253E-2</v>
      </c>
      <c r="CW76">
        <f>SUMIFS('REEDS summary'!$U:$U,'REEDS summary'!$A:$A,$A76,'REEDS summary'!$B:$B,CW$55)</f>
        <v>3.4288835977801468E-3</v>
      </c>
      <c r="CX76">
        <f>SUMIFS('REEDS summary'!$U:$U,'REEDS summary'!$A:$A,$A76,'REEDS summary'!$B:$B,CX$55)</f>
        <v>0</v>
      </c>
      <c r="CY76">
        <f>SUMIFS('REEDS summary'!$U:$U,'REEDS summary'!$A:$A,$A76,'REEDS summary'!$B:$B,CY$55)</f>
        <v>4.455214078331042E-2</v>
      </c>
      <c r="CZ76">
        <f>SUMIFS('REEDS summary'!$U:$U,'REEDS summary'!$A:$A,$A76,'REEDS summary'!$B:$B,CZ$55)</f>
        <v>0.21793895977476568</v>
      </c>
      <c r="DA76">
        <f>SUMIFS('REEDS summary'!$U:$U,'REEDS summary'!$A:$A,$A76,'REEDS summary'!$B:$B,DA$55)</f>
        <v>0.27025270767253246</v>
      </c>
      <c r="DB76">
        <f>SUMIFS('REEDS summary'!$U:$U,'REEDS summary'!$A:$A,$A76,'REEDS summary'!$B:$B,DB$55)</f>
        <v>0.13966353956887159</v>
      </c>
      <c r="DC76">
        <f>SUMIFS('REEDS summary'!$U:$U,'REEDS summary'!$A:$A,$A76,'REEDS summary'!$B:$B,DC$55)</f>
        <v>0</v>
      </c>
      <c r="DD76">
        <f>SUMIFS('REEDS summary'!$U:$U,'REEDS summary'!$A:$A,$A76,'REEDS summary'!$B:$B,DD$55)</f>
        <v>1.8011021057205548E-2</v>
      </c>
      <c r="DE76">
        <f>SUMIFS('REEDS summary'!$U:$U,'REEDS summary'!$A:$A,$A76,'REEDS summary'!$B:$B,DE$55)</f>
        <v>0</v>
      </c>
      <c r="DF76">
        <f>SUMIFS('REEDS summary'!$U:$U,'REEDS summary'!$A:$A,$A76,'REEDS summary'!$B:$B,DF$55)</f>
        <v>0.29527629927961091</v>
      </c>
    </row>
    <row r="77" spans="1:110">
      <c r="A77" s="19" t="s">
        <v>67</v>
      </c>
      <c r="B77" s="19">
        <f>SUMIFS('Cross border connections'!$R$4:$R$54,'Cross border connections'!$P$4:$P$54,Imports_new!A77)</f>
        <v>0</v>
      </c>
      <c r="D77">
        <f>SUMIFS('REEDS summary'!$M:$M,'REEDS summary'!$A:$A,$A77,'REEDS summary'!$B:$B,D$55)</f>
        <v>5.3311914818941347E-2</v>
      </c>
      <c r="E77">
        <f>SUMIFS('REEDS summary'!$M:$M,'REEDS summary'!$A:$A,$A77,'REEDS summary'!$B:$B,E$55)</f>
        <v>0</v>
      </c>
      <c r="F77">
        <f>SUMIFS('REEDS summary'!$M:$M,'REEDS summary'!$A:$A,$A77,'REEDS summary'!$B:$B,F$55)</f>
        <v>0</v>
      </c>
      <c r="G77">
        <f>SUMIFS('REEDS summary'!$M:$M,'REEDS summary'!$A:$A,$A77,'REEDS summary'!$B:$B,G$55)</f>
        <v>4.3160216632258955E-2</v>
      </c>
      <c r="H77">
        <f>SUMIFS('REEDS summary'!$M:$M,'REEDS summary'!$A:$A,$A77,'REEDS summary'!$B:$B,H$55)</f>
        <v>0.75907631002825771</v>
      </c>
      <c r="I77">
        <f>SUMIFS('REEDS summary'!$M:$M,'REEDS summary'!$A:$A,$A77,'REEDS summary'!$B:$B,I$55)</f>
        <v>0</v>
      </c>
      <c r="J77">
        <f>SUMIFS('REEDS summary'!$M:$M,'REEDS summary'!$A:$A,$A77,'REEDS summary'!$B:$B,J$55)</f>
        <v>0</v>
      </c>
      <c r="K77">
        <f>SUMIFS('REEDS summary'!$M:$M,'REEDS summary'!$A:$A,$A77,'REEDS summary'!$B:$B,K$55)</f>
        <v>5.684102599678293E-2</v>
      </c>
      <c r="L77">
        <f>SUMIFS('REEDS summary'!$M:$M,'REEDS summary'!$A:$A,$A77,'REEDS summary'!$B:$B,L$55)</f>
        <v>8.6230409707310791E-3</v>
      </c>
      <c r="M77">
        <f>SUMIFS('REEDS summary'!$M:$M,'REEDS summary'!$A:$A,$A77,'REEDS summary'!$B:$B,M$55)</f>
        <v>0</v>
      </c>
      <c r="N77">
        <f>SUMIFS('REEDS summary'!$M:$M,'REEDS summary'!$A:$A,$A77,'REEDS summary'!$B:$B,N$55)</f>
        <v>7.8987491553027936E-2</v>
      </c>
      <c r="P77">
        <f>SUMIFS('REEDS summary'!$N:$N,'REEDS summary'!$A:$A,$A77,'REEDS summary'!$B:$B,P$55)</f>
        <v>7.6074863855659758E-2</v>
      </c>
      <c r="Q77">
        <f>SUMIFS('REEDS summary'!$N:$N,'REEDS summary'!$A:$A,$A77,'REEDS summary'!$B:$B,Q$55)</f>
        <v>0</v>
      </c>
      <c r="R77">
        <f>SUMIFS('REEDS summary'!$N:$N,'REEDS summary'!$A:$A,$A77,'REEDS summary'!$B:$B,R$55)</f>
        <v>0</v>
      </c>
      <c r="S77">
        <f>SUMIFS('REEDS summary'!$N:$N,'REEDS summary'!$A:$A,$A77,'REEDS summary'!$B:$B,S$55)</f>
        <v>6.1588626396763942E-2</v>
      </c>
      <c r="T77">
        <f>SUMIFS('REEDS summary'!$N:$N,'REEDS summary'!$A:$A,$A77,'REEDS summary'!$B:$B,T$55)</f>
        <v>0.56353972350538462</v>
      </c>
      <c r="U77">
        <f>SUMIFS('REEDS summary'!$N:$N,'REEDS summary'!$A:$A,$A77,'REEDS summary'!$B:$B,U$55)</f>
        <v>0</v>
      </c>
      <c r="V77">
        <f>SUMIFS('REEDS summary'!$N:$N,'REEDS summary'!$A:$A,$A77,'REEDS summary'!$B:$B,V$55)</f>
        <v>7.4491801998820495E-2</v>
      </c>
      <c r="W77">
        <f>SUMIFS('REEDS summary'!$N:$N,'REEDS summary'!$A:$A,$A77,'REEDS summary'!$B:$B,W$55)</f>
        <v>0.11904632817543941</v>
      </c>
      <c r="X77">
        <f>SUMIFS('REEDS summary'!$N:$N,'REEDS summary'!$A:$A,$A77,'REEDS summary'!$B:$B,X$55)</f>
        <v>1.2240393227488012E-2</v>
      </c>
      <c r="Y77">
        <f>SUMIFS('REEDS summary'!$N:$N,'REEDS summary'!$A:$A,$A77,'REEDS summary'!$B:$B,Y$55)</f>
        <v>0</v>
      </c>
      <c r="Z77">
        <f>SUMIFS('REEDS summary'!$N:$N,'REEDS summary'!$A:$A,$A77,'REEDS summary'!$B:$B,Z$55)</f>
        <v>9.3018262840443774E-2</v>
      </c>
      <c r="AB77">
        <f>SUMIFS('REEDS summary'!$O:$O,'REEDS summary'!$A:$A,$A77,'REEDS summary'!$B:$B,AB$55)</f>
        <v>7.3579064504710093E-2</v>
      </c>
      <c r="AC77">
        <f>SUMIFS('REEDS summary'!$O:$O,'REEDS summary'!$A:$A,$A77,'REEDS summary'!$B:$B,AC$55)</f>
        <v>0</v>
      </c>
      <c r="AD77">
        <f>SUMIFS('REEDS summary'!$O:$O,'REEDS summary'!$A:$A,$A77,'REEDS summary'!$B:$B,AD$55)</f>
        <v>0</v>
      </c>
      <c r="AE77">
        <f>SUMIFS('REEDS summary'!$O:$O,'REEDS summary'!$A:$A,$A77,'REEDS summary'!$B:$B,AE$55)</f>
        <v>5.9657223683835504E-2</v>
      </c>
      <c r="AF77">
        <f>SUMIFS('REEDS summary'!$O:$O,'REEDS summary'!$A:$A,$A77,'REEDS summary'!$B:$B,AF$55)</f>
        <v>0.52843376267872233</v>
      </c>
      <c r="AG77">
        <f>SUMIFS('REEDS summary'!$O:$O,'REEDS summary'!$A:$A,$A77,'REEDS summary'!$B:$B,AG$55)</f>
        <v>0</v>
      </c>
      <c r="AH77">
        <f>SUMIFS('REEDS summary'!$O:$O,'REEDS summary'!$A:$A,$A77,'REEDS summary'!$B:$B,AH$55)</f>
        <v>0.15235281626893826</v>
      </c>
      <c r="AI77">
        <f>SUMIFS('REEDS summary'!$O:$O,'REEDS summary'!$A:$A,$A77,'REEDS summary'!$B:$B,AI$55)</f>
        <v>6.6255458635165076E-2</v>
      </c>
      <c r="AJ77">
        <f>SUMIFS('REEDS summary'!$O:$O,'REEDS summary'!$A:$A,$A77,'REEDS summary'!$B:$B,AJ$55)</f>
        <v>1.1797919237924993E-2</v>
      </c>
      <c r="AK77">
        <f>SUMIFS('REEDS summary'!$O:$O,'REEDS summary'!$A:$A,$A77,'REEDS summary'!$B:$B,AK$55)</f>
        <v>0</v>
      </c>
      <c r="AL77">
        <f>SUMIFS('REEDS summary'!$O:$O,'REEDS summary'!$A:$A,$A77,'REEDS summary'!$B:$B,AL$55)</f>
        <v>0.10792375499070368</v>
      </c>
      <c r="AN77">
        <f>SUMIFS('REEDS summary'!$P:$P,'REEDS summary'!$A:$A,$A77,'REEDS summary'!$B:$B,AN$55)</f>
        <v>6.9563516333127989E-2</v>
      </c>
      <c r="AO77">
        <f>SUMIFS('REEDS summary'!$P:$P,'REEDS summary'!$A:$A,$A77,'REEDS summary'!$B:$B,AO$55)</f>
        <v>5.9794680046552592E-4</v>
      </c>
      <c r="AP77">
        <f>SUMIFS('REEDS summary'!$P:$P,'REEDS summary'!$A:$A,$A77,'REEDS summary'!$B:$B,AP$55)</f>
        <v>0</v>
      </c>
      <c r="AQ77">
        <f>SUMIFS('REEDS summary'!$P:$P,'REEDS summary'!$A:$A,$A77,'REEDS summary'!$B:$B,AQ$55)</f>
        <v>5.6485733906208209E-2</v>
      </c>
      <c r="AR77">
        <f>SUMIFS('REEDS summary'!$P:$P,'REEDS summary'!$A:$A,$A77,'REEDS summary'!$B:$B,AR$55)</f>
        <v>0.52118651729117271</v>
      </c>
      <c r="AS77">
        <f>SUMIFS('REEDS summary'!$P:$P,'REEDS summary'!$A:$A,$A77,'REEDS summary'!$B:$B,AS$55)</f>
        <v>0</v>
      </c>
      <c r="AT77">
        <f>SUMIFS('REEDS summary'!$P:$P,'REEDS summary'!$A:$A,$A77,'REEDS summary'!$B:$B,AT$55)</f>
        <v>0.17753858220817811</v>
      </c>
      <c r="AU77">
        <f>SUMIFS('REEDS summary'!$P:$P,'REEDS summary'!$A:$A,$A77,'REEDS summary'!$B:$B,AU$55)</f>
        <v>6.2143015203316491E-2</v>
      </c>
      <c r="AV77">
        <f>SUMIFS('REEDS summary'!$P:$P,'REEDS summary'!$A:$A,$A77,'REEDS summary'!$B:$B,AV$55)</f>
        <v>1.1164842594529194E-2</v>
      </c>
      <c r="AW77">
        <f>SUMIFS('REEDS summary'!$P:$P,'REEDS summary'!$A:$A,$A77,'REEDS summary'!$B:$B,AW$55)</f>
        <v>0</v>
      </c>
      <c r="AX77">
        <f>SUMIFS('REEDS summary'!$P:$P,'REEDS summary'!$A:$A,$A77,'REEDS summary'!$B:$B,AX$55)</f>
        <v>0.1013198456630018</v>
      </c>
      <c r="AZ77">
        <f>SUMIFS('REEDS summary'!$Q:$Q,'REEDS summary'!$A:$A,$A77,'REEDS summary'!$B:$B,AZ$55)</f>
        <v>6.1648618947192785E-2</v>
      </c>
      <c r="BA77">
        <f>SUMIFS('REEDS summary'!$Q:$Q,'REEDS summary'!$A:$A,$A77,'REEDS summary'!$B:$B,BA$55)</f>
        <v>1.0598255061191433E-3</v>
      </c>
      <c r="BB77">
        <f>SUMIFS('REEDS summary'!$Q:$Q,'REEDS summary'!$A:$A,$A77,'REEDS summary'!$B:$B,BB$55)</f>
        <v>0</v>
      </c>
      <c r="BC77">
        <f>SUMIFS('REEDS summary'!$Q:$Q,'REEDS summary'!$A:$A,$A77,'REEDS summary'!$B:$B,BC$55)</f>
        <v>5.013356106693994E-2</v>
      </c>
      <c r="BD77">
        <f>SUMIFS('REEDS summary'!$Q:$Q,'REEDS summary'!$A:$A,$A77,'REEDS summary'!$B:$B,BD$55)</f>
        <v>0.43823081711440381</v>
      </c>
      <c r="BE77">
        <f>SUMIFS('REEDS summary'!$Q:$Q,'REEDS summary'!$A:$A,$A77,'REEDS summary'!$B:$B,BE$55)</f>
        <v>0</v>
      </c>
      <c r="BF77">
        <f>SUMIFS('REEDS summary'!$Q:$Q,'REEDS summary'!$A:$A,$A77,'REEDS summary'!$B:$B,BF$55)</f>
        <v>0.29490683651028571</v>
      </c>
      <c r="BG77">
        <f>SUMIFS('REEDS summary'!$Q:$Q,'REEDS summary'!$A:$A,$A77,'REEDS summary'!$B:$B,BG$55)</f>
        <v>5.507241822211377E-2</v>
      </c>
      <c r="BH77">
        <f>SUMIFS('REEDS summary'!$Q:$Q,'REEDS summary'!$A:$A,$A77,'REEDS summary'!$B:$B,BH$55)</f>
        <v>9.784984747434184E-3</v>
      </c>
      <c r="BI77">
        <f>SUMIFS('REEDS summary'!$Q:$Q,'REEDS summary'!$A:$A,$A77,'REEDS summary'!$B:$B,BI$55)</f>
        <v>0</v>
      </c>
      <c r="BJ77">
        <f>SUMIFS('REEDS summary'!$Q:$Q,'REEDS summary'!$A:$A,$A77,'REEDS summary'!$B:$B,BJ$55)</f>
        <v>8.9162937885510621E-2</v>
      </c>
      <c r="BL77">
        <f>SUMIFS('REEDS summary'!$R:$R,'REEDS summary'!$A:$A,$A77,'REEDS summary'!$B:$B,BL$55)</f>
        <v>4.7109907185555425E-2</v>
      </c>
      <c r="BM77">
        <f>SUMIFS('REEDS summary'!$R:$R,'REEDS summary'!$A:$A,$A77,'REEDS summary'!$B:$B,BM$55)</f>
        <v>1.2147877449226177E-3</v>
      </c>
      <c r="BN77">
        <f>SUMIFS('REEDS summary'!$R:$R,'REEDS summary'!$A:$A,$A77,'REEDS summary'!$B:$B,BN$55)</f>
        <v>0</v>
      </c>
      <c r="BO77">
        <f>SUMIFS('REEDS summary'!$R:$R,'REEDS summary'!$A:$A,$A77,'REEDS summary'!$B:$B,BO$55)</f>
        <v>3.8367543304586055E-2</v>
      </c>
      <c r="BP77">
        <f>SUMIFS('REEDS summary'!$R:$R,'REEDS summary'!$A:$A,$A77,'REEDS summary'!$B:$B,BP$55)</f>
        <v>0.34227808942386156</v>
      </c>
      <c r="BQ77">
        <f>SUMIFS('REEDS summary'!$R:$R,'REEDS summary'!$A:$A,$A77,'REEDS summary'!$B:$B,BQ$55)</f>
        <v>0</v>
      </c>
      <c r="BR77">
        <f>SUMIFS('REEDS summary'!$R:$R,'REEDS summary'!$A:$A,$A77,'REEDS summary'!$B:$B,BR$55)</f>
        <v>0.45379935680040195</v>
      </c>
      <c r="BS77">
        <f>SUMIFS('REEDS summary'!$R:$R,'REEDS summary'!$A:$A,$A77,'REEDS summary'!$B:$B,BS$55)</f>
        <v>4.2084584460038599E-2</v>
      </c>
      <c r="BT77">
        <f>SUMIFS('REEDS summary'!$R:$R,'REEDS summary'!$A:$A,$A77,'REEDS summary'!$B:$B,BT$55)</f>
        <v>7.4874057853204822E-3</v>
      </c>
      <c r="BU77">
        <f>SUMIFS('REEDS summary'!$R:$R,'REEDS summary'!$A:$A,$A77,'REEDS summary'!$B:$B,BU$55)</f>
        <v>0</v>
      </c>
      <c r="BV77">
        <f>SUMIFS('REEDS summary'!$R:$R,'REEDS summary'!$A:$A,$A77,'REEDS summary'!$B:$B,BV$55)</f>
        <v>6.7658325295313307E-2</v>
      </c>
      <c r="BX77">
        <f>SUMIFS('REEDS summary'!$S:$S,'REEDS summary'!$A:$A,$A77,'REEDS summary'!$B:$B,BX$55)</f>
        <v>4.6452284609267459E-2</v>
      </c>
      <c r="BY77">
        <f>SUMIFS('REEDS summary'!$S:$S,'REEDS summary'!$A:$A,$A77,'REEDS summary'!$B:$B,BY$55)</f>
        <v>0</v>
      </c>
      <c r="BZ77">
        <f>SUMIFS('REEDS summary'!$S:$S,'REEDS summary'!$A:$A,$A77,'REEDS summary'!$B:$B,BZ$55)</f>
        <v>0</v>
      </c>
      <c r="CA77">
        <f>SUMIFS('REEDS summary'!$S:$S,'REEDS summary'!$A:$A,$A77,'REEDS summary'!$B:$B,CA$55)</f>
        <v>3.7886251044474378E-2</v>
      </c>
      <c r="CB77">
        <f>SUMIFS('REEDS summary'!$S:$S,'REEDS summary'!$A:$A,$A77,'REEDS summary'!$B:$B,CB$55)</f>
        <v>0.3072585195107852</v>
      </c>
      <c r="CC77">
        <f>SUMIFS('REEDS summary'!$S:$S,'REEDS summary'!$A:$A,$A77,'REEDS summary'!$B:$B,CC$55)</f>
        <v>0</v>
      </c>
      <c r="CD77">
        <f>SUMIFS('REEDS summary'!$S:$S,'REEDS summary'!$A:$A,$A77,'REEDS summary'!$B:$B,CD$55)</f>
        <v>0.49235908622016689</v>
      </c>
      <c r="CE77">
        <f>SUMIFS('REEDS summary'!$S:$S,'REEDS summary'!$A:$A,$A77,'REEDS summary'!$B:$B,CE$55)</f>
        <v>4.2542813225664805E-2</v>
      </c>
      <c r="CF77">
        <f>SUMIFS('REEDS summary'!$S:$S,'REEDS summary'!$A:$A,$A77,'REEDS summary'!$B:$B,CF$55)</f>
        <v>7.2544767610829182E-3</v>
      </c>
      <c r="CG77">
        <f>SUMIFS('REEDS summary'!$S:$S,'REEDS summary'!$A:$A,$A77,'REEDS summary'!$B:$B,CG$55)</f>
        <v>0</v>
      </c>
      <c r="CH77">
        <f>SUMIFS('REEDS summary'!$S:$S,'REEDS summary'!$A:$A,$A77,'REEDS summary'!$B:$B,CH$55)</f>
        <v>6.6246568628558308E-2</v>
      </c>
      <c r="CJ77">
        <f>SUMIFS('REEDS summary'!$T:$T,'REEDS summary'!$A:$A,$A77,'REEDS summary'!$B:$B,CJ$55)</f>
        <v>4.7673845010778565E-2</v>
      </c>
      <c r="CK77">
        <f>SUMIFS('REEDS summary'!$T:$T,'REEDS summary'!$A:$A,$A77,'REEDS summary'!$B:$B,CK$55)</f>
        <v>0</v>
      </c>
      <c r="CL77">
        <f>SUMIFS('REEDS summary'!$T:$T,'REEDS summary'!$A:$A,$A77,'REEDS summary'!$B:$B,CL$55)</f>
        <v>0</v>
      </c>
      <c r="CM77">
        <f>SUMIFS('REEDS summary'!$T:$T,'REEDS summary'!$A:$A,$A77,'REEDS summary'!$B:$B,CM$55)</f>
        <v>3.8940308703825345E-2</v>
      </c>
      <c r="CN77">
        <f>SUMIFS('REEDS summary'!$T:$T,'REEDS summary'!$A:$A,$A77,'REEDS summary'!$B:$B,CN$55)</f>
        <v>0.29174899004508847</v>
      </c>
      <c r="CO77">
        <f>SUMIFS('REEDS summary'!$T:$T,'REEDS summary'!$A:$A,$A77,'REEDS summary'!$B:$B,CO$55)</f>
        <v>0</v>
      </c>
      <c r="CP77">
        <f>SUMIFS('REEDS summary'!$T:$T,'REEDS summary'!$A:$A,$A77,'REEDS summary'!$B:$B,CP$55)</f>
        <v>0.5039407897632161</v>
      </c>
      <c r="CQ77">
        <f>SUMIFS('REEDS summary'!$T:$T,'REEDS summary'!$A:$A,$A77,'REEDS summary'!$B:$B,CQ$55)</f>
        <v>4.2611109629937617E-2</v>
      </c>
      <c r="CR77">
        <f>SUMIFS('REEDS summary'!$T:$T,'REEDS summary'!$A:$A,$A77,'REEDS summary'!$B:$B,CR$55)</f>
        <v>7.5713991465482782E-3</v>
      </c>
      <c r="CS77">
        <f>SUMIFS('REEDS summary'!$T:$T,'REEDS summary'!$A:$A,$A77,'REEDS summary'!$B:$B,CS$55)</f>
        <v>0</v>
      </c>
      <c r="CT77">
        <f>SUMIFS('REEDS summary'!$T:$T,'REEDS summary'!$A:$A,$A77,'REEDS summary'!$B:$B,CT$55)</f>
        <v>6.7513557700605659E-2</v>
      </c>
      <c r="CV77">
        <f>SUMIFS('REEDS summary'!$U:$U,'REEDS summary'!$A:$A,$A77,'REEDS summary'!$B:$B,CV$55)</f>
        <v>4.5676483701588631E-2</v>
      </c>
      <c r="CW77">
        <f>SUMIFS('REEDS summary'!$U:$U,'REEDS summary'!$A:$A,$A77,'REEDS summary'!$B:$B,CW$55)</f>
        <v>0</v>
      </c>
      <c r="CX77">
        <f>SUMIFS('REEDS summary'!$U:$U,'REEDS summary'!$A:$A,$A77,'REEDS summary'!$B:$B,CX$55)</f>
        <v>0</v>
      </c>
      <c r="CY77">
        <f>SUMIFS('REEDS summary'!$U:$U,'REEDS summary'!$A:$A,$A77,'REEDS summary'!$B:$B,CY$55)</f>
        <v>3.7366143266275492E-2</v>
      </c>
      <c r="CZ77">
        <f>SUMIFS('REEDS summary'!$U:$U,'REEDS summary'!$A:$A,$A77,'REEDS summary'!$B:$B,CZ$55)</f>
        <v>0.19955835100039115</v>
      </c>
      <c r="DA77">
        <f>SUMIFS('REEDS summary'!$U:$U,'REEDS summary'!$A:$A,$A77,'REEDS summary'!$B:$B,DA$55)</f>
        <v>0</v>
      </c>
      <c r="DB77">
        <f>SUMIFS('REEDS summary'!$U:$U,'REEDS summary'!$A:$A,$A77,'REEDS summary'!$B:$B,DB$55)</f>
        <v>0.61327935698981673</v>
      </c>
      <c r="DC77">
        <f>SUMIFS('REEDS summary'!$U:$U,'REEDS summary'!$A:$A,$A77,'REEDS summary'!$B:$B,DC$55)</f>
        <v>3.2653502343739885E-2</v>
      </c>
      <c r="DD77">
        <f>SUMIFS('REEDS summary'!$U:$U,'REEDS summary'!$A:$A,$A77,'REEDS summary'!$B:$B,DD$55)</f>
        <v>7.2350747477585324E-3</v>
      </c>
      <c r="DE77">
        <f>SUMIFS('REEDS summary'!$U:$U,'REEDS summary'!$A:$A,$A77,'REEDS summary'!$B:$B,DE$55)</f>
        <v>0</v>
      </c>
      <c r="DF77">
        <f>SUMIFS('REEDS summary'!$U:$U,'REEDS summary'!$A:$A,$A77,'REEDS summary'!$B:$B,DF$55)</f>
        <v>6.4231087950429547E-2</v>
      </c>
    </row>
    <row r="78" spans="1:110">
      <c r="A78" s="19" t="s">
        <v>71</v>
      </c>
      <c r="B78" s="19">
        <f>SUMIFS('Cross border connections'!$R$4:$R$54,'Cross border connections'!$P$4:$P$54,Imports_new!A78)</f>
        <v>0</v>
      </c>
      <c r="D78">
        <f>SUMIFS('REEDS summary'!$M:$M,'REEDS summary'!$A:$A,$A78,'REEDS summary'!$B:$B,D$55)</f>
        <v>7.5700398494390709E-3</v>
      </c>
      <c r="E78">
        <f>SUMIFS('REEDS summary'!$M:$M,'REEDS summary'!$A:$A,$A78,'REEDS summary'!$B:$B,E$55)</f>
        <v>0.30763034728362681</v>
      </c>
      <c r="F78">
        <f>SUMIFS('REEDS summary'!$M:$M,'REEDS summary'!$A:$A,$A78,'REEDS summary'!$B:$B,F$55)</f>
        <v>0</v>
      </c>
      <c r="G78">
        <f>SUMIFS('REEDS summary'!$M:$M,'REEDS summary'!$A:$A,$A78,'REEDS summary'!$B:$B,G$55)</f>
        <v>1.0115782953105851E-2</v>
      </c>
      <c r="H78">
        <f>SUMIFS('REEDS summary'!$M:$M,'REEDS summary'!$A:$A,$A78,'REEDS summary'!$B:$B,H$55)</f>
        <v>0.30944208900806142</v>
      </c>
      <c r="I78">
        <f>SUMIFS('REEDS summary'!$M:$M,'REEDS summary'!$A:$A,$A78,'REEDS summary'!$B:$B,I$55)</f>
        <v>0.24312547436249105</v>
      </c>
      <c r="J78">
        <f>SUMIFS('REEDS summary'!$M:$M,'REEDS summary'!$A:$A,$A78,'REEDS summary'!$B:$B,J$55)</f>
        <v>0</v>
      </c>
      <c r="K78">
        <f>SUMIFS('REEDS summary'!$M:$M,'REEDS summary'!$A:$A,$A78,'REEDS summary'!$B:$B,K$55)</f>
        <v>1.7114585538327294E-2</v>
      </c>
      <c r="L78">
        <f>SUMIFS('REEDS summary'!$M:$M,'REEDS summary'!$A:$A,$A78,'REEDS summary'!$B:$B,L$55)</f>
        <v>9.3900144573311223E-2</v>
      </c>
      <c r="M78">
        <f>SUMIFS('REEDS summary'!$M:$M,'REEDS summary'!$A:$A,$A78,'REEDS summary'!$B:$B,M$55)</f>
        <v>0</v>
      </c>
      <c r="N78">
        <f>SUMIFS('REEDS summary'!$M:$M,'REEDS summary'!$A:$A,$A78,'REEDS summary'!$B:$B,N$55)</f>
        <v>1.1101536431637278E-2</v>
      </c>
      <c r="P78">
        <f>SUMIFS('REEDS summary'!$N:$N,'REEDS summary'!$A:$A,$A78,'REEDS summary'!$B:$B,P$55)</f>
        <v>6.4919804535428609E-3</v>
      </c>
      <c r="Q78">
        <f>SUMIFS('REEDS summary'!$N:$N,'REEDS summary'!$A:$A,$A78,'REEDS summary'!$B:$B,Q$55)</f>
        <v>0.26587987767249477</v>
      </c>
      <c r="R78">
        <f>SUMIFS('REEDS summary'!$N:$N,'REEDS summary'!$A:$A,$A78,'REEDS summary'!$B:$B,R$55)</f>
        <v>0</v>
      </c>
      <c r="S78">
        <f>SUMIFS('REEDS summary'!$N:$N,'REEDS summary'!$A:$A,$A78,'REEDS summary'!$B:$B,S$55)</f>
        <v>1.0153799149856542E-2</v>
      </c>
      <c r="T78">
        <f>SUMIFS('REEDS summary'!$N:$N,'REEDS summary'!$A:$A,$A78,'REEDS summary'!$B:$B,T$55)</f>
        <v>0.3497812401220845</v>
      </c>
      <c r="U78">
        <f>SUMIFS('REEDS summary'!$N:$N,'REEDS summary'!$A:$A,$A78,'REEDS summary'!$B:$B,U$55)</f>
        <v>0.24403916595821984</v>
      </c>
      <c r="V78">
        <f>SUMIFS('REEDS summary'!$N:$N,'REEDS summary'!$A:$A,$A78,'REEDS summary'!$B:$B,V$55)</f>
        <v>0</v>
      </c>
      <c r="W78">
        <f>SUMIFS('REEDS summary'!$N:$N,'REEDS summary'!$A:$A,$A78,'REEDS summary'!$B:$B,W$55)</f>
        <v>1.4970652468107706E-2</v>
      </c>
      <c r="X78">
        <f>SUMIFS('REEDS summary'!$N:$N,'REEDS summary'!$A:$A,$A78,'REEDS summary'!$B:$B,X$55)</f>
        <v>9.6010933164920001E-2</v>
      </c>
      <c r="Y78">
        <f>SUMIFS('REEDS summary'!$N:$N,'REEDS summary'!$A:$A,$A78,'REEDS summary'!$B:$B,Y$55)</f>
        <v>0</v>
      </c>
      <c r="Z78">
        <f>SUMIFS('REEDS summary'!$N:$N,'REEDS summary'!$A:$A,$A78,'REEDS summary'!$B:$B,Z$55)</f>
        <v>1.2672351010773745E-2</v>
      </c>
      <c r="AB78">
        <f>SUMIFS('REEDS summary'!$O:$O,'REEDS summary'!$A:$A,$A78,'REEDS summary'!$B:$B,AB$55)</f>
        <v>6.5062774763335269E-3</v>
      </c>
      <c r="AC78">
        <f>SUMIFS('REEDS summary'!$O:$O,'REEDS summary'!$A:$A,$A78,'REEDS summary'!$B:$B,AC$55)</f>
        <v>0.25234635503485475</v>
      </c>
      <c r="AD78">
        <f>SUMIFS('REEDS summary'!$O:$O,'REEDS summary'!$A:$A,$A78,'REEDS summary'!$B:$B,AD$55)</f>
        <v>0</v>
      </c>
      <c r="AE78">
        <f>SUMIFS('REEDS summary'!$O:$O,'REEDS summary'!$A:$A,$A78,'REEDS summary'!$B:$B,AE$55)</f>
        <v>1.0208401373489655E-2</v>
      </c>
      <c r="AF78">
        <f>SUMIFS('REEDS summary'!$O:$O,'REEDS summary'!$A:$A,$A78,'REEDS summary'!$B:$B,AF$55)</f>
        <v>0.36166435528675961</v>
      </c>
      <c r="AG78">
        <f>SUMIFS('REEDS summary'!$O:$O,'REEDS summary'!$A:$A,$A78,'REEDS summary'!$B:$B,AG$55)</f>
        <v>0.24495680382302473</v>
      </c>
      <c r="AH78">
        <f>SUMIFS('REEDS summary'!$O:$O,'REEDS summary'!$A:$A,$A78,'REEDS summary'!$B:$B,AH$55)</f>
        <v>0</v>
      </c>
      <c r="AI78">
        <f>SUMIFS('REEDS summary'!$O:$O,'REEDS summary'!$A:$A,$A78,'REEDS summary'!$B:$B,AI$55)</f>
        <v>1.4698672865739927E-2</v>
      </c>
      <c r="AJ78">
        <f>SUMIFS('REEDS summary'!$O:$O,'REEDS summary'!$A:$A,$A78,'REEDS summary'!$B:$B,AJ$55)</f>
        <v>9.6988416482306716E-2</v>
      </c>
      <c r="AK78">
        <f>SUMIFS('REEDS summary'!$O:$O,'REEDS summary'!$A:$A,$A78,'REEDS summary'!$B:$B,AK$55)</f>
        <v>0</v>
      </c>
      <c r="AL78">
        <f>SUMIFS('REEDS summary'!$O:$O,'REEDS summary'!$A:$A,$A78,'REEDS summary'!$B:$B,AL$55)</f>
        <v>1.2630717657491089E-2</v>
      </c>
      <c r="AN78">
        <f>SUMIFS('REEDS summary'!$P:$P,'REEDS summary'!$A:$A,$A78,'REEDS summary'!$B:$B,AN$55)</f>
        <v>5.9759764470122328E-3</v>
      </c>
      <c r="AO78">
        <f>SUMIFS('REEDS summary'!$P:$P,'REEDS summary'!$A:$A,$A78,'REEDS summary'!$B:$B,AO$55)</f>
        <v>0.19505331243221957</v>
      </c>
      <c r="AP78">
        <f>SUMIFS('REEDS summary'!$P:$P,'REEDS summary'!$A:$A,$A78,'REEDS summary'!$B:$B,AP$55)</f>
        <v>0</v>
      </c>
      <c r="AQ78">
        <f>SUMIFS('REEDS summary'!$P:$P,'REEDS summary'!$A:$A,$A78,'REEDS summary'!$B:$B,AQ$55)</f>
        <v>9.420740942155675E-3</v>
      </c>
      <c r="AR78">
        <f>SUMIFS('REEDS summary'!$P:$P,'REEDS summary'!$A:$A,$A78,'REEDS summary'!$B:$B,AR$55)</f>
        <v>0.44622074100943937</v>
      </c>
      <c r="AS78">
        <f>SUMIFS('REEDS summary'!$P:$P,'REEDS summary'!$A:$A,$A78,'REEDS summary'!$B:$B,AS$55)</f>
        <v>0.22569334883605335</v>
      </c>
      <c r="AT78">
        <f>SUMIFS('REEDS summary'!$P:$P,'REEDS summary'!$A:$A,$A78,'REEDS summary'!$B:$B,AT$55)</f>
        <v>0</v>
      </c>
      <c r="AU78">
        <f>SUMIFS('REEDS summary'!$P:$P,'REEDS summary'!$A:$A,$A78,'REEDS summary'!$B:$B,AU$55)</f>
        <v>1.657706653510465E-2</v>
      </c>
      <c r="AV78">
        <f>SUMIFS('REEDS summary'!$P:$P,'REEDS summary'!$A:$A,$A78,'REEDS summary'!$B:$B,AV$55)</f>
        <v>8.9502673958479162E-2</v>
      </c>
      <c r="AW78">
        <f>SUMIFS('REEDS summary'!$P:$P,'REEDS summary'!$A:$A,$A78,'REEDS summary'!$B:$B,AW$55)</f>
        <v>0</v>
      </c>
      <c r="AX78">
        <f>SUMIFS('REEDS summary'!$P:$P,'REEDS summary'!$A:$A,$A78,'REEDS summary'!$B:$B,AX$55)</f>
        <v>1.1556139839535998E-2</v>
      </c>
      <c r="AZ78">
        <f>SUMIFS('REEDS summary'!$Q:$Q,'REEDS summary'!$A:$A,$A78,'REEDS summary'!$B:$B,AZ$55)</f>
        <v>5.986551030755515E-3</v>
      </c>
      <c r="BA78">
        <f>SUMIFS('REEDS summary'!$Q:$Q,'REEDS summary'!$A:$A,$A78,'REEDS summary'!$B:$B,BA$55)</f>
        <v>0.18896741551163793</v>
      </c>
      <c r="BB78">
        <f>SUMIFS('REEDS summary'!$Q:$Q,'REEDS summary'!$A:$A,$A78,'REEDS summary'!$B:$B,BB$55)</f>
        <v>0</v>
      </c>
      <c r="BC78">
        <f>SUMIFS('REEDS summary'!$Q:$Q,'REEDS summary'!$A:$A,$A78,'REEDS summary'!$B:$B,BC$55)</f>
        <v>9.4525682810369261E-3</v>
      </c>
      <c r="BD78">
        <f>SUMIFS('REEDS summary'!$Q:$Q,'REEDS summary'!$A:$A,$A78,'REEDS summary'!$B:$B,BD$55)</f>
        <v>0.4515728942656127</v>
      </c>
      <c r="BE78">
        <f>SUMIFS('REEDS summary'!$Q:$Q,'REEDS summary'!$A:$A,$A78,'REEDS summary'!$B:$B,BE$55)</f>
        <v>0.22609271674500184</v>
      </c>
      <c r="BF78">
        <f>SUMIFS('REEDS summary'!$Q:$Q,'REEDS summary'!$A:$A,$A78,'REEDS summary'!$B:$B,BF$55)</f>
        <v>0</v>
      </c>
      <c r="BG78">
        <f>SUMIFS('REEDS summary'!$Q:$Q,'REEDS summary'!$A:$A,$A78,'REEDS summary'!$B:$B,BG$55)</f>
        <v>1.6606399913481847E-2</v>
      </c>
      <c r="BH78">
        <f>SUMIFS('REEDS summary'!$Q:$Q,'REEDS summary'!$A:$A,$A78,'REEDS summary'!$B:$B,BH$55)</f>
        <v>8.9825647823293484E-2</v>
      </c>
      <c r="BI78">
        <f>SUMIFS('REEDS summary'!$Q:$Q,'REEDS summary'!$A:$A,$A78,'REEDS summary'!$B:$B,BI$55)</f>
        <v>0</v>
      </c>
      <c r="BJ78">
        <f>SUMIFS('REEDS summary'!$Q:$Q,'REEDS summary'!$A:$A,$A78,'REEDS summary'!$B:$B,BJ$55)</f>
        <v>1.149580642917975E-2</v>
      </c>
      <c r="BL78">
        <f>SUMIFS('REEDS summary'!$R:$R,'REEDS summary'!$A:$A,$A78,'REEDS summary'!$B:$B,BL$55)</f>
        <v>5.708267423203967E-3</v>
      </c>
      <c r="BM78">
        <f>SUMIFS('REEDS summary'!$R:$R,'REEDS summary'!$A:$A,$A78,'REEDS summary'!$B:$B,BM$55)</f>
        <v>0.16876588435325826</v>
      </c>
      <c r="BN78">
        <f>SUMIFS('REEDS summary'!$R:$R,'REEDS summary'!$A:$A,$A78,'REEDS summary'!$B:$B,BN$55)</f>
        <v>0</v>
      </c>
      <c r="BO78">
        <f>SUMIFS('REEDS summary'!$R:$R,'REEDS summary'!$A:$A,$A78,'REEDS summary'!$B:$B,BO$55)</f>
        <v>9.0504711396348237E-3</v>
      </c>
      <c r="BP78">
        <f>SUMIFS('REEDS summary'!$R:$R,'REEDS summary'!$A:$A,$A78,'REEDS summary'!$B:$B,BP$55)</f>
        <v>0.48732505566218548</v>
      </c>
      <c r="BQ78">
        <f>SUMIFS('REEDS summary'!$R:$R,'REEDS summary'!$A:$A,$A78,'REEDS summary'!$B:$B,BQ$55)</f>
        <v>0.21612853202505009</v>
      </c>
      <c r="BR78">
        <f>SUMIFS('REEDS summary'!$R:$R,'REEDS summary'!$A:$A,$A78,'REEDS summary'!$B:$B,BR$55)</f>
        <v>0</v>
      </c>
      <c r="BS78">
        <f>SUMIFS('REEDS summary'!$R:$R,'REEDS summary'!$A:$A,$A78,'REEDS summary'!$B:$B,BS$55)</f>
        <v>1.6363253753426222E-2</v>
      </c>
      <c r="BT78">
        <f>SUMIFS('REEDS summary'!$R:$R,'REEDS summary'!$A:$A,$A78,'REEDS summary'!$B:$B,BT$55)</f>
        <v>8.5746263422801006E-2</v>
      </c>
      <c r="BU78">
        <f>SUMIFS('REEDS summary'!$R:$R,'REEDS summary'!$A:$A,$A78,'REEDS summary'!$B:$B,BU$55)</f>
        <v>0</v>
      </c>
      <c r="BV78">
        <f>SUMIFS('REEDS summary'!$R:$R,'REEDS summary'!$A:$A,$A78,'REEDS summary'!$B:$B,BV$55)</f>
        <v>1.0912272220440134E-2</v>
      </c>
      <c r="BX78">
        <f>SUMIFS('REEDS summary'!$S:$S,'REEDS summary'!$A:$A,$A78,'REEDS summary'!$B:$B,BX$55)</f>
        <v>7.1459905129768464E-3</v>
      </c>
      <c r="BY78">
        <f>SUMIFS('REEDS summary'!$S:$S,'REEDS summary'!$A:$A,$A78,'REEDS summary'!$B:$B,BY$55)</f>
        <v>0.17478372234762041</v>
      </c>
      <c r="BZ78">
        <f>SUMIFS('REEDS summary'!$S:$S,'REEDS summary'!$A:$A,$A78,'REEDS summary'!$B:$B,BZ$55)</f>
        <v>0</v>
      </c>
      <c r="CA78">
        <f>SUMIFS('REEDS summary'!$S:$S,'REEDS summary'!$A:$A,$A78,'REEDS summary'!$B:$B,CA$55)</f>
        <v>8.4388295751556611E-3</v>
      </c>
      <c r="CB78">
        <f>SUMIFS('REEDS summary'!$S:$S,'REEDS summary'!$A:$A,$A78,'REEDS summary'!$B:$B,CB$55)</f>
        <v>0.47778270272900658</v>
      </c>
      <c r="CC78">
        <f>SUMIFS('REEDS summary'!$S:$S,'REEDS summary'!$A:$A,$A78,'REEDS summary'!$B:$B,CC$55)</f>
        <v>0.20120824637032905</v>
      </c>
      <c r="CD78">
        <f>SUMIFS('REEDS summary'!$S:$S,'REEDS summary'!$A:$A,$A78,'REEDS summary'!$B:$B,CD$55)</f>
        <v>0</v>
      </c>
      <c r="CE78">
        <f>SUMIFS('REEDS summary'!$S:$S,'REEDS summary'!$A:$A,$A78,'REEDS summary'!$B:$B,CE$55)</f>
        <v>2.0089114749326668E-2</v>
      </c>
      <c r="CF78">
        <f>SUMIFS('REEDS summary'!$S:$S,'REEDS summary'!$A:$A,$A78,'REEDS summary'!$B:$B,CF$55)</f>
        <v>9.8881358749680723E-2</v>
      </c>
      <c r="CG78">
        <f>SUMIFS('REEDS summary'!$S:$S,'REEDS summary'!$A:$A,$A78,'REEDS summary'!$B:$B,CG$55)</f>
        <v>0</v>
      </c>
      <c r="CH78">
        <f>SUMIFS('REEDS summary'!$S:$S,'REEDS summary'!$A:$A,$A78,'REEDS summary'!$B:$B,CH$55)</f>
        <v>1.1670034965904054E-2</v>
      </c>
      <c r="CJ78">
        <f>SUMIFS('REEDS summary'!$T:$T,'REEDS summary'!$A:$A,$A78,'REEDS summary'!$B:$B,CJ$55)</f>
        <v>7.0594725548864066E-3</v>
      </c>
      <c r="CK78">
        <f>SUMIFS('REEDS summary'!$T:$T,'REEDS summary'!$A:$A,$A78,'REEDS summary'!$B:$B,CK$55)</f>
        <v>0.17369026879595778</v>
      </c>
      <c r="CL78">
        <f>SUMIFS('REEDS summary'!$T:$T,'REEDS summary'!$A:$A,$A78,'REEDS summary'!$B:$B,CL$55)</f>
        <v>0</v>
      </c>
      <c r="CM78">
        <f>SUMIFS('REEDS summary'!$T:$T,'REEDS summary'!$A:$A,$A78,'REEDS summary'!$B:$B,CM$55)</f>
        <v>8.3964652078992816E-3</v>
      </c>
      <c r="CN78">
        <f>SUMIFS('REEDS summary'!$T:$T,'REEDS summary'!$A:$A,$A78,'REEDS summary'!$B:$B,CN$55)</f>
        <v>0.44379195176988895</v>
      </c>
      <c r="CO78">
        <f>SUMIFS('REEDS summary'!$T:$T,'REEDS summary'!$A:$A,$A78,'REEDS summary'!$B:$B,CO$55)</f>
        <v>0.19987067430486266</v>
      </c>
      <c r="CP78">
        <f>SUMIFS('REEDS summary'!$T:$T,'REEDS summary'!$A:$A,$A78,'REEDS summary'!$B:$B,CP$55)</f>
        <v>0</v>
      </c>
      <c r="CQ78">
        <f>SUMIFS('REEDS summary'!$T:$T,'REEDS summary'!$A:$A,$A78,'REEDS summary'!$B:$B,CQ$55)</f>
        <v>2.496215171071765E-2</v>
      </c>
      <c r="CR78">
        <f>SUMIFS('REEDS summary'!$T:$T,'REEDS summary'!$A:$A,$A78,'REEDS summary'!$B:$B,CR$55)</f>
        <v>0.13052938029922043</v>
      </c>
      <c r="CS78">
        <f>SUMIFS('REEDS summary'!$T:$T,'REEDS summary'!$A:$A,$A78,'REEDS summary'!$B:$B,CS$55)</f>
        <v>0</v>
      </c>
      <c r="CT78">
        <f>SUMIFS('REEDS summary'!$T:$T,'REEDS summary'!$A:$A,$A78,'REEDS summary'!$B:$B,CT$55)</f>
        <v>1.1699635356566852E-2</v>
      </c>
      <c r="CV78">
        <f>SUMIFS('REEDS summary'!$U:$U,'REEDS summary'!$A:$A,$A78,'REEDS summary'!$B:$B,CV$55)</f>
        <v>6.5013020381595749E-3</v>
      </c>
      <c r="CW78">
        <f>SUMIFS('REEDS summary'!$U:$U,'REEDS summary'!$A:$A,$A78,'REEDS summary'!$B:$B,CW$55)</f>
        <v>0.18391856218869237</v>
      </c>
      <c r="CX78">
        <f>SUMIFS('REEDS summary'!$U:$U,'REEDS summary'!$A:$A,$A78,'REEDS summary'!$B:$B,CX$55)</f>
        <v>0</v>
      </c>
      <c r="CY78">
        <f>SUMIFS('REEDS summary'!$U:$U,'REEDS summary'!$A:$A,$A78,'REEDS summary'!$B:$B,CY$55)</f>
        <v>8.0966190087461941E-3</v>
      </c>
      <c r="CZ78">
        <f>SUMIFS('REEDS summary'!$U:$U,'REEDS summary'!$A:$A,$A78,'REEDS summary'!$B:$B,CZ$55)</f>
        <v>0.38157586566467705</v>
      </c>
      <c r="DA78">
        <f>SUMIFS('REEDS summary'!$U:$U,'REEDS summary'!$A:$A,$A78,'REEDS summary'!$B:$B,DA$55)</f>
        <v>0.19267241810106453</v>
      </c>
      <c r="DB78">
        <f>SUMIFS('REEDS summary'!$U:$U,'REEDS summary'!$A:$A,$A78,'REEDS summary'!$B:$B,DB$55)</f>
        <v>0</v>
      </c>
      <c r="DC78">
        <f>SUMIFS('REEDS summary'!$U:$U,'REEDS summary'!$A:$A,$A78,'REEDS summary'!$B:$B,DC$55)</f>
        <v>2.2343031970585472E-2</v>
      </c>
      <c r="DD78">
        <f>SUMIFS('REEDS summary'!$U:$U,'REEDS summary'!$A:$A,$A78,'REEDS summary'!$B:$B,DD$55)</f>
        <v>0.1905477029721715</v>
      </c>
      <c r="DE78">
        <f>SUMIFS('REEDS summary'!$U:$U,'REEDS summary'!$A:$A,$A78,'REEDS summary'!$B:$B,DE$55)</f>
        <v>0</v>
      </c>
      <c r="DF78">
        <f>SUMIFS('REEDS summary'!$U:$U,'REEDS summary'!$A:$A,$A78,'REEDS summary'!$B:$B,DF$55)</f>
        <v>1.4344498055903319E-2</v>
      </c>
    </row>
    <row r="79" spans="1:110">
      <c r="A79" s="19" t="s">
        <v>74</v>
      </c>
      <c r="B79" s="19">
        <f>SUMIFS('Cross border connections'!$R$4:$R$54,'Cross border connections'!$P$4:$P$54,Imports_new!A79)</f>
        <v>0.51155502579437162</v>
      </c>
      <c r="D79">
        <f>SUMIFS('REEDS summary'!$M:$M,'REEDS summary'!$A:$A,$A79,'REEDS summary'!$B:$B,D$55)</f>
        <v>6.1093389190911822E-3</v>
      </c>
      <c r="E79">
        <f>SUMIFS('REEDS summary'!$M:$M,'REEDS summary'!$A:$A,$A79,'REEDS summary'!$B:$B,E$55)</f>
        <v>0.32164315719802733</v>
      </c>
      <c r="F79">
        <f>SUMIFS('REEDS summary'!$M:$M,'REEDS summary'!$A:$A,$A79,'REEDS summary'!$B:$B,F$55)</f>
        <v>0</v>
      </c>
      <c r="G79">
        <f>SUMIFS('REEDS summary'!$M:$M,'REEDS summary'!$A:$A,$A79,'REEDS summary'!$B:$B,G$55)</f>
        <v>1.2669619035916995E-2</v>
      </c>
      <c r="H79">
        <f>SUMIFS('REEDS summary'!$M:$M,'REEDS summary'!$A:$A,$A79,'REEDS summary'!$B:$B,H$55)</f>
        <v>0.15491358114535603</v>
      </c>
      <c r="I79">
        <f>SUMIFS('REEDS summary'!$M:$M,'REEDS summary'!$A:$A,$A79,'REEDS summary'!$B:$B,I$55)</f>
        <v>0.20780794953390969</v>
      </c>
      <c r="J79">
        <f>SUMIFS('REEDS summary'!$M:$M,'REEDS summary'!$A:$A,$A79,'REEDS summary'!$B:$B,J$55)</f>
        <v>0</v>
      </c>
      <c r="K79">
        <f>SUMIFS('REEDS summary'!$M:$M,'REEDS summary'!$A:$A,$A79,'REEDS summary'!$B:$B,K$55)</f>
        <v>4.976398044077914E-3</v>
      </c>
      <c r="L79">
        <f>SUMIFS('REEDS summary'!$M:$M,'REEDS summary'!$A:$A,$A79,'REEDS summary'!$B:$B,L$55)</f>
        <v>0.25826594011748832</v>
      </c>
      <c r="M79">
        <f>SUMIFS('REEDS summary'!$M:$M,'REEDS summary'!$A:$A,$A79,'REEDS summary'!$B:$B,M$55)</f>
        <v>0</v>
      </c>
      <c r="N79">
        <f>SUMIFS('REEDS summary'!$M:$M,'REEDS summary'!$A:$A,$A79,'REEDS summary'!$B:$B,N$55)</f>
        <v>3.3614016006132542E-2</v>
      </c>
      <c r="P79">
        <f>SUMIFS('REEDS summary'!$N:$N,'REEDS summary'!$A:$A,$A79,'REEDS summary'!$B:$B,P$55)</f>
        <v>4.6155351064223228E-3</v>
      </c>
      <c r="Q79">
        <f>SUMIFS('REEDS summary'!$N:$N,'REEDS summary'!$A:$A,$A79,'REEDS summary'!$B:$B,Q$55)</f>
        <v>0.21342542872084203</v>
      </c>
      <c r="R79">
        <f>SUMIFS('REEDS summary'!$N:$N,'REEDS summary'!$A:$A,$A79,'REEDS summary'!$B:$B,R$55)</f>
        <v>0</v>
      </c>
      <c r="S79">
        <f>SUMIFS('REEDS summary'!$N:$N,'REEDS summary'!$A:$A,$A79,'REEDS summary'!$B:$B,S$55)</f>
        <v>9.8739903513190112E-3</v>
      </c>
      <c r="T79">
        <f>SUMIFS('REEDS summary'!$N:$N,'REEDS summary'!$A:$A,$A79,'REEDS summary'!$B:$B,T$55)</f>
        <v>0.11581434884413755</v>
      </c>
      <c r="U79">
        <f>SUMIFS('REEDS summary'!$N:$N,'REEDS summary'!$A:$A,$A79,'REEDS summary'!$B:$B,U$55)</f>
        <v>0.16195385850263661</v>
      </c>
      <c r="V79">
        <f>SUMIFS('REEDS summary'!$N:$N,'REEDS summary'!$A:$A,$A79,'REEDS summary'!$B:$B,V$55)</f>
        <v>0</v>
      </c>
      <c r="W79">
        <f>SUMIFS('REEDS summary'!$N:$N,'REEDS summary'!$A:$A,$A79,'REEDS summary'!$B:$B,W$55)</f>
        <v>1.5851645416093494E-3</v>
      </c>
      <c r="X79">
        <f>SUMIFS('REEDS summary'!$N:$N,'REEDS summary'!$A:$A,$A79,'REEDS summary'!$B:$B,X$55)</f>
        <v>0.41843896258187691</v>
      </c>
      <c r="Y79">
        <f>SUMIFS('REEDS summary'!$N:$N,'REEDS summary'!$A:$A,$A79,'REEDS summary'!$B:$B,Y$55)</f>
        <v>0</v>
      </c>
      <c r="Z79">
        <f>SUMIFS('REEDS summary'!$N:$N,'REEDS summary'!$A:$A,$A79,'REEDS summary'!$B:$B,Z$55)</f>
        <v>7.4292711351156254E-2</v>
      </c>
      <c r="AB79">
        <f>SUMIFS('REEDS summary'!$O:$O,'REEDS summary'!$A:$A,$A79,'REEDS summary'!$B:$B,AB$55)</f>
        <v>4.4691342848858758E-3</v>
      </c>
      <c r="AC79">
        <f>SUMIFS('REEDS summary'!$O:$O,'REEDS summary'!$A:$A,$A79,'REEDS summary'!$B:$B,AC$55)</f>
        <v>0.1949965770990266</v>
      </c>
      <c r="AD79">
        <f>SUMIFS('REEDS summary'!$O:$O,'REEDS summary'!$A:$A,$A79,'REEDS summary'!$B:$B,AD$55)</f>
        <v>0</v>
      </c>
      <c r="AE79">
        <f>SUMIFS('REEDS summary'!$O:$O,'REEDS summary'!$A:$A,$A79,'REEDS summary'!$B:$B,AE$55)</f>
        <v>9.575824288640131E-3</v>
      </c>
      <c r="AF79">
        <f>SUMIFS('REEDS summary'!$O:$O,'REEDS summary'!$A:$A,$A79,'REEDS summary'!$B:$B,AF$55)</f>
        <v>0.11280234526198819</v>
      </c>
      <c r="AG79">
        <f>SUMIFS('REEDS summary'!$O:$O,'REEDS summary'!$A:$A,$A79,'REEDS summary'!$B:$B,AG$55)</f>
        <v>0.1569097862801184</v>
      </c>
      <c r="AH79">
        <f>SUMIFS('REEDS summary'!$O:$O,'REEDS summary'!$A:$A,$A79,'REEDS summary'!$B:$B,AH$55)</f>
        <v>0</v>
      </c>
      <c r="AI79">
        <f>SUMIFS('REEDS summary'!$O:$O,'REEDS summary'!$A:$A,$A79,'REEDS summary'!$B:$B,AI$55)</f>
        <v>1.3392346618916846E-3</v>
      </c>
      <c r="AJ79">
        <f>SUMIFS('REEDS summary'!$O:$O,'REEDS summary'!$A:$A,$A79,'REEDS summary'!$B:$B,AJ$55)</f>
        <v>0.44843180901279345</v>
      </c>
      <c r="AK79">
        <f>SUMIFS('REEDS summary'!$O:$O,'REEDS summary'!$A:$A,$A79,'REEDS summary'!$B:$B,AK$55)</f>
        <v>0</v>
      </c>
      <c r="AL79">
        <f>SUMIFS('REEDS summary'!$O:$O,'REEDS summary'!$A:$A,$A79,'REEDS summary'!$B:$B,AL$55)</f>
        <v>7.1475289110655704E-2</v>
      </c>
      <c r="AN79">
        <f>SUMIFS('REEDS summary'!$P:$P,'REEDS summary'!$A:$A,$A79,'REEDS summary'!$B:$B,AN$55)</f>
        <v>4.2043923461262366E-3</v>
      </c>
      <c r="AO79">
        <f>SUMIFS('REEDS summary'!$P:$P,'REEDS summary'!$A:$A,$A79,'REEDS summary'!$B:$B,AO$55)</f>
        <v>0.10071273886486892</v>
      </c>
      <c r="AP79">
        <f>SUMIFS('REEDS summary'!$P:$P,'REEDS summary'!$A:$A,$A79,'REEDS summary'!$B:$B,AP$55)</f>
        <v>0</v>
      </c>
      <c r="AQ79">
        <f>SUMIFS('REEDS summary'!$P:$P,'REEDS summary'!$A:$A,$A79,'REEDS summary'!$B:$B,AQ$55)</f>
        <v>9.11916616771552E-3</v>
      </c>
      <c r="AR79">
        <f>SUMIFS('REEDS summary'!$P:$P,'REEDS summary'!$A:$A,$A79,'REEDS summary'!$B:$B,AR$55)</f>
        <v>5.9641141373109038E-2</v>
      </c>
      <c r="AS79">
        <f>SUMIFS('REEDS summary'!$P:$P,'REEDS summary'!$A:$A,$A79,'REEDS summary'!$B:$B,AS$55)</f>
        <v>0.14865221229780654</v>
      </c>
      <c r="AT79">
        <f>SUMIFS('REEDS summary'!$P:$P,'REEDS summary'!$A:$A,$A79,'REEDS summary'!$B:$B,AT$55)</f>
        <v>0</v>
      </c>
      <c r="AU79">
        <f>SUMIFS('REEDS summary'!$P:$P,'REEDS summary'!$A:$A,$A79,'REEDS summary'!$B:$B,AU$55)</f>
        <v>1.1992482959200385E-3</v>
      </c>
      <c r="AV79">
        <f>SUMIFS('REEDS summary'!$P:$P,'REEDS summary'!$A:$A,$A79,'REEDS summary'!$B:$B,AV$55)</f>
        <v>0.59306349882092224</v>
      </c>
      <c r="AW79">
        <f>SUMIFS('REEDS summary'!$P:$P,'REEDS summary'!$A:$A,$A79,'REEDS summary'!$B:$B,AW$55)</f>
        <v>0</v>
      </c>
      <c r="AX79">
        <f>SUMIFS('REEDS summary'!$P:$P,'REEDS summary'!$A:$A,$A79,'REEDS summary'!$B:$B,AX$55)</f>
        <v>8.3407601833531506E-2</v>
      </c>
      <c r="AZ79">
        <f>SUMIFS('REEDS summary'!$Q:$Q,'REEDS summary'!$A:$A,$A79,'REEDS summary'!$B:$B,AZ$55)</f>
        <v>4.0870963940181108E-3</v>
      </c>
      <c r="BA79">
        <f>SUMIFS('REEDS summary'!$Q:$Q,'REEDS summary'!$A:$A,$A79,'REEDS summary'!$B:$B,BA$55)</f>
        <v>0.11309400752974264</v>
      </c>
      <c r="BB79">
        <f>SUMIFS('REEDS summary'!$Q:$Q,'REEDS summary'!$A:$A,$A79,'REEDS summary'!$B:$B,BB$55)</f>
        <v>0</v>
      </c>
      <c r="BC79">
        <f>SUMIFS('REEDS summary'!$Q:$Q,'REEDS summary'!$A:$A,$A79,'REEDS summary'!$B:$B,BC$55)</f>
        <v>8.9980570062111673E-3</v>
      </c>
      <c r="BD79">
        <f>SUMIFS('REEDS summary'!$Q:$Q,'REEDS summary'!$A:$A,$A79,'REEDS summary'!$B:$B,BD$55)</f>
        <v>5.1510313200081953E-2</v>
      </c>
      <c r="BE79">
        <f>SUMIFS('REEDS summary'!$Q:$Q,'REEDS summary'!$A:$A,$A79,'REEDS summary'!$B:$B,BE$55)</f>
        <v>0.14715477873263266</v>
      </c>
      <c r="BF79">
        <f>SUMIFS('REEDS summary'!$Q:$Q,'REEDS summary'!$A:$A,$A79,'REEDS summary'!$B:$B,BF$55)</f>
        <v>0</v>
      </c>
      <c r="BG79">
        <f>SUMIFS('REEDS summary'!$Q:$Q,'REEDS summary'!$A:$A,$A79,'REEDS summary'!$B:$B,BG$55)</f>
        <v>8.9919382543284063E-4</v>
      </c>
      <c r="BH79">
        <f>SUMIFS('REEDS summary'!$Q:$Q,'REEDS summary'!$A:$A,$A79,'REEDS summary'!$B:$B,BH$55)</f>
        <v>0.58959903468643826</v>
      </c>
      <c r="BI79">
        <f>SUMIFS('REEDS summary'!$Q:$Q,'REEDS summary'!$A:$A,$A79,'REEDS summary'!$B:$B,BI$55)</f>
        <v>0</v>
      </c>
      <c r="BJ79">
        <f>SUMIFS('REEDS summary'!$Q:$Q,'REEDS summary'!$A:$A,$A79,'REEDS summary'!$B:$B,BJ$55)</f>
        <v>8.4657518625442421E-2</v>
      </c>
      <c r="BL79">
        <f>SUMIFS('REEDS summary'!$R:$R,'REEDS summary'!$A:$A,$A79,'REEDS summary'!$B:$B,BL$55)</f>
        <v>1.735725647718706E-3</v>
      </c>
      <c r="BM79">
        <f>SUMIFS('REEDS summary'!$R:$R,'REEDS summary'!$A:$A,$A79,'REEDS summary'!$B:$B,BM$55)</f>
        <v>5.3217809930570799E-2</v>
      </c>
      <c r="BN79">
        <f>SUMIFS('REEDS summary'!$R:$R,'REEDS summary'!$A:$A,$A79,'REEDS summary'!$B:$B,BN$55)</f>
        <v>0</v>
      </c>
      <c r="BO79">
        <f>SUMIFS('REEDS summary'!$R:$R,'REEDS summary'!$A:$A,$A79,'REEDS summary'!$B:$B,BO$55)</f>
        <v>7.3095570229944869E-3</v>
      </c>
      <c r="BP79">
        <f>SUMIFS('REEDS summary'!$R:$R,'REEDS summary'!$A:$A,$A79,'REEDS summary'!$B:$B,BP$55)</f>
        <v>1.7012099409712569E-2</v>
      </c>
      <c r="BQ79">
        <f>SUMIFS('REEDS summary'!$R:$R,'REEDS summary'!$A:$A,$A79,'REEDS summary'!$B:$B,BQ$55)</f>
        <v>0.11652473283350598</v>
      </c>
      <c r="BR79">
        <f>SUMIFS('REEDS summary'!$R:$R,'REEDS summary'!$A:$A,$A79,'REEDS summary'!$B:$B,BR$55)</f>
        <v>0</v>
      </c>
      <c r="BS79">
        <f>SUMIFS('REEDS summary'!$R:$R,'REEDS summary'!$A:$A,$A79,'REEDS summary'!$B:$B,BS$55)</f>
        <v>7.8965505595186608E-4</v>
      </c>
      <c r="BT79">
        <f>SUMIFS('REEDS summary'!$R:$R,'REEDS summary'!$A:$A,$A79,'REEDS summary'!$B:$B,BT$55)</f>
        <v>0.69553365955199242</v>
      </c>
      <c r="BU79">
        <f>SUMIFS('REEDS summary'!$R:$R,'REEDS summary'!$A:$A,$A79,'REEDS summary'!$B:$B,BU$55)</f>
        <v>0</v>
      </c>
      <c r="BV79">
        <f>SUMIFS('REEDS summary'!$R:$R,'REEDS summary'!$A:$A,$A79,'REEDS summary'!$B:$B,BV$55)</f>
        <v>0.10787676054755316</v>
      </c>
      <c r="BX79">
        <f>SUMIFS('REEDS summary'!$S:$S,'REEDS summary'!$A:$A,$A79,'REEDS summary'!$B:$B,BX$55)</f>
        <v>1.7776934381879474E-3</v>
      </c>
      <c r="BY79">
        <f>SUMIFS('REEDS summary'!$S:$S,'REEDS summary'!$A:$A,$A79,'REEDS summary'!$B:$B,BY$55)</f>
        <v>2.9587413486678645E-2</v>
      </c>
      <c r="BZ79">
        <f>SUMIFS('REEDS summary'!$S:$S,'REEDS summary'!$A:$A,$A79,'REEDS summary'!$B:$B,BZ$55)</f>
        <v>0</v>
      </c>
      <c r="CA79">
        <f>SUMIFS('REEDS summary'!$S:$S,'REEDS summary'!$A:$A,$A79,'REEDS summary'!$B:$B,CA$55)</f>
        <v>7.6919262389273544E-3</v>
      </c>
      <c r="CB79">
        <f>SUMIFS('REEDS summary'!$S:$S,'REEDS summary'!$A:$A,$A79,'REEDS summary'!$B:$B,CB$55)</f>
        <v>1.7370099625206609E-2</v>
      </c>
      <c r="CC79">
        <f>SUMIFS('REEDS summary'!$S:$S,'REEDS summary'!$A:$A,$A79,'REEDS summary'!$B:$B,CC$55)</f>
        <v>0.10744914588888548</v>
      </c>
      <c r="CD79">
        <f>SUMIFS('REEDS summary'!$S:$S,'REEDS summary'!$A:$A,$A79,'REEDS summary'!$B:$B,CD$55)</f>
        <v>0</v>
      </c>
      <c r="CE79">
        <f>SUMIFS('REEDS summary'!$S:$S,'REEDS summary'!$A:$A,$A79,'REEDS summary'!$B:$B,CE$55)</f>
        <v>7.6717171118168947E-4</v>
      </c>
      <c r="CF79">
        <f>SUMIFS('REEDS summary'!$S:$S,'REEDS summary'!$A:$A,$A79,'REEDS summary'!$B:$B,CF$55)</f>
        <v>0.72145534105096609</v>
      </c>
      <c r="CG79">
        <f>SUMIFS('REEDS summary'!$S:$S,'REEDS summary'!$A:$A,$A79,'REEDS summary'!$B:$B,CG$55)</f>
        <v>0</v>
      </c>
      <c r="CH79">
        <f>SUMIFS('REEDS summary'!$S:$S,'REEDS summary'!$A:$A,$A79,'REEDS summary'!$B:$B,CH$55)</f>
        <v>0.11390120855996615</v>
      </c>
      <c r="CJ79">
        <f>SUMIFS('REEDS summary'!$T:$T,'REEDS summary'!$A:$A,$A79,'REEDS summary'!$B:$B,CJ$55)</f>
        <v>1.7581620517764986E-3</v>
      </c>
      <c r="CK79">
        <f>SUMIFS('REEDS summary'!$T:$T,'REEDS summary'!$A:$A,$A79,'REEDS summary'!$B:$B,CK$55)</f>
        <v>9.9848856010972611E-3</v>
      </c>
      <c r="CL79">
        <f>SUMIFS('REEDS summary'!$T:$T,'REEDS summary'!$A:$A,$A79,'REEDS summary'!$B:$B,CL$55)</f>
        <v>0</v>
      </c>
      <c r="CM79">
        <f>SUMIFS('REEDS summary'!$T:$T,'REEDS summary'!$A:$A,$A79,'REEDS summary'!$B:$B,CM$55)</f>
        <v>7.7984700798869539E-3</v>
      </c>
      <c r="CN79">
        <f>SUMIFS('REEDS summary'!$T:$T,'REEDS summary'!$A:$A,$A79,'REEDS summary'!$B:$B,CN$55)</f>
        <v>5.233149313914145E-3</v>
      </c>
      <c r="CO79">
        <f>SUMIFS('REEDS summary'!$T:$T,'REEDS summary'!$A:$A,$A79,'REEDS summary'!$B:$B,CO$55)</f>
        <v>0.10162543002284742</v>
      </c>
      <c r="CP79">
        <f>SUMIFS('REEDS summary'!$T:$T,'REEDS summary'!$A:$A,$A79,'REEDS summary'!$B:$B,CP$55)</f>
        <v>0</v>
      </c>
      <c r="CQ79">
        <f>SUMIFS('REEDS summary'!$T:$T,'REEDS summary'!$A:$A,$A79,'REEDS summary'!$B:$B,CQ$55)</f>
        <v>7.7884866638295311E-4</v>
      </c>
      <c r="CR79">
        <f>SUMIFS('REEDS summary'!$T:$T,'REEDS summary'!$A:$A,$A79,'REEDS summary'!$B:$B,CR$55)</f>
        <v>0.7569731530203877</v>
      </c>
      <c r="CS79">
        <f>SUMIFS('REEDS summary'!$T:$T,'REEDS summary'!$A:$A,$A79,'REEDS summary'!$B:$B,CS$55)</f>
        <v>0</v>
      </c>
      <c r="CT79">
        <f>SUMIFS('REEDS summary'!$T:$T,'REEDS summary'!$A:$A,$A79,'REEDS summary'!$B:$B,CT$55)</f>
        <v>0.11584790124370704</v>
      </c>
      <c r="CV79">
        <f>SUMIFS('REEDS summary'!$U:$U,'REEDS summary'!$A:$A,$A79,'REEDS summary'!$B:$B,CV$55)</f>
        <v>1.6855911085061862E-3</v>
      </c>
      <c r="CW79">
        <f>SUMIFS('REEDS summary'!$U:$U,'REEDS summary'!$A:$A,$A79,'REEDS summary'!$B:$B,CW$55)</f>
        <v>1.4025666506920324E-2</v>
      </c>
      <c r="CX79">
        <f>SUMIFS('REEDS summary'!$U:$U,'REEDS summary'!$A:$A,$A79,'REEDS summary'!$B:$B,CX$55)</f>
        <v>0</v>
      </c>
      <c r="CY79">
        <f>SUMIFS('REEDS summary'!$U:$U,'REEDS summary'!$A:$A,$A79,'REEDS summary'!$B:$B,CY$55)</f>
        <v>7.8843714938054994E-3</v>
      </c>
      <c r="CZ79">
        <f>SUMIFS('REEDS summary'!$U:$U,'REEDS summary'!$A:$A,$A79,'REEDS summary'!$B:$B,CZ$55)</f>
        <v>6.4305371010133497E-3</v>
      </c>
      <c r="DA79">
        <f>SUMIFS('REEDS summary'!$U:$U,'REEDS summary'!$A:$A,$A79,'REEDS summary'!$B:$B,DA$55)</f>
        <v>0.10143604898995708</v>
      </c>
      <c r="DB79">
        <f>SUMIFS('REEDS summary'!$U:$U,'REEDS summary'!$A:$A,$A79,'REEDS summary'!$B:$B,DB$55)</f>
        <v>0</v>
      </c>
      <c r="DC79">
        <f>SUMIFS('REEDS summary'!$U:$U,'REEDS summary'!$A:$A,$A79,'REEDS summary'!$B:$B,DC$55)</f>
        <v>2.2177296734561441E-4</v>
      </c>
      <c r="DD79">
        <f>SUMIFS('REEDS summary'!$U:$U,'REEDS summary'!$A:$A,$A79,'REEDS summary'!$B:$B,DD$55)</f>
        <v>0.75338039688237246</v>
      </c>
      <c r="DE79">
        <f>SUMIFS('REEDS summary'!$U:$U,'REEDS summary'!$A:$A,$A79,'REEDS summary'!$B:$B,DE$55)</f>
        <v>0</v>
      </c>
      <c r="DF79">
        <f>SUMIFS('REEDS summary'!$U:$U,'REEDS summary'!$A:$A,$A79,'REEDS summary'!$B:$B,DF$55)</f>
        <v>0.11493561495007944</v>
      </c>
    </row>
    <row r="80" spans="1:110">
      <c r="A80" s="19" t="s">
        <v>78</v>
      </c>
      <c r="B80" s="19">
        <f>SUMIFS('Cross border connections'!$R$4:$R$54,'Cross border connections'!$P$4:$P$54,Imports_new!A80)</f>
        <v>0</v>
      </c>
      <c r="D80">
        <f>SUMIFS('REEDS summary'!$M:$M,'REEDS summary'!$A:$A,$A80,'REEDS summary'!$B:$B,D$55)</f>
        <v>1.8847396368280482E-4</v>
      </c>
      <c r="E80">
        <f>SUMIFS('REEDS summary'!$M:$M,'REEDS summary'!$A:$A,$A80,'REEDS summary'!$B:$B,E$55)</f>
        <v>0.24013161705330055</v>
      </c>
      <c r="F80">
        <f>SUMIFS('REEDS summary'!$M:$M,'REEDS summary'!$A:$A,$A80,'REEDS summary'!$B:$B,F$55)</f>
        <v>0</v>
      </c>
      <c r="G80">
        <f>SUMIFS('REEDS summary'!$M:$M,'REEDS summary'!$A:$A,$A80,'REEDS summary'!$B:$B,G$55)</f>
        <v>0</v>
      </c>
      <c r="H80">
        <f>SUMIFS('REEDS summary'!$M:$M,'REEDS summary'!$A:$A,$A80,'REEDS summary'!$B:$B,H$55)</f>
        <v>0.44017809738788516</v>
      </c>
      <c r="I80">
        <f>SUMIFS('REEDS summary'!$M:$M,'REEDS summary'!$A:$A,$A80,'REEDS summary'!$B:$B,I$55)</f>
        <v>0.28854974282555945</v>
      </c>
      <c r="J80">
        <f>SUMIFS('REEDS summary'!$M:$M,'REEDS summary'!$A:$A,$A80,'REEDS summary'!$B:$B,J$55)</f>
        <v>0</v>
      </c>
      <c r="K80">
        <f>SUMIFS('REEDS summary'!$M:$M,'REEDS summary'!$A:$A,$A80,'REEDS summary'!$B:$B,K$55)</f>
        <v>1.3399950362201134E-2</v>
      </c>
      <c r="L80">
        <f>SUMIFS('REEDS summary'!$M:$M,'REEDS summary'!$A:$A,$A80,'REEDS summary'!$B:$B,L$55)</f>
        <v>0</v>
      </c>
      <c r="M80">
        <f>SUMIFS('REEDS summary'!$M:$M,'REEDS summary'!$A:$A,$A80,'REEDS summary'!$B:$B,M$55)</f>
        <v>0</v>
      </c>
      <c r="N80">
        <f>SUMIFS('REEDS summary'!$M:$M,'REEDS summary'!$A:$A,$A80,'REEDS summary'!$B:$B,N$55)</f>
        <v>1.7552118407370917E-2</v>
      </c>
      <c r="P80">
        <f>SUMIFS('REEDS summary'!$N:$N,'REEDS summary'!$A:$A,$A80,'REEDS summary'!$B:$B,P$55)</f>
        <v>1.8294377884430578E-4</v>
      </c>
      <c r="Q80">
        <f>SUMIFS('REEDS summary'!$N:$N,'REEDS summary'!$A:$A,$A80,'REEDS summary'!$B:$B,Q$55)</f>
        <v>0.21488978271682307</v>
      </c>
      <c r="R80">
        <f>SUMIFS('REEDS summary'!$N:$N,'REEDS summary'!$A:$A,$A80,'REEDS summary'!$B:$B,R$55)</f>
        <v>0</v>
      </c>
      <c r="S80">
        <f>SUMIFS('REEDS summary'!$N:$N,'REEDS summary'!$A:$A,$A80,'REEDS summary'!$B:$B,S$55)</f>
        <v>0</v>
      </c>
      <c r="T80">
        <f>SUMIFS('REEDS summary'!$N:$N,'REEDS summary'!$A:$A,$A80,'REEDS summary'!$B:$B,T$55)</f>
        <v>0.48424581414733048</v>
      </c>
      <c r="U80">
        <f>SUMIFS('REEDS summary'!$N:$N,'REEDS summary'!$A:$A,$A80,'REEDS summary'!$B:$B,U$55)</f>
        <v>0.28008314414133867</v>
      </c>
      <c r="V80">
        <f>SUMIFS('REEDS summary'!$N:$N,'REEDS summary'!$A:$A,$A80,'REEDS summary'!$B:$B,V$55)</f>
        <v>0</v>
      </c>
      <c r="W80">
        <f>SUMIFS('REEDS summary'!$N:$N,'REEDS summary'!$A:$A,$A80,'REEDS summary'!$B:$B,W$55)</f>
        <v>3.6809412733553705E-3</v>
      </c>
      <c r="X80">
        <f>SUMIFS('REEDS summary'!$N:$N,'REEDS summary'!$A:$A,$A80,'REEDS summary'!$B:$B,X$55)</f>
        <v>0</v>
      </c>
      <c r="Y80">
        <f>SUMIFS('REEDS summary'!$N:$N,'REEDS summary'!$A:$A,$A80,'REEDS summary'!$B:$B,Y$55)</f>
        <v>0</v>
      </c>
      <c r="Z80">
        <f>SUMIFS('REEDS summary'!$N:$N,'REEDS summary'!$A:$A,$A80,'REEDS summary'!$B:$B,Z$55)</f>
        <v>1.6917373942308078E-2</v>
      </c>
      <c r="AB80">
        <f>SUMIFS('REEDS summary'!$O:$O,'REEDS summary'!$A:$A,$A80,'REEDS summary'!$B:$B,AB$55)</f>
        <v>1.8497647901070333E-4</v>
      </c>
      <c r="AC80">
        <f>SUMIFS('REEDS summary'!$O:$O,'REEDS summary'!$A:$A,$A80,'REEDS summary'!$B:$B,AC$55)</f>
        <v>0.17319581151274085</v>
      </c>
      <c r="AD80">
        <f>SUMIFS('REEDS summary'!$O:$O,'REEDS summary'!$A:$A,$A80,'REEDS summary'!$B:$B,AD$55)</f>
        <v>0</v>
      </c>
      <c r="AE80">
        <f>SUMIFS('REEDS summary'!$O:$O,'REEDS summary'!$A:$A,$A80,'REEDS summary'!$B:$B,AE$55)</f>
        <v>0</v>
      </c>
      <c r="AF80">
        <f>SUMIFS('REEDS summary'!$O:$O,'REEDS summary'!$A:$A,$A80,'REEDS summary'!$B:$B,AF$55)</f>
        <v>0.52643830531361413</v>
      </c>
      <c r="AG80">
        <f>SUMIFS('REEDS summary'!$O:$O,'REEDS summary'!$A:$A,$A80,'REEDS summary'!$B:$B,AG$55)</f>
        <v>0.28319516608216549</v>
      </c>
      <c r="AH80">
        <f>SUMIFS('REEDS summary'!$O:$O,'REEDS summary'!$A:$A,$A80,'REEDS summary'!$B:$B,AH$55)</f>
        <v>0</v>
      </c>
      <c r="AI80">
        <f>SUMIFS('REEDS summary'!$O:$O,'REEDS summary'!$A:$A,$A80,'REEDS summary'!$B:$B,AI$55)</f>
        <v>0</v>
      </c>
      <c r="AJ80">
        <f>SUMIFS('REEDS summary'!$O:$O,'REEDS summary'!$A:$A,$A80,'REEDS summary'!$B:$B,AJ$55)</f>
        <v>0</v>
      </c>
      <c r="AK80">
        <f>SUMIFS('REEDS summary'!$O:$O,'REEDS summary'!$A:$A,$A80,'REEDS summary'!$B:$B,AK$55)</f>
        <v>0</v>
      </c>
      <c r="AL80">
        <f>SUMIFS('REEDS summary'!$O:$O,'REEDS summary'!$A:$A,$A80,'REEDS summary'!$B:$B,AL$55)</f>
        <v>1.6985740612468842E-2</v>
      </c>
      <c r="AN80">
        <f>SUMIFS('REEDS summary'!$P:$P,'REEDS summary'!$A:$A,$A80,'REEDS summary'!$B:$B,AN$55)</f>
        <v>2.0022742720961136E-4</v>
      </c>
      <c r="AO80">
        <f>SUMIFS('REEDS summary'!$P:$P,'REEDS summary'!$A:$A,$A80,'REEDS summary'!$B:$B,AO$55)</f>
        <v>0.16855258631404421</v>
      </c>
      <c r="AP80">
        <f>SUMIFS('REEDS summary'!$P:$P,'REEDS summary'!$A:$A,$A80,'REEDS summary'!$B:$B,AP$55)</f>
        <v>0</v>
      </c>
      <c r="AQ80">
        <f>SUMIFS('REEDS summary'!$P:$P,'REEDS summary'!$A:$A,$A80,'REEDS summary'!$B:$B,AQ$55)</f>
        <v>0</v>
      </c>
      <c r="AR80">
        <f>SUMIFS('REEDS summary'!$P:$P,'REEDS summary'!$A:$A,$A80,'REEDS summary'!$B:$B,AR$55)</f>
        <v>0.50644486455719961</v>
      </c>
      <c r="AS80">
        <f>SUMIFS('REEDS summary'!$P:$P,'REEDS summary'!$A:$A,$A80,'REEDS summary'!$B:$B,AS$55)</f>
        <v>0.30654405255248446</v>
      </c>
      <c r="AT80">
        <f>SUMIFS('REEDS summary'!$P:$P,'REEDS summary'!$A:$A,$A80,'REEDS summary'!$B:$B,AT$55)</f>
        <v>0</v>
      </c>
      <c r="AU80">
        <f>SUMIFS('REEDS summary'!$P:$P,'REEDS summary'!$A:$A,$A80,'REEDS summary'!$B:$B,AU$55)</f>
        <v>0</v>
      </c>
      <c r="AV80">
        <f>SUMIFS('REEDS summary'!$P:$P,'REEDS summary'!$A:$A,$A80,'REEDS summary'!$B:$B,AV$55)</f>
        <v>0</v>
      </c>
      <c r="AW80">
        <f>SUMIFS('REEDS summary'!$P:$P,'REEDS summary'!$A:$A,$A80,'REEDS summary'!$B:$B,AW$55)</f>
        <v>0</v>
      </c>
      <c r="AX80">
        <f>SUMIFS('REEDS summary'!$P:$P,'REEDS summary'!$A:$A,$A80,'REEDS summary'!$B:$B,AX$55)</f>
        <v>1.8258269149062024E-2</v>
      </c>
      <c r="AZ80">
        <f>SUMIFS('REEDS summary'!$Q:$Q,'REEDS summary'!$A:$A,$A80,'REEDS summary'!$B:$B,AZ$55)</f>
        <v>1.9983039687175485E-4</v>
      </c>
      <c r="BA80">
        <f>SUMIFS('REEDS summary'!$Q:$Q,'REEDS summary'!$A:$A,$A80,'REEDS summary'!$B:$B,BA$55)</f>
        <v>0.14038525583181943</v>
      </c>
      <c r="BB80">
        <f>SUMIFS('REEDS summary'!$Q:$Q,'REEDS summary'!$A:$A,$A80,'REEDS summary'!$B:$B,BB$55)</f>
        <v>0</v>
      </c>
      <c r="BC80">
        <f>SUMIFS('REEDS summary'!$Q:$Q,'REEDS summary'!$A:$A,$A80,'REEDS summary'!$B:$B,BC$55)</f>
        <v>0</v>
      </c>
      <c r="BD80">
        <f>SUMIFS('REEDS summary'!$Q:$Q,'REEDS summary'!$A:$A,$A80,'REEDS summary'!$B:$B,BD$55)</f>
        <v>0.47086223365276486</v>
      </c>
      <c r="BE80">
        <f>SUMIFS('REEDS summary'!$Q:$Q,'REEDS summary'!$A:$A,$A80,'REEDS summary'!$B:$B,BE$55)</f>
        <v>0.30593620731145565</v>
      </c>
      <c r="BF80">
        <f>SUMIFS('REEDS summary'!$Q:$Q,'REEDS summary'!$A:$A,$A80,'REEDS summary'!$B:$B,BF$55)</f>
        <v>0</v>
      </c>
      <c r="BG80">
        <f>SUMIFS('REEDS summary'!$Q:$Q,'REEDS summary'!$A:$A,$A80,'REEDS summary'!$B:$B,BG$55)</f>
        <v>0</v>
      </c>
      <c r="BH80">
        <f>SUMIFS('REEDS summary'!$Q:$Q,'REEDS summary'!$A:$A,$A80,'REEDS summary'!$B:$B,BH$55)</f>
        <v>0</v>
      </c>
      <c r="BI80">
        <f>SUMIFS('REEDS summary'!$Q:$Q,'REEDS summary'!$A:$A,$A80,'REEDS summary'!$B:$B,BI$55)</f>
        <v>0</v>
      </c>
      <c r="BJ80">
        <f>SUMIFS('REEDS summary'!$Q:$Q,'REEDS summary'!$A:$A,$A80,'REEDS summary'!$B:$B,BJ$55)</f>
        <v>8.2616472807088295E-2</v>
      </c>
      <c r="BL80">
        <f>SUMIFS('REEDS summary'!$R:$R,'REEDS summary'!$A:$A,$A80,'REEDS summary'!$B:$B,BL$55)</f>
        <v>2.1281461127127993E-4</v>
      </c>
      <c r="BM80">
        <f>SUMIFS('REEDS summary'!$R:$R,'REEDS summary'!$A:$A,$A80,'REEDS summary'!$B:$B,BM$55)</f>
        <v>0.12735681185307354</v>
      </c>
      <c r="BN80">
        <f>SUMIFS('REEDS summary'!$R:$R,'REEDS summary'!$A:$A,$A80,'REEDS summary'!$B:$B,BN$55)</f>
        <v>0</v>
      </c>
      <c r="BO80">
        <f>SUMIFS('REEDS summary'!$R:$R,'REEDS summary'!$A:$A,$A80,'REEDS summary'!$B:$B,BO$55)</f>
        <v>0</v>
      </c>
      <c r="BP80">
        <f>SUMIFS('REEDS summary'!$R:$R,'REEDS summary'!$A:$A,$A80,'REEDS summary'!$B:$B,BP$55)</f>
        <v>0.43372734807817759</v>
      </c>
      <c r="BQ80">
        <f>SUMIFS('REEDS summary'!$R:$R,'REEDS summary'!$A:$A,$A80,'REEDS summary'!$B:$B,BQ$55)</f>
        <v>0.32581477118609392</v>
      </c>
      <c r="BR80">
        <f>SUMIFS('REEDS summary'!$R:$R,'REEDS summary'!$A:$A,$A80,'REEDS summary'!$B:$B,BR$55)</f>
        <v>0</v>
      </c>
      <c r="BS80">
        <f>SUMIFS('REEDS summary'!$R:$R,'REEDS summary'!$A:$A,$A80,'REEDS summary'!$B:$B,BS$55)</f>
        <v>0</v>
      </c>
      <c r="BT80">
        <f>SUMIFS('REEDS summary'!$R:$R,'REEDS summary'!$A:$A,$A80,'REEDS summary'!$B:$B,BT$55)</f>
        <v>0</v>
      </c>
      <c r="BU80">
        <f>SUMIFS('REEDS summary'!$R:$R,'REEDS summary'!$A:$A,$A80,'REEDS summary'!$B:$B,BU$55)</f>
        <v>0</v>
      </c>
      <c r="BV80">
        <f>SUMIFS('REEDS summary'!$R:$R,'REEDS summary'!$A:$A,$A80,'REEDS summary'!$B:$B,BV$55)</f>
        <v>0.11288825427138371</v>
      </c>
      <c r="BX80">
        <f>SUMIFS('REEDS summary'!$S:$S,'REEDS summary'!$A:$A,$A80,'REEDS summary'!$B:$B,BX$55)</f>
        <v>2.2352341039946771E-4</v>
      </c>
      <c r="BY80">
        <f>SUMIFS('REEDS summary'!$S:$S,'REEDS summary'!$A:$A,$A80,'REEDS summary'!$B:$B,BY$55)</f>
        <v>0.21871449601595508</v>
      </c>
      <c r="BZ80">
        <f>SUMIFS('REEDS summary'!$S:$S,'REEDS summary'!$A:$A,$A80,'REEDS summary'!$B:$B,BZ$55)</f>
        <v>0</v>
      </c>
      <c r="CA80">
        <f>SUMIFS('REEDS summary'!$S:$S,'REEDS summary'!$A:$A,$A80,'REEDS summary'!$B:$B,CA$55)</f>
        <v>0</v>
      </c>
      <c r="CB80">
        <f>SUMIFS('REEDS summary'!$S:$S,'REEDS summary'!$A:$A,$A80,'REEDS summary'!$B:$B,CB$55)</f>
        <v>0.3072300096926</v>
      </c>
      <c r="CC80">
        <f>SUMIFS('REEDS summary'!$S:$S,'REEDS summary'!$A:$A,$A80,'REEDS summary'!$B:$B,CC$55)</f>
        <v>0.34220972131092681</v>
      </c>
      <c r="CD80">
        <f>SUMIFS('REEDS summary'!$S:$S,'REEDS summary'!$A:$A,$A80,'REEDS summary'!$B:$B,CD$55)</f>
        <v>0</v>
      </c>
      <c r="CE80">
        <f>SUMIFS('REEDS summary'!$S:$S,'REEDS summary'!$A:$A,$A80,'REEDS summary'!$B:$B,CE$55)</f>
        <v>0</v>
      </c>
      <c r="CF80">
        <f>SUMIFS('REEDS summary'!$S:$S,'REEDS summary'!$A:$A,$A80,'REEDS summary'!$B:$B,CF$55)</f>
        <v>0</v>
      </c>
      <c r="CG80">
        <f>SUMIFS('REEDS summary'!$S:$S,'REEDS summary'!$A:$A,$A80,'REEDS summary'!$B:$B,CG$55)</f>
        <v>0</v>
      </c>
      <c r="CH80">
        <f>SUMIFS('REEDS summary'!$S:$S,'REEDS summary'!$A:$A,$A80,'REEDS summary'!$B:$B,CH$55)</f>
        <v>0.13162224957011864</v>
      </c>
      <c r="CJ80">
        <f>SUMIFS('REEDS summary'!$T:$T,'REEDS summary'!$A:$A,$A80,'REEDS summary'!$B:$B,CJ$55)</f>
        <v>2.1236887254509135E-4</v>
      </c>
      <c r="CK80">
        <f>SUMIFS('REEDS summary'!$T:$T,'REEDS summary'!$A:$A,$A80,'REEDS summary'!$B:$B,CK$55)</f>
        <v>0.20779993847251566</v>
      </c>
      <c r="CL80">
        <f>SUMIFS('REEDS summary'!$T:$T,'REEDS summary'!$A:$A,$A80,'REEDS summary'!$B:$B,CL$55)</f>
        <v>0</v>
      </c>
      <c r="CM80">
        <f>SUMIFS('REEDS summary'!$T:$T,'REEDS summary'!$A:$A,$A80,'REEDS summary'!$B:$B,CM$55)</f>
        <v>0</v>
      </c>
      <c r="CN80">
        <f>SUMIFS('REEDS summary'!$T:$T,'REEDS summary'!$A:$A,$A80,'REEDS summary'!$B:$B,CN$55)</f>
        <v>0.26159900361630634</v>
      </c>
      <c r="CO80">
        <f>SUMIFS('REEDS summary'!$T:$T,'REEDS summary'!$A:$A,$A80,'REEDS summary'!$B:$B,CO$55)</f>
        <v>0.32513235440928345</v>
      </c>
      <c r="CP80">
        <f>SUMIFS('REEDS summary'!$T:$T,'REEDS summary'!$A:$A,$A80,'REEDS summary'!$B:$B,CP$55)</f>
        <v>0</v>
      </c>
      <c r="CQ80">
        <f>SUMIFS('REEDS summary'!$T:$T,'REEDS summary'!$A:$A,$A80,'REEDS summary'!$B:$B,CQ$55)</f>
        <v>0</v>
      </c>
      <c r="CR80">
        <f>SUMIFS('REEDS summary'!$T:$T,'REEDS summary'!$A:$A,$A80,'REEDS summary'!$B:$B,CR$55)</f>
        <v>0</v>
      </c>
      <c r="CS80">
        <f>SUMIFS('REEDS summary'!$T:$T,'REEDS summary'!$A:$A,$A80,'REEDS summary'!$B:$B,CS$55)</f>
        <v>0</v>
      </c>
      <c r="CT80">
        <f>SUMIFS('REEDS summary'!$T:$T,'REEDS summary'!$A:$A,$A80,'REEDS summary'!$B:$B,CT$55)</f>
        <v>0.20525633462934947</v>
      </c>
      <c r="CV80">
        <f>SUMIFS('REEDS summary'!$U:$U,'REEDS summary'!$A:$A,$A80,'REEDS summary'!$B:$B,CV$55)</f>
        <v>1.9233697479831163E-4</v>
      </c>
      <c r="CW80">
        <f>SUMIFS('REEDS summary'!$U:$U,'REEDS summary'!$A:$A,$A80,'REEDS summary'!$B:$B,CW$55)</f>
        <v>0.18819900981765963</v>
      </c>
      <c r="CX80">
        <f>SUMIFS('REEDS summary'!$U:$U,'REEDS summary'!$A:$A,$A80,'REEDS summary'!$B:$B,CX$55)</f>
        <v>0</v>
      </c>
      <c r="CY80">
        <f>SUMIFS('REEDS summary'!$U:$U,'REEDS summary'!$A:$A,$A80,'REEDS summary'!$B:$B,CY$55)</f>
        <v>0</v>
      </c>
      <c r="CZ80">
        <f>SUMIFS('REEDS summary'!$U:$U,'REEDS summary'!$A:$A,$A80,'REEDS summary'!$B:$B,CZ$55)</f>
        <v>0.20410099359806091</v>
      </c>
      <c r="DA80">
        <f>SUMIFS('REEDS summary'!$U:$U,'REEDS summary'!$A:$A,$A80,'REEDS summary'!$B:$B,DA$55)</f>
        <v>0.29446393299873219</v>
      </c>
      <c r="DB80">
        <f>SUMIFS('REEDS summary'!$U:$U,'REEDS summary'!$A:$A,$A80,'REEDS summary'!$B:$B,DB$55)</f>
        <v>0</v>
      </c>
      <c r="DC80">
        <f>SUMIFS('REEDS summary'!$U:$U,'REEDS summary'!$A:$A,$A80,'REEDS summary'!$B:$B,DC$55)</f>
        <v>0</v>
      </c>
      <c r="DD80">
        <f>SUMIFS('REEDS summary'!$U:$U,'REEDS summary'!$A:$A,$A80,'REEDS summary'!$B:$B,DD$55)</f>
        <v>0</v>
      </c>
      <c r="DE80">
        <f>SUMIFS('REEDS summary'!$U:$U,'REEDS summary'!$A:$A,$A80,'REEDS summary'!$B:$B,DE$55)</f>
        <v>0</v>
      </c>
      <c r="DF80">
        <f>SUMIFS('REEDS summary'!$U:$U,'REEDS summary'!$A:$A,$A80,'REEDS summary'!$B:$B,DF$55)</f>
        <v>0.31304372661074892</v>
      </c>
    </row>
    <row r="81" spans="1:110">
      <c r="A81" s="19" t="s">
        <v>82</v>
      </c>
      <c r="B81" s="19">
        <f>SUMIFS('Cross border connections'!$R$4:$R$54,'Cross border connections'!$P$4:$P$54,Imports_new!A81)</f>
        <v>0</v>
      </c>
      <c r="D81">
        <f>SUMIFS('REEDS summary'!$M:$M,'REEDS summary'!$A:$A,$A81,'REEDS summary'!$B:$B,D$55)</f>
        <v>7.715454671324936E-4</v>
      </c>
      <c r="E81">
        <f>SUMIFS('REEDS summary'!$M:$M,'REEDS summary'!$A:$A,$A81,'REEDS summary'!$B:$B,E$55)</f>
        <v>0.72278676967479427</v>
      </c>
      <c r="F81">
        <f>SUMIFS('REEDS summary'!$M:$M,'REEDS summary'!$A:$A,$A81,'REEDS summary'!$B:$B,F$55)</f>
        <v>0</v>
      </c>
      <c r="G81">
        <f>SUMIFS('REEDS summary'!$M:$M,'REEDS summary'!$A:$A,$A81,'REEDS summary'!$B:$B,G$55)</f>
        <v>1.7075406054784109E-2</v>
      </c>
      <c r="H81">
        <f>SUMIFS('REEDS summary'!$M:$M,'REEDS summary'!$A:$A,$A81,'REEDS summary'!$B:$B,H$55)</f>
        <v>4.1191843180797348E-2</v>
      </c>
      <c r="I81">
        <f>SUMIFS('REEDS summary'!$M:$M,'REEDS summary'!$A:$A,$A81,'REEDS summary'!$B:$B,I$55)</f>
        <v>0.12030887450552899</v>
      </c>
      <c r="J81">
        <f>SUMIFS('REEDS summary'!$M:$M,'REEDS summary'!$A:$A,$A81,'REEDS summary'!$B:$B,J$55)</f>
        <v>0</v>
      </c>
      <c r="K81">
        <f>SUMIFS('REEDS summary'!$M:$M,'REEDS summary'!$A:$A,$A81,'REEDS summary'!$B:$B,K$55)</f>
        <v>0</v>
      </c>
      <c r="L81">
        <f>SUMIFS('REEDS summary'!$M:$M,'REEDS summary'!$A:$A,$A81,'REEDS summary'!$B:$B,L$55)</f>
        <v>9.6154120840007851E-2</v>
      </c>
      <c r="M81">
        <f>SUMIFS('REEDS summary'!$M:$M,'REEDS summary'!$A:$A,$A81,'REEDS summary'!$B:$B,M$55)</f>
        <v>0</v>
      </c>
      <c r="N81">
        <f>SUMIFS('REEDS summary'!$M:$M,'REEDS summary'!$A:$A,$A81,'REEDS summary'!$B:$B,N$55)</f>
        <v>1.7114402769549547E-3</v>
      </c>
      <c r="P81">
        <f>SUMIFS('REEDS summary'!$N:$N,'REEDS summary'!$A:$A,$A81,'REEDS summary'!$B:$B,P$55)</f>
        <v>7.7891655267865669E-4</v>
      </c>
      <c r="Q81">
        <f>SUMIFS('REEDS summary'!$N:$N,'REEDS summary'!$A:$A,$A81,'REEDS summary'!$B:$B,Q$55)</f>
        <v>0.71366353736226384</v>
      </c>
      <c r="R81">
        <f>SUMIFS('REEDS summary'!$N:$N,'REEDS summary'!$A:$A,$A81,'REEDS summary'!$B:$B,R$55)</f>
        <v>0</v>
      </c>
      <c r="S81">
        <f>SUMIFS('REEDS summary'!$N:$N,'REEDS summary'!$A:$A,$A81,'REEDS summary'!$B:$B,S$55)</f>
        <v>1.7347198513487972E-2</v>
      </c>
      <c r="T81">
        <f>SUMIFS('REEDS summary'!$N:$N,'REEDS summary'!$A:$A,$A81,'REEDS summary'!$B:$B,T$55)</f>
        <v>4.6605945555924774E-2</v>
      </c>
      <c r="U81">
        <f>SUMIFS('REEDS summary'!$N:$N,'REEDS summary'!$A:$A,$A81,'REEDS summary'!$B:$B,U$55)</f>
        <v>0.12222385355205018</v>
      </c>
      <c r="V81">
        <f>SUMIFS('REEDS summary'!$N:$N,'REEDS summary'!$A:$A,$A81,'REEDS summary'!$B:$B,V$55)</f>
        <v>0</v>
      </c>
      <c r="W81">
        <f>SUMIFS('REEDS summary'!$N:$N,'REEDS summary'!$A:$A,$A81,'REEDS summary'!$B:$B,W$55)</f>
        <v>0</v>
      </c>
      <c r="X81">
        <f>SUMIFS('REEDS summary'!$N:$N,'REEDS summary'!$A:$A,$A81,'REEDS summary'!$B:$B,X$55)</f>
        <v>9.7658620630336881E-2</v>
      </c>
      <c r="Y81">
        <f>SUMIFS('REEDS summary'!$N:$N,'REEDS summary'!$A:$A,$A81,'REEDS summary'!$B:$B,Y$55)</f>
        <v>0</v>
      </c>
      <c r="Z81">
        <f>SUMIFS('REEDS summary'!$N:$N,'REEDS summary'!$A:$A,$A81,'REEDS summary'!$B:$B,Z$55)</f>
        <v>1.7219278332577413E-3</v>
      </c>
      <c r="AB81">
        <f>SUMIFS('REEDS summary'!$O:$O,'REEDS summary'!$A:$A,$A81,'REEDS summary'!$B:$B,AB$55)</f>
        <v>7.8031643174139554E-4</v>
      </c>
      <c r="AC81">
        <f>SUMIFS('REEDS summary'!$O:$O,'REEDS summary'!$A:$A,$A81,'REEDS summary'!$B:$B,AC$55)</f>
        <v>0.7051279461433686</v>
      </c>
      <c r="AD81">
        <f>SUMIFS('REEDS summary'!$O:$O,'REEDS summary'!$A:$A,$A81,'REEDS summary'!$B:$B,AD$55)</f>
        <v>0</v>
      </c>
      <c r="AE81">
        <f>SUMIFS('REEDS summary'!$O:$O,'REEDS summary'!$A:$A,$A81,'REEDS summary'!$B:$B,AE$55)</f>
        <v>1.7588673513519792E-2</v>
      </c>
      <c r="AF81">
        <f>SUMIFS('REEDS summary'!$O:$O,'REEDS summary'!$A:$A,$A81,'REEDS summary'!$B:$B,AF$55)</f>
        <v>4.6998902119353085E-2</v>
      </c>
      <c r="AG81">
        <f>SUMIFS('REEDS summary'!$O:$O,'REEDS summary'!$A:$A,$A81,'REEDS summary'!$B:$B,AG$55)</f>
        <v>0.1238097159643522</v>
      </c>
      <c r="AH81">
        <f>SUMIFS('REEDS summary'!$O:$O,'REEDS summary'!$A:$A,$A81,'REEDS summary'!$B:$B,AH$55)</f>
        <v>0</v>
      </c>
      <c r="AI81">
        <f>SUMIFS('REEDS summary'!$O:$O,'REEDS summary'!$A:$A,$A81,'REEDS summary'!$B:$B,AI$55)</f>
        <v>0</v>
      </c>
      <c r="AJ81">
        <f>SUMIFS('REEDS summary'!$O:$O,'REEDS summary'!$A:$A,$A81,'REEDS summary'!$B:$B,AJ$55)</f>
        <v>0.1035158030379303</v>
      </c>
      <c r="AK81">
        <f>SUMIFS('REEDS summary'!$O:$O,'REEDS summary'!$A:$A,$A81,'REEDS summary'!$B:$B,AK$55)</f>
        <v>0</v>
      </c>
      <c r="AL81">
        <f>SUMIFS('REEDS summary'!$O:$O,'REEDS summary'!$A:$A,$A81,'REEDS summary'!$B:$B,AL$55)</f>
        <v>2.1786427897345808E-3</v>
      </c>
      <c r="AN81">
        <f>SUMIFS('REEDS summary'!$P:$P,'REEDS summary'!$A:$A,$A81,'REEDS summary'!$B:$B,AN$55)</f>
        <v>7.8388683668967807E-4</v>
      </c>
      <c r="AO81">
        <f>SUMIFS('REEDS summary'!$P:$P,'REEDS summary'!$A:$A,$A81,'REEDS summary'!$B:$B,AO$55)</f>
        <v>0.69401724496271333</v>
      </c>
      <c r="AP81">
        <f>SUMIFS('REEDS summary'!$P:$P,'REEDS summary'!$A:$A,$A81,'REEDS summary'!$B:$B,AP$55)</f>
        <v>0</v>
      </c>
      <c r="AQ81">
        <f>SUMIFS('REEDS summary'!$P:$P,'REEDS summary'!$A:$A,$A81,'REEDS summary'!$B:$B,AQ$55)</f>
        <v>1.7845123155250383E-2</v>
      </c>
      <c r="AR81">
        <f>SUMIFS('REEDS summary'!$P:$P,'REEDS summary'!$A:$A,$A81,'REEDS summary'!$B:$B,AR$55)</f>
        <v>3.6866667825952E-2</v>
      </c>
      <c r="AS81">
        <f>SUMIFS('REEDS summary'!$P:$P,'REEDS summary'!$A:$A,$A81,'REEDS summary'!$B:$B,AS$55)</f>
        <v>0.1254980233168462</v>
      </c>
      <c r="AT81">
        <f>SUMIFS('REEDS summary'!$P:$P,'REEDS summary'!$A:$A,$A81,'REEDS summary'!$B:$B,AT$55)</f>
        <v>0</v>
      </c>
      <c r="AU81">
        <f>SUMIFS('REEDS summary'!$P:$P,'REEDS summary'!$A:$A,$A81,'REEDS summary'!$B:$B,AU$55)</f>
        <v>0</v>
      </c>
      <c r="AV81">
        <f>SUMIFS('REEDS summary'!$P:$P,'REEDS summary'!$A:$A,$A81,'REEDS summary'!$B:$B,AV$55)</f>
        <v>0.12295728394930491</v>
      </c>
      <c r="AW81">
        <f>SUMIFS('REEDS summary'!$P:$P,'REEDS summary'!$A:$A,$A81,'REEDS summary'!$B:$B,AW$55)</f>
        <v>0</v>
      </c>
      <c r="AX81">
        <f>SUMIFS('REEDS summary'!$P:$P,'REEDS summary'!$A:$A,$A81,'REEDS summary'!$B:$B,AX$55)</f>
        <v>2.0317699532434999E-3</v>
      </c>
      <c r="AZ81">
        <f>SUMIFS('REEDS summary'!$Q:$Q,'REEDS summary'!$A:$A,$A81,'REEDS summary'!$B:$B,AZ$55)</f>
        <v>6.8879860336107834E-4</v>
      </c>
      <c r="BA81">
        <f>SUMIFS('REEDS summary'!$Q:$Q,'REEDS summary'!$A:$A,$A81,'REEDS summary'!$B:$B,BA$55)</f>
        <v>0.60198133533393117</v>
      </c>
      <c r="BB81">
        <f>SUMIFS('REEDS summary'!$Q:$Q,'REEDS summary'!$A:$A,$A81,'REEDS summary'!$B:$B,BB$55)</f>
        <v>0</v>
      </c>
      <c r="BC81">
        <f>SUMIFS('REEDS summary'!$Q:$Q,'REEDS summary'!$A:$A,$A81,'REEDS summary'!$B:$B,BC$55)</f>
        <v>1.5790570979422887E-2</v>
      </c>
      <c r="BD81">
        <f>SUMIFS('REEDS summary'!$Q:$Q,'REEDS summary'!$A:$A,$A81,'REEDS summary'!$B:$B,BD$55)</f>
        <v>2.7694173772242956E-2</v>
      </c>
      <c r="BE81">
        <f>SUMIFS('REEDS summary'!$Q:$Q,'REEDS summary'!$A:$A,$A81,'REEDS summary'!$B:$B,BE$55)</f>
        <v>0.11094589608787395</v>
      </c>
      <c r="BF81">
        <f>SUMIFS('REEDS summary'!$Q:$Q,'REEDS summary'!$A:$A,$A81,'REEDS summary'!$B:$B,BF$55)</f>
        <v>0</v>
      </c>
      <c r="BG81">
        <f>SUMIFS('REEDS summary'!$Q:$Q,'REEDS summary'!$A:$A,$A81,'REEDS summary'!$B:$B,BG$55)</f>
        <v>0</v>
      </c>
      <c r="BH81">
        <f>SUMIFS('REEDS summary'!$Q:$Q,'REEDS summary'!$A:$A,$A81,'REEDS summary'!$B:$B,BH$55)</f>
        <v>0.20561032261665382</v>
      </c>
      <c r="BI81">
        <f>SUMIFS('REEDS summary'!$Q:$Q,'REEDS summary'!$A:$A,$A81,'REEDS summary'!$B:$B,BI$55)</f>
        <v>0</v>
      </c>
      <c r="BJ81">
        <f>SUMIFS('REEDS summary'!$Q:$Q,'REEDS summary'!$A:$A,$A81,'REEDS summary'!$B:$B,BJ$55)</f>
        <v>3.7288902606514095E-2</v>
      </c>
      <c r="BL81">
        <f>SUMIFS('REEDS summary'!$R:$R,'REEDS summary'!$A:$A,$A81,'REEDS summary'!$B:$B,BL$55)</f>
        <v>6.6911750957479501E-4</v>
      </c>
      <c r="BM81">
        <f>SUMIFS('REEDS summary'!$R:$R,'REEDS summary'!$A:$A,$A81,'REEDS summary'!$B:$B,BM$55)</f>
        <v>0.57310156065018658</v>
      </c>
      <c r="BN81">
        <f>SUMIFS('REEDS summary'!$R:$R,'REEDS summary'!$A:$A,$A81,'REEDS summary'!$B:$B,BN$55)</f>
        <v>0</v>
      </c>
      <c r="BO81">
        <f>SUMIFS('REEDS summary'!$R:$R,'REEDS summary'!$A:$A,$A81,'REEDS summary'!$B:$B,BO$55)</f>
        <v>1.6612769797782381E-2</v>
      </c>
      <c r="BP81">
        <f>SUMIFS('REEDS summary'!$R:$R,'REEDS summary'!$A:$A,$A81,'REEDS summary'!$B:$B,BP$55)</f>
        <v>2.5389403399251761E-2</v>
      </c>
      <c r="BQ81">
        <f>SUMIFS('REEDS summary'!$R:$R,'REEDS summary'!$A:$A,$A81,'REEDS summary'!$B:$B,BQ$55)</f>
        <v>0.11214376536279332</v>
      </c>
      <c r="BR81">
        <f>SUMIFS('REEDS summary'!$R:$R,'REEDS summary'!$A:$A,$A81,'REEDS summary'!$B:$B,BR$55)</f>
        <v>0</v>
      </c>
      <c r="BS81">
        <f>SUMIFS('REEDS summary'!$R:$R,'REEDS summary'!$A:$A,$A81,'REEDS summary'!$B:$B,BS$55)</f>
        <v>0</v>
      </c>
      <c r="BT81">
        <f>SUMIFS('REEDS summary'!$R:$R,'REEDS summary'!$A:$A,$A81,'REEDS summary'!$B:$B,BT$55)</f>
        <v>0.22921202247863767</v>
      </c>
      <c r="BU81">
        <f>SUMIFS('REEDS summary'!$R:$R,'REEDS summary'!$A:$A,$A81,'REEDS summary'!$B:$B,BU$55)</f>
        <v>0</v>
      </c>
      <c r="BV81">
        <f>SUMIFS('REEDS summary'!$R:$R,'REEDS summary'!$A:$A,$A81,'REEDS summary'!$B:$B,BV$55)</f>
        <v>4.2871360801773541E-2</v>
      </c>
      <c r="BX81">
        <f>SUMIFS('REEDS summary'!$S:$S,'REEDS summary'!$A:$A,$A81,'REEDS summary'!$B:$B,BX$55)</f>
        <v>6.5116998618474958E-4</v>
      </c>
      <c r="BY81">
        <f>SUMIFS('REEDS summary'!$S:$S,'REEDS summary'!$A:$A,$A81,'REEDS summary'!$B:$B,BY$55)</f>
        <v>0.44044313456900674</v>
      </c>
      <c r="BZ81">
        <f>SUMIFS('REEDS summary'!$S:$S,'REEDS summary'!$A:$A,$A81,'REEDS summary'!$B:$B,BZ$55)</f>
        <v>0</v>
      </c>
      <c r="CA81">
        <f>SUMIFS('REEDS summary'!$S:$S,'REEDS summary'!$A:$A,$A81,'REEDS summary'!$B:$B,CA$55)</f>
        <v>1.7570846691529078E-2</v>
      </c>
      <c r="CB81">
        <f>SUMIFS('REEDS summary'!$S:$S,'REEDS summary'!$A:$A,$A81,'REEDS summary'!$B:$B,CB$55)</f>
        <v>1.9774547157942909E-2</v>
      </c>
      <c r="CC81">
        <f>SUMIFS('REEDS summary'!$S:$S,'REEDS summary'!$A:$A,$A81,'REEDS summary'!$B:$B,CC$55)</f>
        <v>0.11850275873058325</v>
      </c>
      <c r="CD81">
        <f>SUMIFS('REEDS summary'!$S:$S,'REEDS summary'!$A:$A,$A81,'REEDS summary'!$B:$B,CD$55)</f>
        <v>0</v>
      </c>
      <c r="CE81">
        <f>SUMIFS('REEDS summary'!$S:$S,'REEDS summary'!$A:$A,$A81,'REEDS summary'!$B:$B,CE$55)</f>
        <v>0</v>
      </c>
      <c r="CF81">
        <f>SUMIFS('REEDS summary'!$S:$S,'REEDS summary'!$A:$A,$A81,'REEDS summary'!$B:$B,CF$55)</f>
        <v>0.34276088998379589</v>
      </c>
      <c r="CG81">
        <f>SUMIFS('REEDS summary'!$S:$S,'REEDS summary'!$A:$A,$A81,'REEDS summary'!$B:$B,CG$55)</f>
        <v>0</v>
      </c>
      <c r="CH81">
        <f>SUMIFS('REEDS summary'!$S:$S,'REEDS summary'!$A:$A,$A81,'REEDS summary'!$B:$B,CH$55)</f>
        <v>6.0296652880957334E-2</v>
      </c>
      <c r="CJ81">
        <f>SUMIFS('REEDS summary'!$T:$T,'REEDS summary'!$A:$A,$A81,'REEDS summary'!$B:$B,CJ$55)</f>
        <v>5.6355772711233975E-4</v>
      </c>
      <c r="CK81">
        <f>SUMIFS('REEDS summary'!$T:$T,'REEDS summary'!$A:$A,$A81,'REEDS summary'!$B:$B,CK$55)</f>
        <v>0.3873695672201613</v>
      </c>
      <c r="CL81">
        <f>SUMIFS('REEDS summary'!$T:$T,'REEDS summary'!$A:$A,$A81,'REEDS summary'!$B:$B,CL$55)</f>
        <v>0</v>
      </c>
      <c r="CM81">
        <f>SUMIFS('REEDS summary'!$T:$T,'REEDS summary'!$A:$A,$A81,'REEDS summary'!$B:$B,CM$55)</f>
        <v>1.5760351051465886E-2</v>
      </c>
      <c r="CN81">
        <f>SUMIFS('REEDS summary'!$T:$T,'REEDS summary'!$A:$A,$A81,'REEDS summary'!$B:$B,CN$55)</f>
        <v>1.1556663025882234E-2</v>
      </c>
      <c r="CO81">
        <f>SUMIFS('REEDS summary'!$T:$T,'REEDS summary'!$A:$A,$A81,'REEDS summary'!$B:$B,CO$55)</f>
        <v>0.10266241909889594</v>
      </c>
      <c r="CP81">
        <f>SUMIFS('REEDS summary'!$T:$T,'REEDS summary'!$A:$A,$A81,'REEDS summary'!$B:$B,CP$55)</f>
        <v>0</v>
      </c>
      <c r="CQ81">
        <f>SUMIFS('REEDS summary'!$T:$T,'REEDS summary'!$A:$A,$A81,'REEDS summary'!$B:$B,CQ$55)</f>
        <v>0</v>
      </c>
      <c r="CR81">
        <f>SUMIFS('REEDS summary'!$T:$T,'REEDS summary'!$A:$A,$A81,'REEDS summary'!$B:$B,CR$55)</f>
        <v>0.42582006168865466</v>
      </c>
      <c r="CS81">
        <f>SUMIFS('REEDS summary'!$T:$T,'REEDS summary'!$A:$A,$A81,'REEDS summary'!$B:$B,CS$55)</f>
        <v>0</v>
      </c>
      <c r="CT81">
        <f>SUMIFS('REEDS summary'!$T:$T,'REEDS summary'!$A:$A,$A81,'REEDS summary'!$B:$B,CT$55)</f>
        <v>5.6267380187827676E-2</v>
      </c>
      <c r="CV81">
        <f>SUMIFS('REEDS summary'!$U:$U,'REEDS summary'!$A:$A,$A81,'REEDS summary'!$B:$B,CV$55)</f>
        <v>4.7441099156682488E-4</v>
      </c>
      <c r="CW81">
        <f>SUMIFS('REEDS summary'!$U:$U,'REEDS summary'!$A:$A,$A81,'REEDS summary'!$B:$B,CW$55)</f>
        <v>0.34642130348166739</v>
      </c>
      <c r="CX81">
        <f>SUMIFS('REEDS summary'!$U:$U,'REEDS summary'!$A:$A,$A81,'REEDS summary'!$B:$B,CX$55)</f>
        <v>0</v>
      </c>
      <c r="CY81">
        <f>SUMIFS('REEDS summary'!$U:$U,'REEDS summary'!$A:$A,$A81,'REEDS summary'!$B:$B,CY$55)</f>
        <v>1.4775885181075166E-2</v>
      </c>
      <c r="CZ81">
        <f>SUMIFS('REEDS summary'!$U:$U,'REEDS summary'!$A:$A,$A81,'REEDS summary'!$B:$B,CZ$55)</f>
        <v>9.8192508231227538E-3</v>
      </c>
      <c r="DA81">
        <f>SUMIFS('REEDS summary'!$U:$U,'REEDS summary'!$A:$A,$A81,'REEDS summary'!$B:$B,DA$55)</f>
        <v>8.6108845981622578E-2</v>
      </c>
      <c r="DB81">
        <f>SUMIFS('REEDS summary'!$U:$U,'REEDS summary'!$A:$A,$A81,'REEDS summary'!$B:$B,DB$55)</f>
        <v>0</v>
      </c>
      <c r="DC81">
        <f>SUMIFS('REEDS summary'!$U:$U,'REEDS summary'!$A:$A,$A81,'REEDS summary'!$B:$B,DC$55)</f>
        <v>0</v>
      </c>
      <c r="DD81">
        <f>SUMIFS('REEDS summary'!$U:$U,'REEDS summary'!$A:$A,$A81,'REEDS summary'!$B:$B,DD$55)</f>
        <v>0.46712652391075599</v>
      </c>
      <c r="DE81">
        <f>SUMIFS('REEDS summary'!$U:$U,'REEDS summary'!$A:$A,$A81,'REEDS summary'!$B:$B,DE$55)</f>
        <v>0</v>
      </c>
      <c r="DF81">
        <f>SUMIFS('REEDS summary'!$U:$U,'REEDS summary'!$A:$A,$A81,'REEDS summary'!$B:$B,DF$55)</f>
        <v>7.5273779630189316E-2</v>
      </c>
    </row>
    <row r="82" spans="1:110">
      <c r="A82" s="19" t="s">
        <v>85</v>
      </c>
      <c r="B82" s="19">
        <f>SUMIFS('Cross border connections'!$R$4:$R$54,'Cross border connections'!$P$4:$P$54,Imports_new!A82)</f>
        <v>0.10374251768350265</v>
      </c>
      <c r="D82">
        <f>SUMIFS('REEDS summary'!$M:$M,'REEDS summary'!$A:$A,$A82,'REEDS summary'!$B:$B,D$55)</f>
        <v>5.5239810481194185E-4</v>
      </c>
      <c r="E82">
        <f>SUMIFS('REEDS summary'!$M:$M,'REEDS summary'!$A:$A,$A82,'REEDS summary'!$B:$B,E$55)</f>
        <v>0.40042272361885983</v>
      </c>
      <c r="F82">
        <f>SUMIFS('REEDS summary'!$M:$M,'REEDS summary'!$A:$A,$A82,'REEDS summary'!$B:$B,F$55)</f>
        <v>0</v>
      </c>
      <c r="G82">
        <f>SUMIFS('REEDS summary'!$M:$M,'REEDS summary'!$A:$A,$A82,'REEDS summary'!$B:$B,G$55)</f>
        <v>0.44032606279521042</v>
      </c>
      <c r="H82">
        <f>SUMIFS('REEDS summary'!$M:$M,'REEDS summary'!$A:$A,$A82,'REEDS summary'!$B:$B,H$55)</f>
        <v>2.3454619537828299E-2</v>
      </c>
      <c r="I82">
        <f>SUMIFS('REEDS summary'!$M:$M,'REEDS summary'!$A:$A,$A82,'REEDS summary'!$B:$B,I$55)</f>
        <v>0</v>
      </c>
      <c r="J82">
        <f>SUMIFS('REEDS summary'!$M:$M,'REEDS summary'!$A:$A,$A82,'REEDS summary'!$B:$B,J$55)</f>
        <v>0</v>
      </c>
      <c r="K82">
        <f>SUMIFS('REEDS summary'!$M:$M,'REEDS summary'!$A:$A,$A82,'REEDS summary'!$B:$B,K$55)</f>
        <v>0</v>
      </c>
      <c r="L82">
        <f>SUMIFS('REEDS summary'!$M:$M,'REEDS summary'!$A:$A,$A82,'REEDS summary'!$B:$B,L$55)</f>
        <v>0.1282287362484788</v>
      </c>
      <c r="M82">
        <f>SUMIFS('REEDS summary'!$M:$M,'REEDS summary'!$A:$A,$A82,'REEDS summary'!$B:$B,M$55)</f>
        <v>0</v>
      </c>
      <c r="N82">
        <f>SUMIFS('REEDS summary'!$M:$M,'REEDS summary'!$A:$A,$A82,'REEDS summary'!$B:$B,N$55)</f>
        <v>7.0154596948106794E-3</v>
      </c>
      <c r="P82">
        <f>SUMIFS('REEDS summary'!$N:$N,'REEDS summary'!$A:$A,$A82,'REEDS summary'!$B:$B,P$55)</f>
        <v>5.3197290544593895E-4</v>
      </c>
      <c r="Q82">
        <f>SUMIFS('REEDS summary'!$N:$N,'REEDS summary'!$A:$A,$A82,'REEDS summary'!$B:$B,Q$55)</f>
        <v>0.20069481598438493</v>
      </c>
      <c r="R82">
        <f>SUMIFS('REEDS summary'!$N:$N,'REEDS summary'!$A:$A,$A82,'REEDS summary'!$B:$B,R$55)</f>
        <v>0</v>
      </c>
      <c r="S82">
        <f>SUMIFS('REEDS summary'!$N:$N,'REEDS summary'!$A:$A,$A82,'REEDS summary'!$B:$B,S$55)</f>
        <v>0.45771348208253132</v>
      </c>
      <c r="T82">
        <f>SUMIFS('REEDS summary'!$N:$N,'REEDS summary'!$A:$A,$A82,'REEDS summary'!$B:$B,T$55)</f>
        <v>1.4932972754991518E-2</v>
      </c>
      <c r="U82">
        <f>SUMIFS('REEDS summary'!$N:$N,'REEDS summary'!$A:$A,$A82,'REEDS summary'!$B:$B,U$55)</f>
        <v>0</v>
      </c>
      <c r="V82">
        <f>SUMIFS('REEDS summary'!$N:$N,'REEDS summary'!$A:$A,$A82,'REEDS summary'!$B:$B,V$55)</f>
        <v>0</v>
      </c>
      <c r="W82">
        <f>SUMIFS('REEDS summary'!$N:$N,'REEDS summary'!$A:$A,$A82,'REEDS summary'!$B:$B,W$55)</f>
        <v>0</v>
      </c>
      <c r="X82">
        <f>SUMIFS('REEDS summary'!$N:$N,'REEDS summary'!$A:$A,$A82,'REEDS summary'!$B:$B,X$55)</f>
        <v>0.30689410716319987</v>
      </c>
      <c r="Y82">
        <f>SUMIFS('REEDS summary'!$N:$N,'REEDS summary'!$A:$A,$A82,'REEDS summary'!$B:$B,Y$55)</f>
        <v>0</v>
      </c>
      <c r="Z82">
        <f>SUMIFS('REEDS summary'!$N:$N,'REEDS summary'!$A:$A,$A82,'REEDS summary'!$B:$B,Z$55)</f>
        <v>1.9232649109446474E-2</v>
      </c>
      <c r="AB82">
        <f>SUMIFS('REEDS summary'!$O:$O,'REEDS summary'!$A:$A,$A82,'REEDS summary'!$B:$B,AB$55)</f>
        <v>5.2351395176987274E-4</v>
      </c>
      <c r="AC82">
        <f>SUMIFS('REEDS summary'!$O:$O,'REEDS summary'!$A:$A,$A82,'REEDS summary'!$B:$B,AC$55)</f>
        <v>0.17712474095832695</v>
      </c>
      <c r="AD82">
        <f>SUMIFS('REEDS summary'!$O:$O,'REEDS summary'!$A:$A,$A82,'REEDS summary'!$B:$B,AD$55)</f>
        <v>0</v>
      </c>
      <c r="AE82">
        <f>SUMIFS('REEDS summary'!$O:$O,'REEDS summary'!$A:$A,$A82,'REEDS summary'!$B:$B,AE$55)</f>
        <v>0.45063583029073767</v>
      </c>
      <c r="AF82">
        <f>SUMIFS('REEDS summary'!$O:$O,'REEDS summary'!$A:$A,$A82,'REEDS summary'!$B:$B,AF$55)</f>
        <v>1.7335135283788115E-4</v>
      </c>
      <c r="AG82">
        <f>SUMIFS('REEDS summary'!$O:$O,'REEDS summary'!$A:$A,$A82,'REEDS summary'!$B:$B,AG$55)</f>
        <v>0</v>
      </c>
      <c r="AH82">
        <f>SUMIFS('REEDS summary'!$O:$O,'REEDS summary'!$A:$A,$A82,'REEDS summary'!$B:$B,AH$55)</f>
        <v>0</v>
      </c>
      <c r="AI82">
        <f>SUMIFS('REEDS summary'!$O:$O,'REEDS summary'!$A:$A,$A82,'REEDS summary'!$B:$B,AI$55)</f>
        <v>0</v>
      </c>
      <c r="AJ82">
        <f>SUMIFS('REEDS summary'!$O:$O,'REEDS summary'!$A:$A,$A82,'REEDS summary'!$B:$B,AJ$55)</f>
        <v>0.34760809196981246</v>
      </c>
      <c r="AK82">
        <f>SUMIFS('REEDS summary'!$O:$O,'REEDS summary'!$A:$A,$A82,'REEDS summary'!$B:$B,AK$55)</f>
        <v>0</v>
      </c>
      <c r="AL82">
        <f>SUMIFS('REEDS summary'!$O:$O,'REEDS summary'!$A:$A,$A82,'REEDS summary'!$B:$B,AL$55)</f>
        <v>2.3934471476515153E-2</v>
      </c>
      <c r="AN82">
        <f>SUMIFS('REEDS summary'!$P:$P,'REEDS summary'!$A:$A,$A82,'REEDS summary'!$B:$B,AN$55)</f>
        <v>6.1912943323270985E-4</v>
      </c>
      <c r="AO82">
        <f>SUMIFS('REEDS summary'!$P:$P,'REEDS summary'!$A:$A,$A82,'REEDS summary'!$B:$B,AO$55)</f>
        <v>6.4489942510856067E-3</v>
      </c>
      <c r="AP82">
        <f>SUMIFS('REEDS summary'!$P:$P,'REEDS summary'!$A:$A,$A82,'REEDS summary'!$B:$B,AP$55)</f>
        <v>0</v>
      </c>
      <c r="AQ82">
        <f>SUMIFS('REEDS summary'!$P:$P,'REEDS summary'!$A:$A,$A82,'REEDS summary'!$B:$B,AQ$55)</f>
        <v>0.54719534198010977</v>
      </c>
      <c r="AR82">
        <f>SUMIFS('REEDS summary'!$P:$P,'REEDS summary'!$A:$A,$A82,'REEDS summary'!$B:$B,AR$55)</f>
        <v>4.0029331135621408E-3</v>
      </c>
      <c r="AS82">
        <f>SUMIFS('REEDS summary'!$P:$P,'REEDS summary'!$A:$A,$A82,'REEDS summary'!$B:$B,AS$55)</f>
        <v>0</v>
      </c>
      <c r="AT82">
        <f>SUMIFS('REEDS summary'!$P:$P,'REEDS summary'!$A:$A,$A82,'REEDS summary'!$B:$B,AT$55)</f>
        <v>0</v>
      </c>
      <c r="AU82">
        <f>SUMIFS('REEDS summary'!$P:$P,'REEDS summary'!$A:$A,$A82,'REEDS summary'!$B:$B,AU$55)</f>
        <v>0</v>
      </c>
      <c r="AV82">
        <f>SUMIFS('REEDS summary'!$P:$P,'REEDS summary'!$A:$A,$A82,'REEDS summary'!$B:$B,AV$55)</f>
        <v>0.41424926580411509</v>
      </c>
      <c r="AW82">
        <f>SUMIFS('REEDS summary'!$P:$P,'REEDS summary'!$A:$A,$A82,'REEDS summary'!$B:$B,AW$55)</f>
        <v>0</v>
      </c>
      <c r="AX82">
        <f>SUMIFS('REEDS summary'!$P:$P,'REEDS summary'!$A:$A,$A82,'REEDS summary'!$B:$B,AX$55)</f>
        <v>2.7484335417894652E-2</v>
      </c>
      <c r="AZ82">
        <f>SUMIFS('REEDS summary'!$Q:$Q,'REEDS summary'!$A:$A,$A82,'REEDS summary'!$B:$B,AZ$55)</f>
        <v>5.8101326861391021E-4</v>
      </c>
      <c r="BA82">
        <f>SUMIFS('REEDS summary'!$Q:$Q,'REEDS summary'!$A:$A,$A82,'REEDS summary'!$B:$B,BA$55)</f>
        <v>5.8057781545899079E-3</v>
      </c>
      <c r="BB82">
        <f>SUMIFS('REEDS summary'!$Q:$Q,'REEDS summary'!$A:$A,$A82,'REEDS summary'!$B:$B,BB$55)</f>
        <v>0</v>
      </c>
      <c r="BC82">
        <f>SUMIFS('REEDS summary'!$Q:$Q,'REEDS summary'!$A:$A,$A82,'REEDS summary'!$B:$B,BC$55)</f>
        <v>0.51368413518666944</v>
      </c>
      <c r="BD82">
        <f>SUMIFS('REEDS summary'!$Q:$Q,'REEDS summary'!$A:$A,$A82,'REEDS summary'!$B:$B,BD$55)</f>
        <v>7.1081393676531383E-3</v>
      </c>
      <c r="BE82">
        <f>SUMIFS('REEDS summary'!$Q:$Q,'REEDS summary'!$A:$A,$A82,'REEDS summary'!$B:$B,BE$55)</f>
        <v>0</v>
      </c>
      <c r="BF82">
        <f>SUMIFS('REEDS summary'!$Q:$Q,'REEDS summary'!$A:$A,$A82,'REEDS summary'!$B:$B,BF$55)</f>
        <v>0</v>
      </c>
      <c r="BG82">
        <f>SUMIFS('REEDS summary'!$Q:$Q,'REEDS summary'!$A:$A,$A82,'REEDS summary'!$B:$B,BG$55)</f>
        <v>0</v>
      </c>
      <c r="BH82">
        <f>SUMIFS('REEDS summary'!$Q:$Q,'REEDS summary'!$A:$A,$A82,'REEDS summary'!$B:$B,BH$55)</f>
        <v>0.44834276623833513</v>
      </c>
      <c r="BI82">
        <f>SUMIFS('REEDS summary'!$Q:$Q,'REEDS summary'!$A:$A,$A82,'REEDS summary'!$B:$B,BI$55)</f>
        <v>0</v>
      </c>
      <c r="BJ82">
        <f>SUMIFS('REEDS summary'!$Q:$Q,'REEDS summary'!$A:$A,$A82,'REEDS summary'!$B:$B,BJ$55)</f>
        <v>2.447816778413843E-2</v>
      </c>
      <c r="BL82">
        <f>SUMIFS('REEDS summary'!$R:$R,'REEDS summary'!$A:$A,$A82,'REEDS summary'!$B:$B,BL$55)</f>
        <v>5.6990298718939474E-4</v>
      </c>
      <c r="BM82">
        <f>SUMIFS('REEDS summary'!$R:$R,'REEDS summary'!$A:$A,$A82,'REEDS summary'!$B:$B,BM$55)</f>
        <v>7.0280916314850493E-3</v>
      </c>
      <c r="BN82">
        <f>SUMIFS('REEDS summary'!$R:$R,'REEDS summary'!$A:$A,$A82,'REEDS summary'!$B:$B,BN$55)</f>
        <v>0</v>
      </c>
      <c r="BO82">
        <f>SUMIFS('REEDS summary'!$R:$R,'REEDS summary'!$A:$A,$A82,'REEDS summary'!$B:$B,BO$55)</f>
        <v>0.51524378855445929</v>
      </c>
      <c r="BP82">
        <f>SUMIFS('REEDS summary'!$R:$R,'REEDS summary'!$A:$A,$A82,'REEDS summary'!$B:$B,BP$55)</f>
        <v>9.7826292078445551E-3</v>
      </c>
      <c r="BQ82">
        <f>SUMIFS('REEDS summary'!$R:$R,'REEDS summary'!$A:$A,$A82,'REEDS summary'!$B:$B,BQ$55)</f>
        <v>0</v>
      </c>
      <c r="BR82">
        <f>SUMIFS('REEDS summary'!$R:$R,'REEDS summary'!$A:$A,$A82,'REEDS summary'!$B:$B,BR$55)</f>
        <v>0</v>
      </c>
      <c r="BS82">
        <f>SUMIFS('REEDS summary'!$R:$R,'REEDS summary'!$A:$A,$A82,'REEDS summary'!$B:$B,BS$55)</f>
        <v>0</v>
      </c>
      <c r="BT82">
        <f>SUMIFS('REEDS summary'!$R:$R,'REEDS summary'!$A:$A,$A82,'REEDS summary'!$B:$B,BT$55)</f>
        <v>0.44584803327360556</v>
      </c>
      <c r="BU82">
        <f>SUMIFS('REEDS summary'!$R:$R,'REEDS summary'!$A:$A,$A82,'REEDS summary'!$B:$B,BU$55)</f>
        <v>0</v>
      </c>
      <c r="BV82">
        <f>SUMIFS('REEDS summary'!$R:$R,'REEDS summary'!$A:$A,$A82,'REEDS summary'!$B:$B,BV$55)</f>
        <v>2.1527554345416117E-2</v>
      </c>
      <c r="BX82">
        <f>SUMIFS('REEDS summary'!$S:$S,'REEDS summary'!$A:$A,$A82,'REEDS summary'!$B:$B,BX$55)</f>
        <v>4.7334997824083878E-4</v>
      </c>
      <c r="BY82">
        <f>SUMIFS('REEDS summary'!$S:$S,'REEDS summary'!$A:$A,$A82,'REEDS summary'!$B:$B,BY$55)</f>
        <v>0</v>
      </c>
      <c r="BZ82">
        <f>SUMIFS('REEDS summary'!$S:$S,'REEDS summary'!$A:$A,$A82,'REEDS summary'!$B:$B,BZ$55)</f>
        <v>0</v>
      </c>
      <c r="CA82">
        <f>SUMIFS('REEDS summary'!$S:$S,'REEDS summary'!$A:$A,$A82,'REEDS summary'!$B:$B,CA$55)</f>
        <v>0.45488213427941204</v>
      </c>
      <c r="CB82">
        <f>SUMIFS('REEDS summary'!$S:$S,'REEDS summary'!$A:$A,$A82,'REEDS summary'!$B:$B,CB$55)</f>
        <v>1.0340826373953471E-2</v>
      </c>
      <c r="CC82">
        <f>SUMIFS('REEDS summary'!$S:$S,'REEDS summary'!$A:$A,$A82,'REEDS summary'!$B:$B,CC$55)</f>
        <v>0</v>
      </c>
      <c r="CD82">
        <f>SUMIFS('REEDS summary'!$S:$S,'REEDS summary'!$A:$A,$A82,'REEDS summary'!$B:$B,CD$55)</f>
        <v>0</v>
      </c>
      <c r="CE82">
        <f>SUMIFS('REEDS summary'!$S:$S,'REEDS summary'!$A:$A,$A82,'REEDS summary'!$B:$B,CE$55)</f>
        <v>0</v>
      </c>
      <c r="CF82">
        <f>SUMIFS('REEDS summary'!$S:$S,'REEDS summary'!$A:$A,$A82,'REEDS summary'!$B:$B,CF$55)</f>
        <v>0.51196243377263018</v>
      </c>
      <c r="CG82">
        <f>SUMIFS('REEDS summary'!$S:$S,'REEDS summary'!$A:$A,$A82,'REEDS summary'!$B:$B,CG$55)</f>
        <v>0</v>
      </c>
      <c r="CH82">
        <f>SUMIFS('REEDS summary'!$S:$S,'REEDS summary'!$A:$A,$A82,'REEDS summary'!$B:$B,CH$55)</f>
        <v>2.2341255595763505E-2</v>
      </c>
      <c r="CJ82">
        <f>SUMIFS('REEDS summary'!$T:$T,'REEDS summary'!$A:$A,$A82,'REEDS summary'!$B:$B,CJ$55)</f>
        <v>3.830265473817265E-4</v>
      </c>
      <c r="CK82">
        <f>SUMIFS('REEDS summary'!$T:$T,'REEDS summary'!$A:$A,$A82,'REEDS summary'!$B:$B,CK$55)</f>
        <v>0</v>
      </c>
      <c r="CL82">
        <f>SUMIFS('REEDS summary'!$T:$T,'REEDS summary'!$A:$A,$A82,'REEDS summary'!$B:$B,CL$55)</f>
        <v>0</v>
      </c>
      <c r="CM82">
        <f>SUMIFS('REEDS summary'!$T:$T,'REEDS summary'!$A:$A,$A82,'REEDS summary'!$B:$B,CM$55)</f>
        <v>0.40984541190523671</v>
      </c>
      <c r="CN82">
        <f>SUMIFS('REEDS summary'!$T:$T,'REEDS summary'!$A:$A,$A82,'REEDS summary'!$B:$B,CN$55)</f>
        <v>9.3167118124615599E-3</v>
      </c>
      <c r="CO82">
        <f>SUMIFS('REEDS summary'!$T:$T,'REEDS summary'!$A:$A,$A82,'REEDS summary'!$B:$B,CO$55)</f>
        <v>0</v>
      </c>
      <c r="CP82">
        <f>SUMIFS('REEDS summary'!$T:$T,'REEDS summary'!$A:$A,$A82,'REEDS summary'!$B:$B,CP$55)</f>
        <v>0</v>
      </c>
      <c r="CQ82">
        <f>SUMIFS('REEDS summary'!$T:$T,'REEDS summary'!$A:$A,$A82,'REEDS summary'!$B:$B,CQ$55)</f>
        <v>0</v>
      </c>
      <c r="CR82">
        <f>SUMIFS('REEDS summary'!$T:$T,'REEDS summary'!$A:$A,$A82,'REEDS summary'!$B:$B,CR$55)</f>
        <v>0.56055030883945955</v>
      </c>
      <c r="CS82">
        <f>SUMIFS('REEDS summary'!$T:$T,'REEDS summary'!$A:$A,$A82,'REEDS summary'!$B:$B,CS$55)</f>
        <v>0</v>
      </c>
      <c r="CT82">
        <f>SUMIFS('REEDS summary'!$T:$T,'REEDS summary'!$A:$A,$A82,'REEDS summary'!$B:$B,CT$55)</f>
        <v>1.9904540895460513E-2</v>
      </c>
      <c r="CV82">
        <f>SUMIFS('REEDS summary'!$U:$U,'REEDS summary'!$A:$A,$A82,'REEDS summary'!$B:$B,CV$55)</f>
        <v>2.9858932423971845E-4</v>
      </c>
      <c r="CW82">
        <f>SUMIFS('REEDS summary'!$U:$U,'REEDS summary'!$A:$A,$A82,'REEDS summary'!$B:$B,CW$55)</f>
        <v>0</v>
      </c>
      <c r="CX82">
        <f>SUMIFS('REEDS summary'!$U:$U,'REEDS summary'!$A:$A,$A82,'REEDS summary'!$B:$B,CX$55)</f>
        <v>0</v>
      </c>
      <c r="CY82">
        <f>SUMIFS('REEDS summary'!$U:$U,'REEDS summary'!$A:$A,$A82,'REEDS summary'!$B:$B,CY$55)</f>
        <v>0.34145035463236223</v>
      </c>
      <c r="CZ82">
        <f>SUMIFS('REEDS summary'!$U:$U,'REEDS summary'!$A:$A,$A82,'REEDS summary'!$B:$B,CZ$55)</f>
        <v>7.744421116537374E-3</v>
      </c>
      <c r="DA82">
        <f>SUMIFS('REEDS summary'!$U:$U,'REEDS summary'!$A:$A,$A82,'REEDS summary'!$B:$B,DA$55)</f>
        <v>0</v>
      </c>
      <c r="DB82">
        <f>SUMIFS('REEDS summary'!$U:$U,'REEDS summary'!$A:$A,$A82,'REEDS summary'!$B:$B,DB$55)</f>
        <v>0</v>
      </c>
      <c r="DC82">
        <f>SUMIFS('REEDS summary'!$U:$U,'REEDS summary'!$A:$A,$A82,'REEDS summary'!$B:$B,DC$55)</f>
        <v>0</v>
      </c>
      <c r="DD82">
        <f>SUMIFS('REEDS summary'!$U:$U,'REEDS summary'!$A:$A,$A82,'REEDS summary'!$B:$B,DD$55)</f>
        <v>0.63465517034763963</v>
      </c>
      <c r="DE82">
        <f>SUMIFS('REEDS summary'!$U:$U,'REEDS summary'!$A:$A,$A82,'REEDS summary'!$B:$B,DE$55)</f>
        <v>0</v>
      </c>
      <c r="DF82">
        <f>SUMIFS('REEDS summary'!$U:$U,'REEDS summary'!$A:$A,$A82,'REEDS summary'!$B:$B,DF$55)</f>
        <v>1.5851464579221011E-2</v>
      </c>
    </row>
    <row r="83" spans="1:110">
      <c r="A83" s="19" t="s">
        <v>88</v>
      </c>
      <c r="B83" s="19">
        <f>SUMIFS('Cross border connections'!$R$4:$R$54,'Cross border connections'!$P$4:$P$54,Imports_new!A83)</f>
        <v>0</v>
      </c>
      <c r="D83">
        <f>SUMIFS('REEDS summary'!$M:$M,'REEDS summary'!$A:$A,$A83,'REEDS summary'!$B:$B,D$55)</f>
        <v>1.1510273223507494E-3</v>
      </c>
      <c r="E83">
        <f>SUMIFS('REEDS summary'!$M:$M,'REEDS summary'!$A:$A,$A83,'REEDS summary'!$B:$B,E$55)</f>
        <v>0.47414514176579475</v>
      </c>
      <c r="F83">
        <f>SUMIFS('REEDS summary'!$M:$M,'REEDS summary'!$A:$A,$A83,'REEDS summary'!$B:$B,F$55)</f>
        <v>0</v>
      </c>
      <c r="G83">
        <f>SUMIFS('REEDS summary'!$M:$M,'REEDS summary'!$A:$A,$A83,'REEDS summary'!$B:$B,G$55)</f>
        <v>2.7086202790804242E-2</v>
      </c>
      <c r="H83">
        <f>SUMIFS('REEDS summary'!$M:$M,'REEDS summary'!$A:$A,$A83,'REEDS summary'!$B:$B,H$55)</f>
        <v>3.4981435981778636E-2</v>
      </c>
      <c r="I83">
        <f>SUMIFS('REEDS summary'!$M:$M,'REEDS summary'!$A:$A,$A83,'REEDS summary'!$B:$B,I$55)</f>
        <v>0.14035468063259263</v>
      </c>
      <c r="J83">
        <f>SUMIFS('REEDS summary'!$M:$M,'REEDS summary'!$A:$A,$A83,'REEDS summary'!$B:$B,J$55)</f>
        <v>0</v>
      </c>
      <c r="K83">
        <f>SUMIFS('REEDS summary'!$M:$M,'REEDS summary'!$A:$A,$A83,'REEDS summary'!$B:$B,K$55)</f>
        <v>1.2056804674853266E-2</v>
      </c>
      <c r="L83">
        <f>SUMIFS('REEDS summary'!$M:$M,'REEDS summary'!$A:$A,$A83,'REEDS summary'!$B:$B,L$55)</f>
        <v>0.30998267114879202</v>
      </c>
      <c r="M83">
        <f>SUMIFS('REEDS summary'!$M:$M,'REEDS summary'!$A:$A,$A83,'REEDS summary'!$B:$B,M$55)</f>
        <v>0</v>
      </c>
      <c r="N83">
        <f>SUMIFS('REEDS summary'!$M:$M,'REEDS summary'!$A:$A,$A83,'REEDS summary'!$B:$B,N$55)</f>
        <v>2.4203568303366604E-4</v>
      </c>
      <c r="P83">
        <f>SUMIFS('REEDS summary'!$N:$N,'REEDS summary'!$A:$A,$A83,'REEDS summary'!$B:$B,P$55)</f>
        <v>1.0817222988651288E-3</v>
      </c>
      <c r="Q83">
        <f>SUMIFS('REEDS summary'!$N:$N,'REEDS summary'!$A:$A,$A83,'REEDS summary'!$B:$B,Q$55)</f>
        <v>0.23122808186946525</v>
      </c>
      <c r="R83">
        <f>SUMIFS('REEDS summary'!$N:$N,'REEDS summary'!$A:$A,$A83,'REEDS summary'!$B:$B,R$55)</f>
        <v>0</v>
      </c>
      <c r="S83">
        <f>SUMIFS('REEDS summary'!$N:$N,'REEDS summary'!$A:$A,$A83,'REEDS summary'!$B:$B,S$55)</f>
        <v>2.5455303259488919E-2</v>
      </c>
      <c r="T83">
        <f>SUMIFS('REEDS summary'!$N:$N,'REEDS summary'!$A:$A,$A83,'REEDS summary'!$B:$B,T$55)</f>
        <v>4.6293738196609924E-2</v>
      </c>
      <c r="U83">
        <f>SUMIFS('REEDS summary'!$N:$N,'REEDS summary'!$A:$A,$A83,'REEDS summary'!$B:$B,U$55)</f>
        <v>0.13190372186847529</v>
      </c>
      <c r="V83">
        <f>SUMIFS('REEDS summary'!$N:$N,'REEDS summary'!$A:$A,$A83,'REEDS summary'!$B:$B,V$55)</f>
        <v>0</v>
      </c>
      <c r="W83">
        <f>SUMIFS('REEDS summary'!$N:$N,'REEDS summary'!$A:$A,$A83,'REEDS summary'!$B:$B,W$55)</f>
        <v>1.1969761874828615E-3</v>
      </c>
      <c r="X83">
        <f>SUMIFS('REEDS summary'!$N:$N,'REEDS summary'!$A:$A,$A83,'REEDS summary'!$B:$B,X$55)</f>
        <v>0.51072313686856086</v>
      </c>
      <c r="Y83">
        <f>SUMIFS('REEDS summary'!$N:$N,'REEDS summary'!$A:$A,$A83,'REEDS summary'!$B:$B,Y$55)</f>
        <v>0</v>
      </c>
      <c r="Z83">
        <f>SUMIFS('REEDS summary'!$N:$N,'REEDS summary'!$A:$A,$A83,'REEDS summary'!$B:$B,Z$55)</f>
        <v>5.2117319451051775E-2</v>
      </c>
      <c r="AB83">
        <f>SUMIFS('REEDS summary'!$O:$O,'REEDS summary'!$A:$A,$A83,'REEDS summary'!$B:$B,AB$55)</f>
        <v>1.0906452293763923E-3</v>
      </c>
      <c r="AC83">
        <f>SUMIFS('REEDS summary'!$O:$O,'REEDS summary'!$A:$A,$A83,'REEDS summary'!$B:$B,AC$55)</f>
        <v>0.18142913014847831</v>
      </c>
      <c r="AD83">
        <f>SUMIFS('REEDS summary'!$O:$O,'REEDS summary'!$A:$A,$A83,'REEDS summary'!$B:$B,AD$55)</f>
        <v>0</v>
      </c>
      <c r="AE83">
        <f>SUMIFS('REEDS summary'!$O:$O,'REEDS summary'!$A:$A,$A83,'REEDS summary'!$B:$B,AE$55)</f>
        <v>2.5711272574618801E-2</v>
      </c>
      <c r="AF83">
        <f>SUMIFS('REEDS summary'!$O:$O,'REEDS summary'!$A:$A,$A83,'REEDS summary'!$B:$B,AF$55)</f>
        <v>2.9489954583982677E-2</v>
      </c>
      <c r="AG83">
        <f>SUMIFS('REEDS summary'!$O:$O,'REEDS summary'!$A:$A,$A83,'REEDS summary'!$B:$B,AG$55)</f>
        <v>0.13299177168093107</v>
      </c>
      <c r="AH83">
        <f>SUMIFS('REEDS summary'!$O:$O,'REEDS summary'!$A:$A,$A83,'REEDS summary'!$B:$B,AH$55)</f>
        <v>0</v>
      </c>
      <c r="AI83">
        <f>SUMIFS('REEDS summary'!$O:$O,'REEDS summary'!$A:$A,$A83,'REEDS summary'!$B:$B,AI$55)</f>
        <v>8.1801635725661063E-5</v>
      </c>
      <c r="AJ83">
        <f>SUMIFS('REEDS summary'!$O:$O,'REEDS summary'!$A:$A,$A83,'REEDS summary'!$B:$B,AJ$55)</f>
        <v>0.56922596948290838</v>
      </c>
      <c r="AK83">
        <f>SUMIFS('REEDS summary'!$O:$O,'REEDS summary'!$A:$A,$A83,'REEDS summary'!$B:$B,AK$55)</f>
        <v>0</v>
      </c>
      <c r="AL83">
        <f>SUMIFS('REEDS summary'!$O:$O,'REEDS summary'!$A:$A,$A83,'REEDS summary'!$B:$B,AL$55)</f>
        <v>5.9979454663978755E-2</v>
      </c>
      <c r="AN83">
        <f>SUMIFS('REEDS summary'!$P:$P,'REEDS summary'!$A:$A,$A83,'REEDS summary'!$B:$B,AN$55)</f>
        <v>8.9174756443770049E-4</v>
      </c>
      <c r="AO83">
        <f>SUMIFS('REEDS summary'!$P:$P,'REEDS summary'!$A:$A,$A83,'REEDS summary'!$B:$B,AO$55)</f>
        <v>0.15970119640732816</v>
      </c>
      <c r="AP83">
        <f>SUMIFS('REEDS summary'!$P:$P,'REEDS summary'!$A:$A,$A83,'REEDS summary'!$B:$B,AP$55)</f>
        <v>0</v>
      </c>
      <c r="AQ83">
        <f>SUMIFS('REEDS summary'!$P:$P,'REEDS summary'!$A:$A,$A83,'REEDS summary'!$B:$B,AQ$55)</f>
        <v>2.1705046784216898E-2</v>
      </c>
      <c r="AR83">
        <f>SUMIFS('REEDS summary'!$P:$P,'REEDS summary'!$A:$A,$A83,'REEDS summary'!$B:$B,AR$55)</f>
        <v>2.4630617372263842E-2</v>
      </c>
      <c r="AS83">
        <f>SUMIFS('REEDS summary'!$P:$P,'REEDS summary'!$A:$A,$A83,'REEDS summary'!$B:$B,AS$55)</f>
        <v>0.11208515318122633</v>
      </c>
      <c r="AT83">
        <f>SUMIFS('REEDS summary'!$P:$P,'REEDS summary'!$A:$A,$A83,'REEDS summary'!$B:$B,AT$55)</f>
        <v>0</v>
      </c>
      <c r="AU83">
        <f>SUMIFS('REEDS summary'!$P:$P,'REEDS summary'!$A:$A,$A83,'REEDS summary'!$B:$B,AU$55)</f>
        <v>0</v>
      </c>
      <c r="AV83">
        <f>SUMIFS('REEDS summary'!$P:$P,'REEDS summary'!$A:$A,$A83,'REEDS summary'!$B:$B,AV$55)</f>
        <v>0.58182606727277875</v>
      </c>
      <c r="AW83">
        <f>SUMIFS('REEDS summary'!$P:$P,'REEDS summary'!$A:$A,$A83,'REEDS summary'!$B:$B,AW$55)</f>
        <v>0</v>
      </c>
      <c r="AX83">
        <f>SUMIFS('REEDS summary'!$P:$P,'REEDS summary'!$A:$A,$A83,'REEDS summary'!$B:$B,AX$55)</f>
        <v>9.9160171417748327E-2</v>
      </c>
      <c r="AZ83">
        <f>SUMIFS('REEDS summary'!$Q:$Q,'REEDS summary'!$A:$A,$A83,'REEDS summary'!$B:$B,AZ$55)</f>
        <v>8.8709433870417967E-4</v>
      </c>
      <c r="BA83">
        <f>SUMIFS('REEDS summary'!$Q:$Q,'REEDS summary'!$A:$A,$A83,'REEDS summary'!$B:$B,BA$55)</f>
        <v>0.1483316478161375</v>
      </c>
      <c r="BB83">
        <f>SUMIFS('REEDS summary'!$Q:$Q,'REEDS summary'!$A:$A,$A83,'REEDS summary'!$B:$B,BB$55)</f>
        <v>0</v>
      </c>
      <c r="BC83">
        <f>SUMIFS('REEDS summary'!$Q:$Q,'REEDS summary'!$A:$A,$A83,'REEDS summary'!$B:$B,BC$55)</f>
        <v>2.2272270301137237E-2</v>
      </c>
      <c r="BD83">
        <f>SUMIFS('REEDS summary'!$Q:$Q,'REEDS summary'!$A:$A,$A83,'REEDS summary'!$B:$B,BD$55)</f>
        <v>2.3732661978476274E-2</v>
      </c>
      <c r="BE83">
        <f>SUMIFS('REEDS summary'!$Q:$Q,'REEDS summary'!$A:$A,$A83,'REEDS summary'!$B:$B,BE$55)</f>
        <v>0.11479646927232656</v>
      </c>
      <c r="BF83">
        <f>SUMIFS('REEDS summary'!$Q:$Q,'REEDS summary'!$A:$A,$A83,'REEDS summary'!$B:$B,BF$55)</f>
        <v>0</v>
      </c>
      <c r="BG83">
        <f>SUMIFS('REEDS summary'!$Q:$Q,'REEDS summary'!$A:$A,$A83,'REEDS summary'!$B:$B,BG$55)</f>
        <v>0</v>
      </c>
      <c r="BH83">
        <f>SUMIFS('REEDS summary'!$Q:$Q,'REEDS summary'!$A:$A,$A83,'REEDS summary'!$B:$B,BH$55)</f>
        <v>0.58928470970548441</v>
      </c>
      <c r="BI83">
        <f>SUMIFS('REEDS summary'!$Q:$Q,'REEDS summary'!$A:$A,$A83,'REEDS summary'!$B:$B,BI$55)</f>
        <v>0</v>
      </c>
      <c r="BJ83">
        <f>SUMIFS('REEDS summary'!$Q:$Q,'REEDS summary'!$A:$A,$A83,'REEDS summary'!$B:$B,BJ$55)</f>
        <v>0.10069514658773386</v>
      </c>
      <c r="BL83">
        <f>SUMIFS('REEDS summary'!$R:$R,'REEDS summary'!$A:$A,$A83,'REEDS summary'!$B:$B,BL$55)</f>
        <v>9.0929013886432053E-4</v>
      </c>
      <c r="BM83">
        <f>SUMIFS('REEDS summary'!$R:$R,'REEDS summary'!$A:$A,$A83,'REEDS summary'!$B:$B,BM$55)</f>
        <v>0.12911653163672401</v>
      </c>
      <c r="BN83">
        <f>SUMIFS('REEDS summary'!$R:$R,'REEDS summary'!$A:$A,$A83,'REEDS summary'!$B:$B,BN$55)</f>
        <v>0</v>
      </c>
      <c r="BO83">
        <f>SUMIFS('REEDS summary'!$R:$R,'REEDS summary'!$A:$A,$A83,'REEDS summary'!$B:$B,BO$55)</f>
        <v>2.4264005195787849E-2</v>
      </c>
      <c r="BP83">
        <f>SUMIFS('REEDS summary'!$R:$R,'REEDS summary'!$A:$A,$A83,'REEDS summary'!$B:$B,BP$55)</f>
        <v>2.1245041189441087E-2</v>
      </c>
      <c r="BQ83">
        <f>SUMIFS('REEDS summary'!$R:$R,'REEDS summary'!$A:$A,$A83,'REEDS summary'!$B:$B,BQ$55)</f>
        <v>0.11682405461723569</v>
      </c>
      <c r="BR83">
        <f>SUMIFS('REEDS summary'!$R:$R,'REEDS summary'!$A:$A,$A83,'REEDS summary'!$B:$B,BR$55)</f>
        <v>0</v>
      </c>
      <c r="BS83">
        <f>SUMIFS('REEDS summary'!$R:$R,'REEDS summary'!$A:$A,$A83,'REEDS summary'!$B:$B,BS$55)</f>
        <v>0</v>
      </c>
      <c r="BT83">
        <f>SUMIFS('REEDS summary'!$R:$R,'REEDS summary'!$A:$A,$A83,'REEDS summary'!$B:$B,BT$55)</f>
        <v>0.60359742755607171</v>
      </c>
      <c r="BU83">
        <f>SUMIFS('REEDS summary'!$R:$R,'REEDS summary'!$A:$A,$A83,'REEDS summary'!$B:$B,BU$55)</f>
        <v>0</v>
      </c>
      <c r="BV83">
        <f>SUMIFS('REEDS summary'!$R:$R,'REEDS summary'!$A:$A,$A83,'REEDS summary'!$B:$B,BV$55)</f>
        <v>0.10404364966587532</v>
      </c>
      <c r="BX83">
        <f>SUMIFS('REEDS summary'!$S:$S,'REEDS summary'!$A:$A,$A83,'REEDS summary'!$B:$B,BX$55)</f>
        <v>8.1235276317702062E-4</v>
      </c>
      <c r="BY83">
        <f>SUMIFS('REEDS summary'!$S:$S,'REEDS summary'!$A:$A,$A83,'REEDS summary'!$B:$B,BY$55)</f>
        <v>0.10014229263617141</v>
      </c>
      <c r="BZ83">
        <f>SUMIFS('REEDS summary'!$S:$S,'REEDS summary'!$A:$A,$A83,'REEDS summary'!$B:$B,BZ$55)</f>
        <v>0</v>
      </c>
      <c r="CA83">
        <f>SUMIFS('REEDS summary'!$S:$S,'REEDS summary'!$A:$A,$A83,'REEDS summary'!$B:$B,CA$55)</f>
        <v>2.4852503611568318E-2</v>
      </c>
      <c r="CB83">
        <f>SUMIFS('REEDS summary'!$S:$S,'REEDS summary'!$A:$A,$A83,'REEDS summary'!$B:$B,CB$55)</f>
        <v>2.6649960772020025E-2</v>
      </c>
      <c r="CC83">
        <f>SUMIFS('REEDS summary'!$S:$S,'REEDS summary'!$A:$A,$A83,'REEDS summary'!$B:$B,CC$55)</f>
        <v>0.10526579114086537</v>
      </c>
      <c r="CD83">
        <f>SUMIFS('REEDS summary'!$S:$S,'REEDS summary'!$A:$A,$A83,'REEDS summary'!$B:$B,CD$55)</f>
        <v>0</v>
      </c>
      <c r="CE83">
        <f>SUMIFS('REEDS summary'!$S:$S,'REEDS summary'!$A:$A,$A83,'REEDS summary'!$B:$B,CE$55)</f>
        <v>0</v>
      </c>
      <c r="CF83">
        <f>SUMIFS('REEDS summary'!$S:$S,'REEDS summary'!$A:$A,$A83,'REEDS summary'!$B:$B,CF$55)</f>
        <v>0.63598652461599292</v>
      </c>
      <c r="CG83">
        <f>SUMIFS('REEDS summary'!$S:$S,'REEDS summary'!$A:$A,$A83,'REEDS summary'!$B:$B,CG$55)</f>
        <v>0</v>
      </c>
      <c r="CH83">
        <f>SUMIFS('REEDS summary'!$S:$S,'REEDS summary'!$A:$A,$A83,'REEDS summary'!$B:$B,CH$55)</f>
        <v>0.1062905744602049</v>
      </c>
      <c r="CJ83">
        <f>SUMIFS('REEDS summary'!$T:$T,'REEDS summary'!$A:$A,$A83,'REEDS summary'!$B:$B,CJ$55)</f>
        <v>7.9006830296222952E-4</v>
      </c>
      <c r="CK83">
        <f>SUMIFS('REEDS summary'!$T:$T,'REEDS summary'!$A:$A,$A83,'REEDS summary'!$B:$B,CK$55)</f>
        <v>9.1025988789178586E-2</v>
      </c>
      <c r="CL83">
        <f>SUMIFS('REEDS summary'!$T:$T,'REEDS summary'!$A:$A,$A83,'REEDS summary'!$B:$B,CL$55)</f>
        <v>0</v>
      </c>
      <c r="CM83">
        <f>SUMIFS('REEDS summary'!$T:$T,'REEDS summary'!$A:$A,$A83,'REEDS summary'!$B:$B,CM$55)</f>
        <v>2.5522904846778983E-2</v>
      </c>
      <c r="CN83">
        <f>SUMIFS('REEDS summary'!$T:$T,'REEDS summary'!$A:$A,$A83,'REEDS summary'!$B:$B,CN$55)</f>
        <v>2.349121315900338E-2</v>
      </c>
      <c r="CO83">
        <f>SUMIFS('REEDS summary'!$T:$T,'REEDS summary'!$A:$A,$A83,'REEDS summary'!$B:$B,CO$55)</f>
        <v>0.10193946806354129</v>
      </c>
      <c r="CP83">
        <f>SUMIFS('REEDS summary'!$T:$T,'REEDS summary'!$A:$A,$A83,'REEDS summary'!$B:$B,CP$55)</f>
        <v>0</v>
      </c>
      <c r="CQ83">
        <f>SUMIFS('REEDS summary'!$T:$T,'REEDS summary'!$A:$A,$A83,'REEDS summary'!$B:$B,CQ$55)</f>
        <v>0</v>
      </c>
      <c r="CR83">
        <f>SUMIFS('REEDS summary'!$T:$T,'REEDS summary'!$A:$A,$A83,'REEDS summary'!$B:$B,CR$55)</f>
        <v>0.64905329686954261</v>
      </c>
      <c r="CS83">
        <f>SUMIFS('REEDS summary'!$T:$T,'REEDS summary'!$A:$A,$A83,'REEDS summary'!$B:$B,CS$55)</f>
        <v>0</v>
      </c>
      <c r="CT83">
        <f>SUMIFS('REEDS summary'!$T:$T,'REEDS summary'!$A:$A,$A83,'REEDS summary'!$B:$B,CT$55)</f>
        <v>0.10817705996899289</v>
      </c>
      <c r="CV83">
        <f>SUMIFS('REEDS summary'!$U:$U,'REEDS summary'!$A:$A,$A83,'REEDS summary'!$B:$B,CV$55)</f>
        <v>6.6857755603085423E-4</v>
      </c>
      <c r="CW83">
        <f>SUMIFS('REEDS summary'!$U:$U,'REEDS summary'!$A:$A,$A83,'REEDS summary'!$B:$B,CW$55)</f>
        <v>7.6532724573818878E-2</v>
      </c>
      <c r="CX83">
        <f>SUMIFS('REEDS summary'!$U:$U,'REEDS summary'!$A:$A,$A83,'REEDS summary'!$B:$B,CX$55)</f>
        <v>0</v>
      </c>
      <c r="CY83">
        <f>SUMIFS('REEDS summary'!$U:$U,'REEDS summary'!$A:$A,$A83,'REEDS summary'!$B:$B,CY$55)</f>
        <v>2.2930873749032719E-2</v>
      </c>
      <c r="CZ83">
        <f>SUMIFS('REEDS summary'!$U:$U,'REEDS summary'!$A:$A,$A83,'REEDS summary'!$B:$B,CZ$55)</f>
        <v>2.0475022888986963E-2</v>
      </c>
      <c r="DA83">
        <f>SUMIFS('REEDS summary'!$U:$U,'REEDS summary'!$A:$A,$A83,'REEDS summary'!$B:$B,DA$55)</f>
        <v>9.1190848117907494E-2</v>
      </c>
      <c r="DB83">
        <f>SUMIFS('REEDS summary'!$U:$U,'REEDS summary'!$A:$A,$A83,'REEDS summary'!$B:$B,DB$55)</f>
        <v>0</v>
      </c>
      <c r="DC83">
        <f>SUMIFS('REEDS summary'!$U:$U,'REEDS summary'!$A:$A,$A83,'REEDS summary'!$B:$B,DC$55)</f>
        <v>0</v>
      </c>
      <c r="DD83">
        <f>SUMIFS('REEDS summary'!$U:$U,'REEDS summary'!$A:$A,$A83,'REEDS summary'!$B:$B,DD$55)</f>
        <v>0.66310462995266628</v>
      </c>
      <c r="DE83">
        <f>SUMIFS('REEDS summary'!$U:$U,'REEDS summary'!$A:$A,$A83,'REEDS summary'!$B:$B,DE$55)</f>
        <v>0</v>
      </c>
      <c r="DF83">
        <f>SUMIFS('REEDS summary'!$U:$U,'REEDS summary'!$A:$A,$A83,'REEDS summary'!$B:$B,DF$55)</f>
        <v>0.12509732316155681</v>
      </c>
    </row>
    <row r="84" spans="1:110">
      <c r="A84" s="19" t="s">
        <v>91</v>
      </c>
      <c r="B84" s="19">
        <f>SUMIFS('Cross border connections'!$R$4:$R$54,'Cross border connections'!$P$4:$P$54,Imports_new!A84)</f>
        <v>0</v>
      </c>
      <c r="D84">
        <f>SUMIFS('REEDS summary'!$M:$M,'REEDS summary'!$A:$A,$A84,'REEDS summary'!$B:$B,D$55)</f>
        <v>1.0759981954419501E-3</v>
      </c>
      <c r="E84">
        <f>SUMIFS('REEDS summary'!$M:$M,'REEDS summary'!$A:$A,$A84,'REEDS summary'!$B:$B,E$55)</f>
        <v>0.11392353657066843</v>
      </c>
      <c r="F84">
        <f>SUMIFS('REEDS summary'!$M:$M,'REEDS summary'!$A:$A,$A84,'REEDS summary'!$B:$B,F$55)</f>
        <v>5.0328894679527905E-2</v>
      </c>
      <c r="G84">
        <f>SUMIFS('REEDS summary'!$M:$M,'REEDS summary'!$A:$A,$A84,'REEDS summary'!$B:$B,G$55)</f>
        <v>5.1476511421880186E-2</v>
      </c>
      <c r="H84">
        <f>SUMIFS('REEDS summary'!$M:$M,'REEDS summary'!$A:$A,$A84,'REEDS summary'!$B:$B,H$55)</f>
        <v>0.57560631203541557</v>
      </c>
      <c r="I84">
        <f>SUMIFS('REEDS summary'!$M:$M,'REEDS summary'!$A:$A,$A84,'REEDS summary'!$B:$B,I$55)</f>
        <v>0</v>
      </c>
      <c r="J84">
        <f>SUMIFS('REEDS summary'!$M:$M,'REEDS summary'!$A:$A,$A84,'REEDS summary'!$B:$B,J$55)</f>
        <v>0</v>
      </c>
      <c r="K84">
        <f>SUMIFS('REEDS summary'!$M:$M,'REEDS summary'!$A:$A,$A84,'REEDS summary'!$B:$B,K$55)</f>
        <v>1.0863372571840413E-2</v>
      </c>
      <c r="L84">
        <f>SUMIFS('REEDS summary'!$M:$M,'REEDS summary'!$A:$A,$A84,'REEDS summary'!$B:$B,L$55)</f>
        <v>9.6354417685433329E-3</v>
      </c>
      <c r="M84">
        <f>SUMIFS('REEDS summary'!$M:$M,'REEDS summary'!$A:$A,$A84,'REEDS summary'!$B:$B,M$55)</f>
        <v>0</v>
      </c>
      <c r="N84">
        <f>SUMIFS('REEDS summary'!$M:$M,'REEDS summary'!$A:$A,$A84,'REEDS summary'!$B:$B,N$55)</f>
        <v>0.1870899327566822</v>
      </c>
      <c r="P84">
        <f>SUMIFS('REEDS summary'!$N:$N,'REEDS summary'!$A:$A,$A84,'REEDS summary'!$B:$B,P$55)</f>
        <v>1.2048408376685213E-3</v>
      </c>
      <c r="Q84">
        <f>SUMIFS('REEDS summary'!$N:$N,'REEDS summary'!$A:$A,$A84,'REEDS summary'!$B:$B,Q$55)</f>
        <v>6.6382204178231388E-2</v>
      </c>
      <c r="R84">
        <f>SUMIFS('REEDS summary'!$N:$N,'REEDS summary'!$A:$A,$A84,'REEDS summary'!$B:$B,R$55)</f>
        <v>5.6355398997399726E-2</v>
      </c>
      <c r="S84">
        <f>SUMIFS('REEDS summary'!$N:$N,'REEDS summary'!$A:$A,$A84,'REEDS summary'!$B:$B,S$55)</f>
        <v>5.7636769510406152E-2</v>
      </c>
      <c r="T84">
        <f>SUMIFS('REEDS summary'!$N:$N,'REEDS summary'!$A:$A,$A84,'REEDS summary'!$B:$B,T$55)</f>
        <v>0.55381123534276833</v>
      </c>
      <c r="U84">
        <f>SUMIFS('REEDS summary'!$N:$N,'REEDS summary'!$A:$A,$A84,'REEDS summary'!$B:$B,U$55)</f>
        <v>0</v>
      </c>
      <c r="V84">
        <f>SUMIFS('REEDS summary'!$N:$N,'REEDS summary'!$A:$A,$A84,'REEDS summary'!$B:$B,V$55)</f>
        <v>0</v>
      </c>
      <c r="W84">
        <f>SUMIFS('REEDS summary'!$N:$N,'REEDS summary'!$A:$A,$A84,'REEDS summary'!$B:$B,W$55)</f>
        <v>1.2571463697047772E-2</v>
      </c>
      <c r="X84">
        <f>SUMIFS('REEDS summary'!$N:$N,'REEDS summary'!$A:$A,$A84,'REEDS summary'!$B:$B,X$55)</f>
        <v>1.0760404043516683E-2</v>
      </c>
      <c r="Y84">
        <f>SUMIFS('REEDS summary'!$N:$N,'REEDS summary'!$A:$A,$A84,'REEDS summary'!$B:$B,Y$55)</f>
        <v>0</v>
      </c>
      <c r="Z84">
        <f>SUMIFS('REEDS summary'!$N:$N,'REEDS summary'!$A:$A,$A84,'REEDS summary'!$B:$B,Z$55)</f>
        <v>0.24127768339296149</v>
      </c>
      <c r="AB84">
        <f>SUMIFS('REEDS summary'!$O:$O,'REEDS summary'!$A:$A,$A84,'REEDS summary'!$B:$B,AB$55)</f>
        <v>1.0264584115135627E-3</v>
      </c>
      <c r="AC84">
        <f>SUMIFS('REEDS summary'!$O:$O,'REEDS summary'!$A:$A,$A84,'REEDS summary'!$B:$B,AC$55)</f>
        <v>2.7590724445778661E-2</v>
      </c>
      <c r="AD84">
        <f>SUMIFS('REEDS summary'!$O:$O,'REEDS summary'!$A:$A,$A84,'REEDS summary'!$B:$B,AD$55)</f>
        <v>4.8011713685786273E-2</v>
      </c>
      <c r="AE84">
        <f>SUMIFS('REEDS summary'!$O:$O,'REEDS summary'!$A:$A,$A84,'REEDS summary'!$B:$B,AE$55)</f>
        <v>4.910870379623937E-2</v>
      </c>
      <c r="AF84">
        <f>SUMIFS('REEDS summary'!$O:$O,'REEDS summary'!$A:$A,$A84,'REEDS summary'!$B:$B,AF$55)</f>
        <v>0.63020547011952488</v>
      </c>
      <c r="AG84">
        <f>SUMIFS('REEDS summary'!$O:$O,'REEDS summary'!$A:$A,$A84,'REEDS summary'!$B:$B,AG$55)</f>
        <v>0</v>
      </c>
      <c r="AH84">
        <f>SUMIFS('REEDS summary'!$O:$O,'REEDS summary'!$A:$A,$A84,'REEDS summary'!$B:$B,AH$55)</f>
        <v>0</v>
      </c>
      <c r="AI84">
        <f>SUMIFS('REEDS summary'!$O:$O,'REEDS summary'!$A:$A,$A84,'REEDS summary'!$B:$B,AI$55)</f>
        <v>7.0162518479817875E-3</v>
      </c>
      <c r="AJ84">
        <f>SUMIFS('REEDS summary'!$O:$O,'REEDS summary'!$A:$A,$A84,'REEDS summary'!$B:$B,AJ$55)</f>
        <v>9.142708507027612E-3</v>
      </c>
      <c r="AK84">
        <f>SUMIFS('REEDS summary'!$O:$O,'REEDS summary'!$A:$A,$A84,'REEDS summary'!$B:$B,AK$55)</f>
        <v>0</v>
      </c>
      <c r="AL84">
        <f>SUMIFS('REEDS summary'!$O:$O,'REEDS summary'!$A:$A,$A84,'REEDS summary'!$B:$B,AL$55)</f>
        <v>0.22789796918614783</v>
      </c>
      <c r="AN84">
        <f>SUMIFS('REEDS summary'!$P:$P,'REEDS summary'!$A:$A,$A84,'REEDS summary'!$B:$B,AN$55)</f>
        <v>1.0330690821428222E-3</v>
      </c>
      <c r="AO84">
        <f>SUMIFS('REEDS summary'!$P:$P,'REEDS summary'!$A:$A,$A84,'REEDS summary'!$B:$B,AO$55)</f>
        <v>2.6220532749152287E-2</v>
      </c>
      <c r="AP84">
        <f>SUMIFS('REEDS summary'!$P:$P,'REEDS summary'!$A:$A,$A84,'REEDS summary'!$B:$B,AP$55)</f>
        <v>4.8320922146609387E-2</v>
      </c>
      <c r="AQ84">
        <f>SUMIFS('REEDS summary'!$P:$P,'REEDS summary'!$A:$A,$A84,'REEDS summary'!$B:$B,AQ$55)</f>
        <v>4.9427178996638135E-2</v>
      </c>
      <c r="AR84">
        <f>SUMIFS('REEDS summary'!$P:$P,'REEDS summary'!$A:$A,$A84,'REEDS summary'!$B:$B,AR$55)</f>
        <v>0.63048789566979335</v>
      </c>
      <c r="AS84">
        <f>SUMIFS('REEDS summary'!$P:$P,'REEDS summary'!$A:$A,$A84,'REEDS summary'!$B:$B,AS$55)</f>
        <v>0</v>
      </c>
      <c r="AT84">
        <f>SUMIFS('REEDS summary'!$P:$P,'REEDS summary'!$A:$A,$A84,'REEDS summary'!$B:$B,AT$55)</f>
        <v>0</v>
      </c>
      <c r="AU84">
        <f>SUMIFS('REEDS summary'!$P:$P,'REEDS summary'!$A:$A,$A84,'REEDS summary'!$B:$B,AU$55)</f>
        <v>7.3095795792779026E-3</v>
      </c>
      <c r="AV84">
        <f>SUMIFS('REEDS summary'!$P:$P,'REEDS summary'!$A:$A,$A84,'REEDS summary'!$B:$B,AV$55)</f>
        <v>9.1768882983103151E-3</v>
      </c>
      <c r="AW84">
        <f>SUMIFS('REEDS summary'!$P:$P,'REEDS summary'!$A:$A,$A84,'REEDS summary'!$B:$B,AW$55)</f>
        <v>0</v>
      </c>
      <c r="AX84">
        <f>SUMIFS('REEDS summary'!$P:$P,'REEDS summary'!$A:$A,$A84,'REEDS summary'!$B:$B,AX$55)</f>
        <v>0.22802393347807584</v>
      </c>
      <c r="AZ84">
        <f>SUMIFS('REEDS summary'!$Q:$Q,'REEDS summary'!$A:$A,$A84,'REEDS summary'!$B:$B,AZ$55)</f>
        <v>1.0513066199406831E-3</v>
      </c>
      <c r="BA84">
        <f>SUMIFS('REEDS summary'!$Q:$Q,'REEDS summary'!$A:$A,$A84,'REEDS summary'!$B:$B,BA$55)</f>
        <v>2.4168031857470813E-2</v>
      </c>
      <c r="BB84">
        <f>SUMIFS('REEDS summary'!$Q:$Q,'REEDS summary'!$A:$A,$A84,'REEDS summary'!$B:$B,BB$55)</f>
        <v>4.9173967368181949E-2</v>
      </c>
      <c r="BC84">
        <f>SUMIFS('REEDS summary'!$Q:$Q,'REEDS summary'!$A:$A,$A84,'REEDS summary'!$B:$B,BC$55)</f>
        <v>5.0302017830899701E-2</v>
      </c>
      <c r="BD84">
        <f>SUMIFS('REEDS summary'!$Q:$Q,'REEDS summary'!$A:$A,$A84,'REEDS summary'!$B:$B,BD$55)</f>
        <v>0.61492803584217548</v>
      </c>
      <c r="BE84">
        <f>SUMIFS('REEDS summary'!$Q:$Q,'REEDS summary'!$A:$A,$A84,'REEDS summary'!$B:$B,BE$55)</f>
        <v>0</v>
      </c>
      <c r="BF84">
        <f>SUMIFS('REEDS summary'!$Q:$Q,'REEDS summary'!$A:$A,$A84,'REEDS summary'!$B:$B,BF$55)</f>
        <v>0</v>
      </c>
      <c r="BG84">
        <f>SUMIFS('REEDS summary'!$Q:$Q,'REEDS summary'!$A:$A,$A84,'REEDS summary'!$B:$B,BG$55)</f>
        <v>7.569234943245501E-3</v>
      </c>
      <c r="BH84">
        <f>SUMIFS('REEDS summary'!$Q:$Q,'REEDS summary'!$A:$A,$A84,'REEDS summary'!$B:$B,BH$55)</f>
        <v>9.3103958871275459E-3</v>
      </c>
      <c r="BI84">
        <f>SUMIFS('REEDS summary'!$Q:$Q,'REEDS summary'!$A:$A,$A84,'REEDS summary'!$B:$B,BI$55)</f>
        <v>0</v>
      </c>
      <c r="BJ84">
        <f>SUMIFS('REEDS summary'!$Q:$Q,'REEDS summary'!$A:$A,$A84,'REEDS summary'!$B:$B,BJ$55)</f>
        <v>0.24349700965095836</v>
      </c>
      <c r="BL84">
        <f>SUMIFS('REEDS summary'!$R:$R,'REEDS summary'!$A:$A,$A84,'REEDS summary'!$B:$B,BL$55)</f>
        <v>1.0908604244547065E-3</v>
      </c>
      <c r="BM84">
        <f>SUMIFS('REEDS summary'!$R:$R,'REEDS summary'!$A:$A,$A84,'REEDS summary'!$B:$B,BM$55)</f>
        <v>2.0374474011380192E-2</v>
      </c>
      <c r="BN84">
        <f>SUMIFS('REEDS summary'!$R:$R,'REEDS summary'!$A:$A,$A84,'REEDS summary'!$B:$B,BN$55)</f>
        <v>5.1024062721495504E-2</v>
      </c>
      <c r="BO84">
        <f>SUMIFS('REEDS summary'!$R:$R,'REEDS summary'!$A:$A,$A84,'REEDS summary'!$B:$B,BO$55)</f>
        <v>5.2196879357405176E-2</v>
      </c>
      <c r="BP84">
        <f>SUMIFS('REEDS summary'!$R:$R,'REEDS summary'!$A:$A,$A84,'REEDS summary'!$B:$B,BP$55)</f>
        <v>0.5988190652429084</v>
      </c>
      <c r="BQ84">
        <f>SUMIFS('REEDS summary'!$R:$R,'REEDS summary'!$A:$A,$A84,'REEDS summary'!$B:$B,BQ$55)</f>
        <v>0</v>
      </c>
      <c r="BR84">
        <f>SUMIFS('REEDS summary'!$R:$R,'REEDS summary'!$A:$A,$A84,'REEDS summary'!$B:$B,BR$55)</f>
        <v>0</v>
      </c>
      <c r="BS84">
        <f>SUMIFS('REEDS summary'!$R:$R,'REEDS summary'!$A:$A,$A84,'REEDS summary'!$B:$B,BS$55)</f>
        <v>7.454794150167126E-3</v>
      </c>
      <c r="BT84">
        <f>SUMIFS('REEDS summary'!$R:$R,'REEDS summary'!$A:$A,$A84,'REEDS summary'!$B:$B,BT$55)</f>
        <v>9.6380649983475557E-3</v>
      </c>
      <c r="BU84">
        <f>SUMIFS('REEDS summary'!$R:$R,'REEDS summary'!$A:$A,$A84,'REEDS summary'!$B:$B,BU$55)</f>
        <v>0</v>
      </c>
      <c r="BV84">
        <f>SUMIFS('REEDS summary'!$R:$R,'REEDS summary'!$A:$A,$A84,'REEDS summary'!$B:$B,BV$55)</f>
        <v>0.25940179909384137</v>
      </c>
      <c r="BX84">
        <f>SUMIFS('REEDS summary'!$S:$S,'REEDS summary'!$A:$A,$A84,'REEDS summary'!$B:$B,BX$55)</f>
        <v>1.2614311774357459E-3</v>
      </c>
      <c r="BY84">
        <f>SUMIFS('REEDS summary'!$S:$S,'REEDS summary'!$A:$A,$A84,'REEDS summary'!$B:$B,BY$55)</f>
        <v>6.3662758466735752E-3</v>
      </c>
      <c r="BZ84">
        <f>SUMIFS('REEDS summary'!$S:$S,'REEDS summary'!$A:$A,$A84,'REEDS summary'!$B:$B,BZ$55)</f>
        <v>5.9002363706158849E-2</v>
      </c>
      <c r="CA84">
        <f>SUMIFS('REEDS summary'!$S:$S,'REEDS summary'!$A:$A,$A84,'REEDS summary'!$B:$B,CA$55)</f>
        <v>6.0292416673553728E-2</v>
      </c>
      <c r="CB84">
        <f>SUMIFS('REEDS summary'!$S:$S,'REEDS summary'!$A:$A,$A84,'REEDS summary'!$B:$B,CB$55)</f>
        <v>0.52763513636700599</v>
      </c>
      <c r="CC84">
        <f>SUMIFS('REEDS summary'!$S:$S,'REEDS summary'!$A:$A,$A84,'REEDS summary'!$B:$B,CC$55)</f>
        <v>0</v>
      </c>
      <c r="CD84">
        <f>SUMIFS('REEDS summary'!$S:$S,'REEDS summary'!$A:$A,$A84,'REEDS summary'!$B:$B,CD$55)</f>
        <v>0</v>
      </c>
      <c r="CE84">
        <f>SUMIFS('REEDS summary'!$S:$S,'REEDS summary'!$A:$A,$A84,'REEDS summary'!$B:$B,CE$55)</f>
        <v>2.7706284759756619E-3</v>
      </c>
      <c r="CF84">
        <f>SUMIFS('REEDS summary'!$S:$S,'REEDS summary'!$A:$A,$A84,'REEDS summary'!$B:$B,CF$55)</f>
        <v>1.0497699600647614E-2</v>
      </c>
      <c r="CG84">
        <f>SUMIFS('REEDS summary'!$S:$S,'REEDS summary'!$A:$A,$A84,'REEDS summary'!$B:$B,CG$55)</f>
        <v>0</v>
      </c>
      <c r="CH84">
        <f>SUMIFS('REEDS summary'!$S:$S,'REEDS summary'!$A:$A,$A84,'REEDS summary'!$B:$B,CH$55)</f>
        <v>0.33217404815254886</v>
      </c>
      <c r="CJ84">
        <f>SUMIFS('REEDS summary'!$T:$T,'REEDS summary'!$A:$A,$A84,'REEDS summary'!$B:$B,CJ$55)</f>
        <v>1.1035613244386451E-3</v>
      </c>
      <c r="CK84">
        <f>SUMIFS('REEDS summary'!$T:$T,'REEDS summary'!$A:$A,$A84,'REEDS summary'!$B:$B,CK$55)</f>
        <v>1.4575115091632149E-2</v>
      </c>
      <c r="CL84">
        <f>SUMIFS('REEDS summary'!$T:$T,'REEDS summary'!$A:$A,$A84,'REEDS summary'!$B:$B,CL$55)</f>
        <v>5.5372585069273651E-2</v>
      </c>
      <c r="CM84">
        <f>SUMIFS('REEDS summary'!$T:$T,'REEDS summary'!$A:$A,$A84,'REEDS summary'!$B:$B,CM$55)</f>
        <v>5.6585798147679098E-2</v>
      </c>
      <c r="CN84">
        <f>SUMIFS('REEDS summary'!$T:$T,'REEDS summary'!$A:$A,$A84,'REEDS summary'!$B:$B,CN$55)</f>
        <v>0.46166907684130515</v>
      </c>
      <c r="CO84">
        <f>SUMIFS('REEDS summary'!$T:$T,'REEDS summary'!$A:$A,$A84,'REEDS summary'!$B:$B,CO$55)</f>
        <v>0</v>
      </c>
      <c r="CP84">
        <f>SUMIFS('REEDS summary'!$T:$T,'REEDS summary'!$A:$A,$A84,'REEDS summary'!$B:$B,CP$55)</f>
        <v>0</v>
      </c>
      <c r="CQ84">
        <f>SUMIFS('REEDS summary'!$T:$T,'REEDS summary'!$A:$A,$A84,'REEDS summary'!$B:$B,CQ$55)</f>
        <v>2.4730518067478777E-3</v>
      </c>
      <c r="CR84">
        <f>SUMIFS('REEDS summary'!$T:$T,'REEDS summary'!$A:$A,$A84,'REEDS summary'!$B:$B,CR$55)</f>
        <v>7.9381351742772964E-3</v>
      </c>
      <c r="CS84">
        <f>SUMIFS('REEDS summary'!$T:$T,'REEDS summary'!$A:$A,$A84,'REEDS summary'!$B:$B,CS$55)</f>
        <v>0</v>
      </c>
      <c r="CT84">
        <f>SUMIFS('REEDS summary'!$T:$T,'REEDS summary'!$A:$A,$A84,'REEDS summary'!$B:$B,CT$55)</f>
        <v>0.40028267654464617</v>
      </c>
      <c r="CV84">
        <f>SUMIFS('REEDS summary'!$U:$U,'REEDS summary'!$A:$A,$A84,'REEDS summary'!$B:$B,CV$55)</f>
        <v>1.2160994326085761E-3</v>
      </c>
      <c r="CW84">
        <f>SUMIFS('REEDS summary'!$U:$U,'REEDS summary'!$A:$A,$A84,'REEDS summary'!$B:$B,CW$55)</f>
        <v>1.0649211386106009E-2</v>
      </c>
      <c r="CX84">
        <f>SUMIFS('REEDS summary'!$U:$U,'REEDS summary'!$A:$A,$A84,'REEDS summary'!$B:$B,CX$55)</f>
        <v>6.1019326967685548E-2</v>
      </c>
      <c r="CY84">
        <f>SUMIFS('REEDS summary'!$U:$U,'REEDS summary'!$A:$A,$A84,'REEDS summary'!$B:$B,CY$55)</f>
        <v>6.2210025828645134E-2</v>
      </c>
      <c r="CZ84">
        <f>SUMIFS('REEDS summary'!$U:$U,'REEDS summary'!$A:$A,$A84,'REEDS summary'!$B:$B,CZ$55)</f>
        <v>0.37173669993340241</v>
      </c>
      <c r="DA84">
        <f>SUMIFS('REEDS summary'!$U:$U,'REEDS summary'!$A:$A,$A84,'REEDS summary'!$B:$B,DA$55)</f>
        <v>0</v>
      </c>
      <c r="DB84">
        <f>SUMIFS('REEDS summary'!$U:$U,'REEDS summary'!$A:$A,$A84,'REEDS summary'!$B:$B,DB$55)</f>
        <v>0</v>
      </c>
      <c r="DC84">
        <f>SUMIFS('REEDS summary'!$U:$U,'REEDS summary'!$A:$A,$A84,'REEDS summary'!$B:$B,DC$55)</f>
        <v>0</v>
      </c>
      <c r="DD84">
        <f>SUMIFS('REEDS summary'!$U:$U,'REEDS summary'!$A:$A,$A84,'REEDS summary'!$B:$B,DD$55)</f>
        <v>9.4262766799408058E-3</v>
      </c>
      <c r="DE84">
        <f>SUMIFS('REEDS summary'!$U:$U,'REEDS summary'!$A:$A,$A84,'REEDS summary'!$B:$B,DE$55)</f>
        <v>0</v>
      </c>
      <c r="DF84">
        <f>SUMIFS('REEDS summary'!$U:$U,'REEDS summary'!$A:$A,$A84,'REEDS summary'!$B:$B,DF$55)</f>
        <v>0.48374235977161151</v>
      </c>
    </row>
    <row r="85" spans="1:110">
      <c r="A85" s="19" t="s">
        <v>93</v>
      </c>
      <c r="B85" s="19">
        <f>SUMIFS('Cross border connections'!$R$4:$R$54,'Cross border connections'!$P$4:$P$54,Imports_new!A85)</f>
        <v>0</v>
      </c>
      <c r="D85">
        <f>SUMIFS('REEDS summary'!$M:$M,'REEDS summary'!$A:$A,$A85,'REEDS summary'!$B:$B,D$55)</f>
        <v>3.7710848380078779E-2</v>
      </c>
      <c r="E85">
        <f>SUMIFS('REEDS summary'!$M:$M,'REEDS summary'!$A:$A,$A85,'REEDS summary'!$B:$B,E$55)</f>
        <v>7.0385684275705698E-2</v>
      </c>
      <c r="F85">
        <f>SUMIFS('REEDS summary'!$M:$M,'REEDS summary'!$A:$A,$A85,'REEDS summary'!$B:$B,F$55)</f>
        <v>0</v>
      </c>
      <c r="G85">
        <f>SUMIFS('REEDS summary'!$M:$M,'REEDS summary'!$A:$A,$A85,'REEDS summary'!$B:$B,G$55)</f>
        <v>9.4796454551621973E-2</v>
      </c>
      <c r="H85">
        <f>SUMIFS('REEDS summary'!$M:$M,'REEDS summary'!$A:$A,$A85,'REEDS summary'!$B:$B,H$55)</f>
        <v>8.7787193439834502E-2</v>
      </c>
      <c r="I85">
        <f>SUMIFS('REEDS summary'!$M:$M,'REEDS summary'!$A:$A,$A85,'REEDS summary'!$B:$B,I$55)</f>
        <v>0.66224337511943643</v>
      </c>
      <c r="J85">
        <f>SUMIFS('REEDS summary'!$M:$M,'REEDS summary'!$A:$A,$A85,'REEDS summary'!$B:$B,J$55)</f>
        <v>0</v>
      </c>
      <c r="K85">
        <f>SUMIFS('REEDS summary'!$M:$M,'REEDS summary'!$A:$A,$A85,'REEDS summary'!$B:$B,K$55)</f>
        <v>0</v>
      </c>
      <c r="L85">
        <f>SUMIFS('REEDS summary'!$M:$M,'REEDS summary'!$A:$A,$A85,'REEDS summary'!$B:$B,L$55)</f>
        <v>3.9358497043844407E-2</v>
      </c>
      <c r="M85">
        <f>SUMIFS('REEDS summary'!$M:$M,'REEDS summary'!$A:$A,$A85,'REEDS summary'!$B:$B,M$55)</f>
        <v>0</v>
      </c>
      <c r="N85">
        <f>SUMIFS('REEDS summary'!$M:$M,'REEDS summary'!$A:$A,$A85,'REEDS summary'!$B:$B,N$55)</f>
        <v>7.7179471894782024E-3</v>
      </c>
      <c r="P85">
        <f>SUMIFS('REEDS summary'!$N:$N,'REEDS summary'!$A:$A,$A85,'REEDS summary'!$B:$B,P$55)</f>
        <v>8.8814699987134066E-3</v>
      </c>
      <c r="Q85">
        <f>SUMIFS('REEDS summary'!$N:$N,'REEDS summary'!$A:$A,$A85,'REEDS summary'!$B:$B,Q$55)</f>
        <v>2.1286180814903185E-2</v>
      </c>
      <c r="R85">
        <f>SUMIFS('REEDS summary'!$N:$N,'REEDS summary'!$A:$A,$A85,'REEDS summary'!$B:$B,R$55)</f>
        <v>0</v>
      </c>
      <c r="S85">
        <f>SUMIFS('REEDS summary'!$N:$N,'REEDS summary'!$A:$A,$A85,'REEDS summary'!$B:$B,S$55)</f>
        <v>7.7754297007311582E-2</v>
      </c>
      <c r="T85">
        <f>SUMIFS('REEDS summary'!$N:$N,'REEDS summary'!$A:$A,$A85,'REEDS summary'!$B:$B,T$55)</f>
        <v>3.4007830307297662E-2</v>
      </c>
      <c r="U85">
        <f>SUMIFS('REEDS summary'!$N:$N,'REEDS summary'!$A:$A,$A85,'REEDS summary'!$B:$B,U$55)</f>
        <v>0.54318769962141045</v>
      </c>
      <c r="V85">
        <f>SUMIFS('REEDS summary'!$N:$N,'REEDS summary'!$A:$A,$A85,'REEDS summary'!$B:$B,V$55)</f>
        <v>0</v>
      </c>
      <c r="W85">
        <f>SUMIFS('REEDS summary'!$N:$N,'REEDS summary'!$A:$A,$A85,'REEDS summary'!$B:$B,W$55)</f>
        <v>0</v>
      </c>
      <c r="X85">
        <f>SUMIFS('REEDS summary'!$N:$N,'REEDS summary'!$A:$A,$A85,'REEDS summary'!$B:$B,X$55)</f>
        <v>0.30128944112892675</v>
      </c>
      <c r="Y85">
        <f>SUMIFS('REEDS summary'!$N:$N,'REEDS summary'!$A:$A,$A85,'REEDS summary'!$B:$B,Y$55)</f>
        <v>0</v>
      </c>
      <c r="Z85">
        <f>SUMIFS('REEDS summary'!$N:$N,'REEDS summary'!$A:$A,$A85,'REEDS summary'!$B:$B,Z$55)</f>
        <v>1.3593081121436951E-2</v>
      </c>
      <c r="AB85">
        <f>SUMIFS('REEDS summary'!$O:$O,'REEDS summary'!$A:$A,$A85,'REEDS summary'!$B:$B,AB$55)</f>
        <v>6.5148581451912454E-3</v>
      </c>
      <c r="AC85">
        <f>SUMIFS('REEDS summary'!$O:$O,'REEDS summary'!$A:$A,$A85,'REEDS summary'!$B:$B,AC$55)</f>
        <v>1.8172610571503801E-2</v>
      </c>
      <c r="AD85">
        <f>SUMIFS('REEDS summary'!$O:$O,'REEDS summary'!$A:$A,$A85,'REEDS summary'!$B:$B,AD$55)</f>
        <v>0</v>
      </c>
      <c r="AE85">
        <f>SUMIFS('REEDS summary'!$O:$O,'REEDS summary'!$A:$A,$A85,'REEDS summary'!$B:$B,AE$55)</f>
        <v>7.1353493278070376E-2</v>
      </c>
      <c r="AF85">
        <f>SUMIFS('REEDS summary'!$O:$O,'REEDS summary'!$A:$A,$A85,'REEDS summary'!$B:$B,AF$55)</f>
        <v>6.5658840680060337E-2</v>
      </c>
      <c r="AG85">
        <f>SUMIFS('REEDS summary'!$O:$O,'REEDS summary'!$A:$A,$A85,'REEDS summary'!$B:$B,AG$55)</f>
        <v>0.49760819104225212</v>
      </c>
      <c r="AH85">
        <f>SUMIFS('REEDS summary'!$O:$O,'REEDS summary'!$A:$A,$A85,'REEDS summary'!$B:$B,AH$55)</f>
        <v>0</v>
      </c>
      <c r="AI85">
        <f>SUMIFS('REEDS summary'!$O:$O,'REEDS summary'!$A:$A,$A85,'REEDS summary'!$B:$B,AI$55)</f>
        <v>0</v>
      </c>
      <c r="AJ85">
        <f>SUMIFS('REEDS summary'!$O:$O,'REEDS summary'!$A:$A,$A85,'REEDS summary'!$B:$B,AJ$55)</f>
        <v>0.32832722310792961</v>
      </c>
      <c r="AK85">
        <f>SUMIFS('REEDS summary'!$O:$O,'REEDS summary'!$A:$A,$A85,'REEDS summary'!$B:$B,AK$55)</f>
        <v>0</v>
      </c>
      <c r="AL85">
        <f>SUMIFS('REEDS summary'!$O:$O,'REEDS summary'!$A:$A,$A85,'REEDS summary'!$B:$B,AL$55)</f>
        <v>1.236478317499253E-2</v>
      </c>
      <c r="AN85">
        <f>SUMIFS('REEDS summary'!$P:$P,'REEDS summary'!$A:$A,$A85,'REEDS summary'!$B:$B,AN$55)</f>
        <v>1.511351390341178E-2</v>
      </c>
      <c r="AO85">
        <f>SUMIFS('REEDS summary'!$P:$P,'REEDS summary'!$A:$A,$A85,'REEDS summary'!$B:$B,AO$55)</f>
        <v>1.1356444603381378E-2</v>
      </c>
      <c r="AP85">
        <f>SUMIFS('REEDS summary'!$P:$P,'REEDS summary'!$A:$A,$A85,'REEDS summary'!$B:$B,AP$55)</f>
        <v>0</v>
      </c>
      <c r="AQ85">
        <f>SUMIFS('REEDS summary'!$P:$P,'REEDS summary'!$A:$A,$A85,'REEDS summary'!$B:$B,AQ$55)</f>
        <v>7.2792500186042566E-2</v>
      </c>
      <c r="AR85">
        <f>SUMIFS('REEDS summary'!$P:$P,'REEDS summary'!$A:$A,$A85,'REEDS summary'!$B:$B,AR$55)</f>
        <v>4.6508355660557783E-2</v>
      </c>
      <c r="AS85">
        <f>SUMIFS('REEDS summary'!$P:$P,'REEDS summary'!$A:$A,$A85,'REEDS summary'!$B:$B,AS$55)</f>
        <v>0.50676542203978336</v>
      </c>
      <c r="AT85">
        <f>SUMIFS('REEDS summary'!$P:$P,'REEDS summary'!$A:$A,$A85,'REEDS summary'!$B:$B,AT$55)</f>
        <v>0</v>
      </c>
      <c r="AU85">
        <f>SUMIFS('REEDS summary'!$P:$P,'REEDS summary'!$A:$A,$A85,'REEDS summary'!$B:$B,AU$55)</f>
        <v>0</v>
      </c>
      <c r="AV85">
        <f>SUMIFS('REEDS summary'!$P:$P,'REEDS summary'!$A:$A,$A85,'REEDS summary'!$B:$B,AV$55)</f>
        <v>0.33483572758898233</v>
      </c>
      <c r="AW85">
        <f>SUMIFS('REEDS summary'!$P:$P,'REEDS summary'!$A:$A,$A85,'REEDS summary'!$B:$B,AW$55)</f>
        <v>0</v>
      </c>
      <c r="AX85">
        <f>SUMIFS('REEDS summary'!$P:$P,'REEDS summary'!$A:$A,$A85,'REEDS summary'!$B:$B,AX$55)</f>
        <v>1.2628036017840783E-2</v>
      </c>
      <c r="AZ85">
        <f>SUMIFS('REEDS summary'!$Q:$Q,'REEDS summary'!$A:$A,$A85,'REEDS summary'!$B:$B,AZ$55)</f>
        <v>1.3005300600871727E-2</v>
      </c>
      <c r="BA85">
        <f>SUMIFS('REEDS summary'!$Q:$Q,'REEDS summary'!$A:$A,$A85,'REEDS summary'!$B:$B,BA$55)</f>
        <v>8.3329563269216016E-3</v>
      </c>
      <c r="BB85">
        <f>SUMIFS('REEDS summary'!$Q:$Q,'REEDS summary'!$A:$A,$A85,'REEDS summary'!$B:$B,BB$55)</f>
        <v>0</v>
      </c>
      <c r="BC85">
        <f>SUMIFS('REEDS summary'!$Q:$Q,'REEDS summary'!$A:$A,$A85,'REEDS summary'!$B:$B,BC$55)</f>
        <v>6.2746936467753714E-2</v>
      </c>
      <c r="BD85">
        <f>SUMIFS('REEDS summary'!$Q:$Q,'REEDS summary'!$A:$A,$A85,'REEDS summary'!$B:$B,BD$55)</f>
        <v>3.5923006767101175E-2</v>
      </c>
      <c r="BE85">
        <f>SUMIFS('REEDS summary'!$Q:$Q,'REEDS summary'!$A:$A,$A85,'REEDS summary'!$B:$B,BE$55)</f>
        <v>0.43607573261087978</v>
      </c>
      <c r="BF85">
        <f>SUMIFS('REEDS summary'!$Q:$Q,'REEDS summary'!$A:$A,$A85,'REEDS summary'!$B:$B,BF$55)</f>
        <v>0</v>
      </c>
      <c r="BG85">
        <f>SUMIFS('REEDS summary'!$Q:$Q,'REEDS summary'!$A:$A,$A85,'REEDS summary'!$B:$B,BG$55)</f>
        <v>0</v>
      </c>
      <c r="BH85">
        <f>SUMIFS('REEDS summary'!$Q:$Q,'REEDS summary'!$A:$A,$A85,'REEDS summary'!$B:$B,BH$55)</f>
        <v>0.43312507280594836</v>
      </c>
      <c r="BI85">
        <f>SUMIFS('REEDS summary'!$Q:$Q,'REEDS summary'!$A:$A,$A85,'REEDS summary'!$B:$B,BI$55)</f>
        <v>0</v>
      </c>
      <c r="BJ85">
        <f>SUMIFS('REEDS summary'!$Q:$Q,'REEDS summary'!$A:$A,$A85,'REEDS summary'!$B:$B,BJ$55)</f>
        <v>1.0790994420523661E-2</v>
      </c>
      <c r="BL85">
        <f>SUMIFS('REEDS summary'!$R:$R,'REEDS summary'!$A:$A,$A85,'REEDS summary'!$B:$B,BL$55)</f>
        <v>1.1318149025438649E-2</v>
      </c>
      <c r="BM85">
        <f>SUMIFS('REEDS summary'!$R:$R,'REEDS summary'!$A:$A,$A85,'REEDS summary'!$B:$B,BM$55)</f>
        <v>8.7799550532924233E-3</v>
      </c>
      <c r="BN85">
        <f>SUMIFS('REEDS summary'!$R:$R,'REEDS summary'!$A:$A,$A85,'REEDS summary'!$B:$B,BN$55)</f>
        <v>0</v>
      </c>
      <c r="BO85">
        <f>SUMIFS('REEDS summary'!$R:$R,'REEDS summary'!$A:$A,$A85,'REEDS summary'!$B:$B,BO$55)</f>
        <v>6.336134802581217E-2</v>
      </c>
      <c r="BP85">
        <f>SUMIFS('REEDS summary'!$R:$R,'REEDS summary'!$A:$A,$A85,'REEDS summary'!$B:$B,BP$55)</f>
        <v>2.9188613800374418E-2</v>
      </c>
      <c r="BQ85">
        <f>SUMIFS('REEDS summary'!$R:$R,'REEDS summary'!$A:$A,$A85,'REEDS summary'!$B:$B,BQ$55)</f>
        <v>0.43958660802611971</v>
      </c>
      <c r="BR85">
        <f>SUMIFS('REEDS summary'!$R:$R,'REEDS summary'!$A:$A,$A85,'REEDS summary'!$B:$B,BR$55)</f>
        <v>0</v>
      </c>
      <c r="BS85">
        <f>SUMIFS('REEDS summary'!$R:$R,'REEDS summary'!$A:$A,$A85,'REEDS summary'!$B:$B,BS$55)</f>
        <v>0</v>
      </c>
      <c r="BT85">
        <f>SUMIFS('REEDS summary'!$R:$R,'REEDS summary'!$A:$A,$A85,'REEDS summary'!$B:$B,BT$55)</f>
        <v>0.43696346096081506</v>
      </c>
      <c r="BU85">
        <f>SUMIFS('REEDS summary'!$R:$R,'REEDS summary'!$A:$A,$A85,'REEDS summary'!$B:$B,BU$55)</f>
        <v>0</v>
      </c>
      <c r="BV85">
        <f>SUMIFS('REEDS summary'!$R:$R,'REEDS summary'!$A:$A,$A85,'REEDS summary'!$B:$B,BV$55)</f>
        <v>1.0801865108147535E-2</v>
      </c>
      <c r="BX85">
        <f>SUMIFS('REEDS summary'!$S:$S,'REEDS summary'!$A:$A,$A85,'REEDS summary'!$B:$B,BX$55)</f>
        <v>6.7998511257063975E-3</v>
      </c>
      <c r="BY85">
        <f>SUMIFS('REEDS summary'!$S:$S,'REEDS summary'!$A:$A,$A85,'REEDS summary'!$B:$B,BY$55)</f>
        <v>7.1207391839627921E-3</v>
      </c>
      <c r="BZ85">
        <f>SUMIFS('REEDS summary'!$S:$S,'REEDS summary'!$A:$A,$A85,'REEDS summary'!$B:$B,BZ$55)</f>
        <v>0</v>
      </c>
      <c r="CA85">
        <f>SUMIFS('REEDS summary'!$S:$S,'REEDS summary'!$A:$A,$A85,'REEDS summary'!$B:$B,CA$55)</f>
        <v>6.3975840793332989E-2</v>
      </c>
      <c r="CB85">
        <f>SUMIFS('REEDS summary'!$S:$S,'REEDS summary'!$A:$A,$A85,'REEDS summary'!$B:$B,CB$55)</f>
        <v>2.8246276810252786E-2</v>
      </c>
      <c r="CC85">
        <f>SUMIFS('REEDS summary'!$S:$S,'REEDS summary'!$A:$A,$A85,'REEDS summary'!$B:$B,CC$55)</f>
        <v>0.44308596158048363</v>
      </c>
      <c r="CD85">
        <f>SUMIFS('REEDS summary'!$S:$S,'REEDS summary'!$A:$A,$A85,'REEDS summary'!$B:$B,CD$55)</f>
        <v>0</v>
      </c>
      <c r="CE85">
        <f>SUMIFS('REEDS summary'!$S:$S,'REEDS summary'!$A:$A,$A85,'REEDS summary'!$B:$B,CE$55)</f>
        <v>0</v>
      </c>
      <c r="CF85">
        <f>SUMIFS('REEDS summary'!$S:$S,'REEDS summary'!$A:$A,$A85,'REEDS summary'!$B:$B,CF$55)</f>
        <v>0.43996008996413161</v>
      </c>
      <c r="CG85">
        <f>SUMIFS('REEDS summary'!$S:$S,'REEDS summary'!$A:$A,$A85,'REEDS summary'!$B:$B,CG$55)</f>
        <v>0</v>
      </c>
      <c r="CH85">
        <f>SUMIFS('REEDS summary'!$S:$S,'REEDS summary'!$A:$A,$A85,'REEDS summary'!$B:$B,CH$55)</f>
        <v>1.0811240542129827E-2</v>
      </c>
      <c r="CJ85">
        <f>SUMIFS('REEDS summary'!$T:$T,'REEDS summary'!$A:$A,$A85,'REEDS summary'!$B:$B,CJ$55)</f>
        <v>4.8575824983015919E-3</v>
      </c>
      <c r="CK85">
        <f>SUMIFS('REEDS summary'!$T:$T,'REEDS summary'!$A:$A,$A85,'REEDS summary'!$B:$B,CK$55)</f>
        <v>6.9728354231365234E-3</v>
      </c>
      <c r="CL85">
        <f>SUMIFS('REEDS summary'!$T:$T,'REEDS summary'!$A:$A,$A85,'REEDS summary'!$B:$B,CL$55)</f>
        <v>0</v>
      </c>
      <c r="CM85">
        <f>SUMIFS('REEDS summary'!$T:$T,'REEDS summary'!$A:$A,$A85,'REEDS summary'!$B:$B,CM$55)</f>
        <v>6.5264820475337132E-2</v>
      </c>
      <c r="CN85">
        <f>SUMIFS('REEDS summary'!$T:$T,'REEDS summary'!$A:$A,$A85,'REEDS summary'!$B:$B,CN$55)</f>
        <v>1.3024866863811652E-2</v>
      </c>
      <c r="CO85">
        <f>SUMIFS('REEDS summary'!$T:$T,'REEDS summary'!$A:$A,$A85,'REEDS summary'!$B:$B,CO$55)</f>
        <v>0.45123664906594346</v>
      </c>
      <c r="CP85">
        <f>SUMIFS('REEDS summary'!$T:$T,'REEDS summary'!$A:$A,$A85,'REEDS summary'!$B:$B,CP$55)</f>
        <v>0</v>
      </c>
      <c r="CQ85">
        <f>SUMIFS('REEDS summary'!$T:$T,'REEDS summary'!$A:$A,$A85,'REEDS summary'!$B:$B,CQ$55)</f>
        <v>0</v>
      </c>
      <c r="CR85">
        <f>SUMIFS('REEDS summary'!$T:$T,'REEDS summary'!$A:$A,$A85,'REEDS summary'!$B:$B,CR$55)</f>
        <v>0.44771015706768391</v>
      </c>
      <c r="CS85">
        <f>SUMIFS('REEDS summary'!$T:$T,'REEDS summary'!$A:$A,$A85,'REEDS summary'!$B:$B,CS$55)</f>
        <v>0</v>
      </c>
      <c r="CT85">
        <f>SUMIFS('REEDS summary'!$T:$T,'REEDS summary'!$A:$A,$A85,'REEDS summary'!$B:$B,CT$55)</f>
        <v>1.0933088605785714E-2</v>
      </c>
      <c r="CV85">
        <f>SUMIFS('REEDS summary'!$U:$U,'REEDS summary'!$A:$A,$A85,'REEDS summary'!$B:$B,CV$55)</f>
        <v>4.7709115482973919E-3</v>
      </c>
      <c r="CW85">
        <f>SUMIFS('REEDS summary'!$U:$U,'REEDS summary'!$A:$A,$A85,'REEDS summary'!$B:$B,CW$55)</f>
        <v>6.5312691734546267E-3</v>
      </c>
      <c r="CX85">
        <f>SUMIFS('REEDS summary'!$U:$U,'REEDS summary'!$A:$A,$A85,'REEDS summary'!$B:$B,CX$55)</f>
        <v>0</v>
      </c>
      <c r="CY85">
        <f>SUMIFS('REEDS summary'!$U:$U,'REEDS summary'!$A:$A,$A85,'REEDS summary'!$B:$B,CY$55)</f>
        <v>6.4945819510098646E-2</v>
      </c>
      <c r="CZ85">
        <f>SUMIFS('REEDS summary'!$U:$U,'REEDS summary'!$A:$A,$A85,'REEDS summary'!$B:$B,CZ$55)</f>
        <v>2.7062723917305699E-3</v>
      </c>
      <c r="DA85">
        <f>SUMIFS('REEDS summary'!$U:$U,'REEDS summary'!$A:$A,$A85,'REEDS summary'!$B:$B,DA$55)</f>
        <v>0.44826097398397402</v>
      </c>
      <c r="DB85">
        <f>SUMIFS('REEDS summary'!$U:$U,'REEDS summary'!$A:$A,$A85,'REEDS summary'!$B:$B,DB$55)</f>
        <v>0</v>
      </c>
      <c r="DC85">
        <f>SUMIFS('REEDS summary'!$U:$U,'REEDS summary'!$A:$A,$A85,'REEDS summary'!$B:$B,DC$55)</f>
        <v>0</v>
      </c>
      <c r="DD85">
        <f>SUMIFS('REEDS summary'!$U:$U,'REEDS summary'!$A:$A,$A85,'REEDS summary'!$B:$B,DD$55)</f>
        <v>0.46199915931667856</v>
      </c>
      <c r="DE85">
        <f>SUMIFS('REEDS summary'!$U:$U,'REEDS summary'!$A:$A,$A85,'REEDS summary'!$B:$B,DE$55)</f>
        <v>0</v>
      </c>
      <c r="DF85">
        <f>SUMIFS('REEDS summary'!$U:$U,'REEDS summary'!$A:$A,$A85,'REEDS summary'!$B:$B,DF$55)</f>
        <v>1.0785594075766191E-2</v>
      </c>
    </row>
    <row r="86" spans="1:110">
      <c r="A86" s="19" t="s">
        <v>96</v>
      </c>
      <c r="B86" s="19">
        <f>SUMIFS('Cross border connections'!$R$4:$R$54,'Cross border connections'!$P$4:$P$54,Imports_new!A86)</f>
        <v>0</v>
      </c>
      <c r="D86">
        <f>SUMIFS('REEDS summary'!$M:$M,'REEDS summary'!$A:$A,$A86,'REEDS summary'!$B:$B,D$55)</f>
        <v>9.6340858329146649E-3</v>
      </c>
      <c r="E86">
        <f>SUMIFS('REEDS summary'!$M:$M,'REEDS summary'!$A:$A,$A86,'REEDS summary'!$B:$B,E$55)</f>
        <v>0</v>
      </c>
      <c r="F86">
        <f>SUMIFS('REEDS summary'!$M:$M,'REEDS summary'!$A:$A,$A86,'REEDS summary'!$B:$B,F$55)</f>
        <v>0</v>
      </c>
      <c r="G86">
        <f>SUMIFS('REEDS summary'!$M:$M,'REEDS summary'!$A:$A,$A86,'REEDS summary'!$B:$B,G$55)</f>
        <v>2.224465505111476E-4</v>
      </c>
      <c r="H86">
        <f>SUMIFS('REEDS summary'!$M:$M,'REEDS summary'!$A:$A,$A86,'REEDS summary'!$B:$B,H$55)</f>
        <v>0.57670893961422931</v>
      </c>
      <c r="I86">
        <f>SUMIFS('REEDS summary'!$M:$M,'REEDS summary'!$A:$A,$A86,'REEDS summary'!$B:$B,I$55)</f>
        <v>0.37164956251506881</v>
      </c>
      <c r="J86">
        <f>SUMIFS('REEDS summary'!$M:$M,'REEDS summary'!$A:$A,$A86,'REEDS summary'!$B:$B,J$55)</f>
        <v>0</v>
      </c>
      <c r="K86">
        <f>SUMIFS('REEDS summary'!$M:$M,'REEDS summary'!$A:$A,$A86,'REEDS summary'!$B:$B,K$55)</f>
        <v>4.8243087248149086E-4</v>
      </c>
      <c r="L86">
        <f>SUMIFS('REEDS summary'!$M:$M,'REEDS summary'!$A:$A,$A86,'REEDS summary'!$B:$B,L$55)</f>
        <v>3.2130720729509721E-3</v>
      </c>
      <c r="M86">
        <f>SUMIFS('REEDS summary'!$M:$M,'REEDS summary'!$A:$A,$A86,'REEDS summary'!$B:$B,M$55)</f>
        <v>0</v>
      </c>
      <c r="N86">
        <f>SUMIFS('REEDS summary'!$M:$M,'REEDS summary'!$A:$A,$A86,'REEDS summary'!$B:$B,N$55)</f>
        <v>3.8089462541843533E-2</v>
      </c>
      <c r="P86">
        <f>SUMIFS('REEDS summary'!$N:$N,'REEDS summary'!$A:$A,$A86,'REEDS summary'!$B:$B,P$55)</f>
        <v>9.8672507600943236E-3</v>
      </c>
      <c r="Q86">
        <f>SUMIFS('REEDS summary'!$N:$N,'REEDS summary'!$A:$A,$A86,'REEDS summary'!$B:$B,Q$55)</f>
        <v>0</v>
      </c>
      <c r="R86">
        <f>SUMIFS('REEDS summary'!$N:$N,'REEDS summary'!$A:$A,$A86,'REEDS summary'!$B:$B,R$55)</f>
        <v>0</v>
      </c>
      <c r="S86">
        <f>SUMIFS('REEDS summary'!$N:$N,'REEDS summary'!$A:$A,$A86,'REEDS summary'!$B:$B,S$55)</f>
        <v>2.2783021997920409E-4</v>
      </c>
      <c r="T86">
        <f>SUMIFS('REEDS summary'!$N:$N,'REEDS summary'!$A:$A,$A86,'REEDS summary'!$B:$B,T$55)</f>
        <v>0.55443058318704042</v>
      </c>
      <c r="U86">
        <f>SUMIFS('REEDS summary'!$N:$N,'REEDS summary'!$A:$A,$A86,'REEDS summary'!$B:$B,U$55)</f>
        <v>0.38064425538817165</v>
      </c>
      <c r="V86">
        <f>SUMIFS('REEDS summary'!$N:$N,'REEDS summary'!$A:$A,$A86,'REEDS summary'!$B:$B,V$55)</f>
        <v>0</v>
      </c>
      <c r="W86">
        <f>SUMIFS('REEDS summary'!$N:$N,'REEDS summary'!$A:$A,$A86,'REEDS summary'!$B:$B,W$55)</f>
        <v>3.5821738747198167E-4</v>
      </c>
      <c r="X86">
        <f>SUMIFS('REEDS summary'!$N:$N,'REEDS summary'!$A:$A,$A86,'REEDS summary'!$B:$B,X$55)</f>
        <v>3.9349854011490031E-3</v>
      </c>
      <c r="Y86">
        <f>SUMIFS('REEDS summary'!$N:$N,'REEDS summary'!$A:$A,$A86,'REEDS summary'!$B:$B,Y$55)</f>
        <v>0</v>
      </c>
      <c r="Z86">
        <f>SUMIFS('REEDS summary'!$N:$N,'REEDS summary'!$A:$A,$A86,'REEDS summary'!$B:$B,Z$55)</f>
        <v>5.0536877656093479E-2</v>
      </c>
      <c r="AB86">
        <f>SUMIFS('REEDS summary'!$O:$O,'REEDS summary'!$A:$A,$A86,'REEDS summary'!$B:$B,AB$55)</f>
        <v>9.5485657816938661E-3</v>
      </c>
      <c r="AC86">
        <f>SUMIFS('REEDS summary'!$O:$O,'REEDS summary'!$A:$A,$A86,'REEDS summary'!$B:$B,AC$55)</f>
        <v>0</v>
      </c>
      <c r="AD86">
        <f>SUMIFS('REEDS summary'!$O:$O,'REEDS summary'!$A:$A,$A86,'REEDS summary'!$B:$B,AD$55)</f>
        <v>0</v>
      </c>
      <c r="AE86">
        <f>SUMIFS('REEDS summary'!$O:$O,'REEDS summary'!$A:$A,$A86,'REEDS summary'!$B:$B,AE$55)</f>
        <v>2.2087126572919086E-4</v>
      </c>
      <c r="AF86">
        <f>SUMIFS('REEDS summary'!$O:$O,'REEDS summary'!$A:$A,$A86,'REEDS summary'!$B:$B,AF$55)</f>
        <v>0.54516588433051816</v>
      </c>
      <c r="AG86">
        <f>SUMIFS('REEDS summary'!$O:$O,'REEDS summary'!$A:$A,$A86,'REEDS summary'!$B:$B,AG$55)</f>
        <v>0.36835049603655678</v>
      </c>
      <c r="AH86">
        <f>SUMIFS('REEDS summary'!$O:$O,'REEDS summary'!$A:$A,$A86,'REEDS summary'!$B:$B,AH$55)</f>
        <v>3.1570015332669489E-2</v>
      </c>
      <c r="AI86">
        <f>SUMIFS('REEDS summary'!$O:$O,'REEDS summary'!$A:$A,$A86,'REEDS summary'!$B:$B,AI$55)</f>
        <v>0</v>
      </c>
      <c r="AJ86">
        <f>SUMIFS('REEDS summary'!$O:$O,'REEDS summary'!$A:$A,$A86,'REEDS summary'!$B:$B,AJ$55)</f>
        <v>3.7981791172121732E-3</v>
      </c>
      <c r="AK86">
        <f>SUMIFS('REEDS summary'!$O:$O,'REEDS summary'!$A:$A,$A86,'REEDS summary'!$B:$B,AK$55)</f>
        <v>0</v>
      </c>
      <c r="AL86">
        <f>SUMIFS('REEDS summary'!$O:$O,'REEDS summary'!$A:$A,$A86,'REEDS summary'!$B:$B,AL$55)</f>
        <v>4.1345988135620362E-2</v>
      </c>
      <c r="AN86">
        <f>SUMIFS('REEDS summary'!$P:$P,'REEDS summary'!$A:$A,$A86,'REEDS summary'!$B:$B,AN$55)</f>
        <v>9.6183162729334849E-3</v>
      </c>
      <c r="AO86">
        <f>SUMIFS('REEDS summary'!$P:$P,'REEDS summary'!$A:$A,$A86,'REEDS summary'!$B:$B,AO$55)</f>
        <v>1.3746236562138642E-4</v>
      </c>
      <c r="AP86">
        <f>SUMIFS('REEDS summary'!$P:$P,'REEDS summary'!$A:$A,$A86,'REEDS summary'!$B:$B,AP$55)</f>
        <v>0</v>
      </c>
      <c r="AQ86">
        <f>SUMIFS('REEDS summary'!$P:$P,'REEDS summary'!$A:$A,$A86,'REEDS summary'!$B:$B,AQ$55)</f>
        <v>2.2288693949710362E-4</v>
      </c>
      <c r="AR86">
        <f>SUMIFS('REEDS summary'!$P:$P,'REEDS summary'!$A:$A,$A86,'REEDS summary'!$B:$B,AR$55)</f>
        <v>0.51476706089037072</v>
      </c>
      <c r="AS86">
        <f>SUMIFS('REEDS summary'!$P:$P,'REEDS summary'!$A:$A,$A86,'REEDS summary'!$B:$B,AS$55)</f>
        <v>0.37104122767461745</v>
      </c>
      <c r="AT86">
        <f>SUMIFS('REEDS summary'!$P:$P,'REEDS summary'!$A:$A,$A86,'REEDS summary'!$B:$B,AT$55)</f>
        <v>5.1823714089649787E-2</v>
      </c>
      <c r="AU86">
        <f>SUMIFS('REEDS summary'!$P:$P,'REEDS summary'!$A:$A,$A86,'REEDS summary'!$B:$B,AU$55)</f>
        <v>0</v>
      </c>
      <c r="AV86">
        <f>SUMIFS('REEDS summary'!$P:$P,'REEDS summary'!$A:$A,$A86,'REEDS summary'!$B:$B,AV$55)</f>
        <v>3.8161494225031978E-3</v>
      </c>
      <c r="AW86">
        <f>SUMIFS('REEDS summary'!$P:$P,'REEDS summary'!$A:$A,$A86,'REEDS summary'!$B:$B,AW$55)</f>
        <v>0</v>
      </c>
      <c r="AX86">
        <f>SUMIFS('REEDS summary'!$P:$P,'REEDS summary'!$A:$A,$A86,'REEDS summary'!$B:$B,AX$55)</f>
        <v>4.8573182344806808E-2</v>
      </c>
      <c r="AZ86">
        <f>SUMIFS('REEDS summary'!$Q:$Q,'REEDS summary'!$A:$A,$A86,'REEDS summary'!$B:$B,AZ$55)</f>
        <v>9.5607745227239763E-3</v>
      </c>
      <c r="BA86">
        <f>SUMIFS('REEDS summary'!$Q:$Q,'REEDS summary'!$A:$A,$A86,'REEDS summary'!$B:$B,BA$55)</f>
        <v>2.7327998909012542E-4</v>
      </c>
      <c r="BB86">
        <f>SUMIFS('REEDS summary'!$Q:$Q,'REEDS summary'!$A:$A,$A86,'REEDS summary'!$B:$B,BB$55)</f>
        <v>0</v>
      </c>
      <c r="BC86">
        <f>SUMIFS('REEDS summary'!$Q:$Q,'REEDS summary'!$A:$A,$A86,'REEDS summary'!$B:$B,BC$55)</f>
        <v>2.2195335828705906E-4</v>
      </c>
      <c r="BD86">
        <f>SUMIFS('REEDS summary'!$Q:$Q,'REEDS summary'!$A:$A,$A86,'REEDS summary'!$B:$B,BD$55)</f>
        <v>0.51801845298336013</v>
      </c>
      <c r="BE86">
        <f>SUMIFS('REEDS summary'!$Q:$Q,'REEDS summary'!$A:$A,$A86,'REEDS summary'!$B:$B,BE$55)</f>
        <v>0.36882146685219958</v>
      </c>
      <c r="BF86">
        <f>SUMIFS('REEDS summary'!$Q:$Q,'REEDS summary'!$A:$A,$A86,'REEDS summary'!$B:$B,BF$55)</f>
        <v>5.1374212229180885E-2</v>
      </c>
      <c r="BG86">
        <f>SUMIFS('REEDS summary'!$Q:$Q,'REEDS summary'!$A:$A,$A86,'REEDS summary'!$B:$B,BG$55)</f>
        <v>0</v>
      </c>
      <c r="BH86">
        <f>SUMIFS('REEDS summary'!$Q:$Q,'REEDS summary'!$A:$A,$A86,'REEDS summary'!$B:$B,BH$55)</f>
        <v>3.7835897045895833E-3</v>
      </c>
      <c r="BI86">
        <f>SUMIFS('REEDS summary'!$Q:$Q,'REEDS summary'!$A:$A,$A86,'REEDS summary'!$B:$B,BI$55)</f>
        <v>0</v>
      </c>
      <c r="BJ86">
        <f>SUMIFS('REEDS summary'!$Q:$Q,'REEDS summary'!$A:$A,$A86,'REEDS summary'!$B:$B,BJ$55)</f>
        <v>4.7946270360568713E-2</v>
      </c>
      <c r="BL86">
        <f>SUMIFS('REEDS summary'!$R:$R,'REEDS summary'!$A:$A,$A86,'REEDS summary'!$B:$B,BL$55)</f>
        <v>9.1129774666794637E-3</v>
      </c>
      <c r="BM86">
        <f>SUMIFS('REEDS summary'!$R:$R,'REEDS summary'!$A:$A,$A86,'REEDS summary'!$B:$B,BM$55)</f>
        <v>3.9070789779396451E-4</v>
      </c>
      <c r="BN86">
        <f>SUMIFS('REEDS summary'!$R:$R,'REEDS summary'!$A:$A,$A86,'REEDS summary'!$B:$B,BN$55)</f>
        <v>0</v>
      </c>
      <c r="BO86">
        <f>SUMIFS('REEDS summary'!$R:$R,'REEDS summary'!$A:$A,$A86,'REEDS summary'!$B:$B,BO$55)</f>
        <v>2.119388671401954E-4</v>
      </c>
      <c r="BP86">
        <f>SUMIFS('REEDS summary'!$R:$R,'REEDS summary'!$A:$A,$A86,'REEDS summary'!$B:$B,BP$55)</f>
        <v>0.50754157710694359</v>
      </c>
      <c r="BQ86">
        <f>SUMIFS('REEDS summary'!$R:$R,'REEDS summary'!$A:$A,$A86,'REEDS summary'!$B:$B,BQ$55)</f>
        <v>0.35154701208183664</v>
      </c>
      <c r="BR86">
        <f>SUMIFS('REEDS summary'!$R:$R,'REEDS summary'!$A:$A,$A86,'REEDS summary'!$B:$B,BR$55)</f>
        <v>8.9876689132000254E-2</v>
      </c>
      <c r="BS86">
        <f>SUMIFS('REEDS summary'!$R:$R,'REEDS summary'!$A:$A,$A86,'REEDS summary'!$B:$B,BS$55)</f>
        <v>0</v>
      </c>
      <c r="BT86">
        <f>SUMIFS('REEDS summary'!$R:$R,'REEDS summary'!$A:$A,$A86,'REEDS summary'!$B:$B,BT$55)</f>
        <v>3.55521955198616E-3</v>
      </c>
      <c r="BU86">
        <f>SUMIFS('REEDS summary'!$R:$R,'REEDS summary'!$A:$A,$A86,'REEDS summary'!$B:$B,BU$55)</f>
        <v>0</v>
      </c>
      <c r="BV86">
        <f>SUMIFS('REEDS summary'!$R:$R,'REEDS summary'!$A:$A,$A86,'REEDS summary'!$B:$B,BV$55)</f>
        <v>3.7763877895619698E-2</v>
      </c>
      <c r="BX86">
        <f>SUMIFS('REEDS summary'!$S:$S,'REEDS summary'!$A:$A,$A86,'REEDS summary'!$B:$B,BX$55)</f>
        <v>8.8075298881193555E-3</v>
      </c>
      <c r="BY86">
        <f>SUMIFS('REEDS summary'!$S:$S,'REEDS summary'!$A:$A,$A86,'REEDS summary'!$B:$B,BY$55)</f>
        <v>0</v>
      </c>
      <c r="BZ86">
        <f>SUMIFS('REEDS summary'!$S:$S,'REEDS summary'!$A:$A,$A86,'REEDS summary'!$B:$B,BZ$55)</f>
        <v>0</v>
      </c>
      <c r="CA86">
        <f>SUMIFS('REEDS summary'!$S:$S,'REEDS summary'!$A:$A,$A86,'REEDS summary'!$B:$B,CA$55)</f>
        <v>2.0520347035865767E-4</v>
      </c>
      <c r="CB86">
        <f>SUMIFS('REEDS summary'!$S:$S,'REEDS summary'!$A:$A,$A86,'REEDS summary'!$B:$B,CB$55)</f>
        <v>0.4576043773597156</v>
      </c>
      <c r="CC86">
        <f>SUMIFS('REEDS summary'!$S:$S,'REEDS summary'!$A:$A,$A86,'REEDS summary'!$B:$B,CC$55)</f>
        <v>0.33976390562919173</v>
      </c>
      <c r="CD86">
        <f>SUMIFS('REEDS summary'!$S:$S,'REEDS summary'!$A:$A,$A86,'REEDS summary'!$B:$B,CD$55)</f>
        <v>0.15018113046227161</v>
      </c>
      <c r="CE86">
        <f>SUMIFS('REEDS summary'!$S:$S,'REEDS summary'!$A:$A,$A86,'REEDS summary'!$B:$B,CE$55)</f>
        <v>0</v>
      </c>
      <c r="CF86">
        <f>SUMIFS('REEDS summary'!$S:$S,'REEDS summary'!$A:$A,$A86,'REEDS summary'!$B:$B,CF$55)</f>
        <v>3.4254110800861887E-3</v>
      </c>
      <c r="CG86">
        <f>SUMIFS('REEDS summary'!$S:$S,'REEDS summary'!$A:$A,$A86,'REEDS summary'!$B:$B,CG$55)</f>
        <v>0</v>
      </c>
      <c r="CH86">
        <f>SUMIFS('REEDS summary'!$S:$S,'REEDS summary'!$A:$A,$A86,'REEDS summary'!$B:$B,CH$55)</f>
        <v>4.0012442110256848E-2</v>
      </c>
      <c r="CJ86">
        <f>SUMIFS('REEDS summary'!$T:$T,'REEDS summary'!$A:$A,$A86,'REEDS summary'!$B:$B,CJ$55)</f>
        <v>8.796211538845914E-3</v>
      </c>
      <c r="CK86">
        <f>SUMIFS('REEDS summary'!$T:$T,'REEDS summary'!$A:$A,$A86,'REEDS summary'!$B:$B,CK$55)</f>
        <v>0</v>
      </c>
      <c r="CL86">
        <f>SUMIFS('REEDS summary'!$T:$T,'REEDS summary'!$A:$A,$A86,'REEDS summary'!$B:$B,CL$55)</f>
        <v>0</v>
      </c>
      <c r="CM86">
        <f>SUMIFS('REEDS summary'!$T:$T,'REEDS summary'!$A:$A,$A86,'REEDS summary'!$B:$B,CM$55)</f>
        <v>2.0530763711792369E-4</v>
      </c>
      <c r="CN86">
        <f>SUMIFS('REEDS summary'!$T:$T,'REEDS summary'!$A:$A,$A86,'REEDS summary'!$B:$B,CN$55)</f>
        <v>0.44030401176984307</v>
      </c>
      <c r="CO86">
        <f>SUMIFS('REEDS summary'!$T:$T,'REEDS summary'!$A:$A,$A86,'REEDS summary'!$B:$B,CO$55)</f>
        <v>0.33932728303429066</v>
      </c>
      <c r="CP86">
        <f>SUMIFS('REEDS summary'!$T:$T,'REEDS summary'!$A:$A,$A86,'REEDS summary'!$B:$B,CP$55)</f>
        <v>0.16472156799462029</v>
      </c>
      <c r="CQ86">
        <f>SUMIFS('REEDS summary'!$T:$T,'REEDS summary'!$A:$A,$A86,'REEDS summary'!$B:$B,CQ$55)</f>
        <v>0</v>
      </c>
      <c r="CR86">
        <f>SUMIFS('REEDS summary'!$T:$T,'REEDS summary'!$A:$A,$A86,'REEDS summary'!$B:$B,CR$55)</f>
        <v>3.4542767764726744E-3</v>
      </c>
      <c r="CS86">
        <f>SUMIFS('REEDS summary'!$T:$T,'REEDS summary'!$A:$A,$A86,'REEDS summary'!$B:$B,CS$55)</f>
        <v>0</v>
      </c>
      <c r="CT86">
        <f>SUMIFS('REEDS summary'!$T:$T,'REEDS summary'!$A:$A,$A86,'REEDS summary'!$B:$B,CT$55)</f>
        <v>4.3191341248809481E-2</v>
      </c>
      <c r="CV86">
        <f>SUMIFS('REEDS summary'!$U:$U,'REEDS summary'!$A:$A,$A86,'REEDS summary'!$B:$B,CV$55)</f>
        <v>9.3044321408627152E-3</v>
      </c>
      <c r="CW86">
        <f>SUMIFS('REEDS summary'!$U:$U,'REEDS summary'!$A:$A,$A86,'REEDS summary'!$B:$B,CW$55)</f>
        <v>0</v>
      </c>
      <c r="CX86">
        <f>SUMIFS('REEDS summary'!$U:$U,'REEDS summary'!$A:$A,$A86,'REEDS summary'!$B:$B,CX$55)</f>
        <v>0</v>
      </c>
      <c r="CY86">
        <f>SUMIFS('REEDS summary'!$U:$U,'REEDS summary'!$A:$A,$A86,'REEDS summary'!$B:$B,CY$55)</f>
        <v>2.1838908203020989E-4</v>
      </c>
      <c r="CZ86">
        <f>SUMIFS('REEDS summary'!$U:$U,'REEDS summary'!$A:$A,$A86,'REEDS summary'!$B:$B,CZ$55)</f>
        <v>0.40654560501249359</v>
      </c>
      <c r="DA86">
        <f>SUMIFS('REEDS summary'!$U:$U,'REEDS summary'!$A:$A,$A86,'REEDS summary'!$B:$B,DA$55)</f>
        <v>0.36030237767158152</v>
      </c>
      <c r="DB86">
        <f>SUMIFS('REEDS summary'!$U:$U,'REEDS summary'!$A:$A,$A86,'REEDS summary'!$B:$B,DB$55)</f>
        <v>0.17442813973203491</v>
      </c>
      <c r="DC86">
        <f>SUMIFS('REEDS summary'!$U:$U,'REEDS summary'!$A:$A,$A86,'REEDS summary'!$B:$B,DC$55)</f>
        <v>0</v>
      </c>
      <c r="DD86">
        <f>SUMIFS('REEDS summary'!$U:$U,'REEDS summary'!$A:$A,$A86,'REEDS summary'!$B:$B,DD$55)</f>
        <v>3.6589057578132393E-3</v>
      </c>
      <c r="DE86">
        <f>SUMIFS('REEDS summary'!$U:$U,'REEDS summary'!$A:$A,$A86,'REEDS summary'!$B:$B,DE$55)</f>
        <v>0</v>
      </c>
      <c r="DF86">
        <f>SUMIFS('REEDS summary'!$U:$U,'REEDS summary'!$A:$A,$A86,'REEDS summary'!$B:$B,DF$55)</f>
        <v>4.5542150603183798E-2</v>
      </c>
    </row>
    <row r="87" spans="1:110">
      <c r="A87" s="19" t="s">
        <v>99</v>
      </c>
      <c r="B87" s="19">
        <f>SUMIFS('Cross border connections'!$R$4:$R$54,'Cross border connections'!$P$4:$P$54,Imports_new!A87)</f>
        <v>0</v>
      </c>
      <c r="D87">
        <f>SUMIFS('REEDS summary'!$M:$M,'REEDS summary'!$A:$A,$A87,'REEDS summary'!$B:$B,D$55)</f>
        <v>4.5542793698700806E-4</v>
      </c>
      <c r="E87">
        <f>SUMIFS('REEDS summary'!$M:$M,'REEDS summary'!$A:$A,$A87,'REEDS summary'!$B:$B,E$55)</f>
        <v>0.33962348989459018</v>
      </c>
      <c r="F87">
        <f>SUMIFS('REEDS summary'!$M:$M,'REEDS summary'!$A:$A,$A87,'REEDS summary'!$B:$B,F$55)</f>
        <v>1.991556578742996E-3</v>
      </c>
      <c r="G87">
        <f>SUMIFS('REEDS summary'!$M:$M,'REEDS summary'!$A:$A,$A87,'REEDS summary'!$B:$B,G$55)</f>
        <v>4.9783939153136012E-3</v>
      </c>
      <c r="H87">
        <f>SUMIFS('REEDS summary'!$M:$M,'REEDS summary'!$A:$A,$A87,'REEDS summary'!$B:$B,H$55)</f>
        <v>0.14683141594523297</v>
      </c>
      <c r="I87">
        <f>SUMIFS('REEDS summary'!$M:$M,'REEDS summary'!$A:$A,$A87,'REEDS summary'!$B:$B,I$55)</f>
        <v>0</v>
      </c>
      <c r="J87">
        <f>SUMIFS('REEDS summary'!$M:$M,'REEDS summary'!$A:$A,$A87,'REEDS summary'!$B:$B,J$55)</f>
        <v>0</v>
      </c>
      <c r="K87">
        <f>SUMIFS('REEDS summary'!$M:$M,'REEDS summary'!$A:$A,$A87,'REEDS summary'!$B:$B,K$55)</f>
        <v>0</v>
      </c>
      <c r="L87">
        <f>SUMIFS('REEDS summary'!$M:$M,'REEDS summary'!$A:$A,$A87,'REEDS summary'!$B:$B,L$55)</f>
        <v>0.44592828735804996</v>
      </c>
      <c r="M87">
        <f>SUMIFS('REEDS summary'!$M:$M,'REEDS summary'!$A:$A,$A87,'REEDS summary'!$B:$B,M$55)</f>
        <v>0</v>
      </c>
      <c r="N87">
        <f>SUMIFS('REEDS summary'!$M:$M,'REEDS summary'!$A:$A,$A87,'REEDS summary'!$B:$B,N$55)</f>
        <v>6.019142837108328E-2</v>
      </c>
      <c r="P87">
        <f>SUMIFS('REEDS summary'!$N:$N,'REEDS summary'!$A:$A,$A87,'REEDS summary'!$B:$B,P$55)</f>
        <v>4.1303720958761847E-4</v>
      </c>
      <c r="Q87">
        <f>SUMIFS('REEDS summary'!$N:$N,'REEDS summary'!$A:$A,$A87,'REEDS summary'!$B:$B,Q$55)</f>
        <v>0.284969757559905</v>
      </c>
      <c r="R87">
        <f>SUMIFS('REEDS summary'!$N:$N,'REEDS summary'!$A:$A,$A87,'REEDS summary'!$B:$B,R$55)</f>
        <v>1.8061847006178215E-3</v>
      </c>
      <c r="S87">
        <f>SUMIFS('REEDS summary'!$N:$N,'REEDS summary'!$A:$A,$A87,'REEDS summary'!$B:$B,S$55)</f>
        <v>4.5150105296851107E-3</v>
      </c>
      <c r="T87">
        <f>SUMIFS('REEDS summary'!$N:$N,'REEDS summary'!$A:$A,$A87,'REEDS summary'!$B:$B,T$55)</f>
        <v>0.11468333743428201</v>
      </c>
      <c r="U87">
        <f>SUMIFS('REEDS summary'!$N:$N,'REEDS summary'!$A:$A,$A87,'REEDS summary'!$B:$B,U$55)</f>
        <v>0</v>
      </c>
      <c r="V87">
        <f>SUMIFS('REEDS summary'!$N:$N,'REEDS summary'!$A:$A,$A87,'REEDS summary'!$B:$B,V$55)</f>
        <v>0</v>
      </c>
      <c r="W87">
        <f>SUMIFS('REEDS summary'!$N:$N,'REEDS summary'!$A:$A,$A87,'REEDS summary'!$B:$B,W$55)</f>
        <v>1.3607723226151691E-3</v>
      </c>
      <c r="X87">
        <f>SUMIFS('REEDS summary'!$N:$N,'REEDS summary'!$A:$A,$A87,'REEDS summary'!$B:$B,X$55)</f>
        <v>0.44336422557990823</v>
      </c>
      <c r="Y87">
        <f>SUMIFS('REEDS summary'!$N:$N,'REEDS summary'!$A:$A,$A87,'REEDS summary'!$B:$B,Y$55)</f>
        <v>0</v>
      </c>
      <c r="Z87">
        <f>SUMIFS('REEDS summary'!$N:$N,'REEDS summary'!$A:$A,$A87,'REEDS summary'!$B:$B,Z$55)</f>
        <v>0.14888767466339906</v>
      </c>
      <c r="AB87">
        <f>SUMIFS('REEDS summary'!$O:$O,'REEDS summary'!$A:$A,$A87,'REEDS summary'!$B:$B,AB$55)</f>
        <v>4.2718563158240601E-4</v>
      </c>
      <c r="AC87">
        <f>SUMIFS('REEDS summary'!$O:$O,'REEDS summary'!$A:$A,$A87,'REEDS summary'!$B:$B,AC$55)</f>
        <v>0.26455002982220055</v>
      </c>
      <c r="AD87">
        <f>SUMIFS('REEDS summary'!$O:$O,'REEDS summary'!$A:$A,$A87,'REEDS summary'!$B:$B,AD$55)</f>
        <v>1.8680548245477793E-3</v>
      </c>
      <c r="AE87">
        <f>SUMIFS('REEDS summary'!$O:$O,'REEDS summary'!$A:$A,$A87,'REEDS summary'!$B:$B,AE$55)</f>
        <v>4.677808085615397E-3</v>
      </c>
      <c r="AF87">
        <f>SUMIFS('REEDS summary'!$O:$O,'REEDS summary'!$A:$A,$A87,'REEDS summary'!$B:$B,AF$55)</f>
        <v>8.6638852057763921E-2</v>
      </c>
      <c r="AG87">
        <f>SUMIFS('REEDS summary'!$O:$O,'REEDS summary'!$A:$A,$A87,'REEDS summary'!$B:$B,AG$55)</f>
        <v>0</v>
      </c>
      <c r="AH87">
        <f>SUMIFS('REEDS summary'!$O:$O,'REEDS summary'!$A:$A,$A87,'REEDS summary'!$B:$B,AH$55)</f>
        <v>0</v>
      </c>
      <c r="AI87">
        <f>SUMIFS('REEDS summary'!$O:$O,'REEDS summary'!$A:$A,$A87,'REEDS summary'!$B:$B,AI$55)</f>
        <v>8.9785984548690454E-4</v>
      </c>
      <c r="AJ87">
        <f>SUMIFS('REEDS summary'!$O:$O,'REEDS summary'!$A:$A,$A87,'REEDS summary'!$B:$B,AJ$55)</f>
        <v>0.49974722079229078</v>
      </c>
      <c r="AK87">
        <f>SUMIFS('REEDS summary'!$O:$O,'REEDS summary'!$A:$A,$A87,'REEDS summary'!$B:$B,AK$55)</f>
        <v>0</v>
      </c>
      <c r="AL87">
        <f>SUMIFS('REEDS summary'!$O:$O,'REEDS summary'!$A:$A,$A87,'REEDS summary'!$B:$B,AL$55)</f>
        <v>0.14119298894051227</v>
      </c>
      <c r="AN87">
        <f>SUMIFS('REEDS summary'!$P:$P,'REEDS summary'!$A:$A,$A87,'REEDS summary'!$B:$B,AN$55)</f>
        <v>3.6843770338787599E-4</v>
      </c>
      <c r="AO87">
        <f>SUMIFS('REEDS summary'!$P:$P,'REEDS summary'!$A:$A,$A87,'REEDS summary'!$B:$B,AO$55)</f>
        <v>0.18355762098019018</v>
      </c>
      <c r="AP87">
        <f>SUMIFS('REEDS summary'!$P:$P,'REEDS summary'!$A:$A,$A87,'REEDS summary'!$B:$B,AP$55)</f>
        <v>1.6111539772757002E-3</v>
      </c>
      <c r="AQ87">
        <f>SUMIFS('REEDS summary'!$P:$P,'REEDS summary'!$A:$A,$A87,'REEDS summary'!$B:$B,AQ$55)</f>
        <v>4.0415196035221901E-3</v>
      </c>
      <c r="AR87">
        <f>SUMIFS('REEDS summary'!$P:$P,'REEDS summary'!$A:$A,$A87,'REEDS summary'!$B:$B,AR$55)</f>
        <v>4.4783595299936363E-2</v>
      </c>
      <c r="AS87">
        <f>SUMIFS('REEDS summary'!$P:$P,'REEDS summary'!$A:$A,$A87,'REEDS summary'!$B:$B,AS$55)</f>
        <v>0</v>
      </c>
      <c r="AT87">
        <f>SUMIFS('REEDS summary'!$P:$P,'REEDS summary'!$A:$A,$A87,'REEDS summary'!$B:$B,AT$55)</f>
        <v>0</v>
      </c>
      <c r="AU87">
        <f>SUMIFS('REEDS summary'!$P:$P,'REEDS summary'!$A:$A,$A87,'REEDS summary'!$B:$B,AU$55)</f>
        <v>0</v>
      </c>
      <c r="AV87">
        <f>SUMIFS('REEDS summary'!$P:$P,'REEDS summary'!$A:$A,$A87,'REEDS summary'!$B:$B,AV$55)</f>
        <v>0.60069224327695525</v>
      </c>
      <c r="AW87">
        <f>SUMIFS('REEDS summary'!$P:$P,'REEDS summary'!$A:$A,$A87,'REEDS summary'!$B:$B,AW$55)</f>
        <v>0</v>
      </c>
      <c r="AX87">
        <f>SUMIFS('REEDS summary'!$P:$P,'REEDS summary'!$A:$A,$A87,'REEDS summary'!$B:$B,AX$55)</f>
        <v>0.16494542915873239</v>
      </c>
      <c r="AZ87">
        <f>SUMIFS('REEDS summary'!$Q:$Q,'REEDS summary'!$A:$A,$A87,'REEDS summary'!$B:$B,AZ$55)</f>
        <v>3.3645790142298077E-4</v>
      </c>
      <c r="BA87">
        <f>SUMIFS('REEDS summary'!$Q:$Q,'REEDS summary'!$A:$A,$A87,'REEDS summary'!$B:$B,BA$55)</f>
        <v>0.15144788889436914</v>
      </c>
      <c r="BB87">
        <f>SUMIFS('REEDS summary'!$Q:$Q,'REEDS summary'!$A:$A,$A87,'REEDS summary'!$B:$B,BB$55)</f>
        <v>1.4713083950932831E-3</v>
      </c>
      <c r="BC87">
        <f>SUMIFS('REEDS summary'!$Q:$Q,'REEDS summary'!$A:$A,$A87,'REEDS summary'!$B:$B,BC$55)</f>
        <v>3.697131559702911E-3</v>
      </c>
      <c r="BD87">
        <f>SUMIFS('REEDS summary'!$Q:$Q,'REEDS summary'!$A:$A,$A87,'REEDS summary'!$B:$B,BD$55)</f>
        <v>3.8399090759622286E-2</v>
      </c>
      <c r="BE87">
        <f>SUMIFS('REEDS summary'!$Q:$Q,'REEDS summary'!$A:$A,$A87,'REEDS summary'!$B:$B,BE$55)</f>
        <v>0</v>
      </c>
      <c r="BF87">
        <f>SUMIFS('REEDS summary'!$Q:$Q,'REEDS summary'!$A:$A,$A87,'REEDS summary'!$B:$B,BF$55)</f>
        <v>0</v>
      </c>
      <c r="BG87">
        <f>SUMIFS('REEDS summary'!$Q:$Q,'REEDS summary'!$A:$A,$A87,'REEDS summary'!$B:$B,BG$55)</f>
        <v>1.8706654999913508E-4</v>
      </c>
      <c r="BH87">
        <f>SUMIFS('REEDS summary'!$Q:$Q,'REEDS summary'!$A:$A,$A87,'REEDS summary'!$B:$B,BH$55)</f>
        <v>0.63349249802946073</v>
      </c>
      <c r="BI87">
        <f>SUMIFS('REEDS summary'!$Q:$Q,'REEDS summary'!$A:$A,$A87,'REEDS summary'!$B:$B,BI$55)</f>
        <v>0</v>
      </c>
      <c r="BJ87">
        <f>SUMIFS('REEDS summary'!$Q:$Q,'REEDS summary'!$A:$A,$A87,'REEDS summary'!$B:$B,BJ$55)</f>
        <v>0.1709685579103295</v>
      </c>
      <c r="BL87">
        <f>SUMIFS('REEDS summary'!$R:$R,'REEDS summary'!$A:$A,$A87,'REEDS summary'!$B:$B,BL$55)</f>
        <v>3.4143358043324019E-4</v>
      </c>
      <c r="BM87">
        <f>SUMIFS('REEDS summary'!$R:$R,'REEDS summary'!$A:$A,$A87,'REEDS summary'!$B:$B,BM$55)</f>
        <v>0.13296506716713752</v>
      </c>
      <c r="BN87">
        <f>SUMIFS('REEDS summary'!$R:$R,'REEDS summary'!$A:$A,$A87,'REEDS summary'!$B:$B,BN$55)</f>
        <v>1.4930667139442374E-3</v>
      </c>
      <c r="BO87">
        <f>SUMIFS('REEDS summary'!$R:$R,'REEDS summary'!$A:$A,$A87,'REEDS summary'!$B:$B,BO$55)</f>
        <v>3.7583104376310815E-3</v>
      </c>
      <c r="BP87">
        <f>SUMIFS('REEDS summary'!$R:$R,'REEDS summary'!$A:$A,$A87,'REEDS summary'!$B:$B,BP$55)</f>
        <v>3.1250637448754948E-2</v>
      </c>
      <c r="BQ87">
        <f>SUMIFS('REEDS summary'!$R:$R,'REEDS summary'!$A:$A,$A87,'REEDS summary'!$B:$B,BQ$55)</f>
        <v>0</v>
      </c>
      <c r="BR87">
        <f>SUMIFS('REEDS summary'!$R:$R,'REEDS summary'!$A:$A,$A87,'REEDS summary'!$B:$B,BR$55)</f>
        <v>0</v>
      </c>
      <c r="BS87">
        <f>SUMIFS('REEDS summary'!$R:$R,'REEDS summary'!$A:$A,$A87,'REEDS summary'!$B:$B,BS$55)</f>
        <v>9.0902086589057319E-4</v>
      </c>
      <c r="BT87">
        <f>SUMIFS('REEDS summary'!$R:$R,'REEDS summary'!$A:$A,$A87,'REEDS summary'!$B:$B,BT$55)</f>
        <v>0.64931383996099368</v>
      </c>
      <c r="BU87">
        <f>SUMIFS('REEDS summary'!$R:$R,'REEDS summary'!$A:$A,$A87,'REEDS summary'!$B:$B,BU$55)</f>
        <v>0</v>
      </c>
      <c r="BV87">
        <f>SUMIFS('REEDS summary'!$R:$R,'REEDS summary'!$A:$A,$A87,'REEDS summary'!$B:$B,BV$55)</f>
        <v>0.17996862382521472</v>
      </c>
      <c r="BX87">
        <f>SUMIFS('REEDS summary'!$S:$S,'REEDS summary'!$A:$A,$A87,'REEDS summary'!$B:$B,BX$55)</f>
        <v>2.5878808102239374E-4</v>
      </c>
      <c r="BY87">
        <f>SUMIFS('REEDS summary'!$S:$S,'REEDS summary'!$A:$A,$A87,'REEDS summary'!$B:$B,BY$55)</f>
        <v>4.8465792501181789E-3</v>
      </c>
      <c r="BZ87">
        <f>SUMIFS('REEDS summary'!$S:$S,'REEDS summary'!$A:$A,$A87,'REEDS summary'!$B:$B,BZ$55)</f>
        <v>1.3113649368747709E-3</v>
      </c>
      <c r="CA87">
        <f>SUMIFS('REEDS summary'!$S:$S,'REEDS summary'!$A:$A,$A87,'REEDS summary'!$B:$B,CA$55)</f>
        <v>3.3066478642796463E-3</v>
      </c>
      <c r="CB87">
        <f>SUMIFS('REEDS summary'!$S:$S,'REEDS summary'!$A:$A,$A87,'REEDS summary'!$B:$B,CB$55)</f>
        <v>2.3118893313318532E-2</v>
      </c>
      <c r="CC87">
        <f>SUMIFS('REEDS summary'!$S:$S,'REEDS summary'!$A:$A,$A87,'REEDS summary'!$B:$B,CC$55)</f>
        <v>0</v>
      </c>
      <c r="CD87">
        <f>SUMIFS('REEDS summary'!$S:$S,'REEDS summary'!$A:$A,$A87,'REEDS summary'!$B:$B,CD$55)</f>
        <v>0</v>
      </c>
      <c r="CE87">
        <f>SUMIFS('REEDS summary'!$S:$S,'REEDS summary'!$A:$A,$A87,'REEDS summary'!$B:$B,CE$55)</f>
        <v>2.1716167318011772E-4</v>
      </c>
      <c r="CF87">
        <f>SUMIFS('REEDS summary'!$S:$S,'REEDS summary'!$A:$A,$A87,'REEDS summary'!$B:$B,CF$55)</f>
        <v>0.81243032106859925</v>
      </c>
      <c r="CG87">
        <f>SUMIFS('REEDS summary'!$S:$S,'REEDS summary'!$A:$A,$A87,'REEDS summary'!$B:$B,CG$55)</f>
        <v>0</v>
      </c>
      <c r="CH87">
        <f>SUMIFS('REEDS summary'!$S:$S,'REEDS summary'!$A:$A,$A87,'REEDS summary'!$B:$B,CH$55)</f>
        <v>0.15451024381260711</v>
      </c>
      <c r="CJ87">
        <f>SUMIFS('REEDS summary'!$T:$T,'REEDS summary'!$A:$A,$A87,'REEDS summary'!$B:$B,CJ$55)</f>
        <v>2.5258722542955217E-4</v>
      </c>
      <c r="CK87">
        <f>SUMIFS('REEDS summary'!$T:$T,'REEDS summary'!$A:$A,$A87,'REEDS summary'!$B:$B,CK$55)</f>
        <v>0</v>
      </c>
      <c r="CL87">
        <f>SUMIFS('REEDS summary'!$T:$T,'REEDS summary'!$A:$A,$A87,'REEDS summary'!$B:$B,CL$55)</f>
        <v>1.2799431473899121E-3</v>
      </c>
      <c r="CM87">
        <f>SUMIFS('REEDS summary'!$T:$T,'REEDS summary'!$A:$A,$A87,'REEDS summary'!$B:$B,CM$55)</f>
        <v>3.2329925800628958E-3</v>
      </c>
      <c r="CN87">
        <f>SUMIFS('REEDS summary'!$T:$T,'REEDS summary'!$A:$A,$A87,'REEDS summary'!$B:$B,CN$55)</f>
        <v>1.5131031996380363E-2</v>
      </c>
      <c r="CO87">
        <f>SUMIFS('REEDS summary'!$T:$T,'REEDS summary'!$A:$A,$A87,'REEDS summary'!$B:$B,CO$55)</f>
        <v>0</v>
      </c>
      <c r="CP87">
        <f>SUMIFS('REEDS summary'!$T:$T,'REEDS summary'!$A:$A,$A87,'REEDS summary'!$B:$B,CP$55)</f>
        <v>0</v>
      </c>
      <c r="CQ87">
        <f>SUMIFS('REEDS summary'!$T:$T,'REEDS summary'!$A:$A,$A87,'REEDS summary'!$B:$B,CQ$55)</f>
        <v>2.280259705792539E-4</v>
      </c>
      <c r="CR87">
        <f>SUMIFS('REEDS summary'!$T:$T,'REEDS summary'!$A:$A,$A87,'REEDS summary'!$B:$B,CR$55)</f>
        <v>0.81184537960628445</v>
      </c>
      <c r="CS87">
        <f>SUMIFS('REEDS summary'!$T:$T,'REEDS summary'!$A:$A,$A87,'REEDS summary'!$B:$B,CS$55)</f>
        <v>0</v>
      </c>
      <c r="CT87">
        <f>SUMIFS('REEDS summary'!$T:$T,'REEDS summary'!$A:$A,$A87,'REEDS summary'!$B:$B,CT$55)</f>
        <v>0.16803003947387354</v>
      </c>
      <c r="CV87">
        <f>SUMIFS('REEDS summary'!$U:$U,'REEDS summary'!$A:$A,$A87,'REEDS summary'!$B:$B,CV$55)</f>
        <v>2.4481549353350856E-4</v>
      </c>
      <c r="CW87">
        <f>SUMIFS('REEDS summary'!$U:$U,'REEDS summary'!$A:$A,$A87,'REEDS summary'!$B:$B,CW$55)</f>
        <v>0</v>
      </c>
      <c r="CX87">
        <f>SUMIFS('REEDS summary'!$U:$U,'REEDS summary'!$A:$A,$A87,'REEDS summary'!$B:$B,CX$55)</f>
        <v>1.301199427290215E-3</v>
      </c>
      <c r="CY87">
        <f>SUMIFS('REEDS summary'!$U:$U,'REEDS summary'!$A:$A,$A87,'REEDS summary'!$B:$B,CY$55)</f>
        <v>3.2923518969371064E-3</v>
      </c>
      <c r="CZ87">
        <f>SUMIFS('REEDS summary'!$U:$U,'REEDS summary'!$A:$A,$A87,'REEDS summary'!$B:$B,CZ$55)</f>
        <v>1.2593857536602304E-2</v>
      </c>
      <c r="DA87">
        <f>SUMIFS('REEDS summary'!$U:$U,'REEDS summary'!$A:$A,$A87,'REEDS summary'!$B:$B,DA$55)</f>
        <v>0</v>
      </c>
      <c r="DB87">
        <f>SUMIFS('REEDS summary'!$U:$U,'REEDS summary'!$A:$A,$A87,'REEDS summary'!$B:$B,DB$55)</f>
        <v>0</v>
      </c>
      <c r="DC87">
        <f>SUMIFS('REEDS summary'!$U:$U,'REEDS summary'!$A:$A,$A87,'REEDS summary'!$B:$B,DC$55)</f>
        <v>2.9772002010290742E-4</v>
      </c>
      <c r="DD87">
        <f>SUMIFS('REEDS summary'!$U:$U,'REEDS summary'!$A:$A,$A87,'REEDS summary'!$B:$B,DD$55)</f>
        <v>0.81160919539996357</v>
      </c>
      <c r="DE87">
        <f>SUMIFS('REEDS summary'!$U:$U,'REEDS summary'!$A:$A,$A87,'REEDS summary'!$B:$B,DE$55)</f>
        <v>0</v>
      </c>
      <c r="DF87">
        <f>SUMIFS('REEDS summary'!$U:$U,'REEDS summary'!$A:$A,$A87,'REEDS summary'!$B:$B,DF$55)</f>
        <v>0.17066086022557037</v>
      </c>
    </row>
    <row r="88" spans="1:110">
      <c r="A88" s="19" t="s">
        <v>102</v>
      </c>
      <c r="B88" s="19">
        <f>SUMIFS('Cross border connections'!$R$4:$R$54,'Cross border connections'!$P$4:$P$54,Imports_new!A88)</f>
        <v>0</v>
      </c>
      <c r="D88">
        <f>SUMIFS('REEDS summary'!$M:$M,'REEDS summary'!$A:$A,$A88,'REEDS summary'!$B:$B,D$55)</f>
        <v>1.3552790591875006E-2</v>
      </c>
      <c r="E88">
        <f>SUMIFS('REEDS summary'!$M:$M,'REEDS summary'!$A:$A,$A88,'REEDS summary'!$B:$B,E$55)</f>
        <v>9.4634855077341627E-3</v>
      </c>
      <c r="F88">
        <f>SUMIFS('REEDS summary'!$M:$M,'REEDS summary'!$A:$A,$A88,'REEDS summary'!$B:$B,F$55)</f>
        <v>0</v>
      </c>
      <c r="G88">
        <f>SUMIFS('REEDS summary'!$M:$M,'REEDS summary'!$A:$A,$A88,'REEDS summary'!$B:$B,G$55)</f>
        <v>0.24245599372213394</v>
      </c>
      <c r="H88">
        <f>SUMIFS('REEDS summary'!$M:$M,'REEDS summary'!$A:$A,$A88,'REEDS summary'!$B:$B,H$55)</f>
        <v>0.35831757165491074</v>
      </c>
      <c r="I88">
        <f>SUMIFS('REEDS summary'!$M:$M,'REEDS summary'!$A:$A,$A88,'REEDS summary'!$B:$B,I$55)</f>
        <v>0.23770664529469512</v>
      </c>
      <c r="J88">
        <f>SUMIFS('REEDS summary'!$M:$M,'REEDS summary'!$A:$A,$A88,'REEDS summary'!$B:$B,J$55)</f>
        <v>0</v>
      </c>
      <c r="K88">
        <f>SUMIFS('REEDS summary'!$M:$M,'REEDS summary'!$A:$A,$A88,'REEDS summary'!$B:$B,K$55)</f>
        <v>5.7902426528953582E-2</v>
      </c>
      <c r="L88">
        <f>SUMIFS('REEDS summary'!$M:$M,'REEDS summary'!$A:$A,$A88,'REEDS summary'!$B:$B,L$55)</f>
        <v>6.2421794351095169E-2</v>
      </c>
      <c r="M88">
        <f>SUMIFS('REEDS summary'!$M:$M,'REEDS summary'!$A:$A,$A88,'REEDS summary'!$B:$B,M$55)</f>
        <v>0</v>
      </c>
      <c r="N88">
        <f>SUMIFS('REEDS summary'!$M:$M,'REEDS summary'!$A:$A,$A88,'REEDS summary'!$B:$B,N$55)</f>
        <v>1.8179292348602275E-2</v>
      </c>
      <c r="P88">
        <f>SUMIFS('REEDS summary'!$N:$N,'REEDS summary'!$A:$A,$A88,'REEDS summary'!$B:$B,P$55)</f>
        <v>1.441652027652131E-2</v>
      </c>
      <c r="Q88">
        <f>SUMIFS('REEDS summary'!$N:$N,'REEDS summary'!$A:$A,$A88,'REEDS summary'!$B:$B,Q$55)</f>
        <v>8.1879637687863101E-3</v>
      </c>
      <c r="R88">
        <f>SUMIFS('REEDS summary'!$N:$N,'REEDS summary'!$A:$A,$A88,'REEDS summary'!$B:$B,R$55)</f>
        <v>0</v>
      </c>
      <c r="S88">
        <f>SUMIFS('REEDS summary'!$N:$N,'REEDS summary'!$A:$A,$A88,'REEDS summary'!$B:$B,S$55)</f>
        <v>0.24126834261545624</v>
      </c>
      <c r="T88">
        <f>SUMIFS('REEDS summary'!$N:$N,'REEDS summary'!$A:$A,$A88,'REEDS summary'!$B:$B,T$55)</f>
        <v>0.33261671941633103</v>
      </c>
      <c r="U88">
        <f>SUMIFS('REEDS summary'!$N:$N,'REEDS summary'!$A:$A,$A88,'REEDS summary'!$B:$B,U$55)</f>
        <v>0.23654225848777446</v>
      </c>
      <c r="V88">
        <f>SUMIFS('REEDS summary'!$N:$N,'REEDS summary'!$A:$A,$A88,'REEDS summary'!$B:$B,V$55)</f>
        <v>2.9618047845253975E-3</v>
      </c>
      <c r="W88">
        <f>SUMIFS('REEDS summary'!$N:$N,'REEDS summary'!$A:$A,$A88,'REEDS summary'!$B:$B,W$55)</f>
        <v>5.7539403507927384E-2</v>
      </c>
      <c r="X88">
        <f>SUMIFS('REEDS summary'!$N:$N,'REEDS summary'!$A:$A,$A88,'REEDS summary'!$B:$B,X$55)</f>
        <v>7.5753212689637306E-2</v>
      </c>
      <c r="Y88">
        <f>SUMIFS('REEDS summary'!$N:$N,'REEDS summary'!$A:$A,$A88,'REEDS summary'!$B:$B,Y$55)</f>
        <v>0</v>
      </c>
      <c r="Z88">
        <f>SUMIFS('REEDS summary'!$N:$N,'REEDS summary'!$A:$A,$A88,'REEDS summary'!$B:$B,Z$55)</f>
        <v>3.0713774453040542E-2</v>
      </c>
      <c r="AB88">
        <f>SUMIFS('REEDS summary'!$O:$O,'REEDS summary'!$A:$A,$A88,'REEDS summary'!$B:$B,AB$55)</f>
        <v>1.3953948207163039E-2</v>
      </c>
      <c r="AC88">
        <f>SUMIFS('REEDS summary'!$O:$O,'REEDS summary'!$A:$A,$A88,'REEDS summary'!$B:$B,AC$55)</f>
        <v>7.5085118390462759E-3</v>
      </c>
      <c r="AD88">
        <f>SUMIFS('REEDS summary'!$O:$O,'REEDS summary'!$A:$A,$A88,'REEDS summary'!$B:$B,AD$55)</f>
        <v>0</v>
      </c>
      <c r="AE88">
        <f>SUMIFS('REEDS summary'!$O:$O,'REEDS summary'!$A:$A,$A88,'REEDS summary'!$B:$B,AE$55)</f>
        <v>0.23647655088377964</v>
      </c>
      <c r="AF88">
        <f>SUMIFS('REEDS summary'!$O:$O,'REEDS summary'!$A:$A,$A88,'REEDS summary'!$B:$B,AF$55)</f>
        <v>0.32389098931048288</v>
      </c>
      <c r="AG88">
        <f>SUMIFS('REEDS summary'!$O:$O,'REEDS summary'!$A:$A,$A88,'REEDS summary'!$B:$B,AG$55)</f>
        <v>0.23156479998467741</v>
      </c>
      <c r="AH88">
        <f>SUMIFS('REEDS summary'!$O:$O,'REEDS summary'!$A:$A,$A88,'REEDS summary'!$B:$B,AH$55)</f>
        <v>4.1889799908099634E-3</v>
      </c>
      <c r="AI88">
        <f>SUMIFS('REEDS summary'!$O:$O,'REEDS summary'!$A:$A,$A88,'REEDS summary'!$B:$B,AI$55)</f>
        <v>5.2451176919326714E-2</v>
      </c>
      <c r="AJ88">
        <f>SUMIFS('REEDS summary'!$O:$O,'REEDS summary'!$A:$A,$A88,'REEDS summary'!$B:$B,AJ$55)</f>
        <v>9.5603040070523365E-2</v>
      </c>
      <c r="AK88">
        <f>SUMIFS('REEDS summary'!$O:$O,'REEDS summary'!$A:$A,$A88,'REEDS summary'!$B:$B,AK$55)</f>
        <v>0</v>
      </c>
      <c r="AL88">
        <f>SUMIFS('REEDS summary'!$O:$O,'REEDS summary'!$A:$A,$A88,'REEDS summary'!$B:$B,AL$55)</f>
        <v>3.436200279419075E-2</v>
      </c>
      <c r="AN88">
        <f>SUMIFS('REEDS summary'!$P:$P,'REEDS summary'!$A:$A,$A88,'REEDS summary'!$B:$B,AN$55)</f>
        <v>1.2757290672468696E-2</v>
      </c>
      <c r="AO88">
        <f>SUMIFS('REEDS summary'!$P:$P,'REEDS summary'!$A:$A,$A88,'REEDS summary'!$B:$B,AO$55)</f>
        <v>7.0460282162017893E-3</v>
      </c>
      <c r="AP88">
        <f>SUMIFS('REEDS summary'!$P:$P,'REEDS summary'!$A:$A,$A88,'REEDS summary'!$B:$B,AP$55)</f>
        <v>0</v>
      </c>
      <c r="AQ88">
        <f>SUMIFS('REEDS summary'!$P:$P,'REEDS summary'!$A:$A,$A88,'REEDS summary'!$B:$B,AQ$55)</f>
        <v>0.23401965019946375</v>
      </c>
      <c r="AR88">
        <f>SUMIFS('REEDS summary'!$P:$P,'REEDS summary'!$A:$A,$A88,'REEDS summary'!$B:$B,AR$55)</f>
        <v>0.29682513551297224</v>
      </c>
      <c r="AS88">
        <f>SUMIFS('REEDS summary'!$P:$P,'REEDS summary'!$A:$A,$A88,'REEDS summary'!$B:$B,AS$55)</f>
        <v>0.22227431814309725</v>
      </c>
      <c r="AT88">
        <f>SUMIFS('REEDS summary'!$P:$P,'REEDS summary'!$A:$A,$A88,'REEDS summary'!$B:$B,AT$55)</f>
        <v>3.0019492880935264E-2</v>
      </c>
      <c r="AU88">
        <f>SUMIFS('REEDS summary'!$P:$P,'REEDS summary'!$A:$A,$A88,'REEDS summary'!$B:$B,AU$55)</f>
        <v>4.6249518254250992E-2</v>
      </c>
      <c r="AV88">
        <f>SUMIFS('REEDS summary'!$P:$P,'REEDS summary'!$A:$A,$A88,'REEDS summary'!$B:$B,AV$55)</f>
        <v>0.11639049956617008</v>
      </c>
      <c r="AW88">
        <f>SUMIFS('REEDS summary'!$P:$P,'REEDS summary'!$A:$A,$A88,'REEDS summary'!$B:$B,AW$55)</f>
        <v>0</v>
      </c>
      <c r="AX88">
        <f>SUMIFS('REEDS summary'!$P:$P,'REEDS summary'!$A:$A,$A88,'REEDS summary'!$B:$B,AX$55)</f>
        <v>3.4418066554439922E-2</v>
      </c>
      <c r="AZ88">
        <f>SUMIFS('REEDS summary'!$Q:$Q,'REEDS summary'!$A:$A,$A88,'REEDS summary'!$B:$B,AZ$55)</f>
        <v>1.2352868042611244E-2</v>
      </c>
      <c r="BA88">
        <f>SUMIFS('REEDS summary'!$Q:$Q,'REEDS summary'!$A:$A,$A88,'REEDS summary'!$B:$B,BA$55)</f>
        <v>5.4883046559792087E-3</v>
      </c>
      <c r="BB88">
        <f>SUMIFS('REEDS summary'!$Q:$Q,'REEDS summary'!$A:$A,$A88,'REEDS summary'!$B:$B,BB$55)</f>
        <v>0</v>
      </c>
      <c r="BC88">
        <f>SUMIFS('REEDS summary'!$Q:$Q,'REEDS summary'!$A:$A,$A88,'REEDS summary'!$B:$B,BC$55)</f>
        <v>0.22686592520579271</v>
      </c>
      <c r="BD88">
        <f>SUMIFS('REEDS summary'!$Q:$Q,'REEDS summary'!$A:$A,$A88,'REEDS summary'!$B:$B,BD$55)</f>
        <v>0.28088548548088149</v>
      </c>
      <c r="BE88">
        <f>SUMIFS('REEDS summary'!$Q:$Q,'REEDS summary'!$A:$A,$A88,'REEDS summary'!$B:$B,BE$55)</f>
        <v>0.21522793450247055</v>
      </c>
      <c r="BF88">
        <f>SUMIFS('REEDS summary'!$Q:$Q,'REEDS summary'!$A:$A,$A88,'REEDS summary'!$B:$B,BF$55)</f>
        <v>6.7395625245528931E-2</v>
      </c>
      <c r="BG88">
        <f>SUMIFS('REEDS summary'!$Q:$Q,'REEDS summary'!$A:$A,$A88,'REEDS summary'!$B:$B,BG$55)</f>
        <v>4.407742957197916E-2</v>
      </c>
      <c r="BH88">
        <f>SUMIFS('REEDS summary'!$Q:$Q,'REEDS summary'!$A:$A,$A88,'REEDS summary'!$B:$B,BH$55)</f>
        <v>0.11318677407056067</v>
      </c>
      <c r="BI88">
        <f>SUMIFS('REEDS summary'!$Q:$Q,'REEDS summary'!$A:$A,$A88,'REEDS summary'!$B:$B,BI$55)</f>
        <v>0</v>
      </c>
      <c r="BJ88">
        <f>SUMIFS('REEDS summary'!$Q:$Q,'REEDS summary'!$A:$A,$A88,'REEDS summary'!$B:$B,BJ$55)</f>
        <v>3.4519653224196034E-2</v>
      </c>
      <c r="BL88">
        <f>SUMIFS('REEDS summary'!$R:$R,'REEDS summary'!$A:$A,$A88,'REEDS summary'!$B:$B,BL$55)</f>
        <v>1.1969946467223025E-2</v>
      </c>
      <c r="BM88">
        <f>SUMIFS('REEDS summary'!$R:$R,'REEDS summary'!$A:$A,$A88,'REEDS summary'!$B:$B,BM$55)</f>
        <v>6.1852485716722165E-3</v>
      </c>
      <c r="BN88">
        <f>SUMIFS('REEDS summary'!$R:$R,'REEDS summary'!$A:$A,$A88,'REEDS summary'!$B:$B,BN$55)</f>
        <v>0</v>
      </c>
      <c r="BO88">
        <f>SUMIFS('REEDS summary'!$R:$R,'REEDS summary'!$A:$A,$A88,'REEDS summary'!$B:$B,BO$55)</f>
        <v>0.22331965812456367</v>
      </c>
      <c r="BP88">
        <f>SUMIFS('REEDS summary'!$R:$R,'REEDS summary'!$A:$A,$A88,'REEDS summary'!$B:$B,BP$55)</f>
        <v>0.26522007943645981</v>
      </c>
      <c r="BQ88">
        <f>SUMIFS('REEDS summary'!$R:$R,'REEDS summary'!$A:$A,$A88,'REEDS summary'!$B:$B,BQ$55)</f>
        <v>0.20855617054749698</v>
      </c>
      <c r="BR88">
        <f>SUMIFS('REEDS summary'!$R:$R,'REEDS summary'!$A:$A,$A88,'REEDS summary'!$B:$B,BR$55)</f>
        <v>8.7612705365658003E-2</v>
      </c>
      <c r="BS88">
        <f>SUMIFS('REEDS summary'!$R:$R,'REEDS summary'!$A:$A,$A88,'REEDS summary'!$B:$B,BS$55)</f>
        <v>4.2711091106082476E-2</v>
      </c>
      <c r="BT88">
        <f>SUMIFS('REEDS summary'!$R:$R,'REEDS summary'!$A:$A,$A88,'REEDS summary'!$B:$B,BT$55)</f>
        <v>0.12032316536680004</v>
      </c>
      <c r="BU88">
        <f>SUMIFS('REEDS summary'!$R:$R,'REEDS summary'!$A:$A,$A88,'REEDS summary'!$B:$B,BU$55)</f>
        <v>0</v>
      </c>
      <c r="BV88">
        <f>SUMIFS('REEDS summary'!$R:$R,'REEDS summary'!$A:$A,$A88,'REEDS summary'!$B:$B,BV$55)</f>
        <v>3.4101935014043773E-2</v>
      </c>
      <c r="BX88">
        <f>SUMIFS('REEDS summary'!$S:$S,'REEDS summary'!$A:$A,$A88,'REEDS summary'!$B:$B,BX$55)</f>
        <v>1.188838542689845E-2</v>
      </c>
      <c r="BY88">
        <f>SUMIFS('REEDS summary'!$S:$S,'REEDS summary'!$A:$A,$A88,'REEDS summary'!$B:$B,BY$55)</f>
        <v>1.6996635135027992E-3</v>
      </c>
      <c r="BZ88">
        <f>SUMIFS('REEDS summary'!$S:$S,'REEDS summary'!$A:$A,$A88,'REEDS summary'!$B:$B,BZ$55)</f>
        <v>0</v>
      </c>
      <c r="CA88">
        <f>SUMIFS('REEDS summary'!$S:$S,'REEDS summary'!$A:$A,$A88,'REEDS summary'!$B:$B,CA$55)</f>
        <v>0.22232366889603961</v>
      </c>
      <c r="CB88">
        <f>SUMIFS('REEDS summary'!$S:$S,'REEDS summary'!$A:$A,$A88,'REEDS summary'!$B:$B,CB$55)</f>
        <v>0.23647053537207921</v>
      </c>
      <c r="CC88">
        <f>SUMIFS('REEDS summary'!$S:$S,'REEDS summary'!$A:$A,$A88,'REEDS summary'!$B:$B,CC$55)</f>
        <v>0.20713510669541196</v>
      </c>
      <c r="CD88">
        <f>SUMIFS('REEDS summary'!$S:$S,'REEDS summary'!$A:$A,$A88,'REEDS summary'!$B:$B,CD$55)</f>
        <v>0.12268002638579328</v>
      </c>
      <c r="CE88">
        <f>SUMIFS('REEDS summary'!$S:$S,'REEDS summary'!$A:$A,$A88,'REEDS summary'!$B:$B,CE$55)</f>
        <v>4.2420065491761756E-2</v>
      </c>
      <c r="CF88">
        <f>SUMIFS('REEDS summary'!$S:$S,'REEDS summary'!$A:$A,$A88,'REEDS summary'!$B:$B,CF$55)</f>
        <v>0.12010674151097506</v>
      </c>
      <c r="CG88">
        <f>SUMIFS('REEDS summary'!$S:$S,'REEDS summary'!$A:$A,$A88,'REEDS summary'!$B:$B,CG$55)</f>
        <v>0</v>
      </c>
      <c r="CH88">
        <f>SUMIFS('REEDS summary'!$S:$S,'REEDS summary'!$A:$A,$A88,'REEDS summary'!$B:$B,CH$55)</f>
        <v>3.5275806707537861E-2</v>
      </c>
      <c r="CJ88">
        <f>SUMIFS('REEDS summary'!$T:$T,'REEDS summary'!$A:$A,$A88,'REEDS summary'!$B:$B,CJ$55)</f>
        <v>1.1778336059357433E-2</v>
      </c>
      <c r="CK88">
        <f>SUMIFS('REEDS summary'!$T:$T,'REEDS summary'!$A:$A,$A88,'REEDS summary'!$B:$B,CK$55)</f>
        <v>1.5951085244383929E-3</v>
      </c>
      <c r="CL88">
        <f>SUMIFS('REEDS summary'!$T:$T,'REEDS summary'!$A:$A,$A88,'REEDS summary'!$B:$B,CL$55)</f>
        <v>0</v>
      </c>
      <c r="CM88">
        <f>SUMIFS('REEDS summary'!$T:$T,'REEDS summary'!$A:$A,$A88,'REEDS summary'!$B:$B,CM$55)</f>
        <v>0.21775298536851989</v>
      </c>
      <c r="CN88">
        <f>SUMIFS('REEDS summary'!$T:$T,'REEDS summary'!$A:$A,$A88,'REEDS summary'!$B:$B,CN$55)</f>
        <v>0.20157441061385534</v>
      </c>
      <c r="CO88">
        <f>SUMIFS('REEDS summary'!$T:$T,'REEDS summary'!$A:$A,$A88,'REEDS summary'!$B:$B,CO$55)</f>
        <v>0.2021690817033921</v>
      </c>
      <c r="CP88">
        <f>SUMIFS('REEDS summary'!$T:$T,'REEDS summary'!$A:$A,$A88,'REEDS summary'!$B:$B,CP$55)</f>
        <v>0.1167945731298778</v>
      </c>
      <c r="CQ88">
        <f>SUMIFS('REEDS summary'!$T:$T,'REEDS summary'!$A:$A,$A88,'REEDS summary'!$B:$B,CQ$55)</f>
        <v>4.1403052447686231E-2</v>
      </c>
      <c r="CR88">
        <f>SUMIFS('REEDS summary'!$T:$T,'REEDS summary'!$A:$A,$A88,'REEDS summary'!$B:$B,CR$55)</f>
        <v>0.14647903020168199</v>
      </c>
      <c r="CS88">
        <f>SUMIFS('REEDS summary'!$T:$T,'REEDS summary'!$A:$A,$A88,'REEDS summary'!$B:$B,CS$55)</f>
        <v>0</v>
      </c>
      <c r="CT88">
        <f>SUMIFS('REEDS summary'!$T:$T,'REEDS summary'!$A:$A,$A88,'REEDS summary'!$B:$B,CT$55)</f>
        <v>6.0453421951190814E-2</v>
      </c>
      <c r="CV88">
        <f>SUMIFS('REEDS summary'!$U:$U,'REEDS summary'!$A:$A,$A88,'REEDS summary'!$B:$B,CV$55)</f>
        <v>1.139189813942741E-2</v>
      </c>
      <c r="CW88">
        <f>SUMIFS('REEDS summary'!$U:$U,'REEDS summary'!$A:$A,$A88,'REEDS summary'!$B:$B,CW$55)</f>
        <v>1.1938895130932953E-3</v>
      </c>
      <c r="CX88">
        <f>SUMIFS('REEDS summary'!$U:$U,'REEDS summary'!$A:$A,$A88,'REEDS summary'!$B:$B,CX$55)</f>
        <v>0</v>
      </c>
      <c r="CY88">
        <f>SUMIFS('REEDS summary'!$U:$U,'REEDS summary'!$A:$A,$A88,'REEDS summary'!$B:$B,CY$55)</f>
        <v>0.20861580605388483</v>
      </c>
      <c r="CZ88">
        <f>SUMIFS('REEDS summary'!$U:$U,'REEDS summary'!$A:$A,$A88,'REEDS summary'!$B:$B,CZ$55)</f>
        <v>0.17845200005473125</v>
      </c>
      <c r="DA88">
        <f>SUMIFS('REEDS summary'!$U:$U,'REEDS summary'!$A:$A,$A88,'REEDS summary'!$B:$B,DA$55)</f>
        <v>0.19301257325669149</v>
      </c>
      <c r="DB88">
        <f>SUMIFS('REEDS summary'!$U:$U,'REEDS summary'!$A:$A,$A88,'REEDS summary'!$B:$B,DB$55)</f>
        <v>0.1119132572835569</v>
      </c>
      <c r="DC88">
        <f>SUMIFS('REEDS summary'!$U:$U,'REEDS summary'!$A:$A,$A88,'REEDS summary'!$B:$B,DC$55)</f>
        <v>3.7152927503584954E-2</v>
      </c>
      <c r="DD88">
        <f>SUMIFS('REEDS summary'!$U:$U,'REEDS summary'!$A:$A,$A88,'REEDS summary'!$B:$B,DD$55)</f>
        <v>0.17258064320880054</v>
      </c>
      <c r="DE88">
        <f>SUMIFS('REEDS summary'!$U:$U,'REEDS summary'!$A:$A,$A88,'REEDS summary'!$B:$B,DE$55)</f>
        <v>0</v>
      </c>
      <c r="DF88">
        <f>SUMIFS('REEDS summary'!$U:$U,'REEDS summary'!$A:$A,$A88,'REEDS summary'!$B:$B,DF$55)</f>
        <v>8.5687004986229331E-2</v>
      </c>
    </row>
    <row r="89" spans="1:110">
      <c r="A89" s="19" t="s">
        <v>104</v>
      </c>
      <c r="B89" s="19">
        <f>SUMIFS('Cross border connections'!$R$4:$R$54,'Cross border connections'!$P$4:$P$54,Imports_new!A89)</f>
        <v>0</v>
      </c>
      <c r="D89">
        <f>SUMIFS('REEDS summary'!$M:$M,'REEDS summary'!$A:$A,$A89,'REEDS summary'!$B:$B,D$55)</f>
        <v>2.4818927494862962E-3</v>
      </c>
      <c r="E89">
        <f>SUMIFS('REEDS summary'!$M:$M,'REEDS summary'!$A:$A,$A89,'REEDS summary'!$B:$B,E$55)</f>
        <v>0.3443434442071398</v>
      </c>
      <c r="F89">
        <f>SUMIFS('REEDS summary'!$M:$M,'REEDS summary'!$A:$A,$A89,'REEDS summary'!$B:$B,F$55)</f>
        <v>0</v>
      </c>
      <c r="G89">
        <f>SUMIFS('REEDS summary'!$M:$M,'REEDS summary'!$A:$A,$A89,'REEDS summary'!$B:$B,G$55)</f>
        <v>3.577575058239759E-2</v>
      </c>
      <c r="H89">
        <f>SUMIFS('REEDS summary'!$M:$M,'REEDS summary'!$A:$A,$A89,'REEDS summary'!$B:$B,H$55)</f>
        <v>0.26147238776946025</v>
      </c>
      <c r="I89">
        <f>SUMIFS('REEDS summary'!$M:$M,'REEDS summary'!$A:$A,$A89,'REEDS summary'!$B:$B,I$55)</f>
        <v>0.26958079895093634</v>
      </c>
      <c r="J89">
        <f>SUMIFS('REEDS summary'!$M:$M,'REEDS summary'!$A:$A,$A89,'REEDS summary'!$B:$B,J$55)</f>
        <v>0</v>
      </c>
      <c r="K89">
        <f>SUMIFS('REEDS summary'!$M:$M,'REEDS summary'!$A:$A,$A89,'REEDS summary'!$B:$B,K$55)</f>
        <v>1.3917767696667289E-4</v>
      </c>
      <c r="L89">
        <f>SUMIFS('REEDS summary'!$M:$M,'REEDS summary'!$A:$A,$A89,'REEDS summary'!$B:$B,L$55)</f>
        <v>3.2185948275977785E-3</v>
      </c>
      <c r="M89">
        <f>SUMIFS('REEDS summary'!$M:$M,'REEDS summary'!$A:$A,$A89,'REEDS summary'!$B:$B,M$55)</f>
        <v>0</v>
      </c>
      <c r="N89">
        <f>SUMIFS('REEDS summary'!$M:$M,'REEDS summary'!$A:$A,$A89,'REEDS summary'!$B:$B,N$55)</f>
        <v>8.2987953236015224E-2</v>
      </c>
      <c r="P89">
        <f>SUMIFS('REEDS summary'!$N:$N,'REEDS summary'!$A:$A,$A89,'REEDS summary'!$B:$B,P$55)</f>
        <v>2.7284016974018412E-3</v>
      </c>
      <c r="Q89">
        <f>SUMIFS('REEDS summary'!$N:$N,'REEDS summary'!$A:$A,$A89,'REEDS summary'!$B:$B,Q$55)</f>
        <v>0.28294994131233819</v>
      </c>
      <c r="R89">
        <f>SUMIFS('REEDS summary'!$N:$N,'REEDS summary'!$A:$A,$A89,'REEDS summary'!$B:$B,R$55)</f>
        <v>0</v>
      </c>
      <c r="S89">
        <f>SUMIFS('REEDS summary'!$N:$N,'REEDS summary'!$A:$A,$A89,'REEDS summary'!$B:$B,S$55)</f>
        <v>3.8087306299872802E-2</v>
      </c>
      <c r="T89">
        <f>SUMIFS('REEDS summary'!$N:$N,'REEDS summary'!$A:$A,$A89,'REEDS summary'!$B:$B,T$55)</f>
        <v>0.2915236497300191</v>
      </c>
      <c r="U89">
        <f>SUMIFS('REEDS summary'!$N:$N,'REEDS summary'!$A:$A,$A89,'REEDS summary'!$B:$B,U$55)</f>
        <v>0.28701491789115841</v>
      </c>
      <c r="V89">
        <f>SUMIFS('REEDS summary'!$N:$N,'REEDS summary'!$A:$A,$A89,'REEDS summary'!$B:$B,V$55)</f>
        <v>0</v>
      </c>
      <c r="W89">
        <f>SUMIFS('REEDS summary'!$N:$N,'REEDS summary'!$A:$A,$A89,'REEDS summary'!$B:$B,W$55)</f>
        <v>4.7353869696579753E-5</v>
      </c>
      <c r="X89">
        <f>SUMIFS('REEDS summary'!$N:$N,'REEDS summary'!$A:$A,$A89,'REEDS summary'!$B:$B,X$55)</f>
        <v>3.488307380975662E-3</v>
      </c>
      <c r="Y89">
        <f>SUMIFS('REEDS summary'!$N:$N,'REEDS summary'!$A:$A,$A89,'REEDS summary'!$B:$B,Y$55)</f>
        <v>0</v>
      </c>
      <c r="Z89">
        <f>SUMIFS('REEDS summary'!$N:$N,'REEDS summary'!$A:$A,$A89,'REEDS summary'!$B:$B,Z$55)</f>
        <v>9.4160121818537446E-2</v>
      </c>
      <c r="AB89">
        <f>SUMIFS('REEDS summary'!$O:$O,'REEDS summary'!$A:$A,$A89,'REEDS summary'!$B:$B,AB$55)</f>
        <v>2.7736214148165145E-3</v>
      </c>
      <c r="AC89">
        <f>SUMIFS('REEDS summary'!$O:$O,'REEDS summary'!$A:$A,$A89,'REEDS summary'!$B:$B,AC$55)</f>
        <v>0.25568642965603106</v>
      </c>
      <c r="AD89">
        <f>SUMIFS('REEDS summary'!$O:$O,'REEDS summary'!$A:$A,$A89,'REEDS summary'!$B:$B,AD$55)</f>
        <v>0</v>
      </c>
      <c r="AE89">
        <f>SUMIFS('REEDS summary'!$O:$O,'REEDS summary'!$A:$A,$A89,'REEDS summary'!$B:$B,AE$55)</f>
        <v>3.9588752212268506E-2</v>
      </c>
      <c r="AF89">
        <f>SUMIFS('REEDS summary'!$O:$O,'REEDS summary'!$A:$A,$A89,'REEDS summary'!$B:$B,AF$55)</f>
        <v>0.30210892361307595</v>
      </c>
      <c r="AG89">
        <f>SUMIFS('REEDS summary'!$O:$O,'REEDS summary'!$A:$A,$A89,'REEDS summary'!$B:$B,AG$55)</f>
        <v>0.29823693721375666</v>
      </c>
      <c r="AH89">
        <f>SUMIFS('REEDS summary'!$O:$O,'REEDS summary'!$A:$A,$A89,'REEDS summary'!$B:$B,AH$55)</f>
        <v>0</v>
      </c>
      <c r="AI89">
        <f>SUMIFS('REEDS summary'!$O:$O,'REEDS summary'!$A:$A,$A89,'REEDS summary'!$B:$B,AI$55)</f>
        <v>3.0632292996576875E-6</v>
      </c>
      <c r="AJ89">
        <f>SUMIFS('REEDS summary'!$O:$O,'REEDS summary'!$A:$A,$A89,'REEDS summary'!$B:$B,AJ$55)</f>
        <v>3.6252780723515536E-3</v>
      </c>
      <c r="AK89">
        <f>SUMIFS('REEDS summary'!$O:$O,'REEDS summary'!$A:$A,$A89,'REEDS summary'!$B:$B,AK$55)</f>
        <v>0</v>
      </c>
      <c r="AL89">
        <f>SUMIFS('REEDS summary'!$O:$O,'REEDS summary'!$A:$A,$A89,'REEDS summary'!$B:$B,AL$55)</f>
        <v>9.7976994588400118E-2</v>
      </c>
      <c r="AN89">
        <f>SUMIFS('REEDS summary'!$P:$P,'REEDS summary'!$A:$A,$A89,'REEDS summary'!$B:$B,AN$55)</f>
        <v>2.7937940609861251E-3</v>
      </c>
      <c r="AO89">
        <f>SUMIFS('REEDS summary'!$P:$P,'REEDS summary'!$A:$A,$A89,'REEDS summary'!$B:$B,AO$55)</f>
        <v>0.24757701339402205</v>
      </c>
      <c r="AP89">
        <f>SUMIFS('REEDS summary'!$P:$P,'REEDS summary'!$A:$A,$A89,'REEDS summary'!$B:$B,AP$55)</f>
        <v>0</v>
      </c>
      <c r="AQ89">
        <f>SUMIFS('REEDS summary'!$P:$P,'REEDS summary'!$A:$A,$A89,'REEDS summary'!$B:$B,AQ$55)</f>
        <v>4.0306608793477854E-2</v>
      </c>
      <c r="AR89">
        <f>SUMIFS('REEDS summary'!$P:$P,'REEDS summary'!$A:$A,$A89,'REEDS summary'!$B:$B,AR$55)</f>
        <v>0.30300349675364247</v>
      </c>
      <c r="AS89">
        <f>SUMIFS('REEDS summary'!$P:$P,'REEDS summary'!$A:$A,$A89,'REEDS summary'!$B:$B,AS$55)</f>
        <v>0.30358216194640936</v>
      </c>
      <c r="AT89">
        <f>SUMIFS('REEDS summary'!$P:$P,'REEDS summary'!$A:$A,$A89,'REEDS summary'!$B:$B,AT$55)</f>
        <v>0</v>
      </c>
      <c r="AU89">
        <f>SUMIFS('REEDS summary'!$P:$P,'REEDS summary'!$A:$A,$A89,'REEDS summary'!$B:$B,AU$55)</f>
        <v>2.2498737540411286E-5</v>
      </c>
      <c r="AV89">
        <f>SUMIFS('REEDS summary'!$P:$P,'REEDS summary'!$A:$A,$A89,'REEDS summary'!$B:$B,AV$55)</f>
        <v>3.6804531691187895E-3</v>
      </c>
      <c r="AW89">
        <f>SUMIFS('REEDS summary'!$P:$P,'REEDS summary'!$A:$A,$A89,'REEDS summary'!$B:$B,AW$55)</f>
        <v>0</v>
      </c>
      <c r="AX89">
        <f>SUMIFS('REEDS summary'!$P:$P,'REEDS summary'!$A:$A,$A89,'REEDS summary'!$B:$B,AX$55)</f>
        <v>9.9033973144802917E-2</v>
      </c>
      <c r="AZ89">
        <f>SUMIFS('REEDS summary'!$Q:$Q,'REEDS summary'!$A:$A,$A89,'REEDS summary'!$B:$B,AZ$55)</f>
        <v>2.8428910095322692E-3</v>
      </c>
      <c r="BA89">
        <f>SUMIFS('REEDS summary'!$Q:$Q,'REEDS summary'!$A:$A,$A89,'REEDS summary'!$B:$B,BA$55)</f>
        <v>0.22637059414033114</v>
      </c>
      <c r="BB89">
        <f>SUMIFS('REEDS summary'!$Q:$Q,'REEDS summary'!$A:$A,$A89,'REEDS summary'!$B:$B,BB$55)</f>
        <v>0</v>
      </c>
      <c r="BC89">
        <f>SUMIFS('REEDS summary'!$Q:$Q,'REEDS summary'!$A:$A,$A89,'REEDS summary'!$B:$B,BC$55)</f>
        <v>4.1027356765266566E-2</v>
      </c>
      <c r="BD89">
        <f>SUMIFS('REEDS summary'!$Q:$Q,'REEDS summary'!$A:$A,$A89,'REEDS summary'!$B:$B,BD$55)</f>
        <v>0.30190278677774984</v>
      </c>
      <c r="BE89">
        <f>SUMIFS('REEDS summary'!$Q:$Q,'REEDS summary'!$A:$A,$A89,'REEDS summary'!$B:$B,BE$55)</f>
        <v>0.30891718573815913</v>
      </c>
      <c r="BF89">
        <f>SUMIFS('REEDS summary'!$Q:$Q,'REEDS summary'!$A:$A,$A89,'REEDS summary'!$B:$B,BF$55)</f>
        <v>1.090251321492716E-2</v>
      </c>
      <c r="BG89">
        <f>SUMIFS('REEDS summary'!$Q:$Q,'REEDS summary'!$A:$A,$A89,'REEDS summary'!$B:$B,BG$55)</f>
        <v>0</v>
      </c>
      <c r="BH89">
        <f>SUMIFS('REEDS summary'!$Q:$Q,'REEDS summary'!$A:$A,$A89,'REEDS summary'!$B:$B,BH$55)</f>
        <v>3.7347660004992717E-3</v>
      </c>
      <c r="BI89">
        <f>SUMIFS('REEDS summary'!$Q:$Q,'REEDS summary'!$A:$A,$A89,'REEDS summary'!$B:$B,BI$55)</f>
        <v>0</v>
      </c>
      <c r="BJ89">
        <f>SUMIFS('REEDS summary'!$Q:$Q,'REEDS summary'!$A:$A,$A89,'REEDS summary'!$B:$B,BJ$55)</f>
        <v>0.10430190635353465</v>
      </c>
      <c r="BL89">
        <f>SUMIFS('REEDS summary'!$R:$R,'REEDS summary'!$A:$A,$A89,'REEDS summary'!$B:$B,BL$55)</f>
        <v>2.7626622918321669E-3</v>
      </c>
      <c r="BM89">
        <f>SUMIFS('REEDS summary'!$R:$R,'REEDS summary'!$A:$A,$A89,'REEDS summary'!$B:$B,BM$55)</f>
        <v>0.16864395882007369</v>
      </c>
      <c r="BN89">
        <f>SUMIFS('REEDS summary'!$R:$R,'REEDS summary'!$A:$A,$A89,'REEDS summary'!$B:$B,BN$55)</f>
        <v>0</v>
      </c>
      <c r="BO89">
        <f>SUMIFS('REEDS summary'!$R:$R,'REEDS summary'!$A:$A,$A89,'REEDS summary'!$B:$B,BO$55)</f>
        <v>4.0532422723370869E-2</v>
      </c>
      <c r="BP89">
        <f>SUMIFS('REEDS summary'!$R:$R,'REEDS summary'!$A:$A,$A89,'REEDS summary'!$B:$B,BP$55)</f>
        <v>0.29633418323070165</v>
      </c>
      <c r="BQ89">
        <f>SUMIFS('REEDS summary'!$R:$R,'REEDS summary'!$A:$A,$A89,'REEDS summary'!$B:$B,BQ$55)</f>
        <v>0.30019928920107924</v>
      </c>
      <c r="BR89">
        <f>SUMIFS('REEDS summary'!$R:$R,'REEDS summary'!$A:$A,$A89,'REEDS summary'!$B:$B,BR$55)</f>
        <v>3.1508409495346515E-2</v>
      </c>
      <c r="BS89">
        <f>SUMIFS('REEDS summary'!$R:$R,'REEDS summary'!$A:$A,$A89,'REEDS summary'!$B:$B,BS$55)</f>
        <v>0</v>
      </c>
      <c r="BT89">
        <f>SUMIFS('REEDS summary'!$R:$R,'REEDS summary'!$A:$A,$A89,'REEDS summary'!$B:$B,BT$55)</f>
        <v>3.6196772003662626E-3</v>
      </c>
      <c r="BU89">
        <f>SUMIFS('REEDS summary'!$R:$R,'REEDS summary'!$A:$A,$A89,'REEDS summary'!$B:$B,BU$55)</f>
        <v>0</v>
      </c>
      <c r="BV89">
        <f>SUMIFS('REEDS summary'!$R:$R,'REEDS summary'!$A:$A,$A89,'REEDS summary'!$B:$B,BV$55)</f>
        <v>0.15639939703722963</v>
      </c>
      <c r="BX89">
        <f>SUMIFS('REEDS summary'!$S:$S,'REEDS summary'!$A:$A,$A89,'REEDS summary'!$B:$B,BX$55)</f>
        <v>2.9264435057471711E-3</v>
      </c>
      <c r="BY89">
        <f>SUMIFS('REEDS summary'!$S:$S,'REEDS summary'!$A:$A,$A89,'REEDS summary'!$B:$B,BY$55)</f>
        <v>0.12612081670284436</v>
      </c>
      <c r="BZ89">
        <f>SUMIFS('REEDS summary'!$S:$S,'REEDS summary'!$A:$A,$A89,'REEDS summary'!$B:$B,BZ$55)</f>
        <v>0</v>
      </c>
      <c r="CA89">
        <f>SUMIFS('REEDS summary'!$S:$S,'REEDS summary'!$A:$A,$A89,'REEDS summary'!$B:$B,CA$55)</f>
        <v>4.3695177591504229E-2</v>
      </c>
      <c r="CB89">
        <f>SUMIFS('REEDS summary'!$S:$S,'REEDS summary'!$A:$A,$A89,'REEDS summary'!$B:$B,CB$55)</f>
        <v>0.2691221662849706</v>
      </c>
      <c r="CC89">
        <f>SUMIFS('REEDS summary'!$S:$S,'REEDS summary'!$A:$A,$A89,'REEDS summary'!$B:$B,CC$55)</f>
        <v>0.32263355546984318</v>
      </c>
      <c r="CD89">
        <f>SUMIFS('REEDS summary'!$S:$S,'REEDS summary'!$A:$A,$A89,'REEDS summary'!$B:$B,CD$55)</f>
        <v>4.4958856758814385E-2</v>
      </c>
      <c r="CE89">
        <f>SUMIFS('REEDS summary'!$S:$S,'REEDS summary'!$A:$A,$A89,'REEDS summary'!$B:$B,CE$55)</f>
        <v>0</v>
      </c>
      <c r="CF89">
        <f>SUMIFS('REEDS summary'!$S:$S,'REEDS summary'!$A:$A,$A89,'REEDS summary'!$B:$B,CF$55)</f>
        <v>3.87957133111947E-3</v>
      </c>
      <c r="CG89">
        <f>SUMIFS('REEDS summary'!$S:$S,'REEDS summary'!$A:$A,$A89,'REEDS summary'!$B:$B,CG$55)</f>
        <v>0</v>
      </c>
      <c r="CH89">
        <f>SUMIFS('REEDS summary'!$S:$S,'REEDS summary'!$A:$A,$A89,'REEDS summary'!$B:$B,CH$55)</f>
        <v>0.18666341235515663</v>
      </c>
      <c r="CJ89">
        <f>SUMIFS('REEDS summary'!$T:$T,'REEDS summary'!$A:$A,$A89,'REEDS summary'!$B:$B,CJ$55)</f>
        <v>2.9079277461261125E-3</v>
      </c>
      <c r="CK89">
        <f>SUMIFS('REEDS summary'!$T:$T,'REEDS summary'!$A:$A,$A89,'REEDS summary'!$B:$B,CK$55)</f>
        <v>0.12637483963721657</v>
      </c>
      <c r="CL89">
        <f>SUMIFS('REEDS summary'!$T:$T,'REEDS summary'!$A:$A,$A89,'REEDS summary'!$B:$B,CL$55)</f>
        <v>0</v>
      </c>
      <c r="CM89">
        <f>SUMIFS('REEDS summary'!$T:$T,'REEDS summary'!$A:$A,$A89,'REEDS summary'!$B:$B,CM$55)</f>
        <v>4.3552677398929707E-2</v>
      </c>
      <c r="CN89">
        <f>SUMIFS('REEDS summary'!$T:$T,'REEDS summary'!$A:$A,$A89,'REEDS summary'!$B:$B,CN$55)</f>
        <v>0.24494256441820955</v>
      </c>
      <c r="CO89">
        <f>SUMIFS('REEDS summary'!$T:$T,'REEDS summary'!$A:$A,$A89,'REEDS summary'!$B:$B,CO$55)</f>
        <v>0.32064920866200097</v>
      </c>
      <c r="CP89">
        <f>SUMIFS('REEDS summary'!$T:$T,'REEDS summary'!$A:$A,$A89,'REEDS summary'!$B:$B,CP$55)</f>
        <v>7.2170265536959474E-2</v>
      </c>
      <c r="CQ89">
        <f>SUMIFS('REEDS summary'!$T:$T,'REEDS summary'!$A:$A,$A89,'REEDS summary'!$B:$B,CQ$55)</f>
        <v>0</v>
      </c>
      <c r="CR89">
        <f>SUMIFS('REEDS summary'!$T:$T,'REEDS summary'!$A:$A,$A89,'REEDS summary'!$B:$B,CR$55)</f>
        <v>3.319467484839681E-3</v>
      </c>
      <c r="CS89">
        <f>SUMIFS('REEDS summary'!$T:$T,'REEDS summary'!$A:$A,$A89,'REEDS summary'!$B:$B,CS$55)</f>
        <v>0</v>
      </c>
      <c r="CT89">
        <f>SUMIFS('REEDS summary'!$T:$T,'REEDS summary'!$A:$A,$A89,'REEDS summary'!$B:$B,CT$55)</f>
        <v>0.18608304911571791</v>
      </c>
      <c r="CV89">
        <f>SUMIFS('REEDS summary'!$U:$U,'REEDS summary'!$A:$A,$A89,'REEDS summary'!$B:$B,CV$55)</f>
        <v>2.5443136773547806E-3</v>
      </c>
      <c r="CW89">
        <f>SUMIFS('REEDS summary'!$U:$U,'REEDS summary'!$A:$A,$A89,'REEDS summary'!$B:$B,CW$55)</f>
        <v>0.10929058821102058</v>
      </c>
      <c r="CX89">
        <f>SUMIFS('REEDS summary'!$U:$U,'REEDS summary'!$A:$A,$A89,'REEDS summary'!$B:$B,CX$55)</f>
        <v>0</v>
      </c>
      <c r="CY89">
        <f>SUMIFS('REEDS summary'!$U:$U,'REEDS summary'!$A:$A,$A89,'REEDS summary'!$B:$B,CY$55)</f>
        <v>3.8607993763709457E-2</v>
      </c>
      <c r="CZ89">
        <f>SUMIFS('REEDS summary'!$U:$U,'REEDS summary'!$A:$A,$A89,'REEDS summary'!$B:$B,CZ$55)</f>
        <v>0.164821075843957</v>
      </c>
      <c r="DA89">
        <f>SUMIFS('REEDS summary'!$U:$U,'REEDS summary'!$A:$A,$A89,'REEDS summary'!$B:$B,DA$55)</f>
        <v>0.28336696571612691</v>
      </c>
      <c r="DB89">
        <f>SUMIFS('REEDS summary'!$U:$U,'REEDS summary'!$A:$A,$A89,'REEDS summary'!$B:$B,DB$55)</f>
        <v>6.9746470613980316E-2</v>
      </c>
      <c r="DC89">
        <f>SUMIFS('REEDS summary'!$U:$U,'REEDS summary'!$A:$A,$A89,'REEDS summary'!$B:$B,DC$55)</f>
        <v>0</v>
      </c>
      <c r="DD89">
        <f>SUMIFS('REEDS summary'!$U:$U,'REEDS summary'!$A:$A,$A89,'REEDS summary'!$B:$B,DD$55)</f>
        <v>0.10930446590144109</v>
      </c>
      <c r="DE89">
        <f>SUMIFS('REEDS summary'!$U:$U,'REEDS summary'!$A:$A,$A89,'REEDS summary'!$B:$B,DE$55)</f>
        <v>0</v>
      </c>
      <c r="DF89">
        <f>SUMIFS('REEDS summary'!$U:$U,'REEDS summary'!$A:$A,$A89,'REEDS summary'!$B:$B,DF$55)</f>
        <v>0.22231812627240988</v>
      </c>
    </row>
    <row r="90" spans="1:110">
      <c r="A90" s="19" t="s">
        <v>107</v>
      </c>
      <c r="B90" s="19">
        <f>SUMIFS('Cross border connections'!$R$4:$R$54,'Cross border connections'!$P$4:$P$54,Imports_new!A90)</f>
        <v>0</v>
      </c>
      <c r="D90">
        <f>SUMIFS('REEDS summary'!$M:$M,'REEDS summary'!$A:$A,$A90,'REEDS summary'!$B:$B,D$55)</f>
        <v>0</v>
      </c>
      <c r="E90">
        <f>SUMIFS('REEDS summary'!$M:$M,'REEDS summary'!$A:$A,$A90,'REEDS summary'!$B:$B,E$55)</f>
        <v>0.49652568044157031</v>
      </c>
      <c r="F90">
        <f>SUMIFS('REEDS summary'!$M:$M,'REEDS summary'!$A:$A,$A90,'REEDS summary'!$B:$B,F$55)</f>
        <v>0</v>
      </c>
      <c r="G90">
        <f>SUMIFS('REEDS summary'!$M:$M,'REEDS summary'!$A:$A,$A90,'REEDS summary'!$B:$B,G$55)</f>
        <v>5.215491677985741E-2</v>
      </c>
      <c r="H90">
        <f>SUMIFS('REEDS summary'!$M:$M,'REEDS summary'!$A:$A,$A90,'REEDS summary'!$B:$B,H$55)</f>
        <v>2.4830373522810874E-2</v>
      </c>
      <c r="I90">
        <f>SUMIFS('REEDS summary'!$M:$M,'REEDS summary'!$A:$A,$A90,'REEDS summary'!$B:$B,I$55)</f>
        <v>0</v>
      </c>
      <c r="J90">
        <f>SUMIFS('REEDS summary'!$M:$M,'REEDS summary'!$A:$A,$A90,'REEDS summary'!$B:$B,J$55)</f>
        <v>0</v>
      </c>
      <c r="K90">
        <f>SUMIFS('REEDS summary'!$M:$M,'REEDS summary'!$A:$A,$A90,'REEDS summary'!$B:$B,K$55)</f>
        <v>2.9860007104077395E-3</v>
      </c>
      <c r="L90">
        <f>SUMIFS('REEDS summary'!$M:$M,'REEDS summary'!$A:$A,$A90,'REEDS summary'!$B:$B,L$55)</f>
        <v>0.42350302854535365</v>
      </c>
      <c r="M90">
        <f>SUMIFS('REEDS summary'!$M:$M,'REEDS summary'!$A:$A,$A90,'REEDS summary'!$B:$B,M$55)</f>
        <v>0</v>
      </c>
      <c r="N90">
        <f>SUMIFS('REEDS summary'!$M:$M,'REEDS summary'!$A:$A,$A90,'REEDS summary'!$B:$B,N$55)</f>
        <v>0</v>
      </c>
      <c r="P90">
        <f>SUMIFS('REEDS summary'!$N:$N,'REEDS summary'!$A:$A,$A90,'REEDS summary'!$B:$B,P$55)</f>
        <v>0</v>
      </c>
      <c r="Q90">
        <f>SUMIFS('REEDS summary'!$N:$N,'REEDS summary'!$A:$A,$A90,'REEDS summary'!$B:$B,Q$55)</f>
        <v>0.37168314494245414</v>
      </c>
      <c r="R90">
        <f>SUMIFS('REEDS summary'!$N:$N,'REEDS summary'!$A:$A,$A90,'REEDS summary'!$B:$B,R$55)</f>
        <v>0</v>
      </c>
      <c r="S90">
        <f>SUMIFS('REEDS summary'!$N:$N,'REEDS summary'!$A:$A,$A90,'REEDS summary'!$B:$B,S$55)</f>
        <v>5.3511186640598729E-2</v>
      </c>
      <c r="T90">
        <f>SUMIFS('REEDS summary'!$N:$N,'REEDS summary'!$A:$A,$A90,'REEDS summary'!$B:$B,T$55)</f>
        <v>1.6728597946759537E-2</v>
      </c>
      <c r="U90">
        <f>SUMIFS('REEDS summary'!$N:$N,'REEDS summary'!$A:$A,$A90,'REEDS summary'!$B:$B,U$55)</f>
        <v>0</v>
      </c>
      <c r="V90">
        <f>SUMIFS('REEDS summary'!$N:$N,'REEDS summary'!$A:$A,$A90,'REEDS summary'!$B:$B,V$55)</f>
        <v>0</v>
      </c>
      <c r="W90">
        <f>SUMIFS('REEDS summary'!$N:$N,'REEDS summary'!$A:$A,$A90,'REEDS summary'!$B:$B,W$55)</f>
        <v>4.6626585638323688E-5</v>
      </c>
      <c r="X90">
        <f>SUMIFS('REEDS summary'!$N:$N,'REEDS summary'!$A:$A,$A90,'REEDS summary'!$B:$B,X$55)</f>
        <v>0.55803044388454925</v>
      </c>
      <c r="Y90">
        <f>SUMIFS('REEDS summary'!$N:$N,'REEDS summary'!$A:$A,$A90,'REEDS summary'!$B:$B,Y$55)</f>
        <v>0</v>
      </c>
      <c r="Z90">
        <f>SUMIFS('REEDS summary'!$N:$N,'REEDS summary'!$A:$A,$A90,'REEDS summary'!$B:$B,Z$55)</f>
        <v>0</v>
      </c>
      <c r="AB90">
        <f>SUMIFS('REEDS summary'!$O:$O,'REEDS summary'!$A:$A,$A90,'REEDS summary'!$B:$B,AB$55)</f>
        <v>0</v>
      </c>
      <c r="AC90">
        <f>SUMIFS('REEDS summary'!$O:$O,'REEDS summary'!$A:$A,$A90,'REEDS summary'!$B:$B,AC$55)</f>
        <v>0.27364988278516689</v>
      </c>
      <c r="AD90">
        <f>SUMIFS('REEDS summary'!$O:$O,'REEDS summary'!$A:$A,$A90,'REEDS summary'!$B:$B,AD$55)</f>
        <v>0</v>
      </c>
      <c r="AE90">
        <f>SUMIFS('REEDS summary'!$O:$O,'REEDS summary'!$A:$A,$A90,'REEDS summary'!$B:$B,AE$55)</f>
        <v>5.2729539482950616E-2</v>
      </c>
      <c r="AF90">
        <f>SUMIFS('REEDS summary'!$O:$O,'REEDS summary'!$A:$A,$A90,'REEDS summary'!$B:$B,AF$55)</f>
        <v>9.2782477956111602E-3</v>
      </c>
      <c r="AG90">
        <f>SUMIFS('REEDS summary'!$O:$O,'REEDS summary'!$A:$A,$A90,'REEDS summary'!$B:$B,AG$55)</f>
        <v>0</v>
      </c>
      <c r="AH90">
        <f>SUMIFS('REEDS summary'!$O:$O,'REEDS summary'!$A:$A,$A90,'REEDS summary'!$B:$B,AH$55)</f>
        <v>0</v>
      </c>
      <c r="AI90">
        <f>SUMIFS('REEDS summary'!$O:$O,'REEDS summary'!$A:$A,$A90,'REEDS summary'!$B:$B,AI$55)</f>
        <v>0</v>
      </c>
      <c r="AJ90">
        <f>SUMIFS('REEDS summary'!$O:$O,'REEDS summary'!$A:$A,$A90,'REEDS summary'!$B:$B,AJ$55)</f>
        <v>0.66434232993627129</v>
      </c>
      <c r="AK90">
        <f>SUMIFS('REEDS summary'!$O:$O,'REEDS summary'!$A:$A,$A90,'REEDS summary'!$B:$B,AK$55)</f>
        <v>0</v>
      </c>
      <c r="AL90">
        <f>SUMIFS('REEDS summary'!$O:$O,'REEDS summary'!$A:$A,$A90,'REEDS summary'!$B:$B,AL$55)</f>
        <v>0</v>
      </c>
      <c r="AN90">
        <f>SUMIFS('REEDS summary'!$P:$P,'REEDS summary'!$A:$A,$A90,'REEDS summary'!$B:$B,AN$55)</f>
        <v>0</v>
      </c>
      <c r="AO90">
        <f>SUMIFS('REEDS summary'!$P:$P,'REEDS summary'!$A:$A,$A90,'REEDS summary'!$B:$B,AO$55)</f>
        <v>0.18214394338055312</v>
      </c>
      <c r="AP90">
        <f>SUMIFS('REEDS summary'!$P:$P,'REEDS summary'!$A:$A,$A90,'REEDS summary'!$B:$B,AP$55)</f>
        <v>0</v>
      </c>
      <c r="AQ90">
        <f>SUMIFS('REEDS summary'!$P:$P,'REEDS summary'!$A:$A,$A90,'REEDS summary'!$B:$B,AQ$55)</f>
        <v>5.0503630636375245E-2</v>
      </c>
      <c r="AR90">
        <f>SUMIFS('REEDS summary'!$P:$P,'REEDS summary'!$A:$A,$A90,'REEDS summary'!$B:$B,AR$55)</f>
        <v>6.124348999086573E-3</v>
      </c>
      <c r="AS90">
        <f>SUMIFS('REEDS summary'!$P:$P,'REEDS summary'!$A:$A,$A90,'REEDS summary'!$B:$B,AS$55)</f>
        <v>0</v>
      </c>
      <c r="AT90">
        <f>SUMIFS('REEDS summary'!$P:$P,'REEDS summary'!$A:$A,$A90,'REEDS summary'!$B:$B,AT$55)</f>
        <v>0</v>
      </c>
      <c r="AU90">
        <f>SUMIFS('REEDS summary'!$P:$P,'REEDS summary'!$A:$A,$A90,'REEDS summary'!$B:$B,AU$55)</f>
        <v>0</v>
      </c>
      <c r="AV90">
        <f>SUMIFS('REEDS summary'!$P:$P,'REEDS summary'!$A:$A,$A90,'REEDS summary'!$B:$B,AV$55)</f>
        <v>0.75871312652010103</v>
      </c>
      <c r="AW90">
        <f>SUMIFS('REEDS summary'!$P:$P,'REEDS summary'!$A:$A,$A90,'REEDS summary'!$B:$B,AW$55)</f>
        <v>0</v>
      </c>
      <c r="AX90">
        <f>SUMIFS('REEDS summary'!$P:$P,'REEDS summary'!$A:$A,$A90,'REEDS summary'!$B:$B,AX$55)</f>
        <v>2.5149504638840247E-3</v>
      </c>
      <c r="AZ90">
        <f>SUMIFS('REEDS summary'!$Q:$Q,'REEDS summary'!$A:$A,$A90,'REEDS summary'!$B:$B,AZ$55)</f>
        <v>0</v>
      </c>
      <c r="BA90">
        <f>SUMIFS('REEDS summary'!$Q:$Q,'REEDS summary'!$A:$A,$A90,'REEDS summary'!$B:$B,BA$55)</f>
        <v>7.171136217772911E-2</v>
      </c>
      <c r="BB90">
        <f>SUMIFS('REEDS summary'!$Q:$Q,'REEDS summary'!$A:$A,$A90,'REEDS summary'!$B:$B,BB$55)</f>
        <v>0</v>
      </c>
      <c r="BC90">
        <f>SUMIFS('REEDS summary'!$Q:$Q,'REEDS summary'!$A:$A,$A90,'REEDS summary'!$B:$B,BC$55)</f>
        <v>5.1127979327260237E-2</v>
      </c>
      <c r="BD90">
        <f>SUMIFS('REEDS summary'!$Q:$Q,'REEDS summary'!$A:$A,$A90,'REEDS summary'!$B:$B,BD$55)</f>
        <v>4.40247591230315E-3</v>
      </c>
      <c r="BE90">
        <f>SUMIFS('REEDS summary'!$Q:$Q,'REEDS summary'!$A:$A,$A90,'REEDS summary'!$B:$B,BE$55)</f>
        <v>0</v>
      </c>
      <c r="BF90">
        <f>SUMIFS('REEDS summary'!$Q:$Q,'REEDS summary'!$A:$A,$A90,'REEDS summary'!$B:$B,BF$55)</f>
        <v>0</v>
      </c>
      <c r="BG90">
        <f>SUMIFS('REEDS summary'!$Q:$Q,'REEDS summary'!$A:$A,$A90,'REEDS summary'!$B:$B,BG$55)</f>
        <v>0</v>
      </c>
      <c r="BH90">
        <f>SUMIFS('REEDS summary'!$Q:$Q,'REEDS summary'!$A:$A,$A90,'REEDS summary'!$B:$B,BH$55)</f>
        <v>0.87022996495448035</v>
      </c>
      <c r="BI90">
        <f>SUMIFS('REEDS summary'!$Q:$Q,'REEDS summary'!$A:$A,$A90,'REEDS summary'!$B:$B,BI$55)</f>
        <v>0</v>
      </c>
      <c r="BJ90">
        <f>SUMIFS('REEDS summary'!$Q:$Q,'REEDS summary'!$A:$A,$A90,'REEDS summary'!$B:$B,BJ$55)</f>
        <v>2.5282176282271709E-3</v>
      </c>
      <c r="BL90">
        <f>SUMIFS('REEDS summary'!$R:$R,'REEDS summary'!$A:$A,$A90,'REEDS summary'!$B:$B,BL$55)</f>
        <v>0</v>
      </c>
      <c r="BM90">
        <f>SUMIFS('REEDS summary'!$R:$R,'REEDS summary'!$A:$A,$A90,'REEDS summary'!$B:$B,BM$55)</f>
        <v>4.4679759100371905E-2</v>
      </c>
      <c r="BN90">
        <f>SUMIFS('REEDS summary'!$R:$R,'REEDS summary'!$A:$A,$A90,'REEDS summary'!$B:$B,BN$55)</f>
        <v>0</v>
      </c>
      <c r="BO90">
        <f>SUMIFS('REEDS summary'!$R:$R,'REEDS summary'!$A:$A,$A90,'REEDS summary'!$B:$B,BO$55)</f>
        <v>5.0412203066620261E-2</v>
      </c>
      <c r="BP90">
        <f>SUMIFS('REEDS summary'!$R:$R,'REEDS summary'!$A:$A,$A90,'REEDS summary'!$B:$B,BP$55)</f>
        <v>5.438499572948269E-3</v>
      </c>
      <c r="BQ90">
        <f>SUMIFS('REEDS summary'!$R:$R,'REEDS summary'!$A:$A,$A90,'REEDS summary'!$B:$B,BQ$55)</f>
        <v>0</v>
      </c>
      <c r="BR90">
        <f>SUMIFS('REEDS summary'!$R:$R,'REEDS summary'!$A:$A,$A90,'REEDS summary'!$B:$B,BR$55)</f>
        <v>0</v>
      </c>
      <c r="BS90">
        <f>SUMIFS('REEDS summary'!$R:$R,'REEDS summary'!$A:$A,$A90,'REEDS summary'!$B:$B,BS$55)</f>
        <v>0</v>
      </c>
      <c r="BT90">
        <f>SUMIFS('REEDS summary'!$R:$R,'REEDS summary'!$A:$A,$A90,'REEDS summary'!$B:$B,BT$55)</f>
        <v>0.89699257717032344</v>
      </c>
      <c r="BU90">
        <f>SUMIFS('REEDS summary'!$R:$R,'REEDS summary'!$A:$A,$A90,'REEDS summary'!$B:$B,BU$55)</f>
        <v>0</v>
      </c>
      <c r="BV90">
        <f>SUMIFS('REEDS summary'!$R:$R,'REEDS summary'!$A:$A,$A90,'REEDS summary'!$B:$B,BV$55)</f>
        <v>2.4769610897360881E-3</v>
      </c>
      <c r="BX90">
        <f>SUMIFS('REEDS summary'!$S:$S,'REEDS summary'!$A:$A,$A90,'REEDS summary'!$B:$B,BX$55)</f>
        <v>0</v>
      </c>
      <c r="BY90">
        <f>SUMIFS('REEDS summary'!$S:$S,'REEDS summary'!$A:$A,$A90,'REEDS summary'!$B:$B,BY$55)</f>
        <v>2.3695836396309237E-2</v>
      </c>
      <c r="BZ90">
        <f>SUMIFS('REEDS summary'!$S:$S,'REEDS summary'!$A:$A,$A90,'REEDS summary'!$B:$B,BZ$55)</f>
        <v>0</v>
      </c>
      <c r="CA90">
        <f>SUMIFS('REEDS summary'!$S:$S,'REEDS summary'!$A:$A,$A90,'REEDS summary'!$B:$B,CA$55)</f>
        <v>4.8052870165309201E-2</v>
      </c>
      <c r="CB90">
        <f>SUMIFS('REEDS summary'!$S:$S,'REEDS summary'!$A:$A,$A90,'REEDS summary'!$B:$B,CB$55)</f>
        <v>6.1324102000496674E-3</v>
      </c>
      <c r="CC90">
        <f>SUMIFS('REEDS summary'!$S:$S,'REEDS summary'!$A:$A,$A90,'REEDS summary'!$B:$B,CC$55)</f>
        <v>0</v>
      </c>
      <c r="CD90">
        <f>SUMIFS('REEDS summary'!$S:$S,'REEDS summary'!$A:$A,$A90,'REEDS summary'!$B:$B,CD$55)</f>
        <v>0</v>
      </c>
      <c r="CE90">
        <f>SUMIFS('REEDS summary'!$S:$S,'REEDS summary'!$A:$A,$A90,'REEDS summary'!$B:$B,CE$55)</f>
        <v>0</v>
      </c>
      <c r="CF90">
        <f>SUMIFS('REEDS summary'!$S:$S,'REEDS summary'!$A:$A,$A90,'REEDS summary'!$B:$B,CF$55)</f>
        <v>0.91977247140946861</v>
      </c>
      <c r="CG90">
        <f>SUMIFS('REEDS summary'!$S:$S,'REEDS summary'!$A:$A,$A90,'REEDS summary'!$B:$B,CG$55)</f>
        <v>0</v>
      </c>
      <c r="CH90">
        <f>SUMIFS('REEDS summary'!$S:$S,'REEDS summary'!$A:$A,$A90,'REEDS summary'!$B:$B,CH$55)</f>
        <v>2.3464118288633318E-3</v>
      </c>
      <c r="CJ90">
        <f>SUMIFS('REEDS summary'!$T:$T,'REEDS summary'!$A:$A,$A90,'REEDS summary'!$B:$B,CJ$55)</f>
        <v>0</v>
      </c>
      <c r="CK90">
        <f>SUMIFS('REEDS summary'!$T:$T,'REEDS summary'!$A:$A,$A90,'REEDS summary'!$B:$B,CK$55)</f>
        <v>1.4416007164586297E-2</v>
      </c>
      <c r="CL90">
        <f>SUMIFS('REEDS summary'!$T:$T,'REEDS summary'!$A:$A,$A90,'REEDS summary'!$B:$B,CL$55)</f>
        <v>0</v>
      </c>
      <c r="CM90">
        <f>SUMIFS('REEDS summary'!$T:$T,'REEDS summary'!$A:$A,$A90,'REEDS summary'!$B:$B,CM$55)</f>
        <v>4.6830139263706876E-2</v>
      </c>
      <c r="CN90">
        <f>SUMIFS('REEDS summary'!$T:$T,'REEDS summary'!$A:$A,$A90,'REEDS summary'!$B:$B,CN$55)</f>
        <v>5.466017956976617E-3</v>
      </c>
      <c r="CO90">
        <f>SUMIFS('REEDS summary'!$T:$T,'REEDS summary'!$A:$A,$A90,'REEDS summary'!$B:$B,CO$55)</f>
        <v>0</v>
      </c>
      <c r="CP90">
        <f>SUMIFS('REEDS summary'!$T:$T,'REEDS summary'!$A:$A,$A90,'REEDS summary'!$B:$B,CP$55)</f>
        <v>0</v>
      </c>
      <c r="CQ90">
        <f>SUMIFS('REEDS summary'!$T:$T,'REEDS summary'!$A:$A,$A90,'REEDS summary'!$B:$B,CQ$55)</f>
        <v>0</v>
      </c>
      <c r="CR90">
        <f>SUMIFS('REEDS summary'!$T:$T,'REEDS summary'!$A:$A,$A90,'REEDS summary'!$B:$B,CR$55)</f>
        <v>0.93100731563153327</v>
      </c>
      <c r="CS90">
        <f>SUMIFS('REEDS summary'!$T:$T,'REEDS summary'!$A:$A,$A90,'REEDS summary'!$B:$B,CS$55)</f>
        <v>0</v>
      </c>
      <c r="CT90">
        <f>SUMIFS('REEDS summary'!$T:$T,'REEDS summary'!$A:$A,$A90,'REEDS summary'!$B:$B,CT$55)</f>
        <v>2.2805199831969301E-3</v>
      </c>
      <c r="CV90">
        <f>SUMIFS('REEDS summary'!$U:$U,'REEDS summary'!$A:$A,$A90,'REEDS summary'!$B:$B,CV$55)</f>
        <v>0</v>
      </c>
      <c r="CW90">
        <f>SUMIFS('REEDS summary'!$U:$U,'REEDS summary'!$A:$A,$A90,'REEDS summary'!$B:$B,CW$55)</f>
        <v>1.1776132792244785E-2</v>
      </c>
      <c r="CX90">
        <f>SUMIFS('REEDS summary'!$U:$U,'REEDS summary'!$A:$A,$A90,'REEDS summary'!$B:$B,CX$55)</f>
        <v>0</v>
      </c>
      <c r="CY90">
        <f>SUMIFS('REEDS summary'!$U:$U,'REEDS summary'!$A:$A,$A90,'REEDS summary'!$B:$B,CY$55)</f>
        <v>4.5176150932191968E-2</v>
      </c>
      <c r="CZ90">
        <f>SUMIFS('REEDS summary'!$U:$U,'REEDS summary'!$A:$A,$A90,'REEDS summary'!$B:$B,CZ$55)</f>
        <v>3.7777227403135469E-3</v>
      </c>
      <c r="DA90">
        <f>SUMIFS('REEDS summary'!$U:$U,'REEDS summary'!$A:$A,$A90,'REEDS summary'!$B:$B,DA$55)</f>
        <v>0</v>
      </c>
      <c r="DB90">
        <f>SUMIFS('REEDS summary'!$U:$U,'REEDS summary'!$A:$A,$A90,'REEDS summary'!$B:$B,DB$55)</f>
        <v>0</v>
      </c>
      <c r="DC90">
        <f>SUMIFS('REEDS summary'!$U:$U,'REEDS summary'!$A:$A,$A90,'REEDS summary'!$B:$B,DC$55)</f>
        <v>0</v>
      </c>
      <c r="DD90">
        <f>SUMIFS('REEDS summary'!$U:$U,'REEDS summary'!$A:$A,$A90,'REEDS summary'!$B:$B,DD$55)</f>
        <v>0.93707166347444171</v>
      </c>
      <c r="DE90">
        <f>SUMIFS('REEDS summary'!$U:$U,'REEDS summary'!$A:$A,$A90,'REEDS summary'!$B:$B,DE$55)</f>
        <v>0</v>
      </c>
      <c r="DF90">
        <f>SUMIFS('REEDS summary'!$U:$U,'REEDS summary'!$A:$A,$A90,'REEDS summary'!$B:$B,DF$55)</f>
        <v>2.1983300608079803E-3</v>
      </c>
    </row>
    <row r="91" spans="1:110">
      <c r="A91" s="19" t="s">
        <v>110</v>
      </c>
      <c r="B91" s="19">
        <f>SUMIFS('Cross border connections'!$R$4:$R$54,'Cross border connections'!$P$4:$P$54,Imports_new!A91)</f>
        <v>0</v>
      </c>
      <c r="D91">
        <f>SUMIFS('REEDS summary'!$M:$M,'REEDS summary'!$A:$A,$A91,'REEDS summary'!$B:$B,D$55)</f>
        <v>3.1354063482453712E-3</v>
      </c>
      <c r="E91">
        <f>SUMIFS('REEDS summary'!$M:$M,'REEDS summary'!$A:$A,$A91,'REEDS summary'!$B:$B,E$55)</f>
        <v>0.26084095247603251</v>
      </c>
      <c r="F91">
        <f>SUMIFS('REEDS summary'!$M:$M,'REEDS summary'!$A:$A,$A91,'REEDS summary'!$B:$B,F$55)</f>
        <v>0</v>
      </c>
      <c r="G91">
        <f>SUMIFS('REEDS summary'!$M:$M,'REEDS summary'!$A:$A,$A91,'REEDS summary'!$B:$B,G$55)</f>
        <v>2.4811013071795603E-3</v>
      </c>
      <c r="H91">
        <f>SUMIFS('REEDS summary'!$M:$M,'REEDS summary'!$A:$A,$A91,'REEDS summary'!$B:$B,H$55)</f>
        <v>0.56436626226646158</v>
      </c>
      <c r="I91">
        <f>SUMIFS('REEDS summary'!$M:$M,'REEDS summary'!$A:$A,$A91,'REEDS summary'!$B:$B,I$55)</f>
        <v>0.12970642119594483</v>
      </c>
      <c r="J91">
        <f>SUMIFS('REEDS summary'!$M:$M,'REEDS summary'!$A:$A,$A91,'REEDS summary'!$B:$B,J$55)</f>
        <v>0</v>
      </c>
      <c r="K91">
        <f>SUMIFS('REEDS summary'!$M:$M,'REEDS summary'!$A:$A,$A91,'REEDS summary'!$B:$B,K$55)</f>
        <v>2.6649067515890665E-3</v>
      </c>
      <c r="L91">
        <f>SUMIFS('REEDS summary'!$M:$M,'REEDS summary'!$A:$A,$A91,'REEDS summary'!$B:$B,L$55)</f>
        <v>2.2643258084347147E-2</v>
      </c>
      <c r="M91">
        <f>SUMIFS('REEDS summary'!$M:$M,'REEDS summary'!$A:$A,$A91,'REEDS summary'!$B:$B,M$55)</f>
        <v>0</v>
      </c>
      <c r="N91">
        <f>SUMIFS('REEDS summary'!$M:$M,'REEDS summary'!$A:$A,$A91,'REEDS summary'!$B:$B,N$55)</f>
        <v>1.4161691570199935E-2</v>
      </c>
      <c r="P91">
        <f>SUMIFS('REEDS summary'!$N:$N,'REEDS summary'!$A:$A,$A91,'REEDS summary'!$B:$B,P$55)</f>
        <v>2.8769670791565522E-3</v>
      </c>
      <c r="Q91">
        <f>SUMIFS('REEDS summary'!$N:$N,'REEDS summary'!$A:$A,$A91,'REEDS summary'!$B:$B,Q$55)</f>
        <v>0.23797756474051324</v>
      </c>
      <c r="R91">
        <f>SUMIFS('REEDS summary'!$N:$N,'REEDS summary'!$A:$A,$A91,'REEDS summary'!$B:$B,R$55)</f>
        <v>0</v>
      </c>
      <c r="S91">
        <f>SUMIFS('REEDS summary'!$N:$N,'REEDS summary'!$A:$A,$A91,'REEDS summary'!$B:$B,S$55)</f>
        <v>2.344983320768477E-3</v>
      </c>
      <c r="T91">
        <f>SUMIFS('REEDS summary'!$N:$N,'REEDS summary'!$A:$A,$A91,'REEDS summary'!$B:$B,T$55)</f>
        <v>0.58485066984225709</v>
      </c>
      <c r="U91">
        <f>SUMIFS('REEDS summary'!$N:$N,'REEDS summary'!$A:$A,$A91,'REEDS summary'!$B:$B,U$55)</f>
        <v>0.1225904776322175</v>
      </c>
      <c r="V91">
        <f>SUMIFS('REEDS summary'!$N:$N,'REEDS summary'!$A:$A,$A91,'REEDS summary'!$B:$B,V$55)</f>
        <v>0</v>
      </c>
      <c r="W91">
        <f>SUMIFS('REEDS summary'!$N:$N,'REEDS summary'!$A:$A,$A91,'REEDS summary'!$B:$B,W$55)</f>
        <v>2.1993316502044859E-3</v>
      </c>
      <c r="X91">
        <f>SUMIFS('REEDS summary'!$N:$N,'REEDS summary'!$A:$A,$A91,'REEDS summary'!$B:$B,X$55)</f>
        <v>2.0631657036865474E-2</v>
      </c>
      <c r="Y91">
        <f>SUMIFS('REEDS summary'!$N:$N,'REEDS summary'!$A:$A,$A91,'REEDS summary'!$B:$B,Y$55)</f>
        <v>0</v>
      </c>
      <c r="Z91">
        <f>SUMIFS('REEDS summary'!$N:$N,'REEDS summary'!$A:$A,$A91,'REEDS summary'!$B:$B,Z$55)</f>
        <v>2.65283486980172E-2</v>
      </c>
      <c r="AB91">
        <f>SUMIFS('REEDS summary'!$O:$O,'REEDS summary'!$A:$A,$A91,'REEDS summary'!$B:$B,AB$55)</f>
        <v>2.8731292211906711E-3</v>
      </c>
      <c r="AC91">
        <f>SUMIFS('REEDS summary'!$O:$O,'REEDS summary'!$A:$A,$A91,'REEDS summary'!$B:$B,AC$55)</f>
        <v>0.2236011587119128</v>
      </c>
      <c r="AD91">
        <f>SUMIFS('REEDS summary'!$O:$O,'REEDS summary'!$A:$A,$A91,'REEDS summary'!$B:$B,AD$55)</f>
        <v>0</v>
      </c>
      <c r="AE91">
        <f>SUMIFS('REEDS summary'!$O:$O,'REEDS summary'!$A:$A,$A91,'REEDS summary'!$B:$B,AE$55)</f>
        <v>2.3460871064143285E-3</v>
      </c>
      <c r="AF91">
        <f>SUMIFS('REEDS summary'!$O:$O,'REEDS summary'!$A:$A,$A91,'REEDS summary'!$B:$B,AF$55)</f>
        <v>0.59355569175760181</v>
      </c>
      <c r="AG91">
        <f>SUMIFS('REEDS summary'!$O:$O,'REEDS summary'!$A:$A,$A91,'REEDS summary'!$B:$B,AG$55)</f>
        <v>0.12242694262184822</v>
      </c>
      <c r="AH91">
        <f>SUMIFS('REEDS summary'!$O:$O,'REEDS summary'!$A:$A,$A91,'REEDS summary'!$B:$B,AH$55)</f>
        <v>2.252441162146882E-4</v>
      </c>
      <c r="AI91">
        <f>SUMIFS('REEDS summary'!$O:$O,'REEDS summary'!$A:$A,$A91,'REEDS summary'!$B:$B,AI$55)</f>
        <v>9.542366143838215E-4</v>
      </c>
      <c r="AJ91">
        <f>SUMIFS('REEDS summary'!$O:$O,'REEDS summary'!$A:$A,$A91,'REEDS summary'!$B:$B,AJ$55)</f>
        <v>2.1257921947682633E-2</v>
      </c>
      <c r="AK91">
        <f>SUMIFS('REEDS summary'!$O:$O,'REEDS summary'!$A:$A,$A91,'REEDS summary'!$B:$B,AK$55)</f>
        <v>0</v>
      </c>
      <c r="AL91">
        <f>SUMIFS('REEDS summary'!$O:$O,'REEDS summary'!$A:$A,$A91,'REEDS summary'!$B:$B,AL$55)</f>
        <v>3.2759587902750978E-2</v>
      </c>
      <c r="AN91">
        <f>SUMIFS('REEDS summary'!$P:$P,'REEDS summary'!$A:$A,$A91,'REEDS summary'!$B:$B,AN$55)</f>
        <v>2.9578607462951568E-3</v>
      </c>
      <c r="AO91">
        <f>SUMIFS('REEDS summary'!$P:$P,'REEDS summary'!$A:$A,$A91,'REEDS summary'!$B:$B,AO$55)</f>
        <v>0.22415367443150488</v>
      </c>
      <c r="AP91">
        <f>SUMIFS('REEDS summary'!$P:$P,'REEDS summary'!$A:$A,$A91,'REEDS summary'!$B:$B,AP$55)</f>
        <v>0</v>
      </c>
      <c r="AQ91">
        <f>SUMIFS('REEDS summary'!$P:$P,'REEDS summary'!$A:$A,$A91,'REEDS summary'!$B:$B,AQ$55)</f>
        <v>2.4200665472740913E-3</v>
      </c>
      <c r="AR91">
        <f>SUMIFS('REEDS summary'!$P:$P,'REEDS summary'!$A:$A,$A91,'REEDS summary'!$B:$B,AR$55)</f>
        <v>0.58788224880423345</v>
      </c>
      <c r="AS91">
        <f>SUMIFS('REEDS summary'!$P:$P,'REEDS summary'!$A:$A,$A91,'REEDS summary'!$B:$B,AS$55)</f>
        <v>0.12605967009831773</v>
      </c>
      <c r="AT91">
        <f>SUMIFS('REEDS summary'!$P:$P,'REEDS summary'!$A:$A,$A91,'REEDS summary'!$B:$B,AT$55)</f>
        <v>5.0568203754589188E-4</v>
      </c>
      <c r="AU91">
        <f>SUMIFS('REEDS summary'!$P:$P,'REEDS summary'!$A:$A,$A91,'REEDS summary'!$B:$B,AU$55)</f>
        <v>6.9540832979474946E-4</v>
      </c>
      <c r="AV91">
        <f>SUMIFS('REEDS summary'!$P:$P,'REEDS summary'!$A:$A,$A91,'REEDS summary'!$B:$B,AV$55)</f>
        <v>2.1830178045254691E-2</v>
      </c>
      <c r="AW91">
        <f>SUMIFS('REEDS summary'!$P:$P,'REEDS summary'!$A:$A,$A91,'REEDS summary'!$B:$B,AW$55)</f>
        <v>0</v>
      </c>
      <c r="AX91">
        <f>SUMIFS('REEDS summary'!$P:$P,'REEDS summary'!$A:$A,$A91,'REEDS summary'!$B:$B,AX$55)</f>
        <v>3.3495210959779302E-2</v>
      </c>
      <c r="AZ91">
        <f>SUMIFS('REEDS summary'!$Q:$Q,'REEDS summary'!$A:$A,$A91,'REEDS summary'!$B:$B,AZ$55)</f>
        <v>2.9629809348081845E-3</v>
      </c>
      <c r="BA91">
        <f>SUMIFS('REEDS summary'!$Q:$Q,'REEDS summary'!$A:$A,$A91,'REEDS summary'!$B:$B,BA$55)</f>
        <v>0.21844349890564507</v>
      </c>
      <c r="BB91">
        <f>SUMIFS('REEDS summary'!$Q:$Q,'REEDS summary'!$A:$A,$A91,'REEDS summary'!$B:$B,BB$55)</f>
        <v>0</v>
      </c>
      <c r="BC91">
        <f>SUMIFS('REEDS summary'!$Q:$Q,'REEDS summary'!$A:$A,$A91,'REEDS summary'!$B:$B,BC$55)</f>
        <v>2.4286208874057308E-3</v>
      </c>
      <c r="BD91">
        <f>SUMIFS('REEDS summary'!$Q:$Q,'REEDS summary'!$A:$A,$A91,'REEDS summary'!$B:$B,BD$55)</f>
        <v>0.59367791401584236</v>
      </c>
      <c r="BE91">
        <f>SUMIFS('REEDS summary'!$Q:$Q,'REEDS summary'!$A:$A,$A91,'REEDS summary'!$B:$B,BE$55)</f>
        <v>0.1262778849942022</v>
      </c>
      <c r="BF91">
        <f>SUMIFS('REEDS summary'!$Q:$Q,'REEDS summary'!$A:$A,$A91,'REEDS summary'!$B:$B,BF$55)</f>
        <v>5.051882420237545E-4</v>
      </c>
      <c r="BG91">
        <f>SUMIFS('REEDS summary'!$Q:$Q,'REEDS summary'!$A:$A,$A91,'REEDS summary'!$B:$B,BG$55)</f>
        <v>5.7562604310091182E-4</v>
      </c>
      <c r="BH91">
        <f>SUMIFS('REEDS summary'!$Q:$Q,'REEDS summary'!$A:$A,$A91,'REEDS summary'!$B:$B,BH$55)</f>
        <v>2.1809306918905199E-2</v>
      </c>
      <c r="BI91">
        <f>SUMIFS('REEDS summary'!$Q:$Q,'REEDS summary'!$A:$A,$A91,'REEDS summary'!$B:$B,BI$55)</f>
        <v>0</v>
      </c>
      <c r="BJ91">
        <f>SUMIFS('REEDS summary'!$Q:$Q,'REEDS summary'!$A:$A,$A91,'REEDS summary'!$B:$B,BJ$55)</f>
        <v>3.331897905806662E-2</v>
      </c>
      <c r="BL91">
        <f>SUMIFS('REEDS summary'!$R:$R,'REEDS summary'!$A:$A,$A91,'REEDS summary'!$B:$B,BL$55)</f>
        <v>3.1184633269581998E-3</v>
      </c>
      <c r="BM91">
        <f>SUMIFS('REEDS summary'!$R:$R,'REEDS summary'!$A:$A,$A91,'REEDS summary'!$B:$B,BM$55)</f>
        <v>0.16017959352722969</v>
      </c>
      <c r="BN91">
        <f>SUMIFS('REEDS summary'!$R:$R,'REEDS summary'!$A:$A,$A91,'REEDS summary'!$B:$B,BN$55)</f>
        <v>0</v>
      </c>
      <c r="BO91">
        <f>SUMIFS('REEDS summary'!$R:$R,'REEDS summary'!$A:$A,$A91,'REEDS summary'!$B:$B,BO$55)</f>
        <v>2.5606568976425589E-3</v>
      </c>
      <c r="BP91">
        <f>SUMIFS('REEDS summary'!$R:$R,'REEDS summary'!$A:$A,$A91,'REEDS summary'!$B:$B,BP$55)</f>
        <v>0.64282902841702239</v>
      </c>
      <c r="BQ91">
        <f>SUMIFS('REEDS summary'!$R:$R,'REEDS summary'!$A:$A,$A91,'REEDS summary'!$B:$B,BQ$55)</f>
        <v>0.1329043156282603</v>
      </c>
      <c r="BR91">
        <f>SUMIFS('REEDS summary'!$R:$R,'REEDS summary'!$A:$A,$A91,'REEDS summary'!$B:$B,BR$55)</f>
        <v>5.3025698955666285E-4</v>
      </c>
      <c r="BS91">
        <f>SUMIFS('REEDS summary'!$R:$R,'REEDS summary'!$A:$A,$A91,'REEDS summary'!$B:$B,BS$55)</f>
        <v>1.4867090803565483E-4</v>
      </c>
      <c r="BT91">
        <f>SUMIFS('REEDS summary'!$R:$R,'REEDS summary'!$A:$A,$A91,'REEDS summary'!$B:$B,BT$55)</f>
        <v>2.2892073713964688E-2</v>
      </c>
      <c r="BU91">
        <f>SUMIFS('REEDS summary'!$R:$R,'REEDS summary'!$A:$A,$A91,'REEDS summary'!$B:$B,BU$55)</f>
        <v>0</v>
      </c>
      <c r="BV91">
        <f>SUMIFS('REEDS summary'!$R:$R,'REEDS summary'!$A:$A,$A91,'REEDS summary'!$B:$B,BV$55)</f>
        <v>3.4836940591329822E-2</v>
      </c>
      <c r="BX91">
        <f>SUMIFS('REEDS summary'!$S:$S,'REEDS summary'!$A:$A,$A91,'REEDS summary'!$B:$B,BX$55)</f>
        <v>3.4428225886779422E-3</v>
      </c>
      <c r="BY91">
        <f>SUMIFS('REEDS summary'!$S:$S,'REEDS summary'!$A:$A,$A91,'REEDS summary'!$B:$B,BY$55)</f>
        <v>0.10215759324991272</v>
      </c>
      <c r="BZ91">
        <f>SUMIFS('REEDS summary'!$S:$S,'REEDS summary'!$A:$A,$A91,'REEDS summary'!$B:$B,BZ$55)</f>
        <v>0</v>
      </c>
      <c r="CA91">
        <f>SUMIFS('REEDS summary'!$S:$S,'REEDS summary'!$A:$A,$A91,'REEDS summary'!$B:$B,CA$55)</f>
        <v>2.8119447372810468E-3</v>
      </c>
      <c r="CB91">
        <f>SUMIFS('REEDS summary'!$S:$S,'REEDS summary'!$A:$A,$A91,'REEDS summary'!$B:$B,CB$55)</f>
        <v>0.65886278033919043</v>
      </c>
      <c r="CC91">
        <f>SUMIFS('REEDS summary'!$S:$S,'REEDS summary'!$A:$A,$A91,'REEDS summary'!$B:$B,CC$55)</f>
        <v>0.1456849464050633</v>
      </c>
      <c r="CD91">
        <f>SUMIFS('REEDS summary'!$S:$S,'REEDS summary'!$A:$A,$A91,'REEDS summary'!$B:$B,CD$55)</f>
        <v>2.6773753528147105E-4</v>
      </c>
      <c r="CE91">
        <f>SUMIFS('REEDS summary'!$S:$S,'REEDS summary'!$A:$A,$A91,'REEDS summary'!$B:$B,CE$55)</f>
        <v>1.6296771979736191E-4</v>
      </c>
      <c r="CF91">
        <f>SUMIFS('REEDS summary'!$S:$S,'REEDS summary'!$A:$A,$A91,'REEDS summary'!$B:$B,CF$55)</f>
        <v>2.3968373358213807E-2</v>
      </c>
      <c r="CG91">
        <f>SUMIFS('REEDS summary'!$S:$S,'REEDS summary'!$A:$A,$A91,'REEDS summary'!$B:$B,CG$55)</f>
        <v>0</v>
      </c>
      <c r="CH91">
        <f>SUMIFS('REEDS summary'!$S:$S,'REEDS summary'!$A:$A,$A91,'REEDS summary'!$B:$B,CH$55)</f>
        <v>6.2640834066581913E-2</v>
      </c>
      <c r="CJ91">
        <f>SUMIFS('REEDS summary'!$T:$T,'REEDS summary'!$A:$A,$A91,'REEDS summary'!$B:$B,CJ$55)</f>
        <v>3.6050764329239827E-3</v>
      </c>
      <c r="CK91">
        <f>SUMIFS('REEDS summary'!$T:$T,'REEDS summary'!$A:$A,$A91,'REEDS summary'!$B:$B,CK$55)</f>
        <v>7.2415762795274188E-2</v>
      </c>
      <c r="CL91">
        <f>SUMIFS('REEDS summary'!$T:$T,'REEDS summary'!$A:$A,$A91,'REEDS summary'!$B:$B,CL$55)</f>
        <v>0</v>
      </c>
      <c r="CM91">
        <f>SUMIFS('REEDS summary'!$T:$T,'REEDS summary'!$A:$A,$A91,'REEDS summary'!$B:$B,CM$55)</f>
        <v>2.9418952691705261E-3</v>
      </c>
      <c r="CN91">
        <f>SUMIFS('REEDS summary'!$T:$T,'REEDS summary'!$A:$A,$A91,'REEDS summary'!$B:$B,CN$55)</f>
        <v>0.67206415154956067</v>
      </c>
      <c r="CO91">
        <f>SUMIFS('REEDS summary'!$T:$T,'REEDS summary'!$A:$A,$A91,'REEDS summary'!$B:$B,CO$55)</f>
        <v>0.15214511648347531</v>
      </c>
      <c r="CP91">
        <f>SUMIFS('REEDS summary'!$T:$T,'REEDS summary'!$A:$A,$A91,'REEDS summary'!$B:$B,CP$55)</f>
        <v>6.0377724491825994E-4</v>
      </c>
      <c r="CQ91">
        <f>SUMIFS('REEDS summary'!$T:$T,'REEDS summary'!$A:$A,$A91,'REEDS summary'!$B:$B,CQ$55)</f>
        <v>0</v>
      </c>
      <c r="CR91">
        <f>SUMIFS('REEDS summary'!$T:$T,'REEDS summary'!$A:$A,$A91,'REEDS summary'!$B:$B,CR$55)</f>
        <v>2.6065433851173263E-2</v>
      </c>
      <c r="CS91">
        <f>SUMIFS('REEDS summary'!$T:$T,'REEDS summary'!$A:$A,$A91,'REEDS summary'!$B:$B,CS$55)</f>
        <v>0</v>
      </c>
      <c r="CT91">
        <f>SUMIFS('REEDS summary'!$T:$T,'REEDS summary'!$A:$A,$A91,'REEDS summary'!$B:$B,CT$55)</f>
        <v>7.0158786373503743E-2</v>
      </c>
      <c r="CV91">
        <f>SUMIFS('REEDS summary'!$U:$U,'REEDS summary'!$A:$A,$A91,'REEDS summary'!$B:$B,CV$55)</f>
        <v>3.8238188695223821E-3</v>
      </c>
      <c r="CW91">
        <f>SUMIFS('REEDS summary'!$U:$U,'REEDS summary'!$A:$A,$A91,'REEDS summary'!$B:$B,CW$55)</f>
        <v>3.3726427113486772E-2</v>
      </c>
      <c r="CX91">
        <f>SUMIFS('REEDS summary'!$U:$U,'REEDS summary'!$A:$A,$A91,'REEDS summary'!$B:$B,CX$55)</f>
        <v>0</v>
      </c>
      <c r="CY91">
        <f>SUMIFS('REEDS summary'!$U:$U,'REEDS summary'!$A:$A,$A91,'REEDS summary'!$B:$B,CY$55)</f>
        <v>3.1588329301417417E-3</v>
      </c>
      <c r="CZ91">
        <f>SUMIFS('REEDS summary'!$U:$U,'REEDS summary'!$A:$A,$A91,'REEDS summary'!$B:$B,CZ$55)</f>
        <v>0.67303082910176959</v>
      </c>
      <c r="DA91">
        <f>SUMIFS('REEDS summary'!$U:$U,'REEDS summary'!$A:$A,$A91,'REEDS summary'!$B:$B,DA$55)</f>
        <v>0.16307288923667002</v>
      </c>
      <c r="DB91">
        <f>SUMIFS('REEDS summary'!$U:$U,'REEDS summary'!$A:$A,$A91,'REEDS summary'!$B:$B,DB$55)</f>
        <v>6.4537524689343767E-4</v>
      </c>
      <c r="DC91">
        <f>SUMIFS('REEDS summary'!$U:$U,'REEDS summary'!$A:$A,$A91,'REEDS summary'!$B:$B,DC$55)</f>
        <v>0</v>
      </c>
      <c r="DD91">
        <f>SUMIFS('REEDS summary'!$U:$U,'REEDS summary'!$A:$A,$A91,'REEDS summary'!$B:$B,DD$55)</f>
        <v>2.3622519246212129E-2</v>
      </c>
      <c r="DE91">
        <f>SUMIFS('REEDS summary'!$U:$U,'REEDS summary'!$A:$A,$A91,'REEDS summary'!$B:$B,DE$55)</f>
        <v>0</v>
      </c>
      <c r="DF91">
        <f>SUMIFS('REEDS summary'!$U:$U,'REEDS summary'!$A:$A,$A91,'REEDS summary'!$B:$B,DF$55)</f>
        <v>9.8919308255303998E-2</v>
      </c>
    </row>
    <row r="92" spans="1:110">
      <c r="A92" s="19" t="s">
        <v>112</v>
      </c>
      <c r="B92" s="19">
        <f>SUMIFS('Cross border connections'!$R$4:$R$54,'Cross border connections'!$P$4:$P$54,Imports_new!A92)</f>
        <v>0</v>
      </c>
      <c r="D92">
        <f>SUMIFS('REEDS summary'!$M:$M,'REEDS summary'!$A:$A,$A92,'REEDS summary'!$B:$B,D$55)</f>
        <v>3.0882117732404496E-4</v>
      </c>
      <c r="E92">
        <f>SUMIFS('REEDS summary'!$M:$M,'REEDS summary'!$A:$A,$A92,'REEDS summary'!$B:$B,E$55)</f>
        <v>0.14603151348653926</v>
      </c>
      <c r="F92">
        <f>SUMIFS('REEDS summary'!$M:$M,'REEDS summary'!$A:$A,$A92,'REEDS summary'!$B:$B,F$55)</f>
        <v>0</v>
      </c>
      <c r="G92">
        <f>SUMIFS('REEDS summary'!$M:$M,'REEDS summary'!$A:$A,$A92,'REEDS summary'!$B:$B,G$55)</f>
        <v>2.6090530031833609E-2</v>
      </c>
      <c r="H92">
        <f>SUMIFS('REEDS summary'!$M:$M,'REEDS summary'!$A:$A,$A92,'REEDS summary'!$B:$B,H$55)</f>
        <v>0.26146078968135555</v>
      </c>
      <c r="I92">
        <f>SUMIFS('REEDS summary'!$M:$M,'REEDS summary'!$A:$A,$A92,'REEDS summary'!$B:$B,I$55)</f>
        <v>0</v>
      </c>
      <c r="J92">
        <f>SUMIFS('REEDS summary'!$M:$M,'REEDS summary'!$A:$A,$A92,'REEDS summary'!$B:$B,J$55)</f>
        <v>0</v>
      </c>
      <c r="K92">
        <f>SUMIFS('REEDS summary'!$M:$M,'REEDS summary'!$A:$A,$A92,'REEDS summary'!$B:$B,K$55)</f>
        <v>6.359737675979657E-2</v>
      </c>
      <c r="L92">
        <f>SUMIFS('REEDS summary'!$M:$M,'REEDS summary'!$A:$A,$A92,'REEDS summary'!$B:$B,L$55)</f>
        <v>0.50121900254527296</v>
      </c>
      <c r="M92">
        <f>SUMIFS('REEDS summary'!$M:$M,'REEDS summary'!$A:$A,$A92,'REEDS summary'!$B:$B,M$55)</f>
        <v>0</v>
      </c>
      <c r="N92">
        <f>SUMIFS('REEDS summary'!$M:$M,'REEDS summary'!$A:$A,$A92,'REEDS summary'!$B:$B,N$55)</f>
        <v>1.2919663178779961E-3</v>
      </c>
      <c r="P92">
        <f>SUMIFS('REEDS summary'!$N:$N,'REEDS summary'!$A:$A,$A92,'REEDS summary'!$B:$B,P$55)</f>
        <v>2.8536022654085153E-4</v>
      </c>
      <c r="Q92">
        <f>SUMIFS('REEDS summary'!$N:$N,'REEDS summary'!$A:$A,$A92,'REEDS summary'!$B:$B,Q$55)</f>
        <v>8.2003790241939753E-2</v>
      </c>
      <c r="R92">
        <f>SUMIFS('REEDS summary'!$N:$N,'REEDS summary'!$A:$A,$A92,'REEDS summary'!$B:$B,R$55)</f>
        <v>0</v>
      </c>
      <c r="S92">
        <f>SUMIFS('REEDS summary'!$N:$N,'REEDS summary'!$A:$A,$A92,'REEDS summary'!$B:$B,S$55)</f>
        <v>2.4108448860172268E-2</v>
      </c>
      <c r="T92">
        <f>SUMIFS('REEDS summary'!$N:$N,'REEDS summary'!$A:$A,$A92,'REEDS summary'!$B:$B,T$55)</f>
        <v>0.22705026023127506</v>
      </c>
      <c r="U92">
        <f>SUMIFS('REEDS summary'!$N:$N,'REEDS summary'!$A:$A,$A92,'REEDS summary'!$B:$B,U$55)</f>
        <v>0</v>
      </c>
      <c r="V92">
        <f>SUMIFS('REEDS summary'!$N:$N,'REEDS summary'!$A:$A,$A92,'REEDS summary'!$B:$B,V$55)</f>
        <v>0</v>
      </c>
      <c r="W92">
        <f>SUMIFS('REEDS summary'!$N:$N,'REEDS summary'!$A:$A,$A92,'REEDS summary'!$B:$B,W$55)</f>
        <v>5.3159068979276733E-2</v>
      </c>
      <c r="X92">
        <f>SUMIFS('REEDS summary'!$N:$N,'REEDS summary'!$A:$A,$A92,'REEDS summary'!$B:$B,X$55)</f>
        <v>0.59653295861833233</v>
      </c>
      <c r="Y92">
        <f>SUMIFS('REEDS summary'!$N:$N,'REEDS summary'!$A:$A,$A92,'REEDS summary'!$B:$B,Y$55)</f>
        <v>0</v>
      </c>
      <c r="Z92">
        <f>SUMIFS('REEDS summary'!$N:$N,'REEDS summary'!$A:$A,$A92,'REEDS summary'!$B:$B,Z$55)</f>
        <v>1.686011284246304E-2</v>
      </c>
      <c r="AB92">
        <f>SUMIFS('REEDS summary'!$O:$O,'REEDS summary'!$A:$A,$A92,'REEDS summary'!$B:$B,AB$55)</f>
        <v>2.6742370704409296E-4</v>
      </c>
      <c r="AC92">
        <f>SUMIFS('REEDS summary'!$O:$O,'REEDS summary'!$A:$A,$A92,'REEDS summary'!$B:$B,AC$55)</f>
        <v>3.8804418407362463E-2</v>
      </c>
      <c r="AD92">
        <f>SUMIFS('REEDS summary'!$O:$O,'REEDS summary'!$A:$A,$A92,'REEDS summary'!$B:$B,AD$55)</f>
        <v>0</v>
      </c>
      <c r="AE92">
        <f>SUMIFS('REEDS summary'!$O:$O,'REEDS summary'!$A:$A,$A92,'REEDS summary'!$B:$B,AE$55)</f>
        <v>2.2613512002044131E-2</v>
      </c>
      <c r="AF92">
        <f>SUMIFS('REEDS summary'!$O:$O,'REEDS summary'!$A:$A,$A92,'REEDS summary'!$B:$B,AF$55)</f>
        <v>0.20465269870813715</v>
      </c>
      <c r="AG92">
        <f>SUMIFS('REEDS summary'!$O:$O,'REEDS summary'!$A:$A,$A92,'REEDS summary'!$B:$B,AG$55)</f>
        <v>0</v>
      </c>
      <c r="AH92">
        <f>SUMIFS('REEDS summary'!$O:$O,'REEDS summary'!$A:$A,$A92,'REEDS summary'!$B:$B,AH$55)</f>
        <v>0</v>
      </c>
      <c r="AI92">
        <f>SUMIFS('REEDS summary'!$O:$O,'REEDS summary'!$A:$A,$A92,'REEDS summary'!$B:$B,AI$55)</f>
        <v>3.1703995849228304E-2</v>
      </c>
      <c r="AJ92">
        <f>SUMIFS('REEDS summary'!$O:$O,'REEDS summary'!$A:$A,$A92,'REEDS summary'!$B:$B,AJ$55)</f>
        <v>0.65768706734048543</v>
      </c>
      <c r="AK92">
        <f>SUMIFS('REEDS summary'!$O:$O,'REEDS summary'!$A:$A,$A92,'REEDS summary'!$B:$B,AK$55)</f>
        <v>0</v>
      </c>
      <c r="AL92">
        <f>SUMIFS('REEDS summary'!$O:$O,'REEDS summary'!$A:$A,$A92,'REEDS summary'!$B:$B,AL$55)</f>
        <v>4.4270883985698388E-2</v>
      </c>
      <c r="AN92">
        <f>SUMIFS('REEDS summary'!$P:$P,'REEDS summary'!$A:$A,$A92,'REEDS summary'!$B:$B,AN$55)</f>
        <v>2.7262179665814062E-4</v>
      </c>
      <c r="AO92">
        <f>SUMIFS('REEDS summary'!$P:$P,'REEDS summary'!$A:$A,$A92,'REEDS summary'!$B:$B,AO$55)</f>
        <v>2.1683347124541778E-2</v>
      </c>
      <c r="AP92">
        <f>SUMIFS('REEDS summary'!$P:$P,'REEDS summary'!$A:$A,$A92,'REEDS summary'!$B:$B,AP$55)</f>
        <v>0</v>
      </c>
      <c r="AQ92">
        <f>SUMIFS('REEDS summary'!$P:$P,'REEDS summary'!$A:$A,$A92,'REEDS summary'!$B:$B,AQ$55)</f>
        <v>2.3054114261495697E-2</v>
      </c>
      <c r="AR92">
        <f>SUMIFS('REEDS summary'!$P:$P,'REEDS summary'!$A:$A,$A92,'REEDS summary'!$B:$B,AR$55)</f>
        <v>0.16280563143124038</v>
      </c>
      <c r="AS92">
        <f>SUMIFS('REEDS summary'!$P:$P,'REEDS summary'!$A:$A,$A92,'REEDS summary'!$B:$B,AS$55)</f>
        <v>0</v>
      </c>
      <c r="AT92">
        <f>SUMIFS('REEDS summary'!$P:$P,'REEDS summary'!$A:$A,$A92,'REEDS summary'!$B:$B,AT$55)</f>
        <v>0</v>
      </c>
      <c r="AU92">
        <f>SUMIFS('REEDS summary'!$P:$P,'REEDS summary'!$A:$A,$A92,'REEDS summary'!$B:$B,AU$55)</f>
        <v>3.090517289637695E-2</v>
      </c>
      <c r="AV92">
        <f>SUMIFS('REEDS summary'!$P:$P,'REEDS summary'!$A:$A,$A92,'REEDS summary'!$B:$B,AV$55)</f>
        <v>0.71609240453197887</v>
      </c>
      <c r="AW92">
        <f>SUMIFS('REEDS summary'!$P:$P,'REEDS summary'!$A:$A,$A92,'REEDS summary'!$B:$B,AW$55)</f>
        <v>0</v>
      </c>
      <c r="AX92">
        <f>SUMIFS('REEDS summary'!$P:$P,'REEDS summary'!$A:$A,$A92,'REEDS summary'!$B:$B,AX$55)</f>
        <v>4.5186707957708225E-2</v>
      </c>
      <c r="AZ92">
        <f>SUMIFS('REEDS summary'!$Q:$Q,'REEDS summary'!$A:$A,$A92,'REEDS summary'!$B:$B,AZ$55)</f>
        <v>2.7887530406840147E-4</v>
      </c>
      <c r="BA92">
        <f>SUMIFS('REEDS summary'!$Q:$Q,'REEDS summary'!$A:$A,$A92,'REEDS summary'!$B:$B,BA$55)</f>
        <v>1.263238599557958E-2</v>
      </c>
      <c r="BB92">
        <f>SUMIFS('REEDS summary'!$Q:$Q,'REEDS summary'!$A:$A,$A92,'REEDS summary'!$B:$B,BB$55)</f>
        <v>0</v>
      </c>
      <c r="BC92">
        <f>SUMIFS('REEDS summary'!$Q:$Q,'REEDS summary'!$A:$A,$A92,'REEDS summary'!$B:$B,BC$55)</f>
        <v>2.3490915722025964E-2</v>
      </c>
      <c r="BD92">
        <f>SUMIFS('REEDS summary'!$Q:$Q,'REEDS summary'!$A:$A,$A92,'REEDS summary'!$B:$B,BD$55)</f>
        <v>0.13903683785873652</v>
      </c>
      <c r="BE92">
        <f>SUMIFS('REEDS summary'!$Q:$Q,'REEDS summary'!$A:$A,$A92,'REEDS summary'!$B:$B,BE$55)</f>
        <v>0</v>
      </c>
      <c r="BF92">
        <f>SUMIFS('REEDS summary'!$Q:$Q,'REEDS summary'!$A:$A,$A92,'REEDS summary'!$B:$B,BF$55)</f>
        <v>0</v>
      </c>
      <c r="BG92">
        <f>SUMIFS('REEDS summary'!$Q:$Q,'REEDS summary'!$A:$A,$A92,'REEDS summary'!$B:$B,BG$55)</f>
        <v>2.962212006233033E-2</v>
      </c>
      <c r="BH92">
        <f>SUMIFS('REEDS summary'!$Q:$Q,'REEDS summary'!$A:$A,$A92,'REEDS summary'!$B:$B,BH$55)</f>
        <v>0.74907607792624176</v>
      </c>
      <c r="BI92">
        <f>SUMIFS('REEDS summary'!$Q:$Q,'REEDS summary'!$A:$A,$A92,'REEDS summary'!$B:$B,BI$55)</f>
        <v>0</v>
      </c>
      <c r="BJ92">
        <f>SUMIFS('REEDS summary'!$Q:$Q,'REEDS summary'!$A:$A,$A92,'REEDS summary'!$B:$B,BJ$55)</f>
        <v>4.5862787131017491E-2</v>
      </c>
      <c r="BL92">
        <f>SUMIFS('REEDS summary'!$R:$R,'REEDS summary'!$A:$A,$A92,'REEDS summary'!$B:$B,BL$55)</f>
        <v>2.7439302891664512E-4</v>
      </c>
      <c r="BM92">
        <f>SUMIFS('REEDS summary'!$R:$R,'REEDS summary'!$A:$A,$A92,'REEDS summary'!$B:$B,BM$55)</f>
        <v>6.1178465185637333E-3</v>
      </c>
      <c r="BN92">
        <f>SUMIFS('REEDS summary'!$R:$R,'REEDS summary'!$A:$A,$A92,'REEDS summary'!$B:$B,BN$55)</f>
        <v>0</v>
      </c>
      <c r="BO92">
        <f>SUMIFS('REEDS summary'!$R:$R,'REEDS summary'!$A:$A,$A92,'REEDS summary'!$B:$B,BO$55)</f>
        <v>2.438053102009323E-2</v>
      </c>
      <c r="BP92">
        <f>SUMIFS('REEDS summary'!$R:$R,'REEDS summary'!$A:$A,$A92,'REEDS summary'!$B:$B,BP$55)</f>
        <v>0.11127032612703161</v>
      </c>
      <c r="BQ92">
        <f>SUMIFS('REEDS summary'!$R:$R,'REEDS summary'!$A:$A,$A92,'REEDS summary'!$B:$B,BQ$55)</f>
        <v>0</v>
      </c>
      <c r="BR92">
        <f>SUMIFS('REEDS summary'!$R:$R,'REEDS summary'!$A:$A,$A92,'REEDS summary'!$B:$B,BR$55)</f>
        <v>0</v>
      </c>
      <c r="BS92">
        <f>SUMIFS('REEDS summary'!$R:$R,'REEDS summary'!$A:$A,$A92,'REEDS summary'!$B:$B,BS$55)</f>
        <v>2.841917386582514E-2</v>
      </c>
      <c r="BT92">
        <f>SUMIFS('REEDS summary'!$R:$R,'REEDS summary'!$A:$A,$A92,'REEDS summary'!$B:$B,BT$55)</f>
        <v>0.78264508330955429</v>
      </c>
      <c r="BU92">
        <f>SUMIFS('REEDS summary'!$R:$R,'REEDS summary'!$A:$A,$A92,'REEDS summary'!$B:$B,BU$55)</f>
        <v>0</v>
      </c>
      <c r="BV92">
        <f>SUMIFS('REEDS summary'!$R:$R,'REEDS summary'!$A:$A,$A92,'REEDS summary'!$B:$B,BV$55)</f>
        <v>4.6892646130015397E-2</v>
      </c>
      <c r="BX92">
        <f>SUMIFS('REEDS summary'!$S:$S,'REEDS summary'!$A:$A,$A92,'REEDS summary'!$B:$B,BX$55)</f>
        <v>2.1982840988300553E-4</v>
      </c>
      <c r="BY92">
        <f>SUMIFS('REEDS summary'!$S:$S,'REEDS summary'!$A:$A,$A92,'REEDS summary'!$B:$B,BY$55)</f>
        <v>0</v>
      </c>
      <c r="BZ92">
        <f>SUMIFS('REEDS summary'!$S:$S,'REEDS summary'!$A:$A,$A92,'REEDS summary'!$B:$B,BZ$55)</f>
        <v>0</v>
      </c>
      <c r="CA92">
        <f>SUMIFS('REEDS summary'!$S:$S,'REEDS summary'!$A:$A,$A92,'REEDS summary'!$B:$B,CA$55)</f>
        <v>2.103468235086043E-2</v>
      </c>
      <c r="CB92">
        <f>SUMIFS('REEDS summary'!$S:$S,'REEDS summary'!$A:$A,$A92,'REEDS summary'!$B:$B,CB$55)</f>
        <v>6.8701835837961273E-2</v>
      </c>
      <c r="CC92">
        <f>SUMIFS('REEDS summary'!$S:$S,'REEDS summary'!$A:$A,$A92,'REEDS summary'!$B:$B,CC$55)</f>
        <v>0</v>
      </c>
      <c r="CD92">
        <f>SUMIFS('REEDS summary'!$S:$S,'REEDS summary'!$A:$A,$A92,'REEDS summary'!$B:$B,CD$55)</f>
        <v>0</v>
      </c>
      <c r="CE92">
        <f>SUMIFS('REEDS summary'!$S:$S,'REEDS summary'!$A:$A,$A92,'REEDS summary'!$B:$B,CE$55)</f>
        <v>2.2626053242996675E-2</v>
      </c>
      <c r="CF92">
        <f>SUMIFS('REEDS summary'!$S:$S,'REEDS summary'!$A:$A,$A92,'REEDS summary'!$B:$B,CF$55)</f>
        <v>0.81755411838531977</v>
      </c>
      <c r="CG92">
        <f>SUMIFS('REEDS summary'!$S:$S,'REEDS summary'!$A:$A,$A92,'REEDS summary'!$B:$B,CG$55)</f>
        <v>0</v>
      </c>
      <c r="CH92">
        <f>SUMIFS('REEDS summary'!$S:$S,'REEDS summary'!$A:$A,$A92,'REEDS summary'!$B:$B,CH$55)</f>
        <v>6.9863481772978825E-2</v>
      </c>
      <c r="CJ92">
        <f>SUMIFS('REEDS summary'!$T:$T,'REEDS summary'!$A:$A,$A92,'REEDS summary'!$B:$B,CJ$55)</f>
        <v>1.8764649621478923E-4</v>
      </c>
      <c r="CK92">
        <f>SUMIFS('REEDS summary'!$T:$T,'REEDS summary'!$A:$A,$A92,'REEDS summary'!$B:$B,CK$55)</f>
        <v>0</v>
      </c>
      <c r="CL92">
        <f>SUMIFS('REEDS summary'!$T:$T,'REEDS summary'!$A:$A,$A92,'REEDS summary'!$B:$B,CL$55)</f>
        <v>0</v>
      </c>
      <c r="CM92">
        <f>SUMIFS('REEDS summary'!$T:$T,'REEDS summary'!$A:$A,$A92,'REEDS summary'!$B:$B,CM$55)</f>
        <v>1.9117668310304078E-2</v>
      </c>
      <c r="CN92">
        <f>SUMIFS('REEDS summary'!$T:$T,'REEDS summary'!$A:$A,$A92,'REEDS summary'!$B:$B,CN$55)</f>
        <v>4.8860222758284111E-2</v>
      </c>
      <c r="CO92">
        <f>SUMIFS('REEDS summary'!$T:$T,'REEDS summary'!$A:$A,$A92,'REEDS summary'!$B:$B,CO$55)</f>
        <v>0</v>
      </c>
      <c r="CP92">
        <f>SUMIFS('REEDS summary'!$T:$T,'REEDS summary'!$A:$A,$A92,'REEDS summary'!$B:$B,CP$55)</f>
        <v>0</v>
      </c>
      <c r="CQ92">
        <f>SUMIFS('REEDS summary'!$T:$T,'REEDS summary'!$A:$A,$A92,'REEDS summary'!$B:$B,CQ$55)</f>
        <v>1.7594646556964466E-2</v>
      </c>
      <c r="CR92">
        <f>SUMIFS('REEDS summary'!$T:$T,'REEDS summary'!$A:$A,$A92,'REEDS summary'!$B:$B,CR$55)</f>
        <v>0.8507146022849017</v>
      </c>
      <c r="CS92">
        <f>SUMIFS('REEDS summary'!$T:$T,'REEDS summary'!$A:$A,$A92,'REEDS summary'!$B:$B,CS$55)</f>
        <v>0</v>
      </c>
      <c r="CT92">
        <f>SUMIFS('REEDS summary'!$T:$T,'REEDS summary'!$A:$A,$A92,'REEDS summary'!$B:$B,CT$55)</f>
        <v>6.3525213593330854E-2</v>
      </c>
      <c r="CV92">
        <f>SUMIFS('REEDS summary'!$U:$U,'REEDS summary'!$A:$A,$A92,'REEDS summary'!$B:$B,CV$55)</f>
        <v>1.5754539768868394E-4</v>
      </c>
      <c r="CW92">
        <f>SUMIFS('REEDS summary'!$U:$U,'REEDS summary'!$A:$A,$A92,'REEDS summary'!$B:$B,CW$55)</f>
        <v>0</v>
      </c>
      <c r="CX92">
        <f>SUMIFS('REEDS summary'!$U:$U,'REEDS summary'!$A:$A,$A92,'REEDS summary'!$B:$B,CX$55)</f>
        <v>0</v>
      </c>
      <c r="CY92">
        <f>SUMIFS('REEDS summary'!$U:$U,'REEDS summary'!$A:$A,$A92,'REEDS summary'!$B:$B,CY$55)</f>
        <v>1.8201213446658402E-2</v>
      </c>
      <c r="CZ92">
        <f>SUMIFS('REEDS summary'!$U:$U,'REEDS summary'!$A:$A,$A92,'REEDS summary'!$B:$B,CZ$55)</f>
        <v>3.9665765983637691E-2</v>
      </c>
      <c r="DA92">
        <f>SUMIFS('REEDS summary'!$U:$U,'REEDS summary'!$A:$A,$A92,'REEDS summary'!$B:$B,DA$55)</f>
        <v>0</v>
      </c>
      <c r="DB92">
        <f>SUMIFS('REEDS summary'!$U:$U,'REEDS summary'!$A:$A,$A92,'REEDS summary'!$B:$B,DB$55)</f>
        <v>0</v>
      </c>
      <c r="DC92">
        <f>SUMIFS('REEDS summary'!$U:$U,'REEDS summary'!$A:$A,$A92,'REEDS summary'!$B:$B,DC$55)</f>
        <v>1.116246531727812E-2</v>
      </c>
      <c r="DD92">
        <f>SUMIFS('REEDS summary'!$U:$U,'REEDS summary'!$A:$A,$A92,'REEDS summary'!$B:$B,DD$55)</f>
        <v>0.87041225291460433</v>
      </c>
      <c r="DE92">
        <f>SUMIFS('REEDS summary'!$U:$U,'REEDS summary'!$A:$A,$A92,'REEDS summary'!$B:$B,DE$55)</f>
        <v>0</v>
      </c>
      <c r="DF92">
        <f>SUMIFS('REEDS summary'!$U:$U,'REEDS summary'!$A:$A,$A92,'REEDS summary'!$B:$B,DF$55)</f>
        <v>6.0400756940132826E-2</v>
      </c>
    </row>
    <row r="93" spans="1:110">
      <c r="A93" s="19" t="s">
        <v>115</v>
      </c>
      <c r="B93" s="19">
        <f>SUMIFS('Cross border connections'!$R$4:$R$54,'Cross border connections'!$P$4:$P$54,Imports_new!A93)</f>
        <v>0</v>
      </c>
      <c r="D93">
        <f>SUMIFS('REEDS summary'!$M:$M,'REEDS summary'!$A:$A,$A93,'REEDS summary'!$B:$B,D$55)</f>
        <v>3.8833233751783499E-3</v>
      </c>
      <c r="E93">
        <f>SUMIFS('REEDS summary'!$M:$M,'REEDS summary'!$A:$A,$A93,'REEDS summary'!$B:$B,E$55)</f>
        <v>0</v>
      </c>
      <c r="F93">
        <f>SUMIFS('REEDS summary'!$M:$M,'REEDS summary'!$A:$A,$A93,'REEDS summary'!$B:$B,F$55)</f>
        <v>2.2065304275182334E-3</v>
      </c>
      <c r="G93">
        <f>SUMIFS('REEDS summary'!$M:$M,'REEDS summary'!$A:$A,$A93,'REEDS summary'!$B:$B,G$55)</f>
        <v>0.53692284973176796</v>
      </c>
      <c r="H93">
        <f>SUMIFS('REEDS summary'!$M:$M,'REEDS summary'!$A:$A,$A93,'REEDS summary'!$B:$B,H$55)</f>
        <v>0.26071729621285261</v>
      </c>
      <c r="I93">
        <f>SUMIFS('REEDS summary'!$M:$M,'REEDS summary'!$A:$A,$A93,'REEDS summary'!$B:$B,I$55)</f>
        <v>0</v>
      </c>
      <c r="J93">
        <f>SUMIFS('REEDS summary'!$M:$M,'REEDS summary'!$A:$A,$A93,'REEDS summary'!$B:$B,J$55)</f>
        <v>0</v>
      </c>
      <c r="K93">
        <f>SUMIFS('REEDS summary'!$M:$M,'REEDS summary'!$A:$A,$A93,'REEDS summary'!$B:$B,K$55)</f>
        <v>0</v>
      </c>
      <c r="L93">
        <f>SUMIFS('REEDS summary'!$M:$M,'REEDS summary'!$A:$A,$A93,'REEDS summary'!$B:$B,L$55)</f>
        <v>0.16064573211933539</v>
      </c>
      <c r="M93">
        <f>SUMIFS('REEDS summary'!$M:$M,'REEDS summary'!$A:$A,$A93,'REEDS summary'!$B:$B,M$55)</f>
        <v>0</v>
      </c>
      <c r="N93">
        <f>SUMIFS('REEDS summary'!$M:$M,'REEDS summary'!$A:$A,$A93,'REEDS summary'!$B:$B,N$55)</f>
        <v>3.5624268133347431E-2</v>
      </c>
      <c r="P93">
        <f>SUMIFS('REEDS summary'!$N:$N,'REEDS summary'!$A:$A,$A93,'REEDS summary'!$B:$B,P$55)</f>
        <v>3.7442152718679903E-3</v>
      </c>
      <c r="Q93">
        <f>SUMIFS('REEDS summary'!$N:$N,'REEDS summary'!$A:$A,$A93,'REEDS summary'!$B:$B,Q$55)</f>
        <v>0</v>
      </c>
      <c r="R93">
        <f>SUMIFS('REEDS summary'!$N:$N,'REEDS summary'!$A:$A,$A93,'REEDS summary'!$B:$B,R$55)</f>
        <v>2.3452620804535356E-3</v>
      </c>
      <c r="S93">
        <f>SUMIFS('REEDS summary'!$N:$N,'REEDS summary'!$A:$A,$A93,'REEDS summary'!$B:$B,S$55)</f>
        <v>0.5706761975843736</v>
      </c>
      <c r="T93">
        <f>SUMIFS('REEDS summary'!$N:$N,'REEDS summary'!$A:$A,$A93,'REEDS summary'!$B:$B,T$55)</f>
        <v>0.20969777659561839</v>
      </c>
      <c r="U93">
        <f>SUMIFS('REEDS summary'!$N:$N,'REEDS summary'!$A:$A,$A93,'REEDS summary'!$B:$B,U$55)</f>
        <v>0</v>
      </c>
      <c r="V93">
        <f>SUMIFS('REEDS summary'!$N:$N,'REEDS summary'!$A:$A,$A93,'REEDS summary'!$B:$B,V$55)</f>
        <v>0</v>
      </c>
      <c r="W93">
        <f>SUMIFS('REEDS summary'!$N:$N,'REEDS summary'!$A:$A,$A93,'REEDS summary'!$B:$B,W$55)</f>
        <v>0</v>
      </c>
      <c r="X93">
        <f>SUMIFS('REEDS summary'!$N:$N,'REEDS summary'!$A:$A,$A93,'REEDS summary'!$B:$B,X$55)</f>
        <v>0.1758083842392639</v>
      </c>
      <c r="Y93">
        <f>SUMIFS('REEDS summary'!$N:$N,'REEDS summary'!$A:$A,$A93,'REEDS summary'!$B:$B,Y$55)</f>
        <v>0</v>
      </c>
      <c r="Z93">
        <f>SUMIFS('REEDS summary'!$N:$N,'REEDS summary'!$A:$A,$A93,'REEDS summary'!$B:$B,Z$55)</f>
        <v>3.7728164228422581E-2</v>
      </c>
      <c r="AB93">
        <f>SUMIFS('REEDS summary'!$O:$O,'REEDS summary'!$A:$A,$A93,'REEDS summary'!$B:$B,AB$55)</f>
        <v>3.7140665530388333E-3</v>
      </c>
      <c r="AC93">
        <f>SUMIFS('REEDS summary'!$O:$O,'REEDS summary'!$A:$A,$A93,'REEDS summary'!$B:$B,AC$55)</f>
        <v>0</v>
      </c>
      <c r="AD93">
        <f>SUMIFS('REEDS summary'!$O:$O,'REEDS summary'!$A:$A,$A93,'REEDS summary'!$B:$B,AD$55)</f>
        <v>2.3384714380641218E-3</v>
      </c>
      <c r="AE93">
        <f>SUMIFS('REEDS summary'!$O:$O,'REEDS summary'!$A:$A,$A93,'REEDS summary'!$B:$B,AE$55)</f>
        <v>0.56986610149581174</v>
      </c>
      <c r="AF93">
        <f>SUMIFS('REEDS summary'!$O:$O,'REEDS summary'!$A:$A,$A93,'REEDS summary'!$B:$B,AF$55)</f>
        <v>0.21084109046327323</v>
      </c>
      <c r="AG93">
        <f>SUMIFS('REEDS summary'!$O:$O,'REEDS summary'!$A:$A,$A93,'REEDS summary'!$B:$B,AG$55)</f>
        <v>0</v>
      </c>
      <c r="AH93">
        <f>SUMIFS('REEDS summary'!$O:$O,'REEDS summary'!$A:$A,$A93,'REEDS summary'!$B:$B,AH$55)</f>
        <v>0</v>
      </c>
      <c r="AI93">
        <f>SUMIFS('REEDS summary'!$O:$O,'REEDS summary'!$A:$A,$A93,'REEDS summary'!$B:$B,AI$55)</f>
        <v>0</v>
      </c>
      <c r="AJ93">
        <f>SUMIFS('REEDS summary'!$O:$O,'REEDS summary'!$A:$A,$A93,'REEDS summary'!$B:$B,AJ$55)</f>
        <v>0.17587822106445539</v>
      </c>
      <c r="AK93">
        <f>SUMIFS('REEDS summary'!$O:$O,'REEDS summary'!$A:$A,$A93,'REEDS summary'!$B:$B,AK$55)</f>
        <v>0</v>
      </c>
      <c r="AL93">
        <f>SUMIFS('REEDS summary'!$O:$O,'REEDS summary'!$A:$A,$A93,'REEDS summary'!$B:$B,AL$55)</f>
        <v>3.7362048985356694E-2</v>
      </c>
      <c r="AN93">
        <f>SUMIFS('REEDS summary'!$P:$P,'REEDS summary'!$A:$A,$A93,'REEDS summary'!$B:$B,AN$55)</f>
        <v>3.6507690066672695E-3</v>
      </c>
      <c r="AO93">
        <f>SUMIFS('REEDS summary'!$P:$P,'REEDS summary'!$A:$A,$A93,'REEDS summary'!$B:$B,AO$55)</f>
        <v>4.9165565004182627E-4</v>
      </c>
      <c r="AP93">
        <f>SUMIFS('REEDS summary'!$P:$P,'REEDS summary'!$A:$A,$A93,'REEDS summary'!$B:$B,AP$55)</f>
        <v>2.3215162900040325E-3</v>
      </c>
      <c r="AQ93">
        <f>SUMIFS('REEDS summary'!$P:$P,'REEDS summary'!$A:$A,$A93,'REEDS summary'!$B:$B,AQ$55)</f>
        <v>0.58288468589606435</v>
      </c>
      <c r="AR93">
        <f>SUMIFS('REEDS summary'!$P:$P,'REEDS summary'!$A:$A,$A93,'REEDS summary'!$B:$B,AR$55)</f>
        <v>0.19577210031712788</v>
      </c>
      <c r="AS93">
        <f>SUMIFS('REEDS summary'!$P:$P,'REEDS summary'!$A:$A,$A93,'REEDS summary'!$B:$B,AS$55)</f>
        <v>0</v>
      </c>
      <c r="AT93">
        <f>SUMIFS('REEDS summary'!$P:$P,'REEDS summary'!$A:$A,$A93,'REEDS summary'!$B:$B,AT$55)</f>
        <v>0</v>
      </c>
      <c r="AU93">
        <f>SUMIFS('REEDS summary'!$P:$P,'REEDS summary'!$A:$A,$A93,'REEDS summary'!$B:$B,AU$55)</f>
        <v>0</v>
      </c>
      <c r="AV93">
        <f>SUMIFS('REEDS summary'!$P:$P,'REEDS summary'!$A:$A,$A93,'REEDS summary'!$B:$B,AV$55)</f>
        <v>0.17804933290856928</v>
      </c>
      <c r="AW93">
        <f>SUMIFS('REEDS summary'!$P:$P,'REEDS summary'!$A:$A,$A93,'REEDS summary'!$B:$B,AW$55)</f>
        <v>0</v>
      </c>
      <c r="AX93">
        <f>SUMIFS('REEDS summary'!$P:$P,'REEDS summary'!$A:$A,$A93,'REEDS summary'!$B:$B,AX$55)</f>
        <v>3.6829939931525342E-2</v>
      </c>
      <c r="AZ93">
        <f>SUMIFS('REEDS summary'!$Q:$Q,'REEDS summary'!$A:$A,$A93,'REEDS summary'!$B:$B,AZ$55)</f>
        <v>3.7359995682931606E-3</v>
      </c>
      <c r="BA93">
        <f>SUMIFS('REEDS summary'!$Q:$Q,'REEDS summary'!$A:$A,$A93,'REEDS summary'!$B:$B,BA$55)</f>
        <v>9.9950012806750426E-4</v>
      </c>
      <c r="BB93">
        <f>SUMIFS('REEDS summary'!$Q:$Q,'REEDS summary'!$A:$A,$A93,'REEDS summary'!$B:$B,BB$55)</f>
        <v>2.3596984051301876E-3</v>
      </c>
      <c r="BC93">
        <f>SUMIFS('REEDS summary'!$Q:$Q,'REEDS summary'!$A:$A,$A93,'REEDS summary'!$B:$B,BC$55)</f>
        <v>0.59331660680569065</v>
      </c>
      <c r="BD93">
        <f>SUMIFS('REEDS summary'!$Q:$Q,'REEDS summary'!$A:$A,$A93,'REEDS summary'!$B:$B,BD$55)</f>
        <v>0.17964511351421636</v>
      </c>
      <c r="BE93">
        <f>SUMIFS('REEDS summary'!$Q:$Q,'REEDS summary'!$A:$A,$A93,'REEDS summary'!$B:$B,BE$55)</f>
        <v>0</v>
      </c>
      <c r="BF93">
        <f>SUMIFS('REEDS summary'!$Q:$Q,'REEDS summary'!$A:$A,$A93,'REEDS summary'!$B:$B,BF$55)</f>
        <v>0</v>
      </c>
      <c r="BG93">
        <f>SUMIFS('REEDS summary'!$Q:$Q,'REEDS summary'!$A:$A,$A93,'REEDS summary'!$B:$B,BG$55)</f>
        <v>0</v>
      </c>
      <c r="BH93">
        <f>SUMIFS('REEDS summary'!$Q:$Q,'REEDS summary'!$A:$A,$A93,'REEDS summary'!$B:$B,BH$55)</f>
        <v>0.18273933751296659</v>
      </c>
      <c r="BI93">
        <f>SUMIFS('REEDS summary'!$Q:$Q,'REEDS summary'!$A:$A,$A93,'REEDS summary'!$B:$B,BI$55)</f>
        <v>0</v>
      </c>
      <c r="BJ93">
        <f>SUMIFS('REEDS summary'!$Q:$Q,'REEDS summary'!$A:$A,$A93,'REEDS summary'!$B:$B,BJ$55)</f>
        <v>3.7203744065635556E-2</v>
      </c>
      <c r="BL93">
        <f>SUMIFS('REEDS summary'!$R:$R,'REEDS summary'!$A:$A,$A93,'REEDS summary'!$B:$B,BL$55)</f>
        <v>3.7203922963578474E-3</v>
      </c>
      <c r="BM93">
        <f>SUMIFS('REEDS summary'!$R:$R,'REEDS summary'!$A:$A,$A93,'REEDS summary'!$B:$B,BM$55)</f>
        <v>1.5039946179207188E-3</v>
      </c>
      <c r="BN93">
        <f>SUMIFS('REEDS summary'!$R:$R,'REEDS summary'!$A:$A,$A93,'REEDS summary'!$B:$B,BN$55)</f>
        <v>1.9294983084339464E-2</v>
      </c>
      <c r="BO93">
        <f>SUMIFS('REEDS summary'!$R:$R,'REEDS summary'!$A:$A,$A93,'REEDS summary'!$B:$B,BO$55)</f>
        <v>0.59902741594437725</v>
      </c>
      <c r="BP93">
        <f>SUMIFS('REEDS summary'!$R:$R,'REEDS summary'!$A:$A,$A93,'REEDS summary'!$B:$B,BP$55)</f>
        <v>0.15049307635313142</v>
      </c>
      <c r="BQ93">
        <f>SUMIFS('REEDS summary'!$R:$R,'REEDS summary'!$A:$A,$A93,'REEDS summary'!$B:$B,BQ$55)</f>
        <v>0</v>
      </c>
      <c r="BR93">
        <f>SUMIFS('REEDS summary'!$R:$R,'REEDS summary'!$A:$A,$A93,'REEDS summary'!$B:$B,BR$55)</f>
        <v>0</v>
      </c>
      <c r="BS93">
        <f>SUMIFS('REEDS summary'!$R:$R,'REEDS summary'!$A:$A,$A93,'REEDS summary'!$B:$B,BS$55)</f>
        <v>0</v>
      </c>
      <c r="BT93">
        <f>SUMIFS('REEDS summary'!$R:$R,'REEDS summary'!$A:$A,$A93,'REEDS summary'!$B:$B,BT$55)</f>
        <v>0.18890192613874704</v>
      </c>
      <c r="BU93">
        <f>SUMIFS('REEDS summary'!$R:$R,'REEDS summary'!$A:$A,$A93,'REEDS summary'!$B:$B,BU$55)</f>
        <v>0</v>
      </c>
      <c r="BV93">
        <f>SUMIFS('REEDS summary'!$R:$R,'REEDS summary'!$A:$A,$A93,'REEDS summary'!$B:$B,BV$55)</f>
        <v>3.7058211565126245E-2</v>
      </c>
      <c r="BX93">
        <f>SUMIFS('REEDS summary'!$S:$S,'REEDS summary'!$A:$A,$A93,'REEDS summary'!$B:$B,BX$55)</f>
        <v>3.6227541625283889E-3</v>
      </c>
      <c r="BY93">
        <f>SUMIFS('REEDS summary'!$S:$S,'REEDS summary'!$A:$A,$A93,'REEDS summary'!$B:$B,BY$55)</f>
        <v>0</v>
      </c>
      <c r="BZ93">
        <f>SUMIFS('REEDS summary'!$S:$S,'REEDS summary'!$A:$A,$A93,'REEDS summary'!$B:$B,BZ$55)</f>
        <v>2.0944657576997219E-2</v>
      </c>
      <c r="CA93">
        <f>SUMIFS('REEDS summary'!$S:$S,'REEDS summary'!$A:$A,$A93,'REEDS summary'!$B:$B,CA$55)</f>
        <v>0.64116783983902814</v>
      </c>
      <c r="CB93">
        <f>SUMIFS('REEDS summary'!$S:$S,'REEDS summary'!$A:$A,$A93,'REEDS summary'!$B:$B,CB$55)</f>
        <v>9.0489945965978091E-2</v>
      </c>
      <c r="CC93">
        <f>SUMIFS('REEDS summary'!$S:$S,'REEDS summary'!$A:$A,$A93,'REEDS summary'!$B:$B,CC$55)</f>
        <v>0</v>
      </c>
      <c r="CD93">
        <f>SUMIFS('REEDS summary'!$S:$S,'REEDS summary'!$A:$A,$A93,'REEDS summary'!$B:$B,CD$55)</f>
        <v>0</v>
      </c>
      <c r="CE93">
        <f>SUMIFS('REEDS summary'!$S:$S,'REEDS summary'!$A:$A,$A93,'REEDS summary'!$B:$B,CE$55)</f>
        <v>0</v>
      </c>
      <c r="CF93">
        <f>SUMIFS('REEDS summary'!$S:$S,'REEDS summary'!$A:$A,$A93,'REEDS summary'!$B:$B,CF$55)</f>
        <v>0.20445457194142305</v>
      </c>
      <c r="CG93">
        <f>SUMIFS('REEDS summary'!$S:$S,'REEDS summary'!$A:$A,$A93,'REEDS summary'!$B:$B,CG$55)</f>
        <v>0</v>
      </c>
      <c r="CH93">
        <f>SUMIFS('REEDS summary'!$S:$S,'REEDS summary'!$A:$A,$A93,'REEDS summary'!$B:$B,CH$55)</f>
        <v>3.9320230514045068E-2</v>
      </c>
      <c r="CJ93">
        <f>SUMIFS('REEDS summary'!$T:$T,'REEDS summary'!$A:$A,$A93,'REEDS summary'!$B:$B,CJ$55)</f>
        <v>3.2897972141983029E-3</v>
      </c>
      <c r="CK93">
        <f>SUMIFS('REEDS summary'!$T:$T,'REEDS summary'!$A:$A,$A93,'REEDS summary'!$B:$B,CK$55)</f>
        <v>0</v>
      </c>
      <c r="CL93">
        <f>SUMIFS('REEDS summary'!$T:$T,'REEDS summary'!$A:$A,$A93,'REEDS summary'!$B:$B,CL$55)</f>
        <v>2.0869115323783386E-2</v>
      </c>
      <c r="CM93">
        <f>SUMIFS('REEDS summary'!$T:$T,'REEDS summary'!$A:$A,$A93,'REEDS summary'!$B:$B,CM$55)</f>
        <v>0.64027356395253476</v>
      </c>
      <c r="CN93">
        <f>SUMIFS('REEDS summary'!$T:$T,'REEDS summary'!$A:$A,$A93,'REEDS summary'!$B:$B,CN$55)</f>
        <v>7.8300481055711385E-2</v>
      </c>
      <c r="CO93">
        <f>SUMIFS('REEDS summary'!$T:$T,'REEDS summary'!$A:$A,$A93,'REEDS summary'!$B:$B,CO$55)</f>
        <v>0</v>
      </c>
      <c r="CP93">
        <f>SUMIFS('REEDS summary'!$T:$T,'REEDS summary'!$A:$A,$A93,'REEDS summary'!$B:$B,CP$55)</f>
        <v>0</v>
      </c>
      <c r="CQ93">
        <f>SUMIFS('REEDS summary'!$T:$T,'REEDS summary'!$A:$A,$A93,'REEDS summary'!$B:$B,CQ$55)</f>
        <v>0</v>
      </c>
      <c r="CR93">
        <f>SUMIFS('REEDS summary'!$T:$T,'REEDS summary'!$A:$A,$A93,'REEDS summary'!$B:$B,CR$55)</f>
        <v>0.21493513587687774</v>
      </c>
      <c r="CS93">
        <f>SUMIFS('REEDS summary'!$T:$T,'REEDS summary'!$A:$A,$A93,'REEDS summary'!$B:$B,CS$55)</f>
        <v>0</v>
      </c>
      <c r="CT93">
        <f>SUMIFS('REEDS summary'!$T:$T,'REEDS summary'!$A:$A,$A93,'REEDS summary'!$B:$B,CT$55)</f>
        <v>4.2331906576894403E-2</v>
      </c>
      <c r="CV93">
        <f>SUMIFS('REEDS summary'!$U:$U,'REEDS summary'!$A:$A,$A93,'REEDS summary'!$B:$B,CV$55)</f>
        <v>3.2273780373111641E-3</v>
      </c>
      <c r="CW93">
        <f>SUMIFS('REEDS summary'!$U:$U,'REEDS summary'!$A:$A,$A93,'REEDS summary'!$B:$B,CW$55)</f>
        <v>0</v>
      </c>
      <c r="CX93">
        <f>SUMIFS('REEDS summary'!$U:$U,'REEDS summary'!$A:$A,$A93,'REEDS summary'!$B:$B,CX$55)</f>
        <v>2.1513850077193076E-2</v>
      </c>
      <c r="CY93">
        <f>SUMIFS('REEDS summary'!$U:$U,'REEDS summary'!$A:$A,$A93,'REEDS summary'!$B:$B,CY$55)</f>
        <v>0.66165442814380548</v>
      </c>
      <c r="CZ93">
        <f>SUMIFS('REEDS summary'!$U:$U,'REEDS summary'!$A:$A,$A93,'REEDS summary'!$B:$B,CZ$55)</f>
        <v>5.5208222741801795E-2</v>
      </c>
      <c r="DA93">
        <f>SUMIFS('REEDS summary'!$U:$U,'REEDS summary'!$A:$A,$A93,'REEDS summary'!$B:$B,DA$55)</f>
        <v>0</v>
      </c>
      <c r="DB93">
        <f>SUMIFS('REEDS summary'!$U:$U,'REEDS summary'!$A:$A,$A93,'REEDS summary'!$B:$B,DB$55)</f>
        <v>0</v>
      </c>
      <c r="DC93">
        <f>SUMIFS('REEDS summary'!$U:$U,'REEDS summary'!$A:$A,$A93,'REEDS summary'!$B:$B,DC$55)</f>
        <v>0</v>
      </c>
      <c r="DD93">
        <f>SUMIFS('REEDS summary'!$U:$U,'REEDS summary'!$A:$A,$A93,'REEDS summary'!$B:$B,DD$55)</f>
        <v>0.21488500373913041</v>
      </c>
      <c r="DE93">
        <f>SUMIFS('REEDS summary'!$U:$U,'REEDS summary'!$A:$A,$A93,'REEDS summary'!$B:$B,DE$55)</f>
        <v>0</v>
      </c>
      <c r="DF93">
        <f>SUMIFS('REEDS summary'!$U:$U,'REEDS summary'!$A:$A,$A93,'REEDS summary'!$B:$B,DF$55)</f>
        <v>4.3511117260758035E-2</v>
      </c>
    </row>
    <row r="94" spans="1:110">
      <c r="A94" s="19" t="s">
        <v>118</v>
      </c>
      <c r="B94" s="19">
        <f>SUMIFS('Cross border connections'!$R$4:$R$54,'Cross border connections'!$P$4:$P$54,Imports_new!A94)</f>
        <v>0</v>
      </c>
      <c r="D94">
        <f>SUMIFS('REEDS summary'!$M:$M,'REEDS summary'!$A:$A,$A94,'REEDS summary'!$B:$B,D$55)</f>
        <v>6.0647636021263218E-3</v>
      </c>
      <c r="E94">
        <f>SUMIFS('REEDS summary'!$M:$M,'REEDS summary'!$A:$A,$A94,'REEDS summary'!$B:$B,E$55)</f>
        <v>0.12654544048645064</v>
      </c>
      <c r="F94">
        <f>SUMIFS('REEDS summary'!$M:$M,'REEDS summary'!$A:$A,$A94,'REEDS summary'!$B:$B,F$55)</f>
        <v>0</v>
      </c>
      <c r="G94">
        <f>SUMIFS('REEDS summary'!$M:$M,'REEDS summary'!$A:$A,$A94,'REEDS summary'!$B:$B,G$55)</f>
        <v>1.2162069622782054E-2</v>
      </c>
      <c r="H94">
        <f>SUMIFS('REEDS summary'!$M:$M,'REEDS summary'!$A:$A,$A94,'REEDS summary'!$B:$B,H$55)</f>
        <v>0.49423360078613937</v>
      </c>
      <c r="I94">
        <f>SUMIFS('REEDS summary'!$M:$M,'REEDS summary'!$A:$A,$A94,'REEDS summary'!$B:$B,I$55)</f>
        <v>0.30885470627788009</v>
      </c>
      <c r="J94">
        <f>SUMIFS('REEDS summary'!$M:$M,'REEDS summary'!$A:$A,$A94,'REEDS summary'!$B:$B,J$55)</f>
        <v>0</v>
      </c>
      <c r="K94">
        <f>SUMIFS('REEDS summary'!$M:$M,'REEDS summary'!$A:$A,$A94,'REEDS summary'!$B:$B,K$55)</f>
        <v>2.1217968130881882E-2</v>
      </c>
      <c r="L94">
        <f>SUMIFS('REEDS summary'!$M:$M,'REEDS summary'!$A:$A,$A94,'REEDS summary'!$B:$B,L$55)</f>
        <v>2.8575015273632928E-2</v>
      </c>
      <c r="M94">
        <f>SUMIFS('REEDS summary'!$M:$M,'REEDS summary'!$A:$A,$A94,'REEDS summary'!$B:$B,M$55)</f>
        <v>0</v>
      </c>
      <c r="N94">
        <f>SUMIFS('REEDS summary'!$M:$M,'REEDS summary'!$A:$A,$A94,'REEDS summary'!$B:$B,N$55)</f>
        <v>2.3464358201067386E-3</v>
      </c>
      <c r="P94">
        <f>SUMIFS('REEDS summary'!$N:$N,'REEDS summary'!$A:$A,$A94,'REEDS summary'!$B:$B,P$55)</f>
        <v>6.0133134731343131E-3</v>
      </c>
      <c r="Q94">
        <f>SUMIFS('REEDS summary'!$N:$N,'REEDS summary'!$A:$A,$A94,'REEDS summary'!$B:$B,Q$55)</f>
        <v>9.4842208398609532E-2</v>
      </c>
      <c r="R94">
        <f>SUMIFS('REEDS summary'!$N:$N,'REEDS summary'!$A:$A,$A94,'REEDS summary'!$B:$B,R$55)</f>
        <v>0</v>
      </c>
      <c r="S94">
        <f>SUMIFS('REEDS summary'!$N:$N,'REEDS summary'!$A:$A,$A94,'REEDS summary'!$B:$B,S$55)</f>
        <v>1.3081233772159126E-2</v>
      </c>
      <c r="T94">
        <f>SUMIFS('REEDS summary'!$N:$N,'REEDS summary'!$A:$A,$A94,'REEDS summary'!$B:$B,T$55)</f>
        <v>0.50835415866556277</v>
      </c>
      <c r="U94">
        <f>SUMIFS('REEDS summary'!$N:$N,'REEDS summary'!$A:$A,$A94,'REEDS summary'!$B:$B,U$55)</f>
        <v>0.31542536678494815</v>
      </c>
      <c r="V94">
        <f>SUMIFS('REEDS summary'!$N:$N,'REEDS summary'!$A:$A,$A94,'REEDS summary'!$B:$B,V$55)</f>
        <v>0</v>
      </c>
      <c r="W94">
        <f>SUMIFS('REEDS summary'!$N:$N,'REEDS summary'!$A:$A,$A94,'REEDS summary'!$B:$B,W$55)</f>
        <v>2.0186284877555132E-2</v>
      </c>
      <c r="X94">
        <f>SUMIFS('REEDS summary'!$N:$N,'REEDS summary'!$A:$A,$A94,'REEDS summary'!$B:$B,X$55)</f>
        <v>3.8470792911574424E-2</v>
      </c>
      <c r="Y94">
        <f>SUMIFS('REEDS summary'!$N:$N,'REEDS summary'!$A:$A,$A94,'REEDS summary'!$B:$B,Y$55)</f>
        <v>0</v>
      </c>
      <c r="Z94">
        <f>SUMIFS('REEDS summary'!$N:$N,'REEDS summary'!$A:$A,$A94,'REEDS summary'!$B:$B,Z$55)</f>
        <v>3.6266411164565088E-3</v>
      </c>
      <c r="AB94">
        <f>SUMIFS('REEDS summary'!$O:$O,'REEDS summary'!$A:$A,$A94,'REEDS summary'!$B:$B,AB$55)</f>
        <v>5.9810489257171705E-3</v>
      </c>
      <c r="AC94">
        <f>SUMIFS('REEDS summary'!$O:$O,'REEDS summary'!$A:$A,$A94,'REEDS summary'!$B:$B,AC$55)</f>
        <v>8.9300032796653467E-2</v>
      </c>
      <c r="AD94">
        <f>SUMIFS('REEDS summary'!$O:$O,'REEDS summary'!$A:$A,$A94,'REEDS summary'!$B:$B,AD$55)</f>
        <v>0</v>
      </c>
      <c r="AE94">
        <f>SUMIFS('REEDS summary'!$O:$O,'REEDS summary'!$A:$A,$A94,'REEDS summary'!$B:$B,AE$55)</f>
        <v>1.3040479834847452E-2</v>
      </c>
      <c r="AF94">
        <f>SUMIFS('REEDS summary'!$O:$O,'REEDS summary'!$A:$A,$A94,'REEDS summary'!$B:$B,AF$55)</f>
        <v>0.51684628738427651</v>
      </c>
      <c r="AG94">
        <f>SUMIFS('REEDS summary'!$O:$O,'REEDS summary'!$A:$A,$A94,'REEDS summary'!$B:$B,AG$55)</f>
        <v>0.31400300961550531</v>
      </c>
      <c r="AH94">
        <f>SUMIFS('REEDS summary'!$O:$O,'REEDS summary'!$A:$A,$A94,'REEDS summary'!$B:$B,AH$55)</f>
        <v>0</v>
      </c>
      <c r="AI94">
        <f>SUMIFS('REEDS summary'!$O:$O,'REEDS summary'!$A:$A,$A94,'REEDS summary'!$B:$B,AI$55)</f>
        <v>1.8710350541045574E-2</v>
      </c>
      <c r="AJ94">
        <f>SUMIFS('REEDS summary'!$O:$O,'REEDS summary'!$A:$A,$A94,'REEDS summary'!$B:$B,AJ$55)</f>
        <v>3.8495153248495353E-2</v>
      </c>
      <c r="AK94">
        <f>SUMIFS('REEDS summary'!$O:$O,'REEDS summary'!$A:$A,$A94,'REEDS summary'!$B:$B,AK$55)</f>
        <v>0</v>
      </c>
      <c r="AL94">
        <f>SUMIFS('REEDS summary'!$O:$O,'REEDS summary'!$A:$A,$A94,'REEDS summary'!$B:$B,AL$55)</f>
        <v>3.6236376534591404E-3</v>
      </c>
      <c r="AN94">
        <f>SUMIFS('REEDS summary'!$P:$P,'REEDS summary'!$A:$A,$A94,'REEDS summary'!$B:$B,AN$55)</f>
        <v>6.13118764403518E-3</v>
      </c>
      <c r="AO94">
        <f>SUMIFS('REEDS summary'!$P:$P,'REEDS summary'!$A:$A,$A94,'REEDS summary'!$B:$B,AO$55)</f>
        <v>8.3493543471406931E-2</v>
      </c>
      <c r="AP94">
        <f>SUMIFS('REEDS summary'!$P:$P,'REEDS summary'!$A:$A,$A94,'REEDS summary'!$B:$B,AP$55)</f>
        <v>0</v>
      </c>
      <c r="AQ94">
        <f>SUMIFS('REEDS summary'!$P:$P,'REEDS summary'!$A:$A,$A94,'REEDS summary'!$B:$B,AQ$55)</f>
        <v>1.3388848402823896E-2</v>
      </c>
      <c r="AR94">
        <f>SUMIFS('REEDS summary'!$P:$P,'REEDS summary'!$A:$A,$A94,'REEDS summary'!$B:$B,AR$55)</f>
        <v>0.5112199956983644</v>
      </c>
      <c r="AS94">
        <f>SUMIFS('REEDS summary'!$P:$P,'REEDS summary'!$A:$A,$A94,'REEDS summary'!$B:$B,AS$55)</f>
        <v>0.32194347504241361</v>
      </c>
      <c r="AT94">
        <f>SUMIFS('REEDS summary'!$P:$P,'REEDS summary'!$A:$A,$A94,'REEDS summary'!$B:$B,AT$55)</f>
        <v>0</v>
      </c>
      <c r="AU94">
        <f>SUMIFS('REEDS summary'!$P:$P,'REEDS summary'!$A:$A,$A94,'REEDS summary'!$B:$B,AU$55)</f>
        <v>2.061316199383742E-2</v>
      </c>
      <c r="AV94">
        <f>SUMIFS('REEDS summary'!$P:$P,'REEDS summary'!$A:$A,$A94,'REEDS summary'!$B:$B,AV$55)</f>
        <v>3.9520528231062918E-2</v>
      </c>
      <c r="AW94">
        <f>SUMIFS('REEDS summary'!$P:$P,'REEDS summary'!$A:$A,$A94,'REEDS summary'!$B:$B,AW$55)</f>
        <v>0</v>
      </c>
      <c r="AX94">
        <f>SUMIFS('REEDS summary'!$P:$P,'REEDS summary'!$A:$A,$A94,'REEDS summary'!$B:$B,AX$55)</f>
        <v>3.689259516055607E-3</v>
      </c>
      <c r="AZ94">
        <f>SUMIFS('REEDS summary'!$Q:$Q,'REEDS summary'!$A:$A,$A94,'REEDS summary'!$B:$B,AZ$55)</f>
        <v>6.1571628133877745E-3</v>
      </c>
      <c r="BA94">
        <f>SUMIFS('REEDS summary'!$Q:$Q,'REEDS summary'!$A:$A,$A94,'REEDS summary'!$B:$B,BA$55)</f>
        <v>7.6554559648005616E-2</v>
      </c>
      <c r="BB94">
        <f>SUMIFS('REEDS summary'!$Q:$Q,'REEDS summary'!$A:$A,$A94,'REEDS summary'!$B:$B,BB$55)</f>
        <v>0</v>
      </c>
      <c r="BC94">
        <f>SUMIFS('REEDS summary'!$Q:$Q,'REEDS summary'!$A:$A,$A94,'REEDS summary'!$B:$B,BC$55)</f>
        <v>1.3470191906265848E-2</v>
      </c>
      <c r="BD94">
        <f>SUMIFS('REEDS summary'!$Q:$Q,'REEDS summary'!$A:$A,$A94,'REEDS summary'!$B:$B,BD$55)</f>
        <v>0.51473575778469505</v>
      </c>
      <c r="BE94">
        <f>SUMIFS('REEDS summary'!$Q:$Q,'REEDS summary'!$A:$A,$A94,'REEDS summary'!$B:$B,BE$55)</f>
        <v>0.32344780397321909</v>
      </c>
      <c r="BF94">
        <f>SUMIFS('REEDS summary'!$Q:$Q,'REEDS summary'!$A:$A,$A94,'REEDS summary'!$B:$B,BF$55)</f>
        <v>0</v>
      </c>
      <c r="BG94">
        <f>SUMIFS('REEDS summary'!$Q:$Q,'REEDS summary'!$A:$A,$A94,'REEDS summary'!$B:$B,BG$55)</f>
        <v>2.2188509663742022E-2</v>
      </c>
      <c r="BH94">
        <f>SUMIFS('REEDS summary'!$Q:$Q,'REEDS summary'!$A:$A,$A94,'REEDS summary'!$B:$B,BH$55)</f>
        <v>3.9765381125267028E-2</v>
      </c>
      <c r="BI94">
        <f>SUMIFS('REEDS summary'!$Q:$Q,'REEDS summary'!$A:$A,$A94,'REEDS summary'!$B:$B,BI$55)</f>
        <v>0</v>
      </c>
      <c r="BJ94">
        <f>SUMIFS('REEDS summary'!$Q:$Q,'REEDS summary'!$A:$A,$A94,'REEDS summary'!$B:$B,BJ$55)</f>
        <v>3.6806330854175402E-3</v>
      </c>
      <c r="BL94">
        <f>SUMIFS('REEDS summary'!$R:$R,'REEDS summary'!$A:$A,$A94,'REEDS summary'!$B:$B,BL$55)</f>
        <v>6.2183407949359922E-3</v>
      </c>
      <c r="BM94">
        <f>SUMIFS('REEDS summary'!$R:$R,'REEDS summary'!$A:$A,$A94,'REEDS summary'!$B:$B,BM$55)</f>
        <v>6.1693179875547101E-2</v>
      </c>
      <c r="BN94">
        <f>SUMIFS('REEDS summary'!$R:$R,'REEDS summary'!$A:$A,$A94,'REEDS summary'!$B:$B,BN$55)</f>
        <v>0</v>
      </c>
      <c r="BO94">
        <f>SUMIFS('REEDS summary'!$R:$R,'REEDS summary'!$A:$A,$A94,'REEDS summary'!$B:$B,BO$55)</f>
        <v>1.3672706050261132E-2</v>
      </c>
      <c r="BP94">
        <f>SUMIFS('REEDS summary'!$R:$R,'REEDS summary'!$A:$A,$A94,'REEDS summary'!$B:$B,BP$55)</f>
        <v>0.52375974728396546</v>
      </c>
      <c r="BQ94">
        <f>SUMIFS('REEDS summary'!$R:$R,'REEDS summary'!$A:$A,$A94,'REEDS summary'!$B:$B,BQ$55)</f>
        <v>0.32785120751306279</v>
      </c>
      <c r="BR94">
        <f>SUMIFS('REEDS summary'!$R:$R,'REEDS summary'!$A:$A,$A94,'REEDS summary'!$B:$B,BR$55)</f>
        <v>0</v>
      </c>
      <c r="BS94">
        <f>SUMIFS('REEDS summary'!$R:$R,'REEDS summary'!$A:$A,$A94,'REEDS summary'!$B:$B,BS$55)</f>
        <v>2.283482626777204E-2</v>
      </c>
      <c r="BT94">
        <f>SUMIFS('REEDS summary'!$R:$R,'REEDS summary'!$A:$A,$A94,'REEDS summary'!$B:$B,BT$55)</f>
        <v>4.0265338852637354E-2</v>
      </c>
      <c r="BU94">
        <f>SUMIFS('REEDS summary'!$R:$R,'REEDS summary'!$A:$A,$A94,'REEDS summary'!$B:$B,BU$55)</f>
        <v>0</v>
      </c>
      <c r="BV94">
        <f>SUMIFS('REEDS summary'!$R:$R,'REEDS summary'!$A:$A,$A94,'REEDS summary'!$B:$B,BV$55)</f>
        <v>3.7046533618180764E-3</v>
      </c>
      <c r="BX94">
        <f>SUMIFS('REEDS summary'!$S:$S,'REEDS summary'!$A:$A,$A94,'REEDS summary'!$B:$B,BX$55)</f>
        <v>6.6539141151854587E-3</v>
      </c>
      <c r="BY94">
        <f>SUMIFS('REEDS summary'!$S:$S,'REEDS summary'!$A:$A,$A94,'REEDS summary'!$B:$B,BY$55)</f>
        <v>3.7134346320410738E-2</v>
      </c>
      <c r="BZ94">
        <f>SUMIFS('REEDS summary'!$S:$S,'REEDS summary'!$A:$A,$A94,'REEDS summary'!$B:$B,BZ$55)</f>
        <v>0</v>
      </c>
      <c r="CA94">
        <f>SUMIFS('REEDS summary'!$S:$S,'REEDS summary'!$A:$A,$A94,'REEDS summary'!$B:$B,CA$55)</f>
        <v>1.4673064330367719E-2</v>
      </c>
      <c r="CB94">
        <f>SUMIFS('REEDS summary'!$S:$S,'REEDS summary'!$A:$A,$A94,'REEDS summary'!$B:$B,CB$55)</f>
        <v>0.51863329880078857</v>
      </c>
      <c r="CC94">
        <f>SUMIFS('REEDS summary'!$S:$S,'REEDS summary'!$A:$A,$A94,'REEDS summary'!$B:$B,CC$55)</f>
        <v>0.35134909823789284</v>
      </c>
      <c r="CD94">
        <f>SUMIFS('REEDS summary'!$S:$S,'REEDS summary'!$A:$A,$A94,'REEDS summary'!$B:$B,CD$55)</f>
        <v>0</v>
      </c>
      <c r="CE94">
        <f>SUMIFS('REEDS summary'!$S:$S,'REEDS summary'!$A:$A,$A94,'REEDS summary'!$B:$B,CE$55)</f>
        <v>2.4475487184365201E-2</v>
      </c>
      <c r="CF94">
        <f>SUMIFS('REEDS summary'!$S:$S,'REEDS summary'!$A:$A,$A94,'REEDS summary'!$B:$B,CF$55)</f>
        <v>4.3138444435454379E-2</v>
      </c>
      <c r="CG94">
        <f>SUMIFS('REEDS summary'!$S:$S,'REEDS summary'!$A:$A,$A94,'REEDS summary'!$B:$B,CG$55)</f>
        <v>0</v>
      </c>
      <c r="CH94">
        <f>SUMIFS('REEDS summary'!$S:$S,'REEDS summary'!$A:$A,$A94,'REEDS summary'!$B:$B,CH$55)</f>
        <v>3.9423465755351354E-3</v>
      </c>
      <c r="CJ94">
        <f>SUMIFS('REEDS summary'!$T:$T,'REEDS summary'!$A:$A,$A94,'REEDS summary'!$B:$B,CJ$55)</f>
        <v>6.8020540541032012E-3</v>
      </c>
      <c r="CK94">
        <f>SUMIFS('REEDS summary'!$T:$T,'REEDS summary'!$A:$A,$A94,'REEDS summary'!$B:$B,CK$55)</f>
        <v>3.3956929338315858E-2</v>
      </c>
      <c r="CL94">
        <f>SUMIFS('REEDS summary'!$T:$T,'REEDS summary'!$A:$A,$A94,'REEDS summary'!$B:$B,CL$55)</f>
        <v>0</v>
      </c>
      <c r="CM94">
        <f>SUMIFS('REEDS summary'!$T:$T,'REEDS summary'!$A:$A,$A94,'REEDS summary'!$B:$B,CM$55)</f>
        <v>1.5011312486437157E-2</v>
      </c>
      <c r="CN94">
        <f>SUMIFS('REEDS summary'!$T:$T,'REEDS summary'!$A:$A,$A94,'REEDS summary'!$B:$B,CN$55)</f>
        <v>0.50823838526009368</v>
      </c>
      <c r="CO94">
        <f>SUMIFS('REEDS summary'!$T:$T,'REEDS summary'!$A:$A,$A94,'REEDS summary'!$B:$B,CO$55)</f>
        <v>0.35894940517259316</v>
      </c>
      <c r="CP94">
        <f>SUMIFS('REEDS summary'!$T:$T,'REEDS summary'!$A:$A,$A94,'REEDS summary'!$B:$B,CP$55)</f>
        <v>0</v>
      </c>
      <c r="CQ94">
        <f>SUMIFS('REEDS summary'!$T:$T,'REEDS summary'!$A:$A,$A94,'REEDS summary'!$B:$B,CQ$55)</f>
        <v>2.5145185272312475E-2</v>
      </c>
      <c r="CR94">
        <f>SUMIFS('REEDS summary'!$T:$T,'REEDS summary'!$A:$A,$A94,'REEDS summary'!$B:$B,CR$55)</f>
        <v>4.7897307247381914E-2</v>
      </c>
      <c r="CS94">
        <f>SUMIFS('REEDS summary'!$T:$T,'REEDS summary'!$A:$A,$A94,'REEDS summary'!$B:$B,CS$55)</f>
        <v>0</v>
      </c>
      <c r="CT94">
        <f>SUMIFS('REEDS summary'!$T:$T,'REEDS summary'!$A:$A,$A94,'REEDS summary'!$B:$B,CT$55)</f>
        <v>3.9994211687624922E-3</v>
      </c>
      <c r="CV94">
        <f>SUMIFS('REEDS summary'!$U:$U,'REEDS summary'!$A:$A,$A94,'REEDS summary'!$B:$B,CV$55)</f>
        <v>7.1299069416057414E-3</v>
      </c>
      <c r="CW94">
        <f>SUMIFS('REEDS summary'!$U:$U,'REEDS summary'!$A:$A,$A94,'REEDS summary'!$B:$B,CW$55)</f>
        <v>3.343173671445037E-2</v>
      </c>
      <c r="CX94">
        <f>SUMIFS('REEDS summary'!$U:$U,'REEDS summary'!$A:$A,$A94,'REEDS summary'!$B:$B,CX$55)</f>
        <v>0</v>
      </c>
      <c r="CY94">
        <f>SUMIFS('REEDS summary'!$U:$U,'REEDS summary'!$A:$A,$A94,'REEDS summary'!$B:$B,CY$55)</f>
        <v>1.5727009221351493E-2</v>
      </c>
      <c r="CZ94">
        <f>SUMIFS('REEDS summary'!$U:$U,'REEDS summary'!$A:$A,$A94,'REEDS summary'!$B:$B,CZ$55)</f>
        <v>0.48209995553490137</v>
      </c>
      <c r="DA94">
        <f>SUMIFS('REEDS summary'!$U:$U,'REEDS summary'!$A:$A,$A94,'REEDS summary'!$B:$B,DA$55)</f>
        <v>0.37554469592407047</v>
      </c>
      <c r="DB94">
        <f>SUMIFS('REEDS summary'!$U:$U,'REEDS summary'!$A:$A,$A94,'REEDS summary'!$B:$B,DB$55)</f>
        <v>0</v>
      </c>
      <c r="DC94">
        <f>SUMIFS('REEDS summary'!$U:$U,'REEDS summary'!$A:$A,$A94,'REEDS summary'!$B:$B,DC$55)</f>
        <v>2.1570735708281951E-2</v>
      </c>
      <c r="DD94">
        <f>SUMIFS('REEDS summary'!$U:$U,'REEDS summary'!$A:$A,$A94,'REEDS summary'!$B:$B,DD$55)</f>
        <v>6.059328745526097E-2</v>
      </c>
      <c r="DE94">
        <f>SUMIFS('REEDS summary'!$U:$U,'REEDS summary'!$A:$A,$A94,'REEDS summary'!$B:$B,DE$55)</f>
        <v>0</v>
      </c>
      <c r="DF94">
        <f>SUMIFS('REEDS summary'!$U:$U,'REEDS summary'!$A:$A,$A94,'REEDS summary'!$B:$B,DF$55)</f>
        <v>3.9026725000776475E-3</v>
      </c>
    </row>
    <row r="95" spans="1:110">
      <c r="A95" s="19" t="s">
        <v>120</v>
      </c>
      <c r="B95" s="19">
        <f>SUMIFS('Cross border connections'!$R$4:$R$54,'Cross border connections'!$P$4:$P$54,Imports_new!A95)</f>
        <v>0</v>
      </c>
      <c r="D95">
        <f>SUMIFS('REEDS summary'!$M:$M,'REEDS summary'!$A:$A,$A95,'REEDS summary'!$B:$B,D$55)</f>
        <v>4.6853999412631388E-2</v>
      </c>
      <c r="E95">
        <f>SUMIFS('REEDS summary'!$M:$M,'REEDS summary'!$A:$A,$A95,'REEDS summary'!$B:$B,E$55)</f>
        <v>0</v>
      </c>
      <c r="F95">
        <f>SUMIFS('REEDS summary'!$M:$M,'REEDS summary'!$A:$A,$A95,'REEDS summary'!$B:$B,F$55)</f>
        <v>0</v>
      </c>
      <c r="G95">
        <f>SUMIFS('REEDS summary'!$M:$M,'REEDS summary'!$A:$A,$A95,'REEDS summary'!$B:$B,G$55)</f>
        <v>1.6308116792572501E-3</v>
      </c>
      <c r="H95">
        <f>SUMIFS('REEDS summary'!$M:$M,'REEDS summary'!$A:$A,$A95,'REEDS summary'!$B:$B,H$55)</f>
        <v>0.81112989484127473</v>
      </c>
      <c r="I95">
        <f>SUMIFS('REEDS summary'!$M:$M,'REEDS summary'!$A:$A,$A95,'REEDS summary'!$B:$B,I$55)</f>
        <v>0</v>
      </c>
      <c r="J95">
        <f>SUMIFS('REEDS summary'!$M:$M,'REEDS summary'!$A:$A,$A95,'REEDS summary'!$B:$B,J$55)</f>
        <v>2.4272884547516395E-2</v>
      </c>
      <c r="K95">
        <f>SUMIFS('REEDS summary'!$M:$M,'REEDS summary'!$A:$A,$A95,'REEDS summary'!$B:$B,K$55)</f>
        <v>2.3452789630722835E-3</v>
      </c>
      <c r="L95">
        <f>SUMIFS('REEDS summary'!$M:$M,'REEDS summary'!$A:$A,$A95,'REEDS summary'!$B:$B,L$55)</f>
        <v>0</v>
      </c>
      <c r="M95">
        <f>SUMIFS('REEDS summary'!$M:$M,'REEDS summary'!$A:$A,$A95,'REEDS summary'!$B:$B,M$55)</f>
        <v>0</v>
      </c>
      <c r="N95">
        <f>SUMIFS('REEDS summary'!$M:$M,'REEDS summary'!$A:$A,$A95,'REEDS summary'!$B:$B,N$55)</f>
        <v>0.11376713055624794</v>
      </c>
      <c r="P95">
        <f>SUMIFS('REEDS summary'!$N:$N,'REEDS summary'!$A:$A,$A95,'REEDS summary'!$B:$B,P$55)</f>
        <v>7.8657472146819854E-2</v>
      </c>
      <c r="Q95">
        <f>SUMIFS('REEDS summary'!$N:$N,'REEDS summary'!$A:$A,$A95,'REEDS summary'!$B:$B,Q$55)</f>
        <v>0</v>
      </c>
      <c r="R95">
        <f>SUMIFS('REEDS summary'!$N:$N,'REEDS summary'!$A:$A,$A95,'REEDS summary'!$B:$B,R$55)</f>
        <v>0</v>
      </c>
      <c r="S95">
        <f>SUMIFS('REEDS summary'!$N:$N,'REEDS summary'!$A:$A,$A95,'REEDS summary'!$B:$B,S$55)</f>
        <v>3.019750852275324E-3</v>
      </c>
      <c r="T95">
        <f>SUMIFS('REEDS summary'!$N:$N,'REEDS summary'!$A:$A,$A95,'REEDS summary'!$B:$B,T$55)</f>
        <v>0.62586484238618811</v>
      </c>
      <c r="U95">
        <f>SUMIFS('REEDS summary'!$N:$N,'REEDS summary'!$A:$A,$A95,'REEDS summary'!$B:$B,U$55)</f>
        <v>0</v>
      </c>
      <c r="V95">
        <f>SUMIFS('REEDS summary'!$N:$N,'REEDS summary'!$A:$A,$A95,'REEDS summary'!$B:$B,V$55)</f>
        <v>4.6064910019833108E-2</v>
      </c>
      <c r="W95">
        <f>SUMIFS('REEDS summary'!$N:$N,'REEDS summary'!$A:$A,$A95,'REEDS summary'!$B:$B,W$55)</f>
        <v>4.3427197864970343E-3</v>
      </c>
      <c r="X95">
        <f>SUMIFS('REEDS summary'!$N:$N,'REEDS summary'!$A:$A,$A95,'REEDS summary'!$B:$B,X$55)</f>
        <v>0</v>
      </c>
      <c r="Y95">
        <f>SUMIFS('REEDS summary'!$N:$N,'REEDS summary'!$A:$A,$A95,'REEDS summary'!$B:$B,Y$55)</f>
        <v>0</v>
      </c>
      <c r="Z95">
        <f>SUMIFS('REEDS summary'!$N:$N,'REEDS summary'!$A:$A,$A95,'REEDS summary'!$B:$B,Z$55)</f>
        <v>0.24205030480838657</v>
      </c>
      <c r="AB95">
        <f>SUMIFS('REEDS summary'!$O:$O,'REEDS summary'!$A:$A,$A95,'REEDS summary'!$B:$B,AB$55)</f>
        <v>3.3537390370214394E-2</v>
      </c>
      <c r="AC95">
        <f>SUMIFS('REEDS summary'!$O:$O,'REEDS summary'!$A:$A,$A95,'REEDS summary'!$B:$B,AC$55)</f>
        <v>0</v>
      </c>
      <c r="AD95">
        <f>SUMIFS('REEDS summary'!$O:$O,'REEDS summary'!$A:$A,$A95,'REEDS summary'!$B:$B,AD$55)</f>
        <v>0</v>
      </c>
      <c r="AE95">
        <f>SUMIFS('REEDS summary'!$O:$O,'REEDS summary'!$A:$A,$A95,'REEDS summary'!$B:$B,AE$55)</f>
        <v>1.3015296118630295E-3</v>
      </c>
      <c r="AF95">
        <f>SUMIFS('REEDS summary'!$O:$O,'REEDS summary'!$A:$A,$A95,'REEDS summary'!$B:$B,AF$55)</f>
        <v>0.41515275376730892</v>
      </c>
      <c r="AG95">
        <f>SUMIFS('REEDS summary'!$O:$O,'REEDS summary'!$A:$A,$A95,'REEDS summary'!$B:$B,AG$55)</f>
        <v>0</v>
      </c>
      <c r="AH95">
        <f>SUMIFS('REEDS summary'!$O:$O,'REEDS summary'!$A:$A,$A95,'REEDS summary'!$B:$B,AH$55)</f>
        <v>0.44657800930062835</v>
      </c>
      <c r="AI95">
        <f>SUMIFS('REEDS summary'!$O:$O,'REEDS summary'!$A:$A,$A95,'REEDS summary'!$B:$B,AI$55)</f>
        <v>0</v>
      </c>
      <c r="AJ95">
        <f>SUMIFS('REEDS summary'!$O:$O,'REEDS summary'!$A:$A,$A95,'REEDS summary'!$B:$B,AJ$55)</f>
        <v>0</v>
      </c>
      <c r="AK95">
        <f>SUMIFS('REEDS summary'!$O:$O,'REEDS summary'!$A:$A,$A95,'REEDS summary'!$B:$B,AK$55)</f>
        <v>0</v>
      </c>
      <c r="AL95">
        <f>SUMIFS('REEDS summary'!$O:$O,'REEDS summary'!$A:$A,$A95,'REEDS summary'!$B:$B,AL$55)</f>
        <v>0.10343031694998528</v>
      </c>
      <c r="AN95">
        <f>SUMIFS('REEDS summary'!$P:$P,'REEDS summary'!$A:$A,$A95,'REEDS summary'!$B:$B,AN$55)</f>
        <v>2.1577256235987274E-2</v>
      </c>
      <c r="AO95">
        <f>SUMIFS('REEDS summary'!$P:$P,'REEDS summary'!$A:$A,$A95,'REEDS summary'!$B:$B,AO$55)</f>
        <v>1.223080624181516E-3</v>
      </c>
      <c r="AP95">
        <f>SUMIFS('REEDS summary'!$P:$P,'REEDS summary'!$A:$A,$A95,'REEDS summary'!$B:$B,AP$55)</f>
        <v>0</v>
      </c>
      <c r="AQ95">
        <f>SUMIFS('REEDS summary'!$P:$P,'REEDS summary'!$A:$A,$A95,'REEDS summary'!$B:$B,AQ$55)</f>
        <v>7.9120861291180394E-4</v>
      </c>
      <c r="AR95">
        <f>SUMIFS('REEDS summary'!$P:$P,'REEDS summary'!$A:$A,$A95,'REEDS summary'!$B:$B,AR$55)</f>
        <v>0.24026984604001403</v>
      </c>
      <c r="AS95">
        <f>SUMIFS('REEDS summary'!$P:$P,'REEDS summary'!$A:$A,$A95,'REEDS summary'!$B:$B,AS$55)</f>
        <v>0</v>
      </c>
      <c r="AT95">
        <f>SUMIFS('REEDS summary'!$P:$P,'REEDS summary'!$A:$A,$A95,'REEDS summary'!$B:$B,AT$55)</f>
        <v>0.67381565960754763</v>
      </c>
      <c r="AU95">
        <f>SUMIFS('REEDS summary'!$P:$P,'REEDS summary'!$A:$A,$A95,'REEDS summary'!$B:$B,AU$55)</f>
        <v>0</v>
      </c>
      <c r="AV95">
        <f>SUMIFS('REEDS summary'!$P:$P,'REEDS summary'!$A:$A,$A95,'REEDS summary'!$B:$B,AV$55)</f>
        <v>0</v>
      </c>
      <c r="AW95">
        <f>SUMIFS('REEDS summary'!$P:$P,'REEDS summary'!$A:$A,$A95,'REEDS summary'!$B:$B,AW$55)</f>
        <v>0</v>
      </c>
      <c r="AX95">
        <f>SUMIFS('REEDS summary'!$P:$P,'REEDS summary'!$A:$A,$A95,'REEDS summary'!$B:$B,AX$55)</f>
        <v>6.2322948879357749E-2</v>
      </c>
      <c r="AZ95">
        <f>SUMIFS('REEDS summary'!$Q:$Q,'REEDS summary'!$A:$A,$A95,'REEDS summary'!$B:$B,AZ$55)</f>
        <v>2.1438417371776125E-2</v>
      </c>
      <c r="BA95">
        <f>SUMIFS('REEDS summary'!$Q:$Q,'REEDS summary'!$A:$A,$A95,'REEDS summary'!$B:$B,BA$55)</f>
        <v>2.4304214227945887E-3</v>
      </c>
      <c r="BB95">
        <f>SUMIFS('REEDS summary'!$Q:$Q,'REEDS summary'!$A:$A,$A95,'REEDS summary'!$B:$B,BB$55)</f>
        <v>0</v>
      </c>
      <c r="BC95">
        <f>SUMIFS('REEDS summary'!$Q:$Q,'REEDS summary'!$A:$A,$A95,'REEDS summary'!$B:$B,BC$55)</f>
        <v>7.8753998893129381E-4</v>
      </c>
      <c r="BD95">
        <f>SUMIFS('REEDS summary'!$Q:$Q,'REEDS summary'!$A:$A,$A95,'REEDS summary'!$B:$B,BD$55)</f>
        <v>0.22533861315440704</v>
      </c>
      <c r="BE95">
        <f>SUMIFS('REEDS summary'!$Q:$Q,'REEDS summary'!$A:$A,$A95,'REEDS summary'!$B:$B,BE$55)</f>
        <v>0</v>
      </c>
      <c r="BF95">
        <f>SUMIFS('REEDS summary'!$Q:$Q,'REEDS summary'!$A:$A,$A95,'REEDS summary'!$B:$B,BF$55)</f>
        <v>0.68851608097627459</v>
      </c>
      <c r="BG95">
        <f>SUMIFS('REEDS summary'!$Q:$Q,'REEDS summary'!$A:$A,$A95,'REEDS summary'!$B:$B,BG$55)</f>
        <v>0</v>
      </c>
      <c r="BH95">
        <f>SUMIFS('REEDS summary'!$Q:$Q,'REEDS summary'!$A:$A,$A95,'REEDS summary'!$B:$B,BH$55)</f>
        <v>0</v>
      </c>
      <c r="BI95">
        <f>SUMIFS('REEDS summary'!$Q:$Q,'REEDS summary'!$A:$A,$A95,'REEDS summary'!$B:$B,BI$55)</f>
        <v>0</v>
      </c>
      <c r="BJ95">
        <f>SUMIFS('REEDS summary'!$Q:$Q,'REEDS summary'!$A:$A,$A95,'REEDS summary'!$B:$B,BJ$55)</f>
        <v>6.1488927085816374E-2</v>
      </c>
      <c r="BL95">
        <f>SUMIFS('REEDS summary'!$R:$R,'REEDS summary'!$A:$A,$A95,'REEDS summary'!$B:$B,BL$55)</f>
        <v>2.1230778883796261E-2</v>
      </c>
      <c r="BM95">
        <f>SUMIFS('REEDS summary'!$R:$R,'REEDS summary'!$A:$A,$A95,'REEDS summary'!$B:$B,BM$55)</f>
        <v>3.6967672428559117E-3</v>
      </c>
      <c r="BN95">
        <f>SUMIFS('REEDS summary'!$R:$R,'REEDS summary'!$A:$A,$A95,'REEDS summary'!$B:$B,BN$55)</f>
        <v>0</v>
      </c>
      <c r="BO95">
        <f>SUMIFS('REEDS summary'!$R:$R,'REEDS summary'!$A:$A,$A95,'REEDS summary'!$B:$B,BO$55)</f>
        <v>8.0005471528040795E-4</v>
      </c>
      <c r="BP95">
        <f>SUMIFS('REEDS summary'!$R:$R,'REEDS summary'!$A:$A,$A95,'REEDS summary'!$B:$B,BP$55)</f>
        <v>0.21605335749524215</v>
      </c>
      <c r="BQ95">
        <f>SUMIFS('REEDS summary'!$R:$R,'REEDS summary'!$A:$A,$A95,'REEDS summary'!$B:$B,BQ$55)</f>
        <v>0</v>
      </c>
      <c r="BR95">
        <f>SUMIFS('REEDS summary'!$R:$R,'REEDS summary'!$A:$A,$A95,'REEDS summary'!$B:$B,BR$55)</f>
        <v>0.69630134560885237</v>
      </c>
      <c r="BS95">
        <f>SUMIFS('REEDS summary'!$R:$R,'REEDS summary'!$A:$A,$A95,'REEDS summary'!$B:$B,BS$55)</f>
        <v>0</v>
      </c>
      <c r="BT95">
        <f>SUMIFS('REEDS summary'!$R:$R,'REEDS summary'!$A:$A,$A95,'REEDS summary'!$B:$B,BT$55)</f>
        <v>0</v>
      </c>
      <c r="BU95">
        <f>SUMIFS('REEDS summary'!$R:$R,'REEDS summary'!$A:$A,$A95,'REEDS summary'!$B:$B,BU$55)</f>
        <v>0</v>
      </c>
      <c r="BV95">
        <f>SUMIFS('REEDS summary'!$R:$R,'REEDS summary'!$A:$A,$A95,'REEDS summary'!$B:$B,BV$55)</f>
        <v>6.1917696053972925E-2</v>
      </c>
      <c r="BX95">
        <f>SUMIFS('REEDS summary'!$S:$S,'REEDS summary'!$A:$A,$A95,'REEDS summary'!$B:$B,BX$55)</f>
        <v>2.1221007790434981E-2</v>
      </c>
      <c r="BY95">
        <f>SUMIFS('REEDS summary'!$S:$S,'REEDS summary'!$A:$A,$A95,'REEDS summary'!$B:$B,BY$55)</f>
        <v>0</v>
      </c>
      <c r="BZ95">
        <f>SUMIFS('REEDS summary'!$S:$S,'REEDS summary'!$A:$A,$A95,'REEDS summary'!$B:$B,BZ$55)</f>
        <v>0</v>
      </c>
      <c r="CA95">
        <f>SUMIFS('REEDS summary'!$S:$S,'REEDS summary'!$A:$A,$A95,'REEDS summary'!$B:$B,CA$55)</f>
        <v>8.2209629129529726E-4</v>
      </c>
      <c r="CB95">
        <f>SUMIFS('REEDS summary'!$S:$S,'REEDS summary'!$A:$A,$A95,'REEDS summary'!$B:$B,CB$55)</f>
        <v>0.20321707435311082</v>
      </c>
      <c r="CC95">
        <f>SUMIFS('REEDS summary'!$S:$S,'REEDS summary'!$A:$A,$A95,'REEDS summary'!$B:$B,CC$55)</f>
        <v>0</v>
      </c>
      <c r="CD95">
        <f>SUMIFS('REEDS summary'!$S:$S,'REEDS summary'!$A:$A,$A95,'REEDS summary'!$B:$B,CD$55)</f>
        <v>0.71167610984232221</v>
      </c>
      <c r="CE95">
        <f>SUMIFS('REEDS summary'!$S:$S,'REEDS summary'!$A:$A,$A95,'REEDS summary'!$B:$B,CE$55)</f>
        <v>0</v>
      </c>
      <c r="CF95">
        <f>SUMIFS('REEDS summary'!$S:$S,'REEDS summary'!$A:$A,$A95,'REEDS summary'!$B:$B,CF$55)</f>
        <v>0</v>
      </c>
      <c r="CG95">
        <f>SUMIFS('REEDS summary'!$S:$S,'REEDS summary'!$A:$A,$A95,'REEDS summary'!$B:$B,CG$55)</f>
        <v>0</v>
      </c>
      <c r="CH95">
        <f>SUMIFS('REEDS summary'!$S:$S,'REEDS summary'!$A:$A,$A95,'REEDS summary'!$B:$B,CH$55)</f>
        <v>6.3063711722836674E-2</v>
      </c>
      <c r="CJ95">
        <f>SUMIFS('REEDS summary'!$T:$T,'REEDS summary'!$A:$A,$A95,'REEDS summary'!$B:$B,CJ$55)</f>
        <v>2.139687035990924E-2</v>
      </c>
      <c r="CK95">
        <f>SUMIFS('REEDS summary'!$T:$T,'REEDS summary'!$A:$A,$A95,'REEDS summary'!$B:$B,CK$55)</f>
        <v>0</v>
      </c>
      <c r="CL95">
        <f>SUMIFS('REEDS summary'!$T:$T,'REEDS summary'!$A:$A,$A95,'REEDS summary'!$B:$B,CL$55)</f>
        <v>0</v>
      </c>
      <c r="CM95">
        <f>SUMIFS('REEDS summary'!$T:$T,'REEDS summary'!$A:$A,$A95,'REEDS summary'!$B:$B,CM$55)</f>
        <v>8.394970809253822E-4</v>
      </c>
      <c r="CN95">
        <f>SUMIFS('REEDS summary'!$T:$T,'REEDS summary'!$A:$A,$A95,'REEDS summary'!$B:$B,CN$55)</f>
        <v>0.18991208530195189</v>
      </c>
      <c r="CO95">
        <f>SUMIFS('REEDS summary'!$T:$T,'REEDS summary'!$A:$A,$A95,'REEDS summary'!$B:$B,CO$55)</f>
        <v>0</v>
      </c>
      <c r="CP95">
        <f>SUMIFS('REEDS summary'!$T:$T,'REEDS summary'!$A:$A,$A95,'REEDS summary'!$B:$B,CP$55)</f>
        <v>0.72401809945652618</v>
      </c>
      <c r="CQ95">
        <f>SUMIFS('REEDS summary'!$T:$T,'REEDS summary'!$A:$A,$A95,'REEDS summary'!$B:$B,CQ$55)</f>
        <v>0</v>
      </c>
      <c r="CR95">
        <f>SUMIFS('REEDS summary'!$T:$T,'REEDS summary'!$A:$A,$A95,'REEDS summary'!$B:$B,CR$55)</f>
        <v>0</v>
      </c>
      <c r="CS95">
        <f>SUMIFS('REEDS summary'!$T:$T,'REEDS summary'!$A:$A,$A95,'REEDS summary'!$B:$B,CS$55)</f>
        <v>0</v>
      </c>
      <c r="CT95">
        <f>SUMIFS('REEDS summary'!$T:$T,'REEDS summary'!$A:$A,$A95,'REEDS summary'!$B:$B,CT$55)</f>
        <v>6.383344780068731E-2</v>
      </c>
      <c r="CV95">
        <f>SUMIFS('REEDS summary'!$U:$U,'REEDS summary'!$A:$A,$A95,'REEDS summary'!$B:$B,CV$55)</f>
        <v>2.3290226696340413E-2</v>
      </c>
      <c r="CW95">
        <f>SUMIFS('REEDS summary'!$U:$U,'REEDS summary'!$A:$A,$A95,'REEDS summary'!$B:$B,CW$55)</f>
        <v>0</v>
      </c>
      <c r="CX95">
        <f>SUMIFS('REEDS summary'!$U:$U,'REEDS summary'!$A:$A,$A95,'REEDS summary'!$B:$B,CX$55)</f>
        <v>0</v>
      </c>
      <c r="CY95">
        <f>SUMIFS('REEDS summary'!$U:$U,'REEDS summary'!$A:$A,$A95,'REEDS summary'!$B:$B,CY$55)</f>
        <v>9.1962047103752074E-4</v>
      </c>
      <c r="CZ95">
        <f>SUMIFS('REEDS summary'!$U:$U,'REEDS summary'!$A:$A,$A95,'REEDS summary'!$B:$B,CZ$55)</f>
        <v>0.11701799457599821</v>
      </c>
      <c r="DA95">
        <f>SUMIFS('REEDS summary'!$U:$U,'REEDS summary'!$A:$A,$A95,'REEDS summary'!$B:$B,DA$55)</f>
        <v>0</v>
      </c>
      <c r="DB95">
        <f>SUMIFS('REEDS summary'!$U:$U,'REEDS summary'!$A:$A,$A95,'REEDS summary'!$B:$B,DB$55)</f>
        <v>0.78946023143048938</v>
      </c>
      <c r="DC95">
        <f>SUMIFS('REEDS summary'!$U:$U,'REEDS summary'!$A:$A,$A95,'REEDS summary'!$B:$B,DC$55)</f>
        <v>0</v>
      </c>
      <c r="DD95">
        <f>SUMIFS('REEDS summary'!$U:$U,'REEDS summary'!$A:$A,$A95,'REEDS summary'!$B:$B,DD$55)</f>
        <v>0</v>
      </c>
      <c r="DE95">
        <f>SUMIFS('REEDS summary'!$U:$U,'REEDS summary'!$A:$A,$A95,'REEDS summary'!$B:$B,DE$55)</f>
        <v>0</v>
      </c>
      <c r="DF95">
        <f>SUMIFS('REEDS summary'!$U:$U,'REEDS summary'!$A:$A,$A95,'REEDS summary'!$B:$B,DF$55)</f>
        <v>6.9311926826134421E-2</v>
      </c>
    </row>
    <row r="96" spans="1:110">
      <c r="A96" s="19" t="s">
        <v>122</v>
      </c>
      <c r="B96" s="19">
        <f>SUMIFS('Cross border connections'!$R$4:$R$54,'Cross border connections'!$P$4:$P$54,Imports_new!A96)</f>
        <v>0</v>
      </c>
      <c r="D96">
        <f>SUMIFS('REEDS summary'!$M:$M,'REEDS summary'!$A:$A,$A96,'REEDS summary'!$B:$B,D$55)</f>
        <v>5.4572009510144371E-3</v>
      </c>
      <c r="E96">
        <f>SUMIFS('REEDS summary'!$M:$M,'REEDS summary'!$A:$A,$A96,'REEDS summary'!$B:$B,E$55)</f>
        <v>0.25301667632232</v>
      </c>
      <c r="F96">
        <f>SUMIFS('REEDS summary'!$M:$M,'REEDS summary'!$A:$A,$A96,'REEDS summary'!$B:$B,F$55)</f>
        <v>0</v>
      </c>
      <c r="G96">
        <f>SUMIFS('REEDS summary'!$M:$M,'REEDS summary'!$A:$A,$A96,'REEDS summary'!$B:$B,G$55)</f>
        <v>2.4227320944252891E-2</v>
      </c>
      <c r="H96">
        <f>SUMIFS('REEDS summary'!$M:$M,'REEDS summary'!$A:$A,$A96,'REEDS summary'!$B:$B,H$55)</f>
        <v>0.14299724323145829</v>
      </c>
      <c r="I96">
        <f>SUMIFS('REEDS summary'!$M:$M,'REEDS summary'!$A:$A,$A96,'REEDS summary'!$B:$B,I$55)</f>
        <v>0.53812670063753942</v>
      </c>
      <c r="J96">
        <f>SUMIFS('REEDS summary'!$M:$M,'REEDS summary'!$A:$A,$A96,'REEDS summary'!$B:$B,J$55)</f>
        <v>0</v>
      </c>
      <c r="K96">
        <f>SUMIFS('REEDS summary'!$M:$M,'REEDS summary'!$A:$A,$A96,'REEDS summary'!$B:$B,K$55)</f>
        <v>9.7175440480467626E-3</v>
      </c>
      <c r="L96">
        <f>SUMIFS('REEDS summary'!$M:$M,'REEDS summary'!$A:$A,$A96,'REEDS summary'!$B:$B,L$55)</f>
        <v>0</v>
      </c>
      <c r="M96">
        <f>SUMIFS('REEDS summary'!$M:$M,'REEDS summary'!$A:$A,$A96,'REEDS summary'!$B:$B,M$55)</f>
        <v>0</v>
      </c>
      <c r="N96">
        <f>SUMIFS('REEDS summary'!$M:$M,'REEDS summary'!$A:$A,$A96,'REEDS summary'!$B:$B,N$55)</f>
        <v>2.6457313865368204E-2</v>
      </c>
      <c r="P96">
        <f>SUMIFS('REEDS summary'!$N:$N,'REEDS summary'!$A:$A,$A96,'REEDS summary'!$B:$B,P$55)</f>
        <v>4.6183871289692188E-3</v>
      </c>
      <c r="Q96">
        <f>SUMIFS('REEDS summary'!$N:$N,'REEDS summary'!$A:$A,$A96,'REEDS summary'!$B:$B,Q$55)</f>
        <v>0.19018001414440699</v>
      </c>
      <c r="R96">
        <f>SUMIFS('REEDS summary'!$N:$N,'REEDS summary'!$A:$A,$A96,'REEDS summary'!$B:$B,R$55)</f>
        <v>0</v>
      </c>
      <c r="S96">
        <f>SUMIFS('REEDS summary'!$N:$N,'REEDS summary'!$A:$A,$A96,'REEDS summary'!$B:$B,S$55)</f>
        <v>2.5466145853517395E-2</v>
      </c>
      <c r="T96">
        <f>SUMIFS('REEDS summary'!$N:$N,'REEDS summary'!$A:$A,$A96,'REEDS summary'!$B:$B,T$55)</f>
        <v>0.16431947427363383</v>
      </c>
      <c r="U96">
        <f>SUMIFS('REEDS summary'!$N:$N,'REEDS summary'!$A:$A,$A96,'REEDS summary'!$B:$B,U$55)</f>
        <v>0.56564388197672355</v>
      </c>
      <c r="V96">
        <f>SUMIFS('REEDS summary'!$N:$N,'REEDS summary'!$A:$A,$A96,'REEDS summary'!$B:$B,V$55)</f>
        <v>0</v>
      </c>
      <c r="W96">
        <f>SUMIFS('REEDS summary'!$N:$N,'REEDS summary'!$A:$A,$A96,'REEDS summary'!$B:$B,W$55)</f>
        <v>7.6807113609725676E-3</v>
      </c>
      <c r="X96">
        <f>SUMIFS('REEDS summary'!$N:$N,'REEDS summary'!$A:$A,$A96,'REEDS summary'!$B:$B,X$55)</f>
        <v>0</v>
      </c>
      <c r="Y96">
        <f>SUMIFS('REEDS summary'!$N:$N,'REEDS summary'!$A:$A,$A96,'REEDS summary'!$B:$B,Y$55)</f>
        <v>0</v>
      </c>
      <c r="Z96">
        <f>SUMIFS('REEDS summary'!$N:$N,'REEDS summary'!$A:$A,$A96,'REEDS summary'!$B:$B,Z$55)</f>
        <v>4.2091385261776443E-2</v>
      </c>
      <c r="AB96">
        <f>SUMIFS('REEDS summary'!$O:$O,'REEDS summary'!$A:$A,$A96,'REEDS summary'!$B:$B,AB$55)</f>
        <v>4.333267159885571E-3</v>
      </c>
      <c r="AC96">
        <f>SUMIFS('REEDS summary'!$O:$O,'REEDS summary'!$A:$A,$A96,'REEDS summary'!$B:$B,AC$55)</f>
        <v>0.14729002908597652</v>
      </c>
      <c r="AD96">
        <f>SUMIFS('REEDS summary'!$O:$O,'REEDS summary'!$A:$A,$A96,'REEDS summary'!$B:$B,AD$55)</f>
        <v>0</v>
      </c>
      <c r="AE96">
        <f>SUMIFS('REEDS summary'!$O:$O,'REEDS summary'!$A:$A,$A96,'REEDS summary'!$B:$B,AE$55)</f>
        <v>2.6803176410163727E-2</v>
      </c>
      <c r="AF96">
        <f>SUMIFS('REEDS summary'!$O:$O,'REEDS summary'!$A:$A,$A96,'REEDS summary'!$B:$B,AF$55)</f>
        <v>0.17284037379044387</v>
      </c>
      <c r="AG96">
        <f>SUMIFS('REEDS summary'!$O:$O,'REEDS summary'!$A:$A,$A96,'REEDS summary'!$B:$B,AG$55)</f>
        <v>0.59435015492530263</v>
      </c>
      <c r="AH96">
        <f>SUMIFS('REEDS summary'!$O:$O,'REEDS summary'!$A:$A,$A96,'REEDS summary'!$B:$B,AH$55)</f>
        <v>0</v>
      </c>
      <c r="AI96">
        <f>SUMIFS('REEDS summary'!$O:$O,'REEDS summary'!$A:$A,$A96,'REEDS summary'!$B:$B,AI$55)</f>
        <v>7.9110340089000256E-3</v>
      </c>
      <c r="AJ96">
        <f>SUMIFS('REEDS summary'!$O:$O,'REEDS summary'!$A:$A,$A96,'REEDS summary'!$B:$B,AJ$55)</f>
        <v>0</v>
      </c>
      <c r="AK96">
        <f>SUMIFS('REEDS summary'!$O:$O,'REEDS summary'!$A:$A,$A96,'REEDS summary'!$B:$B,AK$55)</f>
        <v>0</v>
      </c>
      <c r="AL96">
        <f>SUMIFS('REEDS summary'!$O:$O,'REEDS summary'!$A:$A,$A96,'REEDS summary'!$B:$B,AL$55)</f>
        <v>4.6471964619327635E-2</v>
      </c>
      <c r="AN96">
        <f>SUMIFS('REEDS summary'!$P:$P,'REEDS summary'!$A:$A,$A96,'REEDS summary'!$B:$B,AN$55)</f>
        <v>2.4213162668480595E-3</v>
      </c>
      <c r="AO96">
        <f>SUMIFS('REEDS summary'!$P:$P,'REEDS summary'!$A:$A,$A96,'REEDS summary'!$B:$B,AO$55)</f>
        <v>0.14270448515921219</v>
      </c>
      <c r="AP96">
        <f>SUMIFS('REEDS summary'!$P:$P,'REEDS summary'!$A:$A,$A96,'REEDS summary'!$B:$B,AP$55)</f>
        <v>0</v>
      </c>
      <c r="AQ96">
        <f>SUMIFS('REEDS summary'!$P:$P,'REEDS summary'!$A:$A,$A96,'REEDS summary'!$B:$B,AQ$55)</f>
        <v>2.7247652164454576E-2</v>
      </c>
      <c r="AR96">
        <f>SUMIFS('REEDS summary'!$P:$P,'REEDS summary'!$A:$A,$A96,'REEDS summary'!$B:$B,AR$55)</f>
        <v>0.16865031730272978</v>
      </c>
      <c r="AS96">
        <f>SUMIFS('REEDS summary'!$P:$P,'REEDS summary'!$A:$A,$A96,'REEDS summary'!$B:$B,AS$55)</f>
        <v>0.60320408170072526</v>
      </c>
      <c r="AT96">
        <f>SUMIFS('REEDS summary'!$P:$P,'REEDS summary'!$A:$A,$A96,'REEDS summary'!$B:$B,AT$55)</f>
        <v>0</v>
      </c>
      <c r="AU96">
        <f>SUMIFS('REEDS summary'!$P:$P,'REEDS summary'!$A:$A,$A96,'REEDS summary'!$B:$B,AU$55)</f>
        <v>8.0571731176398795E-3</v>
      </c>
      <c r="AV96">
        <f>SUMIFS('REEDS summary'!$P:$P,'REEDS summary'!$A:$A,$A96,'REEDS summary'!$B:$B,AV$55)</f>
        <v>0</v>
      </c>
      <c r="AW96">
        <f>SUMIFS('REEDS summary'!$P:$P,'REEDS summary'!$A:$A,$A96,'REEDS summary'!$B:$B,AW$55)</f>
        <v>0</v>
      </c>
      <c r="AX96">
        <f>SUMIFS('REEDS summary'!$P:$P,'REEDS summary'!$A:$A,$A96,'REEDS summary'!$B:$B,AX$55)</f>
        <v>4.7714974288390305E-2</v>
      </c>
      <c r="AZ96">
        <f>SUMIFS('REEDS summary'!$Q:$Q,'REEDS summary'!$A:$A,$A96,'REEDS summary'!$B:$B,AZ$55)</f>
        <v>2.4477819565738596E-3</v>
      </c>
      <c r="BA96">
        <f>SUMIFS('REEDS summary'!$Q:$Q,'REEDS summary'!$A:$A,$A96,'REEDS summary'!$B:$B,BA$55)</f>
        <v>0.12903156043599312</v>
      </c>
      <c r="BB96">
        <f>SUMIFS('REEDS summary'!$Q:$Q,'REEDS summary'!$A:$A,$A96,'REEDS summary'!$B:$B,BB$55)</f>
        <v>0</v>
      </c>
      <c r="BC96">
        <f>SUMIFS('REEDS summary'!$Q:$Q,'REEDS summary'!$A:$A,$A96,'REEDS summary'!$B:$B,BC$55)</f>
        <v>2.7591244588735311E-2</v>
      </c>
      <c r="BD96">
        <f>SUMIFS('REEDS summary'!$Q:$Q,'REEDS summary'!$A:$A,$A96,'REEDS summary'!$B:$B,BD$55)</f>
        <v>0.16028567076821171</v>
      </c>
      <c r="BE96">
        <f>SUMIFS('REEDS summary'!$Q:$Q,'REEDS summary'!$A:$A,$A96,'REEDS summary'!$B:$B,BE$55)</f>
        <v>0.60979727742910028</v>
      </c>
      <c r="BF96">
        <f>SUMIFS('REEDS summary'!$Q:$Q,'REEDS summary'!$A:$A,$A96,'REEDS summary'!$B:$B,BF$55)</f>
        <v>0</v>
      </c>
      <c r="BG96">
        <f>SUMIFS('REEDS summary'!$Q:$Q,'REEDS summary'!$A:$A,$A96,'REEDS summary'!$B:$B,BG$55)</f>
        <v>8.1166412766941198E-3</v>
      </c>
      <c r="BH96">
        <f>SUMIFS('REEDS summary'!$Q:$Q,'REEDS summary'!$A:$A,$A96,'REEDS summary'!$B:$B,BH$55)</f>
        <v>0</v>
      </c>
      <c r="BI96">
        <f>SUMIFS('REEDS summary'!$Q:$Q,'REEDS summary'!$A:$A,$A96,'REEDS summary'!$B:$B,BI$55)</f>
        <v>0</v>
      </c>
      <c r="BJ96">
        <f>SUMIFS('REEDS summary'!$Q:$Q,'REEDS summary'!$A:$A,$A96,'REEDS summary'!$B:$B,BJ$55)</f>
        <v>6.2729823544691643E-2</v>
      </c>
      <c r="BL96">
        <f>SUMIFS('REEDS summary'!$R:$R,'REEDS summary'!$A:$A,$A96,'REEDS summary'!$B:$B,BL$55)</f>
        <v>2.4274595741462027E-3</v>
      </c>
      <c r="BM96">
        <f>SUMIFS('REEDS summary'!$R:$R,'REEDS summary'!$A:$A,$A96,'REEDS summary'!$B:$B,BM$55)</f>
        <v>9.7877466619781167E-2</v>
      </c>
      <c r="BN96">
        <f>SUMIFS('REEDS summary'!$R:$R,'REEDS summary'!$A:$A,$A96,'REEDS summary'!$B:$B,BN$55)</f>
        <v>0</v>
      </c>
      <c r="BO96">
        <f>SUMIFS('REEDS summary'!$R:$R,'REEDS summary'!$A:$A,$A96,'REEDS summary'!$B:$B,BO$55)</f>
        <v>2.7407571000939594E-2</v>
      </c>
      <c r="BP96">
        <f>SUMIFS('REEDS summary'!$R:$R,'REEDS summary'!$A:$A,$A96,'REEDS summary'!$B:$B,BP$55)</f>
        <v>0.14748702304675881</v>
      </c>
      <c r="BQ96">
        <f>SUMIFS('REEDS summary'!$R:$R,'REEDS summary'!$A:$A,$A96,'REEDS summary'!$B:$B,BQ$55)</f>
        <v>0.60473451706273007</v>
      </c>
      <c r="BR96">
        <f>SUMIFS('REEDS summary'!$R:$R,'REEDS summary'!$A:$A,$A96,'REEDS summary'!$B:$B,BR$55)</f>
        <v>0</v>
      </c>
      <c r="BS96">
        <f>SUMIFS('REEDS summary'!$R:$R,'REEDS summary'!$A:$A,$A96,'REEDS summary'!$B:$B,BS$55)</f>
        <v>8.0492539476838335E-3</v>
      </c>
      <c r="BT96">
        <f>SUMIFS('REEDS summary'!$R:$R,'REEDS summary'!$A:$A,$A96,'REEDS summary'!$B:$B,BT$55)</f>
        <v>0</v>
      </c>
      <c r="BU96">
        <f>SUMIFS('REEDS summary'!$R:$R,'REEDS summary'!$A:$A,$A96,'REEDS summary'!$B:$B,BU$55)</f>
        <v>0</v>
      </c>
      <c r="BV96">
        <f>SUMIFS('REEDS summary'!$R:$R,'REEDS summary'!$A:$A,$A96,'REEDS summary'!$B:$B,BV$55)</f>
        <v>0.11201670874796034</v>
      </c>
      <c r="BX96">
        <f>SUMIFS('REEDS summary'!$S:$S,'REEDS summary'!$A:$A,$A96,'REEDS summary'!$B:$B,BX$55)</f>
        <v>1.9899390365196641E-3</v>
      </c>
      <c r="BY96">
        <f>SUMIFS('REEDS summary'!$S:$S,'REEDS summary'!$A:$A,$A96,'REEDS summary'!$B:$B,BY$55)</f>
        <v>2.1506892286127063E-2</v>
      </c>
      <c r="BZ96">
        <f>SUMIFS('REEDS summary'!$S:$S,'REEDS summary'!$A:$A,$A96,'REEDS summary'!$B:$B,BZ$55)</f>
        <v>0</v>
      </c>
      <c r="CA96">
        <f>SUMIFS('REEDS summary'!$S:$S,'REEDS summary'!$A:$A,$A96,'REEDS summary'!$B:$B,CA$55)</f>
        <v>2.9538289578111113E-2</v>
      </c>
      <c r="CB96">
        <f>SUMIFS('REEDS summary'!$S:$S,'REEDS summary'!$A:$A,$A96,'REEDS summary'!$B:$B,CB$55)</f>
        <v>0.12287663250642376</v>
      </c>
      <c r="CC96">
        <f>SUMIFS('REEDS summary'!$S:$S,'REEDS summary'!$A:$A,$A96,'REEDS summary'!$B:$B,CC$55)</f>
        <v>0.64570607795905011</v>
      </c>
      <c r="CD96">
        <f>SUMIFS('REEDS summary'!$S:$S,'REEDS summary'!$A:$A,$A96,'REEDS summary'!$B:$B,CD$55)</f>
        <v>0</v>
      </c>
      <c r="CE96">
        <f>SUMIFS('REEDS summary'!$S:$S,'REEDS summary'!$A:$A,$A96,'REEDS summary'!$B:$B,CE$55)</f>
        <v>3.4378430270718928E-3</v>
      </c>
      <c r="CF96">
        <f>SUMIFS('REEDS summary'!$S:$S,'REEDS summary'!$A:$A,$A96,'REEDS summary'!$B:$B,CF$55)</f>
        <v>0</v>
      </c>
      <c r="CG96">
        <f>SUMIFS('REEDS summary'!$S:$S,'REEDS summary'!$A:$A,$A96,'REEDS summary'!$B:$B,CG$55)</f>
        <v>0</v>
      </c>
      <c r="CH96">
        <f>SUMIFS('REEDS summary'!$S:$S,'REEDS summary'!$A:$A,$A96,'REEDS summary'!$B:$B,CH$55)</f>
        <v>0.17494432560669634</v>
      </c>
      <c r="CJ96">
        <f>SUMIFS('REEDS summary'!$T:$T,'REEDS summary'!$A:$A,$A96,'REEDS summary'!$B:$B,CJ$55)</f>
        <v>1.6211127531155288E-3</v>
      </c>
      <c r="CK96">
        <f>SUMIFS('REEDS summary'!$T:$T,'REEDS summary'!$A:$A,$A96,'REEDS summary'!$B:$B,CK$55)</f>
        <v>1.2545996186550874E-2</v>
      </c>
      <c r="CL96">
        <f>SUMIFS('REEDS summary'!$T:$T,'REEDS summary'!$A:$A,$A96,'REEDS summary'!$B:$B,CL$55)</f>
        <v>0</v>
      </c>
      <c r="CM96">
        <f>SUMIFS('REEDS summary'!$T:$T,'REEDS summary'!$A:$A,$A96,'REEDS summary'!$B:$B,CM$55)</f>
        <v>2.4102319745507118E-2</v>
      </c>
      <c r="CN96">
        <f>SUMIFS('REEDS summary'!$T:$T,'REEDS summary'!$A:$A,$A96,'REEDS summary'!$B:$B,CN$55)</f>
        <v>7.5953247656035269E-2</v>
      </c>
      <c r="CO96">
        <f>SUMIFS('REEDS summary'!$T:$T,'REEDS summary'!$A:$A,$A96,'REEDS summary'!$B:$B,CO$55)</f>
        <v>0.52602734985006272</v>
      </c>
      <c r="CP96">
        <f>SUMIFS('REEDS summary'!$T:$T,'REEDS summary'!$A:$A,$A96,'REEDS summary'!$B:$B,CP$55)</f>
        <v>0</v>
      </c>
      <c r="CQ96">
        <f>SUMIFS('REEDS summary'!$T:$T,'REEDS summary'!$A:$A,$A96,'REEDS summary'!$B:$B,CQ$55)</f>
        <v>3.1625646000007397E-3</v>
      </c>
      <c r="CR96">
        <f>SUMIFS('REEDS summary'!$T:$T,'REEDS summary'!$A:$A,$A96,'REEDS summary'!$B:$B,CR$55)</f>
        <v>0</v>
      </c>
      <c r="CS96">
        <f>SUMIFS('REEDS summary'!$T:$T,'REEDS summary'!$A:$A,$A96,'REEDS summary'!$B:$B,CS$55)</f>
        <v>0</v>
      </c>
      <c r="CT96">
        <f>SUMIFS('REEDS summary'!$T:$T,'REEDS summary'!$A:$A,$A96,'REEDS summary'!$B:$B,CT$55)</f>
        <v>0.35658740920872778</v>
      </c>
      <c r="CV96">
        <f>SUMIFS('REEDS summary'!$U:$U,'REEDS summary'!$A:$A,$A96,'REEDS summary'!$B:$B,CV$55)</f>
        <v>1.3819084408315209E-3</v>
      </c>
      <c r="CW96">
        <f>SUMIFS('REEDS summary'!$U:$U,'REEDS summary'!$A:$A,$A96,'REEDS summary'!$B:$B,CW$55)</f>
        <v>1.1832401206745793E-2</v>
      </c>
      <c r="CX96">
        <f>SUMIFS('REEDS summary'!$U:$U,'REEDS summary'!$A:$A,$A96,'REEDS summary'!$B:$B,CX$55)</f>
        <v>0</v>
      </c>
      <c r="CY96">
        <f>SUMIFS('REEDS summary'!$U:$U,'REEDS summary'!$A:$A,$A96,'REEDS summary'!$B:$B,CY$55)</f>
        <v>2.1004375145425157E-2</v>
      </c>
      <c r="CZ96">
        <f>SUMIFS('REEDS summary'!$U:$U,'REEDS summary'!$A:$A,$A96,'REEDS summary'!$B:$B,CZ$55)</f>
        <v>3.8535808148891203E-2</v>
      </c>
      <c r="DA96">
        <f>SUMIFS('REEDS summary'!$U:$U,'REEDS summary'!$A:$A,$A96,'REEDS summary'!$B:$B,DA$55)</f>
        <v>0.45769325923998877</v>
      </c>
      <c r="DB96">
        <f>SUMIFS('REEDS summary'!$U:$U,'REEDS summary'!$A:$A,$A96,'REEDS summary'!$B:$B,DB$55)</f>
        <v>0</v>
      </c>
      <c r="DC96">
        <f>SUMIFS('REEDS summary'!$U:$U,'REEDS summary'!$A:$A,$A96,'REEDS summary'!$B:$B,DC$55)</f>
        <v>0</v>
      </c>
      <c r="DD96">
        <f>SUMIFS('REEDS summary'!$U:$U,'REEDS summary'!$A:$A,$A96,'REEDS summary'!$B:$B,DD$55)</f>
        <v>0</v>
      </c>
      <c r="DE96">
        <f>SUMIFS('REEDS summary'!$U:$U,'REEDS summary'!$A:$A,$A96,'REEDS summary'!$B:$B,DE$55)</f>
        <v>0</v>
      </c>
      <c r="DF96">
        <f>SUMIFS('REEDS summary'!$U:$U,'REEDS summary'!$A:$A,$A96,'REEDS summary'!$B:$B,DF$55)</f>
        <v>0.46955224781811755</v>
      </c>
    </row>
    <row r="97" spans="1:110">
      <c r="A97" s="19" t="s">
        <v>124</v>
      </c>
      <c r="B97" s="19">
        <f>SUMIFS('Cross border connections'!$R$4:$R$54,'Cross border connections'!$P$4:$P$54,Imports_new!A97)</f>
        <v>0.38470245652212581</v>
      </c>
      <c r="D97">
        <f>SUMIFS('REEDS summary'!$M:$M,'REEDS summary'!$A:$A,$A97,'REEDS summary'!$B:$B,D$55)</f>
        <v>0</v>
      </c>
      <c r="E97">
        <f>SUMIFS('REEDS summary'!$M:$M,'REEDS summary'!$A:$A,$A97,'REEDS summary'!$B:$B,E$55)</f>
        <v>0.1451119153824211</v>
      </c>
      <c r="F97">
        <f>SUMIFS('REEDS summary'!$M:$M,'REEDS summary'!$A:$A,$A97,'REEDS summary'!$B:$B,F$55)</f>
        <v>0</v>
      </c>
      <c r="G97">
        <f>SUMIFS('REEDS summary'!$M:$M,'REEDS summary'!$A:$A,$A97,'REEDS summary'!$B:$B,G$55)</f>
        <v>0.24026064911642897</v>
      </c>
      <c r="H97">
        <f>SUMIFS('REEDS summary'!$M:$M,'REEDS summary'!$A:$A,$A97,'REEDS summary'!$B:$B,H$55)</f>
        <v>0.13139213589033027</v>
      </c>
      <c r="I97">
        <f>SUMIFS('REEDS summary'!$M:$M,'REEDS summary'!$A:$A,$A97,'REEDS summary'!$B:$B,I$55)</f>
        <v>0</v>
      </c>
      <c r="J97">
        <f>SUMIFS('REEDS summary'!$M:$M,'REEDS summary'!$A:$A,$A97,'REEDS summary'!$B:$B,J$55)</f>
        <v>0</v>
      </c>
      <c r="K97">
        <f>SUMIFS('REEDS summary'!$M:$M,'REEDS summary'!$A:$A,$A97,'REEDS summary'!$B:$B,K$55)</f>
        <v>1.5399615383599032E-3</v>
      </c>
      <c r="L97">
        <f>SUMIFS('REEDS summary'!$M:$M,'REEDS summary'!$A:$A,$A97,'REEDS summary'!$B:$B,L$55)</f>
        <v>0.4815987293693727</v>
      </c>
      <c r="M97">
        <f>SUMIFS('REEDS summary'!$M:$M,'REEDS summary'!$A:$A,$A97,'REEDS summary'!$B:$B,M$55)</f>
        <v>0</v>
      </c>
      <c r="N97">
        <f>SUMIFS('REEDS summary'!$M:$M,'REEDS summary'!$A:$A,$A97,'REEDS summary'!$B:$B,N$55)</f>
        <v>9.6608703087057874E-5</v>
      </c>
      <c r="P97">
        <f>SUMIFS('REEDS summary'!$N:$N,'REEDS summary'!$A:$A,$A97,'REEDS summary'!$B:$B,P$55)</f>
        <v>0</v>
      </c>
      <c r="Q97">
        <f>SUMIFS('REEDS summary'!$N:$N,'REEDS summary'!$A:$A,$A97,'REEDS summary'!$B:$B,Q$55)</f>
        <v>0.12532007637377596</v>
      </c>
      <c r="R97">
        <f>SUMIFS('REEDS summary'!$N:$N,'REEDS summary'!$A:$A,$A97,'REEDS summary'!$B:$B,R$55)</f>
        <v>0</v>
      </c>
      <c r="S97">
        <f>SUMIFS('REEDS summary'!$N:$N,'REEDS summary'!$A:$A,$A97,'REEDS summary'!$B:$B,S$55)</f>
        <v>0.25004802019336503</v>
      </c>
      <c r="T97">
        <f>SUMIFS('REEDS summary'!$N:$N,'REEDS summary'!$A:$A,$A97,'REEDS summary'!$B:$B,T$55)</f>
        <v>0.12418119861944157</v>
      </c>
      <c r="U97">
        <f>SUMIFS('REEDS summary'!$N:$N,'REEDS summary'!$A:$A,$A97,'REEDS summary'!$B:$B,U$55)</f>
        <v>0</v>
      </c>
      <c r="V97">
        <f>SUMIFS('REEDS summary'!$N:$N,'REEDS summary'!$A:$A,$A97,'REEDS summary'!$B:$B,V$55)</f>
        <v>0</v>
      </c>
      <c r="W97">
        <f>SUMIFS('REEDS summary'!$N:$N,'REEDS summary'!$A:$A,$A97,'REEDS summary'!$B:$B,W$55)</f>
        <v>1.0661834295896284E-4</v>
      </c>
      <c r="X97">
        <f>SUMIFS('REEDS summary'!$N:$N,'REEDS summary'!$A:$A,$A97,'REEDS summary'!$B:$B,X$55)</f>
        <v>0.50024427157071283</v>
      </c>
      <c r="Y97">
        <f>SUMIFS('REEDS summary'!$N:$N,'REEDS summary'!$A:$A,$A97,'REEDS summary'!$B:$B,Y$55)</f>
        <v>0</v>
      </c>
      <c r="Z97">
        <f>SUMIFS('REEDS summary'!$N:$N,'REEDS summary'!$A:$A,$A97,'REEDS summary'!$B:$B,Z$55)</f>
        <v>9.981489974567238E-5</v>
      </c>
      <c r="AB97">
        <f>SUMIFS('REEDS summary'!$O:$O,'REEDS summary'!$A:$A,$A97,'REEDS summary'!$B:$B,AB$55)</f>
        <v>0</v>
      </c>
      <c r="AC97">
        <f>SUMIFS('REEDS summary'!$O:$O,'REEDS summary'!$A:$A,$A97,'REEDS summary'!$B:$B,AC$55)</f>
        <v>8.3800474678779602E-2</v>
      </c>
      <c r="AD97">
        <f>SUMIFS('REEDS summary'!$O:$O,'REEDS summary'!$A:$A,$A97,'REEDS summary'!$B:$B,AD$55)</f>
        <v>0</v>
      </c>
      <c r="AE97">
        <f>SUMIFS('REEDS summary'!$O:$O,'REEDS summary'!$A:$A,$A97,'REEDS summary'!$B:$B,AE$55)</f>
        <v>0.2464531008138495</v>
      </c>
      <c r="AF97">
        <f>SUMIFS('REEDS summary'!$O:$O,'REEDS summary'!$A:$A,$A97,'REEDS summary'!$B:$B,AF$55)</f>
        <v>9.9713577501997622E-2</v>
      </c>
      <c r="AG97">
        <f>SUMIFS('REEDS summary'!$O:$O,'REEDS summary'!$A:$A,$A97,'REEDS summary'!$B:$B,AG$55)</f>
        <v>0</v>
      </c>
      <c r="AH97">
        <f>SUMIFS('REEDS summary'!$O:$O,'REEDS summary'!$A:$A,$A97,'REEDS summary'!$B:$B,AH$55)</f>
        <v>0</v>
      </c>
      <c r="AI97">
        <f>SUMIFS('REEDS summary'!$O:$O,'REEDS summary'!$A:$A,$A97,'REEDS summary'!$B:$B,AI$55)</f>
        <v>1.0534911028348212E-4</v>
      </c>
      <c r="AJ97">
        <f>SUMIFS('REEDS summary'!$O:$O,'REEDS summary'!$A:$A,$A97,'REEDS summary'!$B:$B,AJ$55)</f>
        <v>0.56983439653976053</v>
      </c>
      <c r="AK97">
        <f>SUMIFS('REEDS summary'!$O:$O,'REEDS summary'!$A:$A,$A97,'REEDS summary'!$B:$B,AK$55)</f>
        <v>0</v>
      </c>
      <c r="AL97">
        <f>SUMIFS('REEDS summary'!$O:$O,'REEDS summary'!$A:$A,$A97,'REEDS summary'!$B:$B,AL$55)</f>
        <v>9.3101355329196177E-5</v>
      </c>
      <c r="AN97">
        <f>SUMIFS('REEDS summary'!$P:$P,'REEDS summary'!$A:$A,$A97,'REEDS summary'!$B:$B,AN$55)</f>
        <v>0</v>
      </c>
      <c r="AO97">
        <f>SUMIFS('REEDS summary'!$P:$P,'REEDS summary'!$A:$A,$A97,'REEDS summary'!$B:$B,AO$55)</f>
        <v>3.1639234336566339E-2</v>
      </c>
      <c r="AP97">
        <f>SUMIFS('REEDS summary'!$P:$P,'REEDS summary'!$A:$A,$A97,'REEDS summary'!$B:$B,AP$55)</f>
        <v>0</v>
      </c>
      <c r="AQ97">
        <f>SUMIFS('REEDS summary'!$P:$P,'REEDS summary'!$A:$A,$A97,'REEDS summary'!$B:$B,AQ$55)</f>
        <v>0.25787670087935272</v>
      </c>
      <c r="AR97">
        <f>SUMIFS('REEDS summary'!$P:$P,'REEDS summary'!$A:$A,$A97,'REEDS summary'!$B:$B,AR$55)</f>
        <v>8.2041077944208132E-2</v>
      </c>
      <c r="AS97">
        <f>SUMIFS('REEDS summary'!$P:$P,'REEDS summary'!$A:$A,$A97,'REEDS summary'!$B:$B,AS$55)</f>
        <v>0</v>
      </c>
      <c r="AT97">
        <f>SUMIFS('REEDS summary'!$P:$P,'REEDS summary'!$A:$A,$A97,'REEDS summary'!$B:$B,AT$55)</f>
        <v>0</v>
      </c>
      <c r="AU97">
        <f>SUMIFS('REEDS summary'!$P:$P,'REEDS summary'!$A:$A,$A97,'REEDS summary'!$B:$B,AU$55)</f>
        <v>0</v>
      </c>
      <c r="AV97">
        <f>SUMIFS('REEDS summary'!$P:$P,'REEDS summary'!$A:$A,$A97,'REEDS summary'!$B:$B,AV$55)</f>
        <v>0.62834987721632085</v>
      </c>
      <c r="AW97">
        <f>SUMIFS('REEDS summary'!$P:$P,'REEDS summary'!$A:$A,$A97,'REEDS summary'!$B:$B,AW$55)</f>
        <v>0</v>
      </c>
      <c r="AX97">
        <f>SUMIFS('REEDS summary'!$P:$P,'REEDS summary'!$A:$A,$A97,'REEDS summary'!$B:$B,AX$55)</f>
        <v>9.3109623551949447E-5</v>
      </c>
      <c r="AZ97">
        <f>SUMIFS('REEDS summary'!$Q:$Q,'REEDS summary'!$A:$A,$A97,'REEDS summary'!$B:$B,AZ$55)</f>
        <v>0</v>
      </c>
      <c r="BA97">
        <f>SUMIFS('REEDS summary'!$Q:$Q,'REEDS summary'!$A:$A,$A97,'REEDS summary'!$B:$B,BA$55)</f>
        <v>1.9718162985281455E-2</v>
      </c>
      <c r="BB97">
        <f>SUMIFS('REEDS summary'!$Q:$Q,'REEDS summary'!$A:$A,$A97,'REEDS summary'!$B:$B,BB$55)</f>
        <v>0</v>
      </c>
      <c r="BC97">
        <f>SUMIFS('REEDS summary'!$Q:$Q,'REEDS summary'!$A:$A,$A97,'REEDS summary'!$B:$B,BC$55)</f>
        <v>0.2608312688933534</v>
      </c>
      <c r="BD97">
        <f>SUMIFS('REEDS summary'!$Q:$Q,'REEDS summary'!$A:$A,$A97,'REEDS summary'!$B:$B,BD$55)</f>
        <v>5.882590889662264E-2</v>
      </c>
      <c r="BE97">
        <f>SUMIFS('REEDS summary'!$Q:$Q,'REEDS summary'!$A:$A,$A97,'REEDS summary'!$B:$B,BE$55)</f>
        <v>0</v>
      </c>
      <c r="BF97">
        <f>SUMIFS('REEDS summary'!$Q:$Q,'REEDS summary'!$A:$A,$A97,'REEDS summary'!$B:$B,BF$55)</f>
        <v>0</v>
      </c>
      <c r="BG97">
        <f>SUMIFS('REEDS summary'!$Q:$Q,'REEDS summary'!$A:$A,$A97,'REEDS summary'!$B:$B,BG$55)</f>
        <v>0</v>
      </c>
      <c r="BH97">
        <f>SUMIFS('REEDS summary'!$Q:$Q,'REEDS summary'!$A:$A,$A97,'REEDS summary'!$B:$B,BH$55)</f>
        <v>0.66052811007008605</v>
      </c>
      <c r="BI97">
        <f>SUMIFS('REEDS summary'!$Q:$Q,'REEDS summary'!$A:$A,$A97,'REEDS summary'!$B:$B,BI$55)</f>
        <v>0</v>
      </c>
      <c r="BJ97">
        <f>SUMIFS('REEDS summary'!$Q:$Q,'REEDS summary'!$A:$A,$A97,'REEDS summary'!$B:$B,BJ$55)</f>
        <v>9.6549154656467253E-5</v>
      </c>
      <c r="BL97">
        <f>SUMIFS('REEDS summary'!$R:$R,'REEDS summary'!$A:$A,$A97,'REEDS summary'!$B:$B,BL$55)</f>
        <v>0</v>
      </c>
      <c r="BM97">
        <f>SUMIFS('REEDS summary'!$R:$R,'REEDS summary'!$A:$A,$A97,'REEDS summary'!$B:$B,BM$55)</f>
        <v>1.9210464359309561E-2</v>
      </c>
      <c r="BN97">
        <f>SUMIFS('REEDS summary'!$R:$R,'REEDS summary'!$A:$A,$A97,'REEDS summary'!$B:$B,BN$55)</f>
        <v>0</v>
      </c>
      <c r="BO97">
        <f>SUMIFS('REEDS summary'!$R:$R,'REEDS summary'!$A:$A,$A97,'REEDS summary'!$B:$B,BO$55)</f>
        <v>0.24918133940944781</v>
      </c>
      <c r="BP97">
        <f>SUMIFS('REEDS summary'!$R:$R,'REEDS summary'!$A:$A,$A97,'REEDS summary'!$B:$B,BP$55)</f>
        <v>3.6581803349833027E-2</v>
      </c>
      <c r="BQ97">
        <f>SUMIFS('REEDS summary'!$R:$R,'REEDS summary'!$A:$A,$A97,'REEDS summary'!$B:$B,BQ$55)</f>
        <v>0</v>
      </c>
      <c r="BR97">
        <f>SUMIFS('REEDS summary'!$R:$R,'REEDS summary'!$A:$A,$A97,'REEDS summary'!$B:$B,BR$55)</f>
        <v>0</v>
      </c>
      <c r="BS97">
        <f>SUMIFS('REEDS summary'!$R:$R,'REEDS summary'!$A:$A,$A97,'REEDS summary'!$B:$B,BS$55)</f>
        <v>0</v>
      </c>
      <c r="BT97">
        <f>SUMIFS('REEDS summary'!$R:$R,'REEDS summary'!$A:$A,$A97,'REEDS summary'!$B:$B,BT$55)</f>
        <v>0.69496046946104018</v>
      </c>
      <c r="BU97">
        <f>SUMIFS('REEDS summary'!$R:$R,'REEDS summary'!$A:$A,$A97,'REEDS summary'!$B:$B,BU$55)</f>
        <v>0</v>
      </c>
      <c r="BV97">
        <f>SUMIFS('REEDS summary'!$R:$R,'REEDS summary'!$A:$A,$A97,'REEDS summary'!$B:$B,BV$55)</f>
        <v>6.592342036936185E-5</v>
      </c>
      <c r="BX97">
        <f>SUMIFS('REEDS summary'!$S:$S,'REEDS summary'!$A:$A,$A97,'REEDS summary'!$B:$B,BX$55)</f>
        <v>0</v>
      </c>
      <c r="BY97">
        <f>SUMIFS('REEDS summary'!$S:$S,'REEDS summary'!$A:$A,$A97,'REEDS summary'!$B:$B,BY$55)</f>
        <v>0</v>
      </c>
      <c r="BZ97">
        <f>SUMIFS('REEDS summary'!$S:$S,'REEDS summary'!$A:$A,$A97,'REEDS summary'!$B:$B,BZ$55)</f>
        <v>0</v>
      </c>
      <c r="CA97">
        <f>SUMIFS('REEDS summary'!$S:$S,'REEDS summary'!$A:$A,$A97,'REEDS summary'!$B:$B,CA$55)</f>
        <v>0.19541340073612545</v>
      </c>
      <c r="CB97">
        <f>SUMIFS('REEDS summary'!$S:$S,'REEDS summary'!$A:$A,$A97,'REEDS summary'!$B:$B,CB$55)</f>
        <v>2.5918569549737348E-2</v>
      </c>
      <c r="CC97">
        <f>SUMIFS('REEDS summary'!$S:$S,'REEDS summary'!$A:$A,$A97,'REEDS summary'!$B:$B,CC$55)</f>
        <v>0</v>
      </c>
      <c r="CD97">
        <f>SUMIFS('REEDS summary'!$S:$S,'REEDS summary'!$A:$A,$A97,'REEDS summary'!$B:$B,CD$55)</f>
        <v>0</v>
      </c>
      <c r="CE97">
        <f>SUMIFS('REEDS summary'!$S:$S,'REEDS summary'!$A:$A,$A97,'REEDS summary'!$B:$B,CE$55)</f>
        <v>0</v>
      </c>
      <c r="CF97">
        <f>SUMIFS('REEDS summary'!$S:$S,'REEDS summary'!$A:$A,$A97,'REEDS summary'!$B:$B,CF$55)</f>
        <v>0.77861671586132841</v>
      </c>
      <c r="CG97">
        <f>SUMIFS('REEDS summary'!$S:$S,'REEDS summary'!$A:$A,$A97,'REEDS summary'!$B:$B,CG$55)</f>
        <v>0</v>
      </c>
      <c r="CH97">
        <f>SUMIFS('REEDS summary'!$S:$S,'REEDS summary'!$A:$A,$A97,'REEDS summary'!$B:$B,CH$55)</f>
        <v>5.1313852808800894E-5</v>
      </c>
      <c r="CJ97">
        <f>SUMIFS('REEDS summary'!$T:$T,'REEDS summary'!$A:$A,$A97,'REEDS summary'!$B:$B,CJ$55)</f>
        <v>0</v>
      </c>
      <c r="CK97">
        <f>SUMIFS('REEDS summary'!$T:$T,'REEDS summary'!$A:$A,$A97,'REEDS summary'!$B:$B,CK$55)</f>
        <v>0</v>
      </c>
      <c r="CL97">
        <f>SUMIFS('REEDS summary'!$T:$T,'REEDS summary'!$A:$A,$A97,'REEDS summary'!$B:$B,CL$55)</f>
        <v>0</v>
      </c>
      <c r="CM97">
        <f>SUMIFS('REEDS summary'!$T:$T,'REEDS summary'!$A:$A,$A97,'REEDS summary'!$B:$B,CM$55)</f>
        <v>0.13470451143136417</v>
      </c>
      <c r="CN97">
        <f>SUMIFS('REEDS summary'!$T:$T,'REEDS summary'!$A:$A,$A97,'REEDS summary'!$B:$B,CN$55)</f>
        <v>1.6992181294539149E-2</v>
      </c>
      <c r="CO97">
        <f>SUMIFS('REEDS summary'!$T:$T,'REEDS summary'!$A:$A,$A97,'REEDS summary'!$B:$B,CO$55)</f>
        <v>0</v>
      </c>
      <c r="CP97">
        <f>SUMIFS('REEDS summary'!$T:$T,'REEDS summary'!$A:$A,$A97,'REEDS summary'!$B:$B,CP$55)</f>
        <v>0</v>
      </c>
      <c r="CQ97">
        <f>SUMIFS('REEDS summary'!$T:$T,'REEDS summary'!$A:$A,$A97,'REEDS summary'!$B:$B,CQ$55)</f>
        <v>0</v>
      </c>
      <c r="CR97">
        <f>SUMIFS('REEDS summary'!$T:$T,'REEDS summary'!$A:$A,$A97,'REEDS summary'!$B:$B,CR$55)</f>
        <v>0.84807333435501986</v>
      </c>
      <c r="CS97">
        <f>SUMIFS('REEDS summary'!$T:$T,'REEDS summary'!$A:$A,$A97,'REEDS summary'!$B:$B,CS$55)</f>
        <v>0</v>
      </c>
      <c r="CT97">
        <f>SUMIFS('REEDS summary'!$T:$T,'REEDS summary'!$A:$A,$A97,'REEDS summary'!$B:$B,CT$55)</f>
        <v>2.2997291907681899E-4</v>
      </c>
      <c r="CV97">
        <f>SUMIFS('REEDS summary'!$U:$U,'REEDS summary'!$A:$A,$A97,'REEDS summary'!$B:$B,CV$55)</f>
        <v>0</v>
      </c>
      <c r="CW97">
        <f>SUMIFS('REEDS summary'!$U:$U,'REEDS summary'!$A:$A,$A97,'REEDS summary'!$B:$B,CW$55)</f>
        <v>0</v>
      </c>
      <c r="CX97">
        <f>SUMIFS('REEDS summary'!$U:$U,'REEDS summary'!$A:$A,$A97,'REEDS summary'!$B:$B,CX$55)</f>
        <v>0</v>
      </c>
      <c r="CY97">
        <f>SUMIFS('REEDS summary'!$U:$U,'REEDS summary'!$A:$A,$A97,'REEDS summary'!$B:$B,CY$55)</f>
        <v>0.12413179928045731</v>
      </c>
      <c r="CZ97">
        <f>SUMIFS('REEDS summary'!$U:$U,'REEDS summary'!$A:$A,$A97,'REEDS summary'!$B:$B,CZ$55)</f>
        <v>1.0161303057332316E-2</v>
      </c>
      <c r="DA97">
        <f>SUMIFS('REEDS summary'!$U:$U,'REEDS summary'!$A:$A,$A97,'REEDS summary'!$B:$B,DA$55)</f>
        <v>0</v>
      </c>
      <c r="DB97">
        <f>SUMIFS('REEDS summary'!$U:$U,'REEDS summary'!$A:$A,$A97,'REEDS summary'!$B:$B,DB$55)</f>
        <v>0</v>
      </c>
      <c r="DC97">
        <f>SUMIFS('REEDS summary'!$U:$U,'REEDS summary'!$A:$A,$A97,'REEDS summary'!$B:$B,DC$55)</f>
        <v>0</v>
      </c>
      <c r="DD97">
        <f>SUMIFS('REEDS summary'!$U:$U,'REEDS summary'!$A:$A,$A97,'REEDS summary'!$B:$B,DD$55)</f>
        <v>0.86548485829453148</v>
      </c>
      <c r="DE97">
        <f>SUMIFS('REEDS summary'!$U:$U,'REEDS summary'!$A:$A,$A97,'REEDS summary'!$B:$B,DE$55)</f>
        <v>0</v>
      </c>
      <c r="DF97">
        <f>SUMIFS('REEDS summary'!$U:$U,'REEDS summary'!$A:$A,$A97,'REEDS summary'!$B:$B,DF$55)</f>
        <v>2.2203936767887969E-4</v>
      </c>
    </row>
    <row r="98" spans="1:110">
      <c r="A98" s="19" t="s">
        <v>127</v>
      </c>
      <c r="B98" s="19">
        <f>SUMIFS('Cross border connections'!$R$4:$R$54,'Cross border connections'!$P$4:$P$54,Imports_new!A98)</f>
        <v>0</v>
      </c>
      <c r="D98">
        <f>SUMIFS('REEDS summary'!$M:$M,'REEDS summary'!$A:$A,$A98,'REEDS summary'!$B:$B,D$55)</f>
        <v>6.2037605031991865E-4</v>
      </c>
      <c r="E98">
        <f>SUMIFS('REEDS summary'!$M:$M,'REEDS summary'!$A:$A,$A98,'REEDS summary'!$B:$B,E$55)</f>
        <v>0.27748718952878454</v>
      </c>
      <c r="F98">
        <f>SUMIFS('REEDS summary'!$M:$M,'REEDS summary'!$A:$A,$A98,'REEDS summary'!$B:$B,F$55)</f>
        <v>0</v>
      </c>
      <c r="G98">
        <f>SUMIFS('REEDS summary'!$M:$M,'REEDS summary'!$A:$A,$A98,'REEDS summary'!$B:$B,G$55)</f>
        <v>0.10435117464603612</v>
      </c>
      <c r="H98">
        <f>SUMIFS('REEDS summary'!$M:$M,'REEDS summary'!$A:$A,$A98,'REEDS summary'!$B:$B,H$55)</f>
        <v>0.2085317104624225</v>
      </c>
      <c r="I98">
        <f>SUMIFS('REEDS summary'!$M:$M,'REEDS summary'!$A:$A,$A98,'REEDS summary'!$B:$B,I$55)</f>
        <v>0.39758658787298745</v>
      </c>
      <c r="J98">
        <f>SUMIFS('REEDS summary'!$M:$M,'REEDS summary'!$A:$A,$A98,'REEDS summary'!$B:$B,J$55)</f>
        <v>0</v>
      </c>
      <c r="K98">
        <f>SUMIFS('REEDS summary'!$M:$M,'REEDS summary'!$A:$A,$A98,'REEDS summary'!$B:$B,K$55)</f>
        <v>0</v>
      </c>
      <c r="L98">
        <f>SUMIFS('REEDS summary'!$M:$M,'REEDS summary'!$A:$A,$A98,'REEDS summary'!$B:$B,L$55)</f>
        <v>3.4305389847393919E-4</v>
      </c>
      <c r="M98">
        <f>SUMIFS('REEDS summary'!$M:$M,'REEDS summary'!$A:$A,$A98,'REEDS summary'!$B:$B,M$55)</f>
        <v>0</v>
      </c>
      <c r="N98">
        <f>SUMIFS('REEDS summary'!$M:$M,'REEDS summary'!$A:$A,$A98,'REEDS summary'!$B:$B,N$55)</f>
        <v>1.1079907540975467E-2</v>
      </c>
      <c r="P98">
        <f>SUMIFS('REEDS summary'!$N:$N,'REEDS summary'!$A:$A,$A98,'REEDS summary'!$B:$B,P$55)</f>
        <v>6.5892526892756466E-4</v>
      </c>
      <c r="Q98">
        <f>SUMIFS('REEDS summary'!$N:$N,'REEDS summary'!$A:$A,$A98,'REEDS summary'!$B:$B,Q$55)</f>
        <v>0.22861000738845855</v>
      </c>
      <c r="R98">
        <f>SUMIFS('REEDS summary'!$N:$N,'REEDS summary'!$A:$A,$A98,'REEDS summary'!$B:$B,R$55)</f>
        <v>0</v>
      </c>
      <c r="S98">
        <f>SUMIFS('REEDS summary'!$N:$N,'REEDS summary'!$A:$A,$A98,'REEDS summary'!$B:$B,S$55)</f>
        <v>0.11083539698395564</v>
      </c>
      <c r="T98">
        <f>SUMIFS('REEDS summary'!$N:$N,'REEDS summary'!$A:$A,$A98,'REEDS summary'!$B:$B,T$55)</f>
        <v>0.2221374815802146</v>
      </c>
      <c r="U98">
        <f>SUMIFS('REEDS summary'!$N:$N,'REEDS summary'!$A:$A,$A98,'REEDS summary'!$B:$B,U$55)</f>
        <v>0.42229201014626855</v>
      </c>
      <c r="V98">
        <f>SUMIFS('REEDS summary'!$N:$N,'REEDS summary'!$A:$A,$A98,'REEDS summary'!$B:$B,V$55)</f>
        <v>0</v>
      </c>
      <c r="W98">
        <f>SUMIFS('REEDS summary'!$N:$N,'REEDS summary'!$A:$A,$A98,'REEDS summary'!$B:$B,W$55)</f>
        <v>6.9920385554038614E-5</v>
      </c>
      <c r="X98">
        <f>SUMIFS('REEDS summary'!$N:$N,'REEDS summary'!$A:$A,$A98,'REEDS summary'!$B:$B,X$55)</f>
        <v>6.9004857910051783E-4</v>
      </c>
      <c r="Y98">
        <f>SUMIFS('REEDS summary'!$N:$N,'REEDS summary'!$A:$A,$A98,'REEDS summary'!$B:$B,Y$55)</f>
        <v>0</v>
      </c>
      <c r="Z98">
        <f>SUMIFS('REEDS summary'!$N:$N,'REEDS summary'!$A:$A,$A98,'REEDS summary'!$B:$B,Z$55)</f>
        <v>1.4706209667520523E-2</v>
      </c>
      <c r="AB98">
        <f>SUMIFS('REEDS summary'!$O:$O,'REEDS summary'!$A:$A,$A98,'REEDS summary'!$B:$B,AB$55)</f>
        <v>6.7483773904108795E-4</v>
      </c>
      <c r="AC98">
        <f>SUMIFS('REEDS summary'!$O:$O,'REEDS summary'!$A:$A,$A98,'REEDS summary'!$B:$B,AC$55)</f>
        <v>0.21095119523211076</v>
      </c>
      <c r="AD98">
        <f>SUMIFS('REEDS summary'!$O:$O,'REEDS summary'!$A:$A,$A98,'REEDS summary'!$B:$B,AD$55)</f>
        <v>0</v>
      </c>
      <c r="AE98">
        <f>SUMIFS('REEDS summary'!$O:$O,'REEDS summary'!$A:$A,$A98,'REEDS summary'!$B:$B,AE$55)</f>
        <v>0.11357771634340125</v>
      </c>
      <c r="AF98">
        <f>SUMIFS('REEDS summary'!$O:$O,'REEDS summary'!$A:$A,$A98,'REEDS summary'!$B:$B,AF$55)</f>
        <v>0.22651858642771269</v>
      </c>
      <c r="AG98">
        <f>SUMIFS('REEDS summary'!$O:$O,'REEDS summary'!$A:$A,$A98,'REEDS summary'!$B:$B,AG$55)</f>
        <v>0.43248999360131019</v>
      </c>
      <c r="AH98">
        <f>SUMIFS('REEDS summary'!$O:$O,'REEDS summary'!$A:$A,$A98,'REEDS summary'!$B:$B,AH$55)</f>
        <v>0</v>
      </c>
      <c r="AI98">
        <f>SUMIFS('REEDS summary'!$O:$O,'REEDS summary'!$A:$A,$A98,'REEDS summary'!$B:$B,AI$55)</f>
        <v>1.2530668785180643E-4</v>
      </c>
      <c r="AJ98">
        <f>SUMIFS('REEDS summary'!$O:$O,'REEDS summary'!$A:$A,$A98,'REEDS summary'!$B:$B,AJ$55)</f>
        <v>7.0671264998929597E-4</v>
      </c>
      <c r="AK98">
        <f>SUMIFS('REEDS summary'!$O:$O,'REEDS summary'!$A:$A,$A98,'REEDS summary'!$B:$B,AK$55)</f>
        <v>0</v>
      </c>
      <c r="AL98">
        <f>SUMIFS('REEDS summary'!$O:$O,'REEDS summary'!$A:$A,$A98,'REEDS summary'!$B:$B,AL$55)</f>
        <v>1.4955651318582919E-2</v>
      </c>
      <c r="AN98">
        <f>SUMIFS('REEDS summary'!$P:$P,'REEDS summary'!$A:$A,$A98,'REEDS summary'!$B:$B,AN$55)</f>
        <v>6.6358429256698284E-4</v>
      </c>
      <c r="AO98">
        <f>SUMIFS('REEDS summary'!$P:$P,'REEDS summary'!$A:$A,$A98,'REEDS summary'!$B:$B,AO$55)</f>
        <v>0.20727203994168991</v>
      </c>
      <c r="AP98">
        <f>SUMIFS('REEDS summary'!$P:$P,'REEDS summary'!$A:$A,$A98,'REEDS summary'!$B:$B,AP$55)</f>
        <v>0</v>
      </c>
      <c r="AQ98">
        <f>SUMIFS('REEDS summary'!$P:$P,'REEDS summary'!$A:$A,$A98,'REEDS summary'!$B:$B,AQ$55)</f>
        <v>0.11600622545339866</v>
      </c>
      <c r="AR98">
        <f>SUMIFS('REEDS summary'!$P:$P,'REEDS summary'!$A:$A,$A98,'REEDS summary'!$B:$B,AR$55)</f>
        <v>0.221681540314704</v>
      </c>
      <c r="AS98">
        <f>SUMIFS('REEDS summary'!$P:$P,'REEDS summary'!$A:$A,$A98,'REEDS summary'!$B:$B,AS$55)</f>
        <v>0.42527788510172604</v>
      </c>
      <c r="AT98">
        <f>SUMIFS('REEDS summary'!$P:$P,'REEDS summary'!$A:$A,$A98,'REEDS summary'!$B:$B,AT$55)</f>
        <v>0</v>
      </c>
      <c r="AU98">
        <f>SUMIFS('REEDS summary'!$P:$P,'REEDS summary'!$A:$A,$A98,'REEDS summary'!$B:$B,AU$55)</f>
        <v>1.232171009437129E-4</v>
      </c>
      <c r="AV98">
        <f>SUMIFS('REEDS summary'!$P:$P,'REEDS summary'!$A:$A,$A98,'REEDS summary'!$B:$B,AV$55)</f>
        <v>2.5544440139830372E-4</v>
      </c>
      <c r="AW98">
        <f>SUMIFS('REEDS summary'!$P:$P,'REEDS summary'!$A:$A,$A98,'REEDS summary'!$B:$B,AW$55)</f>
        <v>0</v>
      </c>
      <c r="AX98">
        <f>SUMIFS('REEDS summary'!$P:$P,'REEDS summary'!$A:$A,$A98,'REEDS summary'!$B:$B,AX$55)</f>
        <v>2.8720063393572404E-2</v>
      </c>
      <c r="AZ98">
        <f>SUMIFS('REEDS summary'!$Q:$Q,'REEDS summary'!$A:$A,$A98,'REEDS summary'!$B:$B,AZ$55)</f>
        <v>6.7768776885354632E-4</v>
      </c>
      <c r="BA98">
        <f>SUMIFS('REEDS summary'!$Q:$Q,'REEDS summary'!$A:$A,$A98,'REEDS summary'!$B:$B,BA$55)</f>
        <v>0.11545965193680022</v>
      </c>
      <c r="BB98">
        <f>SUMIFS('REEDS summary'!$Q:$Q,'REEDS summary'!$A:$A,$A98,'REEDS summary'!$B:$B,BB$55)</f>
        <v>0</v>
      </c>
      <c r="BC98">
        <f>SUMIFS('REEDS summary'!$Q:$Q,'REEDS summary'!$A:$A,$A98,'REEDS summary'!$B:$B,BC$55)</f>
        <v>0.11853778049196775</v>
      </c>
      <c r="BD98">
        <f>SUMIFS('REEDS summary'!$Q:$Q,'REEDS summary'!$A:$A,$A98,'REEDS summary'!$B:$B,BD$55)</f>
        <v>0.2621078687037503</v>
      </c>
      <c r="BE98">
        <f>SUMIFS('REEDS summary'!$Q:$Q,'REEDS summary'!$A:$A,$A98,'REEDS summary'!$B:$B,BE$55)</f>
        <v>0.4343165206374317</v>
      </c>
      <c r="BF98">
        <f>SUMIFS('REEDS summary'!$Q:$Q,'REEDS summary'!$A:$A,$A98,'REEDS summary'!$B:$B,BF$55)</f>
        <v>0</v>
      </c>
      <c r="BG98">
        <f>SUMIFS('REEDS summary'!$Q:$Q,'REEDS summary'!$A:$A,$A98,'REEDS summary'!$B:$B,BG$55)</f>
        <v>1.2583589328211554E-4</v>
      </c>
      <c r="BH98">
        <f>SUMIFS('REEDS summary'!$Q:$Q,'REEDS summary'!$A:$A,$A98,'REEDS summary'!$B:$B,BH$55)</f>
        <v>2.6087348418101999E-4</v>
      </c>
      <c r="BI98">
        <f>SUMIFS('REEDS summary'!$Q:$Q,'REEDS summary'!$A:$A,$A98,'REEDS summary'!$B:$B,BI$55)</f>
        <v>0</v>
      </c>
      <c r="BJ98">
        <f>SUMIFS('REEDS summary'!$Q:$Q,'REEDS summary'!$A:$A,$A98,'REEDS summary'!$B:$B,BJ$55)</f>
        <v>6.8513781083733336E-2</v>
      </c>
      <c r="BL98">
        <f>SUMIFS('REEDS summary'!$R:$R,'REEDS summary'!$A:$A,$A98,'REEDS summary'!$B:$B,BL$55)</f>
        <v>6.6098752255722962E-4</v>
      </c>
      <c r="BM98">
        <f>SUMIFS('REEDS summary'!$R:$R,'REEDS summary'!$A:$A,$A98,'REEDS summary'!$B:$B,BM$55)</f>
        <v>7.7534881343741535E-2</v>
      </c>
      <c r="BN98">
        <f>SUMIFS('REEDS summary'!$R:$R,'REEDS summary'!$A:$A,$A98,'REEDS summary'!$B:$B,BN$55)</f>
        <v>0</v>
      </c>
      <c r="BO98">
        <f>SUMIFS('REEDS summary'!$R:$R,'REEDS summary'!$A:$A,$A98,'REEDS summary'!$B:$B,BO$55)</f>
        <v>0.11884324606014632</v>
      </c>
      <c r="BP98">
        <f>SUMIFS('REEDS summary'!$R:$R,'REEDS summary'!$A:$A,$A98,'REEDS summary'!$B:$B,BP$55)</f>
        <v>0.25110046353186821</v>
      </c>
      <c r="BQ98">
        <f>SUMIFS('REEDS summary'!$R:$R,'REEDS summary'!$A:$A,$A98,'REEDS summary'!$B:$B,BQ$55)</f>
        <v>0.4236136672017341</v>
      </c>
      <c r="BR98">
        <f>SUMIFS('REEDS summary'!$R:$R,'REEDS summary'!$A:$A,$A98,'REEDS summary'!$B:$B,BR$55)</f>
        <v>0</v>
      </c>
      <c r="BS98">
        <f>SUMIFS('REEDS summary'!$R:$R,'REEDS summary'!$A:$A,$A98,'REEDS summary'!$B:$B,BS$55)</f>
        <v>0</v>
      </c>
      <c r="BT98">
        <f>SUMIFS('REEDS summary'!$R:$R,'REEDS summary'!$A:$A,$A98,'REEDS summary'!$B:$B,BT$55)</f>
        <v>2.5444478406537306E-4</v>
      </c>
      <c r="BU98">
        <f>SUMIFS('REEDS summary'!$R:$R,'REEDS summary'!$A:$A,$A98,'REEDS summary'!$B:$B,BU$55)</f>
        <v>0</v>
      </c>
      <c r="BV98">
        <f>SUMIFS('REEDS summary'!$R:$R,'REEDS summary'!$A:$A,$A98,'REEDS summary'!$B:$B,BV$55)</f>
        <v>0.1279923095558872</v>
      </c>
      <c r="BX98">
        <f>SUMIFS('REEDS summary'!$S:$S,'REEDS summary'!$A:$A,$A98,'REEDS summary'!$B:$B,BX$55)</f>
        <v>6.7639505648718525E-4</v>
      </c>
      <c r="BY98">
        <f>SUMIFS('REEDS summary'!$S:$S,'REEDS summary'!$A:$A,$A98,'REEDS summary'!$B:$B,BY$55)</f>
        <v>4.7964880779757437E-3</v>
      </c>
      <c r="BZ98">
        <f>SUMIFS('REEDS summary'!$S:$S,'REEDS summary'!$A:$A,$A98,'REEDS summary'!$B:$B,BZ$55)</f>
        <v>0</v>
      </c>
      <c r="CA98">
        <f>SUMIFS('REEDS summary'!$S:$S,'REEDS summary'!$A:$A,$A98,'REEDS summary'!$B:$B,CA$55)</f>
        <v>0.12184293973719254</v>
      </c>
      <c r="CB98">
        <f>SUMIFS('REEDS summary'!$S:$S,'REEDS summary'!$A:$A,$A98,'REEDS summary'!$B:$B,CB$55)</f>
        <v>0.25076260186188165</v>
      </c>
      <c r="CC98">
        <f>SUMIFS('REEDS summary'!$S:$S,'REEDS summary'!$A:$A,$A98,'REEDS summary'!$B:$B,CC$55)</f>
        <v>0.4334880471678681</v>
      </c>
      <c r="CD98">
        <f>SUMIFS('REEDS summary'!$S:$S,'REEDS summary'!$A:$A,$A98,'REEDS summary'!$B:$B,CD$55)</f>
        <v>0</v>
      </c>
      <c r="CE98">
        <f>SUMIFS('REEDS summary'!$S:$S,'REEDS summary'!$A:$A,$A98,'REEDS summary'!$B:$B,CE$55)</f>
        <v>0</v>
      </c>
      <c r="CF98">
        <f>SUMIFS('REEDS summary'!$S:$S,'REEDS summary'!$A:$A,$A98,'REEDS summary'!$B:$B,CF$55)</f>
        <v>2.827837473994642E-4</v>
      </c>
      <c r="CG98">
        <f>SUMIFS('REEDS summary'!$S:$S,'REEDS summary'!$A:$A,$A98,'REEDS summary'!$B:$B,CG$55)</f>
        <v>0</v>
      </c>
      <c r="CH98">
        <f>SUMIFS('REEDS summary'!$S:$S,'REEDS summary'!$A:$A,$A98,'REEDS summary'!$B:$B,CH$55)</f>
        <v>0.18815074435119533</v>
      </c>
      <c r="CJ98">
        <f>SUMIFS('REEDS summary'!$T:$T,'REEDS summary'!$A:$A,$A98,'REEDS summary'!$B:$B,CJ$55)</f>
        <v>6.6586695573534502E-4</v>
      </c>
      <c r="CK98">
        <f>SUMIFS('REEDS summary'!$T:$T,'REEDS summary'!$A:$A,$A98,'REEDS summary'!$B:$B,CK$55)</f>
        <v>4.7218306580912956E-3</v>
      </c>
      <c r="CL98">
        <f>SUMIFS('REEDS summary'!$T:$T,'REEDS summary'!$A:$A,$A98,'REEDS summary'!$B:$B,CL$55)</f>
        <v>0</v>
      </c>
      <c r="CM98">
        <f>SUMIFS('REEDS summary'!$T:$T,'REEDS summary'!$A:$A,$A98,'REEDS summary'!$B:$B,CM$55)</f>
        <v>0.12017235345663665</v>
      </c>
      <c r="CN98">
        <f>SUMIFS('REEDS summary'!$T:$T,'REEDS summary'!$A:$A,$A98,'REEDS summary'!$B:$B,CN$55)</f>
        <v>0.24959108774566199</v>
      </c>
      <c r="CO98">
        <f>SUMIFS('REEDS summary'!$T:$T,'REEDS summary'!$A:$A,$A98,'REEDS summary'!$B:$B,CO$55)</f>
        <v>0.42674079821693156</v>
      </c>
      <c r="CP98">
        <f>SUMIFS('REEDS summary'!$T:$T,'REEDS summary'!$A:$A,$A98,'REEDS summary'!$B:$B,CP$55)</f>
        <v>0</v>
      </c>
      <c r="CQ98">
        <f>SUMIFS('REEDS summary'!$T:$T,'REEDS summary'!$A:$A,$A98,'REEDS summary'!$B:$B,CQ$55)</f>
        <v>0</v>
      </c>
      <c r="CR98">
        <f>SUMIFS('REEDS summary'!$T:$T,'REEDS summary'!$A:$A,$A98,'REEDS summary'!$B:$B,CR$55)</f>
        <v>4.7296086578377207E-4</v>
      </c>
      <c r="CS98">
        <f>SUMIFS('REEDS summary'!$T:$T,'REEDS summary'!$A:$A,$A98,'REEDS summary'!$B:$B,CS$55)</f>
        <v>0</v>
      </c>
      <c r="CT98">
        <f>SUMIFS('REEDS summary'!$T:$T,'REEDS summary'!$A:$A,$A98,'REEDS summary'!$B:$B,CT$55)</f>
        <v>0.19763510210115937</v>
      </c>
      <c r="CV98">
        <f>SUMIFS('REEDS summary'!$U:$U,'REEDS summary'!$A:$A,$A98,'REEDS summary'!$B:$B,CV$55)</f>
        <v>6.2108310017038948E-4</v>
      </c>
      <c r="CW98">
        <f>SUMIFS('REEDS summary'!$U:$U,'REEDS summary'!$A:$A,$A98,'REEDS summary'!$B:$B,CW$55)</f>
        <v>0</v>
      </c>
      <c r="CX98">
        <f>SUMIFS('REEDS summary'!$U:$U,'REEDS summary'!$A:$A,$A98,'REEDS summary'!$B:$B,CX$55)</f>
        <v>0</v>
      </c>
      <c r="CY98">
        <f>SUMIFS('REEDS summary'!$U:$U,'REEDS summary'!$A:$A,$A98,'REEDS summary'!$B:$B,CY$55)</f>
        <v>0.11430244238572307</v>
      </c>
      <c r="CZ98">
        <f>SUMIFS('REEDS summary'!$U:$U,'REEDS summary'!$A:$A,$A98,'REEDS summary'!$B:$B,CZ$55)</f>
        <v>0.24371144061431541</v>
      </c>
      <c r="DA98">
        <f>SUMIFS('REEDS summary'!$U:$U,'REEDS summary'!$A:$A,$A98,'REEDS summary'!$B:$B,DA$55)</f>
        <v>0.40513473926657628</v>
      </c>
      <c r="DB98">
        <f>SUMIFS('REEDS summary'!$U:$U,'REEDS summary'!$A:$A,$A98,'REEDS summary'!$B:$B,DB$55)</f>
        <v>0</v>
      </c>
      <c r="DC98">
        <f>SUMIFS('REEDS summary'!$U:$U,'REEDS summary'!$A:$A,$A98,'REEDS summary'!$B:$B,DC$55)</f>
        <v>0</v>
      </c>
      <c r="DD98">
        <f>SUMIFS('REEDS summary'!$U:$U,'REEDS summary'!$A:$A,$A98,'REEDS summary'!$B:$B,DD$55)</f>
        <v>2.7063912896595752E-4</v>
      </c>
      <c r="DE98">
        <f>SUMIFS('REEDS summary'!$U:$U,'REEDS summary'!$A:$A,$A98,'REEDS summary'!$B:$B,DE$55)</f>
        <v>0</v>
      </c>
      <c r="DF98">
        <f>SUMIFS('REEDS summary'!$U:$U,'REEDS summary'!$A:$A,$A98,'REEDS summary'!$B:$B,DF$55)</f>
        <v>0.23595965550424891</v>
      </c>
    </row>
    <row r="99" spans="1:110">
      <c r="A99" s="19" t="s">
        <v>130</v>
      </c>
      <c r="B99" s="19">
        <f>SUMIFS('Cross border connections'!$R$4:$R$54,'Cross border connections'!$P$4:$P$54,Imports_new!A99)</f>
        <v>0</v>
      </c>
      <c r="D99">
        <f>SUMIFS('REEDS summary'!$M:$M,'REEDS summary'!$A:$A,$A99,'REEDS summary'!$B:$B,D$55)</f>
        <v>1.6912721422031398E-3</v>
      </c>
      <c r="E99">
        <f>SUMIFS('REEDS summary'!$M:$M,'REEDS summary'!$A:$A,$A99,'REEDS summary'!$B:$B,E$55)</f>
        <v>0.18093581781956061</v>
      </c>
      <c r="F99">
        <f>SUMIFS('REEDS summary'!$M:$M,'REEDS summary'!$A:$A,$A99,'REEDS summary'!$B:$B,F$55)</f>
        <v>0</v>
      </c>
      <c r="G99">
        <f>SUMIFS('REEDS summary'!$M:$M,'REEDS summary'!$A:$A,$A99,'REEDS summary'!$B:$B,G$55)</f>
        <v>2.1358090315850681E-3</v>
      </c>
      <c r="H99">
        <f>SUMIFS('REEDS summary'!$M:$M,'REEDS summary'!$A:$A,$A99,'REEDS summary'!$B:$B,H$55)</f>
        <v>0.34061695126297187</v>
      </c>
      <c r="I99">
        <f>SUMIFS('REEDS summary'!$M:$M,'REEDS summary'!$A:$A,$A99,'REEDS summary'!$B:$B,I$55)</f>
        <v>8.9182224664594648E-2</v>
      </c>
      <c r="J99">
        <f>SUMIFS('REEDS summary'!$M:$M,'REEDS summary'!$A:$A,$A99,'REEDS summary'!$B:$B,J$55)</f>
        <v>0</v>
      </c>
      <c r="K99">
        <f>SUMIFS('REEDS summary'!$M:$M,'REEDS summary'!$A:$A,$A99,'REEDS summary'!$B:$B,K$55)</f>
        <v>1.333578027093785E-2</v>
      </c>
      <c r="L99">
        <f>SUMIFS('REEDS summary'!$M:$M,'REEDS summary'!$A:$A,$A99,'REEDS summary'!$B:$B,L$55)</f>
        <v>0.30474861910374634</v>
      </c>
      <c r="M99">
        <f>SUMIFS('REEDS summary'!$M:$M,'REEDS summary'!$A:$A,$A99,'REEDS summary'!$B:$B,M$55)</f>
        <v>0</v>
      </c>
      <c r="N99">
        <f>SUMIFS('REEDS summary'!$M:$M,'REEDS summary'!$A:$A,$A99,'REEDS summary'!$B:$B,N$55)</f>
        <v>6.7353525704400466E-2</v>
      </c>
      <c r="P99">
        <f>SUMIFS('REEDS summary'!$N:$N,'REEDS summary'!$A:$A,$A99,'REEDS summary'!$B:$B,P$55)</f>
        <v>1.4907980178784489E-3</v>
      </c>
      <c r="Q99">
        <f>SUMIFS('REEDS summary'!$N:$N,'REEDS summary'!$A:$A,$A99,'REEDS summary'!$B:$B,Q$55)</f>
        <v>0.13647842422174342</v>
      </c>
      <c r="R99">
        <f>SUMIFS('REEDS summary'!$N:$N,'REEDS summary'!$A:$A,$A99,'REEDS summary'!$B:$B,R$55)</f>
        <v>0</v>
      </c>
      <c r="S99">
        <f>SUMIFS('REEDS summary'!$N:$N,'REEDS summary'!$A:$A,$A99,'REEDS summary'!$B:$B,S$55)</f>
        <v>2.0518509876534096E-3</v>
      </c>
      <c r="T99">
        <f>SUMIFS('REEDS summary'!$N:$N,'REEDS summary'!$A:$A,$A99,'REEDS summary'!$B:$B,T$55)</f>
        <v>0.34182279072426969</v>
      </c>
      <c r="U99">
        <f>SUMIFS('REEDS summary'!$N:$N,'REEDS summary'!$A:$A,$A99,'REEDS summary'!$B:$B,U$55)</f>
        <v>8.6671787357934141E-2</v>
      </c>
      <c r="V99">
        <f>SUMIFS('REEDS summary'!$N:$N,'REEDS summary'!$A:$A,$A99,'REEDS summary'!$B:$B,V$55)</f>
        <v>0</v>
      </c>
      <c r="W99">
        <f>SUMIFS('REEDS summary'!$N:$N,'REEDS summary'!$A:$A,$A99,'REEDS summary'!$B:$B,W$55)</f>
        <v>1.5121563902166573E-2</v>
      </c>
      <c r="X99">
        <f>SUMIFS('REEDS summary'!$N:$N,'REEDS summary'!$A:$A,$A99,'REEDS summary'!$B:$B,X$55)</f>
        <v>0.32324071618785605</v>
      </c>
      <c r="Y99">
        <f>SUMIFS('REEDS summary'!$N:$N,'REEDS summary'!$A:$A,$A99,'REEDS summary'!$B:$B,Y$55)</f>
        <v>0</v>
      </c>
      <c r="Z99">
        <f>SUMIFS('REEDS summary'!$N:$N,'REEDS summary'!$A:$A,$A99,'REEDS summary'!$B:$B,Z$55)</f>
        <v>9.3122068600498265E-2</v>
      </c>
      <c r="AB99">
        <f>SUMIFS('REEDS summary'!$O:$O,'REEDS summary'!$A:$A,$A99,'REEDS summary'!$B:$B,AB$55)</f>
        <v>1.3192674405882344E-3</v>
      </c>
      <c r="AC99">
        <f>SUMIFS('REEDS summary'!$O:$O,'REEDS summary'!$A:$A,$A99,'REEDS summary'!$B:$B,AC$55)</f>
        <v>0.10230639588481966</v>
      </c>
      <c r="AD99">
        <f>SUMIFS('REEDS summary'!$O:$O,'REEDS summary'!$A:$A,$A99,'REEDS summary'!$B:$B,AD$55)</f>
        <v>0</v>
      </c>
      <c r="AE99">
        <f>SUMIFS('REEDS summary'!$O:$O,'REEDS summary'!$A:$A,$A99,'REEDS summary'!$B:$B,AE$55)</f>
        <v>2.0084781636738264E-3</v>
      </c>
      <c r="AF99">
        <f>SUMIFS('REEDS summary'!$O:$O,'REEDS summary'!$A:$A,$A99,'REEDS summary'!$B:$B,AF$55)</f>
        <v>0.33154934428733157</v>
      </c>
      <c r="AG99">
        <f>SUMIFS('REEDS summary'!$O:$O,'REEDS summary'!$A:$A,$A99,'REEDS summary'!$B:$B,AG$55)</f>
        <v>8.7302418258641198E-2</v>
      </c>
      <c r="AH99">
        <f>SUMIFS('REEDS summary'!$O:$O,'REEDS summary'!$A:$A,$A99,'REEDS summary'!$B:$B,AH$55)</f>
        <v>0</v>
      </c>
      <c r="AI99">
        <f>SUMIFS('REEDS summary'!$O:$O,'REEDS summary'!$A:$A,$A99,'REEDS summary'!$B:$B,AI$55)</f>
        <v>1.4256519913995E-2</v>
      </c>
      <c r="AJ99">
        <f>SUMIFS('REEDS summary'!$O:$O,'REEDS summary'!$A:$A,$A99,'REEDS summary'!$B:$B,AJ$55)</f>
        <v>0.32310781581412429</v>
      </c>
      <c r="AK99">
        <f>SUMIFS('REEDS summary'!$O:$O,'REEDS summary'!$A:$A,$A99,'REEDS summary'!$B:$B,AK$55)</f>
        <v>0</v>
      </c>
      <c r="AL99">
        <f>SUMIFS('REEDS summary'!$O:$O,'REEDS summary'!$A:$A,$A99,'REEDS summary'!$B:$B,AL$55)</f>
        <v>0.13814976023682624</v>
      </c>
      <c r="AN99">
        <f>SUMIFS('REEDS summary'!$P:$P,'REEDS summary'!$A:$A,$A99,'REEDS summary'!$B:$B,AN$55)</f>
        <v>1.0793576794390408E-3</v>
      </c>
      <c r="AO99">
        <f>SUMIFS('REEDS summary'!$P:$P,'REEDS summary'!$A:$A,$A99,'REEDS summary'!$B:$B,AO$55)</f>
        <v>8.5470182961931471E-2</v>
      </c>
      <c r="AP99">
        <f>SUMIFS('REEDS summary'!$P:$P,'REEDS summary'!$A:$A,$A99,'REEDS summary'!$B:$B,AP$55)</f>
        <v>0</v>
      </c>
      <c r="AQ99">
        <f>SUMIFS('REEDS summary'!$P:$P,'REEDS summary'!$A:$A,$A99,'REEDS summary'!$B:$B,AQ$55)</f>
        <v>1.9784435383827302E-3</v>
      </c>
      <c r="AR99">
        <f>SUMIFS('REEDS summary'!$P:$P,'REEDS summary'!$A:$A,$A99,'REEDS summary'!$B:$B,AR$55)</f>
        <v>0.29800632084809686</v>
      </c>
      <c r="AS99">
        <f>SUMIFS('REEDS summary'!$P:$P,'REEDS summary'!$A:$A,$A99,'REEDS summary'!$B:$B,AS$55)</f>
        <v>8.5085270404971436E-2</v>
      </c>
      <c r="AT99">
        <f>SUMIFS('REEDS summary'!$P:$P,'REEDS summary'!$A:$A,$A99,'REEDS summary'!$B:$B,AT$55)</f>
        <v>0</v>
      </c>
      <c r="AU99">
        <f>SUMIFS('REEDS summary'!$P:$P,'REEDS summary'!$A:$A,$A99,'REEDS summary'!$B:$B,AU$55)</f>
        <v>1.2308251058968532E-2</v>
      </c>
      <c r="AV99">
        <f>SUMIFS('REEDS summary'!$P:$P,'REEDS summary'!$A:$A,$A99,'REEDS summary'!$B:$B,AV$55)</f>
        <v>0.35245613669414527</v>
      </c>
      <c r="AW99">
        <f>SUMIFS('REEDS summary'!$P:$P,'REEDS summary'!$A:$A,$A99,'REEDS summary'!$B:$B,AW$55)</f>
        <v>0</v>
      </c>
      <c r="AX99">
        <f>SUMIFS('REEDS summary'!$P:$P,'REEDS summary'!$A:$A,$A99,'REEDS summary'!$B:$B,AX$55)</f>
        <v>0.16361603681406467</v>
      </c>
      <c r="AZ99">
        <f>SUMIFS('REEDS summary'!$Q:$Q,'REEDS summary'!$A:$A,$A99,'REEDS summary'!$B:$B,AZ$55)</f>
        <v>1.0564903928031418E-3</v>
      </c>
      <c r="BA99">
        <f>SUMIFS('REEDS summary'!$Q:$Q,'REEDS summary'!$A:$A,$A99,'REEDS summary'!$B:$B,BA$55)</f>
        <v>5.3270096495062022E-2</v>
      </c>
      <c r="BB99">
        <f>SUMIFS('REEDS summary'!$Q:$Q,'REEDS summary'!$A:$A,$A99,'REEDS summary'!$B:$B,BB$55)</f>
        <v>0</v>
      </c>
      <c r="BC99">
        <f>SUMIFS('REEDS summary'!$Q:$Q,'REEDS summary'!$A:$A,$A99,'REEDS summary'!$B:$B,BC$55)</f>
        <v>1.9350606888939978E-3</v>
      </c>
      <c r="BD99">
        <f>SUMIFS('REEDS summary'!$Q:$Q,'REEDS summary'!$A:$A,$A99,'REEDS summary'!$B:$B,BD$55)</f>
        <v>0.23579546755930933</v>
      </c>
      <c r="BE99">
        <f>SUMIFS('REEDS summary'!$Q:$Q,'REEDS summary'!$A:$A,$A99,'REEDS summary'!$B:$B,BE$55)</f>
        <v>8.1506901534798018E-2</v>
      </c>
      <c r="BF99">
        <f>SUMIFS('REEDS summary'!$Q:$Q,'REEDS summary'!$A:$A,$A99,'REEDS summary'!$B:$B,BF$55)</f>
        <v>0</v>
      </c>
      <c r="BG99">
        <f>SUMIFS('REEDS summary'!$Q:$Q,'REEDS summary'!$A:$A,$A99,'REEDS summary'!$B:$B,BG$55)</f>
        <v>1.1094709608748012E-2</v>
      </c>
      <c r="BH99">
        <f>SUMIFS('REEDS summary'!$Q:$Q,'REEDS summary'!$A:$A,$A99,'REEDS summary'!$B:$B,BH$55)</f>
        <v>0.41681043082047975</v>
      </c>
      <c r="BI99">
        <f>SUMIFS('REEDS summary'!$Q:$Q,'REEDS summary'!$A:$A,$A99,'REEDS summary'!$B:$B,BI$55)</f>
        <v>0</v>
      </c>
      <c r="BJ99">
        <f>SUMIFS('REEDS summary'!$Q:$Q,'REEDS summary'!$A:$A,$A99,'REEDS summary'!$B:$B,BJ$55)</f>
        <v>0.19853084289990575</v>
      </c>
      <c r="BL99">
        <f>SUMIFS('REEDS summary'!$R:$R,'REEDS summary'!$A:$A,$A99,'REEDS summary'!$B:$B,BL$55)</f>
        <v>1.0838135258562701E-3</v>
      </c>
      <c r="BM99">
        <f>SUMIFS('REEDS summary'!$R:$R,'REEDS summary'!$A:$A,$A99,'REEDS summary'!$B:$B,BM$55)</f>
        <v>3.1601015935507452E-2</v>
      </c>
      <c r="BN99">
        <f>SUMIFS('REEDS summary'!$R:$R,'REEDS summary'!$A:$A,$A99,'REEDS summary'!$B:$B,BN$55)</f>
        <v>0</v>
      </c>
      <c r="BO99">
        <f>SUMIFS('REEDS summary'!$R:$R,'REEDS summary'!$A:$A,$A99,'REEDS summary'!$B:$B,BO$55)</f>
        <v>1.9042412602027793E-3</v>
      </c>
      <c r="BP99">
        <f>SUMIFS('REEDS summary'!$R:$R,'REEDS summary'!$A:$A,$A99,'REEDS summary'!$B:$B,BP$55)</f>
        <v>0.15974469558176901</v>
      </c>
      <c r="BQ99">
        <f>SUMIFS('REEDS summary'!$R:$R,'REEDS summary'!$A:$A,$A99,'REEDS summary'!$B:$B,BQ$55)</f>
        <v>7.7473178553397526E-2</v>
      </c>
      <c r="BR99">
        <f>SUMIFS('REEDS summary'!$R:$R,'REEDS summary'!$A:$A,$A99,'REEDS summary'!$B:$B,BR$55)</f>
        <v>0</v>
      </c>
      <c r="BS99">
        <f>SUMIFS('REEDS summary'!$R:$R,'REEDS summary'!$A:$A,$A99,'REEDS summary'!$B:$B,BS$55)</f>
        <v>1.0240229971977566E-2</v>
      </c>
      <c r="BT99">
        <f>SUMIFS('REEDS summary'!$R:$R,'REEDS summary'!$A:$A,$A99,'REEDS summary'!$B:$B,BT$55)</f>
        <v>0.49850077463529724</v>
      </c>
      <c r="BU99">
        <f>SUMIFS('REEDS summary'!$R:$R,'REEDS summary'!$A:$A,$A99,'REEDS summary'!$B:$B,BU$55)</f>
        <v>0</v>
      </c>
      <c r="BV99">
        <f>SUMIFS('REEDS summary'!$R:$R,'REEDS summary'!$A:$A,$A99,'REEDS summary'!$B:$B,BV$55)</f>
        <v>0.21945205053599215</v>
      </c>
      <c r="BX99">
        <f>SUMIFS('REEDS summary'!$S:$S,'REEDS summary'!$A:$A,$A99,'REEDS summary'!$B:$B,BX$55)</f>
        <v>5.6841389779047991E-4</v>
      </c>
      <c r="BY99">
        <f>SUMIFS('REEDS summary'!$S:$S,'REEDS summary'!$A:$A,$A99,'REEDS summary'!$B:$B,BY$55)</f>
        <v>7.8831564589020367E-2</v>
      </c>
      <c r="BZ99">
        <f>SUMIFS('REEDS summary'!$S:$S,'REEDS summary'!$A:$A,$A99,'REEDS summary'!$B:$B,BZ$55)</f>
        <v>0</v>
      </c>
      <c r="CA99">
        <f>SUMIFS('REEDS summary'!$S:$S,'REEDS summary'!$A:$A,$A99,'REEDS summary'!$B:$B,CA$55)</f>
        <v>1.8006232914231448E-3</v>
      </c>
      <c r="CB99">
        <f>SUMIFS('REEDS summary'!$S:$S,'REEDS summary'!$A:$A,$A99,'REEDS summary'!$B:$B,CB$55)</f>
        <v>0.10896964280158515</v>
      </c>
      <c r="CC99">
        <f>SUMIFS('REEDS summary'!$S:$S,'REEDS summary'!$A:$A,$A99,'REEDS summary'!$B:$B,CC$55)</f>
        <v>6.5334614100184249E-2</v>
      </c>
      <c r="CD99">
        <f>SUMIFS('REEDS summary'!$S:$S,'REEDS summary'!$A:$A,$A99,'REEDS summary'!$B:$B,CD$55)</f>
        <v>0</v>
      </c>
      <c r="CE99">
        <f>SUMIFS('REEDS summary'!$S:$S,'REEDS summary'!$A:$A,$A99,'REEDS summary'!$B:$B,CE$55)</f>
        <v>8.8782807761511422E-3</v>
      </c>
      <c r="CF99">
        <f>SUMIFS('REEDS summary'!$S:$S,'REEDS summary'!$A:$A,$A99,'REEDS summary'!$B:$B,CF$55)</f>
        <v>0.50932789874015227</v>
      </c>
      <c r="CG99">
        <f>SUMIFS('REEDS summary'!$S:$S,'REEDS summary'!$A:$A,$A99,'REEDS summary'!$B:$B,CG$55)</f>
        <v>0</v>
      </c>
      <c r="CH99">
        <f>SUMIFS('REEDS summary'!$S:$S,'REEDS summary'!$A:$A,$A99,'REEDS summary'!$B:$B,CH$55)</f>
        <v>0.22628896180369323</v>
      </c>
      <c r="CJ99">
        <f>SUMIFS('REEDS summary'!$T:$T,'REEDS summary'!$A:$A,$A99,'REEDS summary'!$B:$B,CJ$55)</f>
        <v>5.2542059663109107E-4</v>
      </c>
      <c r="CK99">
        <f>SUMIFS('REEDS summary'!$T:$T,'REEDS summary'!$A:$A,$A99,'REEDS summary'!$B:$B,CK$55)</f>
        <v>8.1068784439249683E-2</v>
      </c>
      <c r="CL99">
        <f>SUMIFS('REEDS summary'!$T:$T,'REEDS summary'!$A:$A,$A99,'REEDS summary'!$B:$B,CL$55)</f>
        <v>0</v>
      </c>
      <c r="CM99">
        <f>SUMIFS('REEDS summary'!$T:$T,'REEDS summary'!$A:$A,$A99,'REEDS summary'!$B:$B,CM$55)</f>
        <v>1.7690514333410063E-3</v>
      </c>
      <c r="CN99">
        <f>SUMIFS('REEDS summary'!$T:$T,'REEDS summary'!$A:$A,$A99,'REEDS summary'!$B:$B,CN$55)</f>
        <v>8.5531199631698446E-2</v>
      </c>
      <c r="CO99">
        <f>SUMIFS('REEDS summary'!$T:$T,'REEDS summary'!$A:$A,$A99,'REEDS summary'!$B:$B,CO$55)</f>
        <v>6.3307262198675496E-2</v>
      </c>
      <c r="CP99">
        <f>SUMIFS('REEDS summary'!$T:$T,'REEDS summary'!$A:$A,$A99,'REEDS summary'!$B:$B,CP$55)</f>
        <v>0</v>
      </c>
      <c r="CQ99">
        <f>SUMIFS('REEDS summary'!$T:$T,'REEDS summary'!$A:$A,$A99,'REEDS summary'!$B:$B,CQ$55)</f>
        <v>9.3083849369151091E-3</v>
      </c>
      <c r="CR99">
        <f>SUMIFS('REEDS summary'!$T:$T,'REEDS summary'!$A:$A,$A99,'REEDS summary'!$B:$B,CR$55)</f>
        <v>0.52736577345733981</v>
      </c>
      <c r="CS99">
        <f>SUMIFS('REEDS summary'!$T:$T,'REEDS summary'!$A:$A,$A99,'REEDS summary'!$B:$B,CS$55)</f>
        <v>0</v>
      </c>
      <c r="CT99">
        <f>SUMIFS('REEDS summary'!$T:$T,'REEDS summary'!$A:$A,$A99,'REEDS summary'!$B:$B,CT$55)</f>
        <v>0.23112412330614931</v>
      </c>
      <c r="CV99">
        <f>SUMIFS('REEDS summary'!$U:$U,'REEDS summary'!$A:$A,$A99,'REEDS summary'!$B:$B,CV$55)</f>
        <v>4.771561364031749E-4</v>
      </c>
      <c r="CW99">
        <f>SUMIFS('REEDS summary'!$U:$U,'REEDS summary'!$A:$A,$A99,'REEDS summary'!$B:$B,CW$55)</f>
        <v>7.9399912077702903E-2</v>
      </c>
      <c r="CX99">
        <f>SUMIFS('REEDS summary'!$U:$U,'REEDS summary'!$A:$A,$A99,'REEDS summary'!$B:$B,CX$55)</f>
        <v>0</v>
      </c>
      <c r="CY99">
        <f>SUMIFS('REEDS summary'!$U:$U,'REEDS summary'!$A:$A,$A99,'REEDS summary'!$B:$B,CY$55)</f>
        <v>1.7433674531700933E-3</v>
      </c>
      <c r="CZ99">
        <f>SUMIFS('REEDS summary'!$U:$U,'REEDS summary'!$A:$A,$A99,'REEDS summary'!$B:$B,CZ$55)</f>
        <v>6.7899029664259994E-2</v>
      </c>
      <c r="DA99">
        <f>SUMIFS('REEDS summary'!$U:$U,'REEDS summary'!$A:$A,$A99,'REEDS summary'!$B:$B,DA$55)</f>
        <v>6.0847665554105736E-2</v>
      </c>
      <c r="DB99">
        <f>SUMIFS('REEDS summary'!$U:$U,'REEDS summary'!$A:$A,$A99,'REEDS summary'!$B:$B,DB$55)</f>
        <v>0</v>
      </c>
      <c r="DC99">
        <f>SUMIFS('REEDS summary'!$U:$U,'REEDS summary'!$A:$A,$A99,'REEDS summary'!$B:$B,DC$55)</f>
        <v>9.0691664198651028E-3</v>
      </c>
      <c r="DD99">
        <f>SUMIFS('REEDS summary'!$U:$U,'REEDS summary'!$A:$A,$A99,'REEDS summary'!$B:$B,DD$55)</f>
        <v>0.53939884846229258</v>
      </c>
      <c r="DE99">
        <f>SUMIFS('REEDS summary'!$U:$U,'REEDS summary'!$A:$A,$A99,'REEDS summary'!$B:$B,DE$55)</f>
        <v>0</v>
      </c>
      <c r="DF99">
        <f>SUMIFS('REEDS summary'!$U:$U,'REEDS summary'!$A:$A,$A99,'REEDS summary'!$B:$B,DF$55)</f>
        <v>0.24116485423220038</v>
      </c>
    </row>
    <row r="100" spans="1:110">
      <c r="A100" s="19" t="s">
        <v>132</v>
      </c>
      <c r="B100" s="19">
        <f>SUMIFS('Cross border connections'!$R$4:$R$54,'Cross border connections'!$P$4:$P$54,Imports_new!A100)</f>
        <v>0</v>
      </c>
      <c r="D100">
        <f>SUMIFS('REEDS summary'!$M:$M,'REEDS summary'!$A:$A,$A100,'REEDS summary'!$B:$B,D$55)</f>
        <v>1.1455289605252778E-3</v>
      </c>
      <c r="E100">
        <f>SUMIFS('REEDS summary'!$M:$M,'REEDS summary'!$A:$A,$A100,'REEDS summary'!$B:$B,E$55)</f>
        <v>0.66343038773576246</v>
      </c>
      <c r="F100">
        <f>SUMIFS('REEDS summary'!$M:$M,'REEDS summary'!$A:$A,$A100,'REEDS summary'!$B:$B,F$55)</f>
        <v>5.9308047660522863E-3</v>
      </c>
      <c r="G100">
        <f>SUMIFS('REEDS summary'!$M:$M,'REEDS summary'!$A:$A,$A100,'REEDS summary'!$B:$B,G$55)</f>
        <v>1.7532220886359414E-2</v>
      </c>
      <c r="H100">
        <f>SUMIFS('REEDS summary'!$M:$M,'REEDS summary'!$A:$A,$A100,'REEDS summary'!$B:$B,H$55)</f>
        <v>0.21089982915082259</v>
      </c>
      <c r="I100">
        <f>SUMIFS('REEDS summary'!$M:$M,'REEDS summary'!$A:$A,$A100,'REEDS summary'!$B:$B,I$55)</f>
        <v>0</v>
      </c>
      <c r="J100">
        <f>SUMIFS('REEDS summary'!$M:$M,'REEDS summary'!$A:$A,$A100,'REEDS summary'!$B:$B,J$55)</f>
        <v>0</v>
      </c>
      <c r="K100">
        <f>SUMIFS('REEDS summary'!$M:$M,'REEDS summary'!$A:$A,$A100,'REEDS summary'!$B:$B,K$55)</f>
        <v>6.6010141498698939E-4</v>
      </c>
      <c r="L100">
        <f>SUMIFS('REEDS summary'!$M:$M,'REEDS summary'!$A:$A,$A100,'REEDS summary'!$B:$B,L$55)</f>
        <v>1.2301357226584089E-2</v>
      </c>
      <c r="M100">
        <f>SUMIFS('REEDS summary'!$M:$M,'REEDS summary'!$A:$A,$A100,'REEDS summary'!$B:$B,M$55)</f>
        <v>0</v>
      </c>
      <c r="N100">
        <f>SUMIFS('REEDS summary'!$M:$M,'REEDS summary'!$A:$A,$A100,'REEDS summary'!$B:$B,N$55)</f>
        <v>8.8099769858906843E-2</v>
      </c>
      <c r="P100">
        <f>SUMIFS('REEDS summary'!$N:$N,'REEDS summary'!$A:$A,$A100,'REEDS summary'!$B:$B,P$55)</f>
        <v>8.2273129319774348E-4</v>
      </c>
      <c r="Q100">
        <f>SUMIFS('REEDS summary'!$N:$N,'REEDS summary'!$A:$A,$A100,'REEDS summary'!$B:$B,Q$55)</f>
        <v>0.72021942315443843</v>
      </c>
      <c r="R100">
        <f>SUMIFS('REEDS summary'!$N:$N,'REEDS summary'!$A:$A,$A100,'REEDS summary'!$B:$B,R$55)</f>
        <v>6.5216499471904858E-3</v>
      </c>
      <c r="S100">
        <f>SUMIFS('REEDS summary'!$N:$N,'REEDS summary'!$A:$A,$A100,'REEDS summary'!$B:$B,S$55)</f>
        <v>1.918928678111299E-2</v>
      </c>
      <c r="T100">
        <f>SUMIFS('REEDS summary'!$N:$N,'REEDS summary'!$A:$A,$A100,'REEDS summary'!$B:$B,T$55)</f>
        <v>0.13534430507487114</v>
      </c>
      <c r="U100">
        <f>SUMIFS('REEDS summary'!$N:$N,'REEDS summary'!$A:$A,$A100,'REEDS summary'!$B:$B,U$55)</f>
        <v>0</v>
      </c>
      <c r="V100">
        <f>SUMIFS('REEDS summary'!$N:$N,'REEDS summary'!$A:$A,$A100,'REEDS summary'!$B:$B,V$55)</f>
        <v>0</v>
      </c>
      <c r="W100">
        <f>SUMIFS('REEDS summary'!$N:$N,'REEDS summary'!$A:$A,$A100,'REEDS summary'!$B:$B,W$55)</f>
        <v>3.131498530277219E-4</v>
      </c>
      <c r="X100">
        <f>SUMIFS('REEDS summary'!$N:$N,'REEDS summary'!$A:$A,$A100,'REEDS summary'!$B:$B,X$55)</f>
        <v>1.7149164663897539E-2</v>
      </c>
      <c r="Y100">
        <f>SUMIFS('REEDS summary'!$N:$N,'REEDS summary'!$A:$A,$A100,'REEDS summary'!$B:$B,Y$55)</f>
        <v>0</v>
      </c>
      <c r="Z100">
        <f>SUMIFS('REEDS summary'!$N:$N,'REEDS summary'!$A:$A,$A100,'REEDS summary'!$B:$B,Z$55)</f>
        <v>0.10044028923226393</v>
      </c>
      <c r="AB100">
        <f>SUMIFS('REEDS summary'!$O:$O,'REEDS summary'!$A:$A,$A100,'REEDS summary'!$B:$B,AB$55)</f>
        <v>1.1827167768755766E-3</v>
      </c>
      <c r="AC100">
        <f>SUMIFS('REEDS summary'!$O:$O,'REEDS summary'!$A:$A,$A100,'REEDS summary'!$B:$B,AC$55)</f>
        <v>0.5863447458415505</v>
      </c>
      <c r="AD100">
        <f>SUMIFS('REEDS summary'!$O:$O,'REEDS summary'!$A:$A,$A100,'REEDS summary'!$B:$B,AD$55)</f>
        <v>8.9231888497237535E-3</v>
      </c>
      <c r="AE100">
        <f>SUMIFS('REEDS summary'!$O:$O,'REEDS summary'!$A:$A,$A100,'REEDS summary'!$B:$B,AE$55)</f>
        <v>2.6390689177692935E-2</v>
      </c>
      <c r="AF100">
        <f>SUMIFS('REEDS summary'!$O:$O,'REEDS summary'!$A:$A,$A100,'REEDS summary'!$B:$B,AF$55)</f>
        <v>0.19810862400722115</v>
      </c>
      <c r="AG100">
        <f>SUMIFS('REEDS summary'!$O:$O,'REEDS summary'!$A:$A,$A100,'REEDS summary'!$B:$B,AG$55)</f>
        <v>0</v>
      </c>
      <c r="AH100">
        <f>SUMIFS('REEDS summary'!$O:$O,'REEDS summary'!$A:$A,$A100,'REEDS summary'!$B:$B,AH$55)</f>
        <v>0</v>
      </c>
      <c r="AI100">
        <f>SUMIFS('REEDS summary'!$O:$O,'REEDS summary'!$A:$A,$A100,'REEDS summary'!$B:$B,AI$55)</f>
        <v>5.0431982264164039E-4</v>
      </c>
      <c r="AJ100">
        <f>SUMIFS('REEDS summary'!$O:$O,'REEDS summary'!$A:$A,$A100,'REEDS summary'!$B:$B,AJ$55)</f>
        <v>2.3430087570075569E-2</v>
      </c>
      <c r="AK100">
        <f>SUMIFS('REEDS summary'!$O:$O,'REEDS summary'!$A:$A,$A100,'REEDS summary'!$B:$B,AK$55)</f>
        <v>0</v>
      </c>
      <c r="AL100">
        <f>SUMIFS('REEDS summary'!$O:$O,'REEDS summary'!$A:$A,$A100,'REEDS summary'!$B:$B,AL$55)</f>
        <v>0.15511562795421888</v>
      </c>
      <c r="AN100">
        <f>SUMIFS('REEDS summary'!$P:$P,'REEDS summary'!$A:$A,$A100,'REEDS summary'!$B:$B,AN$55)</f>
        <v>1.2379832782166362E-3</v>
      </c>
      <c r="AO100">
        <f>SUMIFS('REEDS summary'!$P:$P,'REEDS summary'!$A:$A,$A100,'REEDS summary'!$B:$B,AO$55)</f>
        <v>0.58230488767651334</v>
      </c>
      <c r="AP100">
        <f>SUMIFS('REEDS summary'!$P:$P,'REEDS summary'!$A:$A,$A100,'REEDS summary'!$B:$B,AP$55)</f>
        <v>9.1170603312024333E-3</v>
      </c>
      <c r="AQ100">
        <f>SUMIFS('REEDS summary'!$P:$P,'REEDS summary'!$A:$A,$A100,'REEDS summary'!$B:$B,AQ$55)</f>
        <v>2.6976942019955017E-2</v>
      </c>
      <c r="AR100">
        <f>SUMIFS('REEDS summary'!$P:$P,'REEDS summary'!$A:$A,$A100,'REEDS summary'!$B:$B,AR$55)</f>
        <v>0.16692944801163964</v>
      </c>
      <c r="AS100">
        <f>SUMIFS('REEDS summary'!$P:$P,'REEDS summary'!$A:$A,$A100,'REEDS summary'!$B:$B,AS$55)</f>
        <v>0</v>
      </c>
      <c r="AT100">
        <f>SUMIFS('REEDS summary'!$P:$P,'REEDS summary'!$A:$A,$A100,'REEDS summary'!$B:$B,AT$55)</f>
        <v>0</v>
      </c>
      <c r="AU100">
        <f>SUMIFS('REEDS summary'!$P:$P,'REEDS summary'!$A:$A,$A100,'REEDS summary'!$B:$B,AU$55)</f>
        <v>1.7569330108470289E-4</v>
      </c>
      <c r="AV100">
        <f>SUMIFS('REEDS summary'!$P:$P,'REEDS summary'!$A:$A,$A100,'REEDS summary'!$B:$B,AV$55)</f>
        <v>2.3904742024035797E-2</v>
      </c>
      <c r="AW100">
        <f>SUMIFS('REEDS summary'!$P:$P,'REEDS summary'!$A:$A,$A100,'REEDS summary'!$B:$B,AW$55)</f>
        <v>0</v>
      </c>
      <c r="AX100">
        <f>SUMIFS('REEDS summary'!$P:$P,'REEDS summary'!$A:$A,$A100,'REEDS summary'!$B:$B,AX$55)</f>
        <v>0.1893532433573524</v>
      </c>
      <c r="AZ100">
        <f>SUMIFS('REEDS summary'!$Q:$Q,'REEDS summary'!$A:$A,$A100,'REEDS summary'!$B:$B,AZ$55)</f>
        <v>1.2378442946493623E-3</v>
      </c>
      <c r="BA100">
        <f>SUMIFS('REEDS summary'!$Q:$Q,'REEDS summary'!$A:$A,$A100,'REEDS summary'!$B:$B,BA$55)</f>
        <v>0.55850278986914725</v>
      </c>
      <c r="BB100">
        <f>SUMIFS('REEDS summary'!$Q:$Q,'REEDS summary'!$A:$A,$A100,'REEDS summary'!$B:$B,BB$55)</f>
        <v>9.1534042593290257E-3</v>
      </c>
      <c r="BC100">
        <f>SUMIFS('REEDS summary'!$Q:$Q,'REEDS summary'!$A:$A,$A100,'REEDS summary'!$B:$B,BC$55)</f>
        <v>2.7097403410672787E-2</v>
      </c>
      <c r="BD100">
        <f>SUMIFS('REEDS summary'!$Q:$Q,'REEDS summary'!$A:$A,$A100,'REEDS summary'!$B:$B,BD$55)</f>
        <v>0.17680026342128352</v>
      </c>
      <c r="BE100">
        <f>SUMIFS('REEDS summary'!$Q:$Q,'REEDS summary'!$A:$A,$A100,'REEDS summary'!$B:$B,BE$55)</f>
        <v>0</v>
      </c>
      <c r="BF100">
        <f>SUMIFS('REEDS summary'!$Q:$Q,'REEDS summary'!$A:$A,$A100,'REEDS summary'!$B:$B,BF$55)</f>
        <v>0</v>
      </c>
      <c r="BG100">
        <f>SUMIFS('REEDS summary'!$Q:$Q,'REEDS summary'!$A:$A,$A100,'REEDS summary'!$B:$B,BG$55)</f>
        <v>0</v>
      </c>
      <c r="BH100">
        <f>SUMIFS('REEDS summary'!$Q:$Q,'REEDS summary'!$A:$A,$A100,'REEDS summary'!$B:$B,BH$55)</f>
        <v>2.2307040222486099E-2</v>
      </c>
      <c r="BI100">
        <f>SUMIFS('REEDS summary'!$Q:$Q,'REEDS summary'!$A:$A,$A100,'REEDS summary'!$B:$B,BI$55)</f>
        <v>0</v>
      </c>
      <c r="BJ100">
        <f>SUMIFS('REEDS summary'!$Q:$Q,'REEDS summary'!$A:$A,$A100,'REEDS summary'!$B:$B,BJ$55)</f>
        <v>0.20490125452243199</v>
      </c>
      <c r="BL100">
        <f>SUMIFS('REEDS summary'!$R:$R,'REEDS summary'!$A:$A,$A100,'REEDS summary'!$B:$B,BL$55)</f>
        <v>1.1770227970849482E-3</v>
      </c>
      <c r="BM100">
        <f>SUMIFS('REEDS summary'!$R:$R,'REEDS summary'!$A:$A,$A100,'REEDS summary'!$B:$B,BM$55)</f>
        <v>0.54848723088029683</v>
      </c>
      <c r="BN100">
        <f>SUMIFS('REEDS summary'!$R:$R,'REEDS summary'!$A:$A,$A100,'REEDS summary'!$B:$B,BN$55)</f>
        <v>3.284146861656119E-2</v>
      </c>
      <c r="BO100">
        <f>SUMIFS('REEDS summary'!$R:$R,'REEDS summary'!$A:$A,$A100,'REEDS summary'!$B:$B,BO$55)</f>
        <v>2.7611679222079379E-2</v>
      </c>
      <c r="BP100">
        <f>SUMIFS('REEDS summary'!$R:$R,'REEDS summary'!$A:$A,$A100,'REEDS summary'!$B:$B,BP$55)</f>
        <v>0.15929353210100256</v>
      </c>
      <c r="BQ100">
        <f>SUMIFS('REEDS summary'!$R:$R,'REEDS summary'!$A:$A,$A100,'REEDS summary'!$B:$B,BQ$55)</f>
        <v>0</v>
      </c>
      <c r="BR100">
        <f>SUMIFS('REEDS summary'!$R:$R,'REEDS summary'!$A:$A,$A100,'REEDS summary'!$B:$B,BR$55)</f>
        <v>0</v>
      </c>
      <c r="BS100">
        <f>SUMIFS('REEDS summary'!$R:$R,'REEDS summary'!$A:$A,$A100,'REEDS summary'!$B:$B,BS$55)</f>
        <v>5.2911297791454056E-4</v>
      </c>
      <c r="BT100">
        <f>SUMIFS('REEDS summary'!$R:$R,'REEDS summary'!$A:$A,$A100,'REEDS summary'!$B:$B,BT$55)</f>
        <v>2.4373060985021296E-2</v>
      </c>
      <c r="BU100">
        <f>SUMIFS('REEDS summary'!$R:$R,'REEDS summary'!$A:$A,$A100,'REEDS summary'!$B:$B,BU$55)</f>
        <v>0</v>
      </c>
      <c r="BV100">
        <f>SUMIFS('REEDS summary'!$R:$R,'REEDS summary'!$A:$A,$A100,'REEDS summary'!$B:$B,BV$55)</f>
        <v>0.20568689242003932</v>
      </c>
      <c r="BX100">
        <f>SUMIFS('REEDS summary'!$S:$S,'REEDS summary'!$A:$A,$A100,'REEDS summary'!$B:$B,BX$55)</f>
        <v>1.2182384574120665E-3</v>
      </c>
      <c r="BY100">
        <f>SUMIFS('REEDS summary'!$S:$S,'REEDS summary'!$A:$A,$A100,'REEDS summary'!$B:$B,BY$55)</f>
        <v>0.44542143208672313</v>
      </c>
      <c r="BZ100">
        <f>SUMIFS('REEDS summary'!$S:$S,'REEDS summary'!$A:$A,$A100,'REEDS summary'!$B:$B,BZ$55)</f>
        <v>4.442662418984928E-2</v>
      </c>
      <c r="CA100">
        <f>SUMIFS('REEDS summary'!$S:$S,'REEDS summary'!$A:$A,$A100,'REEDS summary'!$B:$B,CA$55)</f>
        <v>3.7350063877623137E-2</v>
      </c>
      <c r="CB100">
        <f>SUMIFS('REEDS summary'!$S:$S,'REEDS summary'!$A:$A,$A100,'REEDS summary'!$B:$B,CB$55)</f>
        <v>0.15211602062598942</v>
      </c>
      <c r="CC100">
        <f>SUMIFS('REEDS summary'!$S:$S,'REEDS summary'!$A:$A,$A100,'REEDS summary'!$B:$B,CC$55)</f>
        <v>0</v>
      </c>
      <c r="CD100">
        <f>SUMIFS('REEDS summary'!$S:$S,'REEDS summary'!$A:$A,$A100,'REEDS summary'!$B:$B,CD$55)</f>
        <v>0</v>
      </c>
      <c r="CE100">
        <f>SUMIFS('REEDS summary'!$S:$S,'REEDS summary'!$A:$A,$A100,'REEDS summary'!$B:$B,CE$55)</f>
        <v>4.6278384856187852E-3</v>
      </c>
      <c r="CF100">
        <f>SUMIFS('REEDS summary'!$S:$S,'REEDS summary'!$A:$A,$A100,'REEDS summary'!$B:$B,CF$55)</f>
        <v>3.2923354581294792E-2</v>
      </c>
      <c r="CG100">
        <f>SUMIFS('REEDS summary'!$S:$S,'REEDS summary'!$A:$A,$A100,'REEDS summary'!$B:$B,CG$55)</f>
        <v>0</v>
      </c>
      <c r="CH100">
        <f>SUMIFS('REEDS summary'!$S:$S,'REEDS summary'!$A:$A,$A100,'REEDS summary'!$B:$B,CH$55)</f>
        <v>0.28191642769548936</v>
      </c>
      <c r="CJ100">
        <f>SUMIFS('REEDS summary'!$T:$T,'REEDS summary'!$A:$A,$A100,'REEDS summary'!$B:$B,CJ$55)</f>
        <v>1.0846114376962502E-3</v>
      </c>
      <c r="CK100">
        <f>SUMIFS('REEDS summary'!$T:$T,'REEDS summary'!$A:$A,$A100,'REEDS summary'!$B:$B,CK$55)</f>
        <v>0.42042701165703072</v>
      </c>
      <c r="CL100">
        <f>SUMIFS('REEDS summary'!$T:$T,'REEDS summary'!$A:$A,$A100,'REEDS summary'!$B:$B,CL$55)</f>
        <v>4.0326829159469883E-2</v>
      </c>
      <c r="CM100">
        <f>SUMIFS('REEDS summary'!$T:$T,'REEDS summary'!$A:$A,$A100,'REEDS summary'!$B:$B,CM$55)</f>
        <v>3.3919037173423289E-2</v>
      </c>
      <c r="CN100">
        <f>SUMIFS('REEDS summary'!$T:$T,'REEDS summary'!$A:$A,$A100,'REEDS summary'!$B:$B,CN$55)</f>
        <v>0.13461427949015459</v>
      </c>
      <c r="CO100">
        <f>SUMIFS('REEDS summary'!$T:$T,'REEDS summary'!$A:$A,$A100,'REEDS summary'!$B:$B,CO$55)</f>
        <v>0</v>
      </c>
      <c r="CP100">
        <f>SUMIFS('REEDS summary'!$T:$T,'REEDS summary'!$A:$A,$A100,'REEDS summary'!$B:$B,CP$55)</f>
        <v>0</v>
      </c>
      <c r="CQ100">
        <f>SUMIFS('REEDS summary'!$T:$T,'REEDS summary'!$A:$A,$A100,'REEDS summary'!$B:$B,CQ$55)</f>
        <v>4.3914189963792944E-3</v>
      </c>
      <c r="CR100">
        <f>SUMIFS('REEDS summary'!$T:$T,'REEDS summary'!$A:$A,$A100,'REEDS summary'!$B:$B,CR$55)</f>
        <v>1.694174259432844E-2</v>
      </c>
      <c r="CS100">
        <f>SUMIFS('REEDS summary'!$T:$T,'REEDS summary'!$A:$A,$A100,'REEDS summary'!$B:$B,CS$55)</f>
        <v>0</v>
      </c>
      <c r="CT100">
        <f>SUMIFS('REEDS summary'!$T:$T,'REEDS summary'!$A:$A,$A100,'REEDS summary'!$B:$B,CT$55)</f>
        <v>0.34829506949151756</v>
      </c>
      <c r="CV100">
        <f>SUMIFS('REEDS summary'!$U:$U,'REEDS summary'!$A:$A,$A100,'REEDS summary'!$B:$B,CV$55)</f>
        <v>1.2925524922618159E-3</v>
      </c>
      <c r="CW100">
        <f>SUMIFS('REEDS summary'!$U:$U,'REEDS summary'!$A:$A,$A100,'REEDS summary'!$B:$B,CW$55)</f>
        <v>0.39199199296113002</v>
      </c>
      <c r="CX100">
        <f>SUMIFS('REEDS summary'!$U:$U,'REEDS summary'!$A:$A,$A100,'REEDS summary'!$B:$B,CX$55)</f>
        <v>4.8086223807094881E-2</v>
      </c>
      <c r="CY100">
        <f>SUMIFS('REEDS summary'!$U:$U,'REEDS summary'!$A:$A,$A100,'REEDS summary'!$B:$B,CY$55)</f>
        <v>4.0448875065275031E-2</v>
      </c>
      <c r="CZ100">
        <f>SUMIFS('REEDS summary'!$U:$U,'REEDS summary'!$A:$A,$A100,'REEDS summary'!$B:$B,CZ$55)</f>
        <v>4.7997631652054756E-2</v>
      </c>
      <c r="DA100">
        <f>SUMIFS('REEDS summary'!$U:$U,'REEDS summary'!$A:$A,$A100,'REEDS summary'!$B:$B,DA$55)</f>
        <v>0</v>
      </c>
      <c r="DB100">
        <f>SUMIFS('REEDS summary'!$U:$U,'REEDS summary'!$A:$A,$A100,'REEDS summary'!$B:$B,DB$55)</f>
        <v>0</v>
      </c>
      <c r="DC100">
        <f>SUMIFS('REEDS summary'!$U:$U,'REEDS summary'!$A:$A,$A100,'REEDS summary'!$B:$B,DC$55)</f>
        <v>3.5966535006661331E-3</v>
      </c>
      <c r="DD100">
        <f>SUMIFS('REEDS summary'!$U:$U,'REEDS summary'!$A:$A,$A100,'REEDS summary'!$B:$B,DD$55)</f>
        <v>2.9823080291422603E-2</v>
      </c>
      <c r="DE100">
        <f>SUMIFS('REEDS summary'!$U:$U,'REEDS summary'!$A:$A,$A100,'REEDS summary'!$B:$B,DE$55)</f>
        <v>0</v>
      </c>
      <c r="DF100">
        <f>SUMIFS('REEDS summary'!$U:$U,'REEDS summary'!$A:$A,$A100,'REEDS summary'!$B:$B,DF$55)</f>
        <v>0.43676299023009474</v>
      </c>
    </row>
    <row r="101" spans="1:110">
      <c r="A101" s="19" t="s">
        <v>135</v>
      </c>
      <c r="B101" s="19">
        <f>SUMIFS('Cross border connections'!$R$4:$R$54,'Cross border connections'!$P$4:$P$54,Imports_new!A101)</f>
        <v>0</v>
      </c>
      <c r="D101">
        <f>SUMIFS('REEDS summary'!$M:$M,'REEDS summary'!$A:$A,$A101,'REEDS summary'!$B:$B,D$55)</f>
        <v>0</v>
      </c>
      <c r="E101">
        <f>SUMIFS('REEDS summary'!$M:$M,'REEDS summary'!$A:$A,$A101,'REEDS summary'!$B:$B,E$55)</f>
        <v>0</v>
      </c>
      <c r="F101">
        <f>SUMIFS('REEDS summary'!$M:$M,'REEDS summary'!$A:$A,$A101,'REEDS summary'!$B:$B,F$55)</f>
        <v>0</v>
      </c>
      <c r="G101">
        <f>SUMIFS('REEDS summary'!$M:$M,'REEDS summary'!$A:$A,$A101,'REEDS summary'!$B:$B,G$55)</f>
        <v>0.88036038161522923</v>
      </c>
      <c r="H101">
        <f>SUMIFS('REEDS summary'!$M:$M,'REEDS summary'!$A:$A,$A101,'REEDS summary'!$B:$B,H$55)</f>
        <v>0</v>
      </c>
      <c r="I101">
        <f>SUMIFS('REEDS summary'!$M:$M,'REEDS summary'!$A:$A,$A101,'REEDS summary'!$B:$B,I$55)</f>
        <v>0</v>
      </c>
      <c r="J101">
        <f>SUMIFS('REEDS summary'!$M:$M,'REEDS summary'!$A:$A,$A101,'REEDS summary'!$B:$B,J$55)</f>
        <v>0</v>
      </c>
      <c r="K101">
        <f>SUMIFS('REEDS summary'!$M:$M,'REEDS summary'!$A:$A,$A101,'REEDS summary'!$B:$B,K$55)</f>
        <v>0</v>
      </c>
      <c r="L101">
        <f>SUMIFS('REEDS summary'!$M:$M,'REEDS summary'!$A:$A,$A101,'REEDS summary'!$B:$B,L$55)</f>
        <v>0.11963961838477077</v>
      </c>
      <c r="M101">
        <f>SUMIFS('REEDS summary'!$M:$M,'REEDS summary'!$A:$A,$A101,'REEDS summary'!$B:$B,M$55)</f>
        <v>0</v>
      </c>
      <c r="N101">
        <f>SUMIFS('REEDS summary'!$M:$M,'REEDS summary'!$A:$A,$A101,'REEDS summary'!$B:$B,N$55)</f>
        <v>0</v>
      </c>
      <c r="P101">
        <f>SUMIFS('REEDS summary'!$N:$N,'REEDS summary'!$A:$A,$A101,'REEDS summary'!$B:$B,P$55)</f>
        <v>1.0834143184452524E-2</v>
      </c>
      <c r="Q101">
        <f>SUMIFS('REEDS summary'!$N:$N,'REEDS summary'!$A:$A,$A101,'REEDS summary'!$B:$B,Q$55)</f>
        <v>0</v>
      </c>
      <c r="R101">
        <f>SUMIFS('REEDS summary'!$N:$N,'REEDS summary'!$A:$A,$A101,'REEDS summary'!$B:$B,R$55)</f>
        <v>0</v>
      </c>
      <c r="S101">
        <f>SUMIFS('REEDS summary'!$N:$N,'REEDS summary'!$A:$A,$A101,'REEDS summary'!$B:$B,S$55)</f>
        <v>0.33315627594731773</v>
      </c>
      <c r="T101">
        <f>SUMIFS('REEDS summary'!$N:$N,'REEDS summary'!$A:$A,$A101,'REEDS summary'!$B:$B,T$55)</f>
        <v>0</v>
      </c>
      <c r="U101">
        <f>SUMIFS('REEDS summary'!$N:$N,'REEDS summary'!$A:$A,$A101,'REEDS summary'!$B:$B,U$55)</f>
        <v>0</v>
      </c>
      <c r="V101">
        <f>SUMIFS('REEDS summary'!$N:$N,'REEDS summary'!$A:$A,$A101,'REEDS summary'!$B:$B,V$55)</f>
        <v>0</v>
      </c>
      <c r="W101">
        <f>SUMIFS('REEDS summary'!$N:$N,'REEDS summary'!$A:$A,$A101,'REEDS summary'!$B:$B,W$55)</f>
        <v>1.3832326482027549E-2</v>
      </c>
      <c r="X101">
        <f>SUMIFS('REEDS summary'!$N:$N,'REEDS summary'!$A:$A,$A101,'REEDS summary'!$B:$B,X$55)</f>
        <v>0.5810768488016631</v>
      </c>
      <c r="Y101">
        <f>SUMIFS('REEDS summary'!$N:$N,'REEDS summary'!$A:$A,$A101,'REEDS summary'!$B:$B,Y$55)</f>
        <v>0</v>
      </c>
      <c r="Z101">
        <f>SUMIFS('REEDS summary'!$N:$N,'REEDS summary'!$A:$A,$A101,'REEDS summary'!$B:$B,Z$55)</f>
        <v>6.1100405584539094E-2</v>
      </c>
      <c r="AB101">
        <f>SUMIFS('REEDS summary'!$O:$O,'REEDS summary'!$A:$A,$A101,'REEDS summary'!$B:$B,AB$55)</f>
        <v>1.155295901376286E-2</v>
      </c>
      <c r="AC101">
        <f>SUMIFS('REEDS summary'!$O:$O,'REEDS summary'!$A:$A,$A101,'REEDS summary'!$B:$B,AC$55)</f>
        <v>0</v>
      </c>
      <c r="AD101">
        <f>SUMIFS('REEDS summary'!$O:$O,'REEDS summary'!$A:$A,$A101,'REEDS summary'!$B:$B,AD$55)</f>
        <v>0</v>
      </c>
      <c r="AE101">
        <f>SUMIFS('REEDS summary'!$O:$O,'REEDS summary'!$A:$A,$A101,'REEDS summary'!$B:$B,AE$55)</f>
        <v>0.35578287316126961</v>
      </c>
      <c r="AF101">
        <f>SUMIFS('REEDS summary'!$O:$O,'REEDS summary'!$A:$A,$A101,'REEDS summary'!$B:$B,AF$55)</f>
        <v>0</v>
      </c>
      <c r="AG101">
        <f>SUMIFS('REEDS summary'!$O:$O,'REEDS summary'!$A:$A,$A101,'REEDS summary'!$B:$B,AG$55)</f>
        <v>0</v>
      </c>
      <c r="AH101">
        <f>SUMIFS('REEDS summary'!$O:$O,'REEDS summary'!$A:$A,$A101,'REEDS summary'!$B:$B,AH$55)</f>
        <v>0</v>
      </c>
      <c r="AI101">
        <f>SUMIFS('REEDS summary'!$O:$O,'REEDS summary'!$A:$A,$A101,'REEDS summary'!$B:$B,AI$55)</f>
        <v>0</v>
      </c>
      <c r="AJ101">
        <f>SUMIFS('REEDS summary'!$O:$O,'REEDS summary'!$A:$A,$A101,'REEDS summary'!$B:$B,AJ$55)</f>
        <v>0.58939923780982528</v>
      </c>
      <c r="AK101">
        <f>SUMIFS('REEDS summary'!$O:$O,'REEDS summary'!$A:$A,$A101,'REEDS summary'!$B:$B,AK$55)</f>
        <v>0</v>
      </c>
      <c r="AL101">
        <f>SUMIFS('REEDS summary'!$O:$O,'REEDS summary'!$A:$A,$A101,'REEDS summary'!$B:$B,AL$55)</f>
        <v>4.3264930015142283E-2</v>
      </c>
      <c r="AN101">
        <f>SUMIFS('REEDS summary'!$P:$P,'REEDS summary'!$A:$A,$A101,'REEDS summary'!$B:$B,AN$55)</f>
        <v>1.0896825766427521E-2</v>
      </c>
      <c r="AO101">
        <f>SUMIFS('REEDS summary'!$P:$P,'REEDS summary'!$A:$A,$A101,'REEDS summary'!$B:$B,AO$55)</f>
        <v>2.6822150722068416E-3</v>
      </c>
      <c r="AP101">
        <f>SUMIFS('REEDS summary'!$P:$P,'REEDS summary'!$A:$A,$A101,'REEDS summary'!$B:$B,AP$55)</f>
        <v>0</v>
      </c>
      <c r="AQ101">
        <f>SUMIFS('REEDS summary'!$P:$P,'REEDS summary'!$A:$A,$A101,'REEDS summary'!$B:$B,AQ$55)</f>
        <v>0.33610284510495747</v>
      </c>
      <c r="AR101">
        <f>SUMIFS('REEDS summary'!$P:$P,'REEDS summary'!$A:$A,$A101,'REEDS summary'!$B:$B,AR$55)</f>
        <v>3.9396014979799663E-3</v>
      </c>
      <c r="AS101">
        <f>SUMIFS('REEDS summary'!$P:$P,'REEDS summary'!$A:$A,$A101,'REEDS summary'!$B:$B,AS$55)</f>
        <v>0</v>
      </c>
      <c r="AT101">
        <f>SUMIFS('REEDS summary'!$P:$P,'REEDS summary'!$A:$A,$A101,'REEDS summary'!$B:$B,AT$55)</f>
        <v>0</v>
      </c>
      <c r="AU101">
        <f>SUMIFS('REEDS summary'!$P:$P,'REEDS summary'!$A:$A,$A101,'REEDS summary'!$B:$B,AU$55)</f>
        <v>0</v>
      </c>
      <c r="AV101">
        <f>SUMIFS('REEDS summary'!$P:$P,'REEDS summary'!$A:$A,$A101,'REEDS summary'!$B:$B,AV$55)</f>
        <v>0.5856705040586424</v>
      </c>
      <c r="AW101">
        <f>SUMIFS('REEDS summary'!$P:$P,'REEDS summary'!$A:$A,$A101,'REEDS summary'!$B:$B,AW$55)</f>
        <v>0</v>
      </c>
      <c r="AX101">
        <f>SUMIFS('REEDS summary'!$P:$P,'REEDS summary'!$A:$A,$A101,'REEDS summary'!$B:$B,AX$55)</f>
        <v>6.0708008499785727E-2</v>
      </c>
      <c r="AZ101">
        <f>SUMIFS('REEDS summary'!$Q:$Q,'REEDS summary'!$A:$A,$A101,'REEDS summary'!$B:$B,AZ$55)</f>
        <v>8.4979604894825245E-3</v>
      </c>
      <c r="BA101">
        <f>SUMIFS('REEDS summary'!$Q:$Q,'REEDS summary'!$A:$A,$A101,'REEDS summary'!$B:$B,BA$55)</f>
        <v>4.1834857593361268E-3</v>
      </c>
      <c r="BB101">
        <f>SUMIFS('REEDS summary'!$Q:$Q,'REEDS summary'!$A:$A,$A101,'REEDS summary'!$B:$B,BB$55)</f>
        <v>0</v>
      </c>
      <c r="BC101">
        <f>SUMIFS('REEDS summary'!$Q:$Q,'REEDS summary'!$A:$A,$A101,'REEDS summary'!$B:$B,BC$55)</f>
        <v>0.26249638862183278</v>
      </c>
      <c r="BD101">
        <f>SUMIFS('REEDS summary'!$Q:$Q,'REEDS summary'!$A:$A,$A101,'REEDS summary'!$B:$B,BD$55)</f>
        <v>6.1444437008587325E-3</v>
      </c>
      <c r="BE101">
        <f>SUMIFS('REEDS summary'!$Q:$Q,'REEDS summary'!$A:$A,$A101,'REEDS summary'!$B:$B,BE$55)</f>
        <v>0</v>
      </c>
      <c r="BF101">
        <f>SUMIFS('REEDS summary'!$Q:$Q,'REEDS summary'!$A:$A,$A101,'REEDS summary'!$B:$B,BF$55)</f>
        <v>0</v>
      </c>
      <c r="BG101">
        <f>SUMIFS('REEDS summary'!$Q:$Q,'REEDS summary'!$A:$A,$A101,'REEDS summary'!$B:$B,BG$55)</f>
        <v>0</v>
      </c>
      <c r="BH101">
        <f>SUMIFS('REEDS summary'!$Q:$Q,'REEDS summary'!$A:$A,$A101,'REEDS summary'!$B:$B,BH$55)</f>
        <v>0.67923086214410577</v>
      </c>
      <c r="BI101">
        <f>SUMIFS('REEDS summary'!$Q:$Q,'REEDS summary'!$A:$A,$A101,'REEDS summary'!$B:$B,BI$55)</f>
        <v>0</v>
      </c>
      <c r="BJ101">
        <f>SUMIFS('REEDS summary'!$Q:$Q,'REEDS summary'!$A:$A,$A101,'REEDS summary'!$B:$B,BJ$55)</f>
        <v>3.9446859284383989E-2</v>
      </c>
      <c r="BL101">
        <f>SUMIFS('REEDS summary'!$R:$R,'REEDS summary'!$A:$A,$A101,'REEDS summary'!$B:$B,BL$55)</f>
        <v>7.6772155725267381E-3</v>
      </c>
      <c r="BM101">
        <f>SUMIFS('REEDS summary'!$R:$R,'REEDS summary'!$A:$A,$A101,'REEDS summary'!$B:$B,BM$55)</f>
        <v>5.6689739479726256E-3</v>
      </c>
      <c r="BN101">
        <f>SUMIFS('REEDS summary'!$R:$R,'REEDS summary'!$A:$A,$A101,'REEDS summary'!$B:$B,BN$55)</f>
        <v>0</v>
      </c>
      <c r="BO101">
        <f>SUMIFS('REEDS summary'!$R:$R,'REEDS summary'!$A:$A,$A101,'REEDS summary'!$B:$B,BO$55)</f>
        <v>0.23751498577733604</v>
      </c>
      <c r="BP101">
        <f>SUMIFS('REEDS summary'!$R:$R,'REEDS summary'!$A:$A,$A101,'REEDS summary'!$B:$B,BP$55)</f>
        <v>8.3265992570888438E-3</v>
      </c>
      <c r="BQ101">
        <f>SUMIFS('REEDS summary'!$R:$R,'REEDS summary'!$A:$A,$A101,'REEDS summary'!$B:$B,BQ$55)</f>
        <v>0</v>
      </c>
      <c r="BR101">
        <f>SUMIFS('REEDS summary'!$R:$R,'REEDS summary'!$A:$A,$A101,'REEDS summary'!$B:$B,BR$55)</f>
        <v>0</v>
      </c>
      <c r="BS101">
        <f>SUMIFS('REEDS summary'!$R:$R,'REEDS summary'!$A:$A,$A101,'REEDS summary'!$B:$B,BS$55)</f>
        <v>0</v>
      </c>
      <c r="BT101">
        <f>SUMIFS('REEDS summary'!$R:$R,'REEDS summary'!$A:$A,$A101,'REEDS summary'!$B:$B,BT$55)</f>
        <v>0.70164957833377328</v>
      </c>
      <c r="BU101">
        <f>SUMIFS('REEDS summary'!$R:$R,'REEDS summary'!$A:$A,$A101,'REEDS summary'!$B:$B,BU$55)</f>
        <v>0</v>
      </c>
      <c r="BV101">
        <f>SUMIFS('REEDS summary'!$R:$R,'REEDS summary'!$A:$A,$A101,'REEDS summary'!$B:$B,BV$55)</f>
        <v>3.9162647111302483E-2</v>
      </c>
      <c r="BX101">
        <f>SUMIFS('REEDS summary'!$S:$S,'REEDS summary'!$A:$A,$A101,'REEDS summary'!$B:$B,BX$55)</f>
        <v>7.5427223233250854E-3</v>
      </c>
      <c r="BY101">
        <f>SUMIFS('REEDS summary'!$S:$S,'REEDS summary'!$A:$A,$A101,'REEDS summary'!$B:$B,BY$55)</f>
        <v>0</v>
      </c>
      <c r="BZ101">
        <f>SUMIFS('REEDS summary'!$S:$S,'REEDS summary'!$A:$A,$A101,'REEDS summary'!$B:$B,BZ$55)</f>
        <v>0</v>
      </c>
      <c r="CA101">
        <f>SUMIFS('REEDS summary'!$S:$S,'REEDS summary'!$A:$A,$A101,'REEDS summary'!$B:$B,CA$55)</f>
        <v>0.23367752172765829</v>
      </c>
      <c r="CB101">
        <f>SUMIFS('REEDS summary'!$S:$S,'REEDS summary'!$A:$A,$A101,'REEDS summary'!$B:$B,CB$55)</f>
        <v>1.090751898040504E-2</v>
      </c>
      <c r="CC101">
        <f>SUMIFS('REEDS summary'!$S:$S,'REEDS summary'!$A:$A,$A101,'REEDS summary'!$B:$B,CC$55)</f>
        <v>0</v>
      </c>
      <c r="CD101">
        <f>SUMIFS('REEDS summary'!$S:$S,'REEDS summary'!$A:$A,$A101,'REEDS summary'!$B:$B,CD$55)</f>
        <v>0</v>
      </c>
      <c r="CE101">
        <f>SUMIFS('REEDS summary'!$S:$S,'REEDS summary'!$A:$A,$A101,'REEDS summary'!$B:$B,CE$55)</f>
        <v>0</v>
      </c>
      <c r="CF101">
        <f>SUMIFS('REEDS summary'!$S:$S,'REEDS summary'!$A:$A,$A101,'REEDS summary'!$B:$B,CF$55)</f>
        <v>0.70836756835852432</v>
      </c>
      <c r="CG101">
        <f>SUMIFS('REEDS summary'!$S:$S,'REEDS summary'!$A:$A,$A101,'REEDS summary'!$B:$B,CG$55)</f>
        <v>0</v>
      </c>
      <c r="CH101">
        <f>SUMIFS('REEDS summary'!$S:$S,'REEDS summary'!$A:$A,$A101,'REEDS summary'!$B:$B,CH$55)</f>
        <v>3.9504668610087251E-2</v>
      </c>
      <c r="CJ101">
        <f>SUMIFS('REEDS summary'!$T:$T,'REEDS summary'!$A:$A,$A101,'REEDS summary'!$B:$B,CJ$55)</f>
        <v>6.9692416327268225E-3</v>
      </c>
      <c r="CK101">
        <f>SUMIFS('REEDS summary'!$T:$T,'REEDS summary'!$A:$A,$A101,'REEDS summary'!$B:$B,CK$55)</f>
        <v>0</v>
      </c>
      <c r="CL101">
        <f>SUMIFS('REEDS summary'!$T:$T,'REEDS summary'!$A:$A,$A101,'REEDS summary'!$B:$B,CL$55)</f>
        <v>0</v>
      </c>
      <c r="CM101">
        <f>SUMIFS('REEDS summary'!$T:$T,'REEDS summary'!$A:$A,$A101,'REEDS summary'!$B:$B,CM$55)</f>
        <v>0.21624745242007543</v>
      </c>
      <c r="CN101">
        <f>SUMIFS('REEDS summary'!$T:$T,'REEDS summary'!$A:$A,$A101,'REEDS summary'!$B:$B,CN$55)</f>
        <v>1.0078209448718765E-2</v>
      </c>
      <c r="CO101">
        <f>SUMIFS('REEDS summary'!$T:$T,'REEDS summary'!$A:$A,$A101,'REEDS summary'!$B:$B,CO$55)</f>
        <v>0</v>
      </c>
      <c r="CP101">
        <f>SUMIFS('REEDS summary'!$T:$T,'REEDS summary'!$A:$A,$A101,'REEDS summary'!$B:$B,CP$55)</f>
        <v>0</v>
      </c>
      <c r="CQ101">
        <f>SUMIFS('REEDS summary'!$T:$T,'REEDS summary'!$A:$A,$A101,'REEDS summary'!$B:$B,CQ$55)</f>
        <v>0</v>
      </c>
      <c r="CR101">
        <f>SUMIFS('REEDS summary'!$T:$T,'REEDS summary'!$A:$A,$A101,'REEDS summary'!$B:$B,CR$55)</f>
        <v>0.73706716240591941</v>
      </c>
      <c r="CS101">
        <f>SUMIFS('REEDS summary'!$T:$T,'REEDS summary'!$A:$A,$A101,'REEDS summary'!$B:$B,CS$55)</f>
        <v>0</v>
      </c>
      <c r="CT101">
        <f>SUMIFS('REEDS summary'!$T:$T,'REEDS summary'!$A:$A,$A101,'REEDS summary'!$B:$B,CT$55)</f>
        <v>2.9637934092559562E-2</v>
      </c>
      <c r="CV101">
        <f>SUMIFS('REEDS summary'!$U:$U,'REEDS summary'!$A:$A,$A101,'REEDS summary'!$B:$B,CV$55)</f>
        <v>6.8717080970994628E-3</v>
      </c>
      <c r="CW101">
        <f>SUMIFS('REEDS summary'!$U:$U,'REEDS summary'!$A:$A,$A101,'REEDS summary'!$B:$B,CW$55)</f>
        <v>0</v>
      </c>
      <c r="CX101">
        <f>SUMIFS('REEDS summary'!$U:$U,'REEDS summary'!$A:$A,$A101,'REEDS summary'!$B:$B,CX$55)</f>
        <v>0</v>
      </c>
      <c r="CY101">
        <f>SUMIFS('REEDS summary'!$U:$U,'REEDS summary'!$A:$A,$A101,'REEDS summary'!$B:$B,CY$55)</f>
        <v>0.2135479396094824</v>
      </c>
      <c r="CZ101">
        <f>SUMIFS('REEDS summary'!$U:$U,'REEDS summary'!$A:$A,$A101,'REEDS summary'!$B:$B,CZ$55)</f>
        <v>9.9371663550612398E-3</v>
      </c>
      <c r="DA101">
        <f>SUMIFS('REEDS summary'!$U:$U,'REEDS summary'!$A:$A,$A101,'REEDS summary'!$B:$B,DA$55)</f>
        <v>0</v>
      </c>
      <c r="DB101">
        <f>SUMIFS('REEDS summary'!$U:$U,'REEDS summary'!$A:$A,$A101,'REEDS summary'!$B:$B,DB$55)</f>
        <v>0</v>
      </c>
      <c r="DC101">
        <f>SUMIFS('REEDS summary'!$U:$U,'REEDS summary'!$A:$A,$A101,'REEDS summary'!$B:$B,DC$55)</f>
        <v>0</v>
      </c>
      <c r="DD101">
        <f>SUMIFS('REEDS summary'!$U:$U,'REEDS summary'!$A:$A,$A101,'REEDS summary'!$B:$B,DD$55)</f>
        <v>0.734022000025078</v>
      </c>
      <c r="DE101">
        <f>SUMIFS('REEDS summary'!$U:$U,'REEDS summary'!$A:$A,$A101,'REEDS summary'!$B:$B,DE$55)</f>
        <v>0</v>
      </c>
      <c r="DF101">
        <f>SUMIFS('REEDS summary'!$U:$U,'REEDS summary'!$A:$A,$A101,'REEDS summary'!$B:$B,DF$55)</f>
        <v>3.5621185913278876E-2</v>
      </c>
    </row>
    <row r="102" spans="1:110">
      <c r="A102" s="19" t="s">
        <v>138</v>
      </c>
      <c r="B102" s="19">
        <f>SUMIFS('Cross border connections'!$R$4:$R$54,'Cross border connections'!$P$4:$P$54,Imports_new!A102)</f>
        <v>0</v>
      </c>
      <c r="D102">
        <f>SUMIFS('REEDS summary'!$M:$M,'REEDS summary'!$A:$A,$A102,'REEDS summary'!$B:$B,D$55)</f>
        <v>2.0308262065074495E-2</v>
      </c>
      <c r="E102">
        <f>SUMIFS('REEDS summary'!$M:$M,'REEDS summary'!$A:$A,$A102,'REEDS summary'!$B:$B,E$55)</f>
        <v>0.10478344750149882</v>
      </c>
      <c r="F102">
        <f>SUMIFS('REEDS summary'!$M:$M,'REEDS summary'!$A:$A,$A102,'REEDS summary'!$B:$B,F$55)</f>
        <v>0</v>
      </c>
      <c r="G102">
        <f>SUMIFS('REEDS summary'!$M:$M,'REEDS summary'!$A:$A,$A102,'REEDS summary'!$B:$B,G$55)</f>
        <v>1.3707545143365857E-2</v>
      </c>
      <c r="H102">
        <f>SUMIFS('REEDS summary'!$M:$M,'REEDS summary'!$A:$A,$A102,'REEDS summary'!$B:$B,H$55)</f>
        <v>0.50212951334870592</v>
      </c>
      <c r="I102">
        <f>SUMIFS('REEDS summary'!$M:$M,'REEDS summary'!$A:$A,$A102,'REEDS summary'!$B:$B,I$55)</f>
        <v>0.27710367171192557</v>
      </c>
      <c r="J102">
        <f>SUMIFS('REEDS summary'!$M:$M,'REEDS summary'!$A:$A,$A102,'REEDS summary'!$B:$B,J$55)</f>
        <v>2.3128148485459653E-4</v>
      </c>
      <c r="K102">
        <f>SUMIFS('REEDS summary'!$M:$M,'REEDS summary'!$A:$A,$A102,'REEDS summary'!$B:$B,K$55)</f>
        <v>0</v>
      </c>
      <c r="L102">
        <f>SUMIFS('REEDS summary'!$M:$M,'REEDS summary'!$A:$A,$A102,'REEDS summary'!$B:$B,L$55)</f>
        <v>6.9653321585751128E-4</v>
      </c>
      <c r="M102">
        <f>SUMIFS('REEDS summary'!$M:$M,'REEDS summary'!$A:$A,$A102,'REEDS summary'!$B:$B,M$55)</f>
        <v>0</v>
      </c>
      <c r="N102">
        <f>SUMIFS('REEDS summary'!$M:$M,'REEDS summary'!$A:$A,$A102,'REEDS summary'!$B:$B,N$55)</f>
        <v>8.1039745528717205E-2</v>
      </c>
      <c r="P102">
        <f>SUMIFS('REEDS summary'!$N:$N,'REEDS summary'!$A:$A,$A102,'REEDS summary'!$B:$B,P$55)</f>
        <v>1.2602097221180802E-2</v>
      </c>
      <c r="Q102">
        <f>SUMIFS('REEDS summary'!$N:$N,'REEDS summary'!$A:$A,$A102,'REEDS summary'!$B:$B,Q$55)</f>
        <v>5.7051813437429703E-2</v>
      </c>
      <c r="R102">
        <f>SUMIFS('REEDS summary'!$N:$N,'REEDS summary'!$A:$A,$A102,'REEDS summary'!$B:$B,R$55)</f>
        <v>0</v>
      </c>
      <c r="S102">
        <f>SUMIFS('REEDS summary'!$N:$N,'REEDS summary'!$A:$A,$A102,'REEDS summary'!$B:$B,S$55)</f>
        <v>1.3487220736350201E-2</v>
      </c>
      <c r="T102">
        <f>SUMIFS('REEDS summary'!$N:$N,'REEDS summary'!$A:$A,$A102,'REEDS summary'!$B:$B,T$55)</f>
        <v>0.53441247413413606</v>
      </c>
      <c r="U102">
        <f>SUMIFS('REEDS summary'!$N:$N,'REEDS summary'!$A:$A,$A102,'REEDS summary'!$B:$B,U$55)</f>
        <v>0.27264972306442914</v>
      </c>
      <c r="V102">
        <f>SUMIFS('REEDS summary'!$N:$N,'REEDS summary'!$A:$A,$A102,'REEDS summary'!$B:$B,V$55)</f>
        <v>6.6292614426591138E-4</v>
      </c>
      <c r="W102">
        <f>SUMIFS('REEDS summary'!$N:$N,'REEDS summary'!$A:$A,$A102,'REEDS summary'!$B:$B,W$55)</f>
        <v>1.3858683492529588E-3</v>
      </c>
      <c r="X102">
        <f>SUMIFS('REEDS summary'!$N:$N,'REEDS summary'!$A:$A,$A102,'REEDS summary'!$B:$B,X$55)</f>
        <v>2.4098356950736639E-3</v>
      </c>
      <c r="Y102">
        <f>SUMIFS('REEDS summary'!$N:$N,'REEDS summary'!$A:$A,$A102,'REEDS summary'!$B:$B,Y$55)</f>
        <v>0</v>
      </c>
      <c r="Z102">
        <f>SUMIFS('REEDS summary'!$N:$N,'REEDS summary'!$A:$A,$A102,'REEDS summary'!$B:$B,Z$55)</f>
        <v>0.10533804121788158</v>
      </c>
      <c r="AB102">
        <f>SUMIFS('REEDS summary'!$O:$O,'REEDS summary'!$A:$A,$A102,'REEDS summary'!$B:$B,AB$55)</f>
        <v>9.1606574775408168E-3</v>
      </c>
      <c r="AC102">
        <f>SUMIFS('REEDS summary'!$O:$O,'REEDS summary'!$A:$A,$A102,'REEDS summary'!$B:$B,AC$55)</f>
        <v>0</v>
      </c>
      <c r="AD102">
        <f>SUMIFS('REEDS summary'!$O:$O,'REEDS summary'!$A:$A,$A102,'REEDS summary'!$B:$B,AD$55)</f>
        <v>0</v>
      </c>
      <c r="AE102">
        <f>SUMIFS('REEDS summary'!$O:$O,'REEDS summary'!$A:$A,$A102,'REEDS summary'!$B:$B,AE$55)</f>
        <v>1.3523108002302178E-2</v>
      </c>
      <c r="AF102">
        <f>SUMIFS('REEDS summary'!$O:$O,'REEDS summary'!$A:$A,$A102,'REEDS summary'!$B:$B,AF$55)</f>
        <v>0.54029811375902748</v>
      </c>
      <c r="AG102">
        <f>SUMIFS('REEDS summary'!$O:$O,'REEDS summary'!$A:$A,$A102,'REEDS summary'!$B:$B,AG$55)</f>
        <v>0.27325842714078569</v>
      </c>
      <c r="AH102">
        <f>SUMIFS('REEDS summary'!$O:$O,'REEDS summary'!$A:$A,$A102,'REEDS summary'!$B:$B,AH$55)</f>
        <v>5.2839650033905901E-2</v>
      </c>
      <c r="AI102">
        <f>SUMIFS('REEDS summary'!$O:$O,'REEDS summary'!$A:$A,$A102,'REEDS summary'!$B:$B,AI$55)</f>
        <v>2.421531907181845E-3</v>
      </c>
      <c r="AJ102">
        <f>SUMIFS('REEDS summary'!$O:$O,'REEDS summary'!$A:$A,$A102,'REEDS summary'!$B:$B,AJ$55)</f>
        <v>3.2859142551384616E-3</v>
      </c>
      <c r="AK102">
        <f>SUMIFS('REEDS summary'!$O:$O,'REEDS summary'!$A:$A,$A102,'REEDS summary'!$B:$B,AK$55)</f>
        <v>0</v>
      </c>
      <c r="AL102">
        <f>SUMIFS('REEDS summary'!$O:$O,'REEDS summary'!$A:$A,$A102,'REEDS summary'!$B:$B,AL$55)</f>
        <v>0.10521259742411769</v>
      </c>
      <c r="AN102">
        <f>SUMIFS('REEDS summary'!$P:$P,'REEDS summary'!$A:$A,$A102,'REEDS summary'!$B:$B,AN$55)</f>
        <v>8.5807966415636459E-3</v>
      </c>
      <c r="AO102">
        <f>SUMIFS('REEDS summary'!$P:$P,'REEDS summary'!$A:$A,$A102,'REEDS summary'!$B:$B,AO$55)</f>
        <v>3.8403027065438686E-4</v>
      </c>
      <c r="AP102">
        <f>SUMIFS('REEDS summary'!$P:$P,'REEDS summary'!$A:$A,$A102,'REEDS summary'!$B:$B,AP$55)</f>
        <v>0</v>
      </c>
      <c r="AQ102">
        <f>SUMIFS('REEDS summary'!$P:$P,'REEDS summary'!$A:$A,$A102,'REEDS summary'!$B:$B,AQ$55)</f>
        <v>1.3379625118391072E-2</v>
      </c>
      <c r="AR102">
        <f>SUMIFS('REEDS summary'!$P:$P,'REEDS summary'!$A:$A,$A102,'REEDS summary'!$B:$B,AR$55)</f>
        <v>0.51943721636069906</v>
      </c>
      <c r="AS102">
        <f>SUMIFS('REEDS summary'!$P:$P,'REEDS summary'!$A:$A,$A102,'REEDS summary'!$B:$B,AS$55)</f>
        <v>0.27024366634983332</v>
      </c>
      <c r="AT102">
        <f>SUMIFS('REEDS summary'!$P:$P,'REEDS summary'!$A:$A,$A102,'REEDS summary'!$B:$B,AT$55)</f>
        <v>8.0559908586429682E-2</v>
      </c>
      <c r="AU102">
        <f>SUMIFS('REEDS summary'!$P:$P,'REEDS summary'!$A:$A,$A102,'REEDS summary'!$B:$B,AU$55)</f>
        <v>8.4425412489313957E-4</v>
      </c>
      <c r="AV102">
        <f>SUMIFS('REEDS summary'!$P:$P,'REEDS summary'!$A:$A,$A102,'REEDS summary'!$B:$B,AV$55)</f>
        <v>3.2408588653870746E-3</v>
      </c>
      <c r="AW102">
        <f>SUMIFS('REEDS summary'!$P:$P,'REEDS summary'!$A:$A,$A102,'REEDS summary'!$B:$B,AW$55)</f>
        <v>0</v>
      </c>
      <c r="AX102">
        <f>SUMIFS('REEDS summary'!$P:$P,'REEDS summary'!$A:$A,$A102,'REEDS summary'!$B:$B,AX$55)</f>
        <v>0.10332964368214857</v>
      </c>
      <c r="AZ102">
        <f>SUMIFS('REEDS summary'!$Q:$Q,'REEDS summary'!$A:$A,$A102,'REEDS summary'!$B:$B,AZ$55)</f>
        <v>8.2418027474989667E-3</v>
      </c>
      <c r="BA102">
        <f>SUMIFS('REEDS summary'!$Q:$Q,'REEDS summary'!$A:$A,$A102,'REEDS summary'!$B:$B,BA$55)</f>
        <v>7.8200950583881643E-4</v>
      </c>
      <c r="BB102">
        <f>SUMIFS('REEDS summary'!$Q:$Q,'REEDS summary'!$A:$A,$A102,'REEDS summary'!$B:$B,BB$55)</f>
        <v>0</v>
      </c>
      <c r="BC102">
        <f>SUMIFS('REEDS summary'!$Q:$Q,'REEDS summary'!$A:$A,$A102,'REEDS summary'!$B:$B,BC$55)</f>
        <v>1.3628442200812021E-2</v>
      </c>
      <c r="BD102">
        <f>SUMIFS('REEDS summary'!$Q:$Q,'REEDS summary'!$A:$A,$A102,'REEDS summary'!$B:$B,BD$55)</f>
        <v>0.51341535714909237</v>
      </c>
      <c r="BE102">
        <f>SUMIFS('REEDS summary'!$Q:$Q,'REEDS summary'!$A:$A,$A102,'REEDS summary'!$B:$B,BE$55)</f>
        <v>0.27515163794014458</v>
      </c>
      <c r="BF102">
        <f>SUMIFS('REEDS summary'!$Q:$Q,'REEDS summary'!$A:$A,$A102,'REEDS summary'!$B:$B,BF$55)</f>
        <v>8.1017830558561835E-2</v>
      </c>
      <c r="BG102">
        <f>SUMIFS('REEDS summary'!$Q:$Q,'REEDS summary'!$A:$A,$A102,'REEDS summary'!$B:$B,BG$55)</f>
        <v>0</v>
      </c>
      <c r="BH102">
        <f>SUMIFS('REEDS summary'!$Q:$Q,'REEDS summary'!$A:$A,$A102,'REEDS summary'!$B:$B,BH$55)</f>
        <v>3.2907540500963029E-3</v>
      </c>
      <c r="BI102">
        <f>SUMIFS('REEDS summary'!$Q:$Q,'REEDS summary'!$A:$A,$A102,'REEDS summary'!$B:$B,BI$55)</f>
        <v>0</v>
      </c>
      <c r="BJ102">
        <f>SUMIFS('REEDS summary'!$Q:$Q,'REEDS summary'!$A:$A,$A102,'REEDS summary'!$B:$B,BJ$55)</f>
        <v>0.10447216584795507</v>
      </c>
      <c r="BL102">
        <f>SUMIFS('REEDS summary'!$R:$R,'REEDS summary'!$A:$A,$A102,'REEDS summary'!$B:$B,BL$55)</f>
        <v>7.7187102828919539E-3</v>
      </c>
      <c r="BM102">
        <f>SUMIFS('REEDS summary'!$R:$R,'REEDS summary'!$A:$A,$A102,'REEDS summary'!$B:$B,BM$55)</f>
        <v>1.2049050060677666E-3</v>
      </c>
      <c r="BN102">
        <f>SUMIFS('REEDS summary'!$R:$R,'REEDS summary'!$A:$A,$A102,'REEDS summary'!$B:$B,BN$55)</f>
        <v>0</v>
      </c>
      <c r="BO102">
        <f>SUMIFS('REEDS summary'!$R:$R,'REEDS summary'!$A:$A,$A102,'REEDS summary'!$B:$B,BO$55)</f>
        <v>1.4355080476933648E-2</v>
      </c>
      <c r="BP102">
        <f>SUMIFS('REEDS summary'!$R:$R,'REEDS summary'!$A:$A,$A102,'REEDS summary'!$B:$B,BP$55)</f>
        <v>0.50129782770481324</v>
      </c>
      <c r="BQ102">
        <f>SUMIFS('REEDS summary'!$R:$R,'REEDS summary'!$A:$A,$A102,'REEDS summary'!$B:$B,BQ$55)</f>
        <v>0.28262989013966022</v>
      </c>
      <c r="BR102">
        <f>SUMIFS('REEDS summary'!$R:$R,'REEDS summary'!$A:$A,$A102,'REEDS summary'!$B:$B,BR$55)</f>
        <v>8.2862806576958437E-2</v>
      </c>
      <c r="BS102">
        <f>SUMIFS('REEDS summary'!$R:$R,'REEDS summary'!$A:$A,$A102,'REEDS summary'!$B:$B,BS$55)</f>
        <v>0</v>
      </c>
      <c r="BT102">
        <f>SUMIFS('REEDS summary'!$R:$R,'REEDS summary'!$A:$A,$A102,'REEDS summary'!$B:$B,BT$55)</f>
        <v>3.371064111569138E-3</v>
      </c>
      <c r="BU102">
        <f>SUMIFS('REEDS summary'!$R:$R,'REEDS summary'!$A:$A,$A102,'REEDS summary'!$B:$B,BU$55)</f>
        <v>0</v>
      </c>
      <c r="BV102">
        <f>SUMIFS('REEDS summary'!$R:$R,'REEDS summary'!$A:$A,$A102,'REEDS summary'!$B:$B,BV$55)</f>
        <v>0.10655971570110556</v>
      </c>
      <c r="BX102">
        <f>SUMIFS('REEDS summary'!$S:$S,'REEDS summary'!$A:$A,$A102,'REEDS summary'!$B:$B,BX$55)</f>
        <v>7.1127120681433904E-3</v>
      </c>
      <c r="BY102">
        <f>SUMIFS('REEDS summary'!$S:$S,'REEDS summary'!$A:$A,$A102,'REEDS summary'!$B:$B,BY$55)</f>
        <v>0</v>
      </c>
      <c r="BZ102">
        <f>SUMIFS('REEDS summary'!$S:$S,'REEDS summary'!$A:$A,$A102,'REEDS summary'!$B:$B,BZ$55)</f>
        <v>0</v>
      </c>
      <c r="CA102">
        <f>SUMIFS('REEDS summary'!$S:$S,'REEDS summary'!$A:$A,$A102,'REEDS summary'!$B:$B,CA$55)</f>
        <v>1.5531156899544816E-2</v>
      </c>
      <c r="CB102">
        <f>SUMIFS('REEDS summary'!$S:$S,'REEDS summary'!$A:$A,$A102,'REEDS summary'!$B:$B,CB$55)</f>
        <v>0.45862347270425818</v>
      </c>
      <c r="CC102">
        <f>SUMIFS('REEDS summary'!$S:$S,'REEDS summary'!$A:$A,$A102,'REEDS summary'!$B:$B,CC$55)</f>
        <v>0.30662711736086484</v>
      </c>
      <c r="CD102">
        <f>SUMIFS('REEDS summary'!$S:$S,'REEDS summary'!$A:$A,$A102,'REEDS summary'!$B:$B,CD$55)</f>
        <v>9.3605991900467936E-2</v>
      </c>
      <c r="CE102">
        <f>SUMIFS('REEDS summary'!$S:$S,'REEDS summary'!$A:$A,$A102,'REEDS summary'!$B:$B,CE$55)</f>
        <v>0</v>
      </c>
      <c r="CF102">
        <f>SUMIFS('REEDS summary'!$S:$S,'REEDS summary'!$A:$A,$A102,'REEDS summary'!$B:$B,CF$55)</f>
        <v>3.6475787074485679E-3</v>
      </c>
      <c r="CG102">
        <f>SUMIFS('REEDS summary'!$S:$S,'REEDS summary'!$A:$A,$A102,'REEDS summary'!$B:$B,CG$55)</f>
        <v>0</v>
      </c>
      <c r="CH102">
        <f>SUMIFS('REEDS summary'!$S:$S,'REEDS summary'!$A:$A,$A102,'REEDS summary'!$B:$B,CH$55)</f>
        <v>0.11485197035927229</v>
      </c>
      <c r="CJ102">
        <f>SUMIFS('REEDS summary'!$T:$T,'REEDS summary'!$A:$A,$A102,'REEDS summary'!$B:$B,CJ$55)</f>
        <v>6.9519315649465918E-3</v>
      </c>
      <c r="CK102">
        <f>SUMIFS('REEDS summary'!$T:$T,'REEDS summary'!$A:$A,$A102,'REEDS summary'!$B:$B,CK$55)</f>
        <v>0</v>
      </c>
      <c r="CL102">
        <f>SUMIFS('REEDS summary'!$T:$T,'REEDS summary'!$A:$A,$A102,'REEDS summary'!$B:$B,CL$55)</f>
        <v>0</v>
      </c>
      <c r="CM102">
        <f>SUMIFS('REEDS summary'!$T:$T,'REEDS summary'!$A:$A,$A102,'REEDS summary'!$B:$B,CM$55)</f>
        <v>1.597221263424168E-2</v>
      </c>
      <c r="CN102">
        <f>SUMIFS('REEDS summary'!$T:$T,'REEDS summary'!$A:$A,$A102,'REEDS summary'!$B:$B,CN$55)</f>
        <v>0.44681551926356855</v>
      </c>
      <c r="CO102">
        <f>SUMIFS('REEDS summary'!$T:$T,'REEDS summary'!$A:$A,$A102,'REEDS summary'!$B:$B,CO$55)</f>
        <v>0.31520320610612312</v>
      </c>
      <c r="CP102">
        <f>SUMIFS('REEDS summary'!$T:$T,'REEDS summary'!$A:$A,$A102,'REEDS summary'!$B:$B,CP$55)</f>
        <v>9.4078624392090485E-2</v>
      </c>
      <c r="CQ102">
        <f>SUMIFS('REEDS summary'!$T:$T,'REEDS summary'!$A:$A,$A102,'REEDS summary'!$B:$B,CQ$55)</f>
        <v>0</v>
      </c>
      <c r="CR102">
        <f>SUMIFS('REEDS summary'!$T:$T,'REEDS summary'!$A:$A,$A102,'REEDS summary'!$B:$B,CR$55)</f>
        <v>3.7394289237613694E-3</v>
      </c>
      <c r="CS102">
        <f>SUMIFS('REEDS summary'!$T:$T,'REEDS summary'!$A:$A,$A102,'REEDS summary'!$B:$B,CS$55)</f>
        <v>0</v>
      </c>
      <c r="CT102">
        <f>SUMIFS('REEDS summary'!$T:$T,'REEDS summary'!$A:$A,$A102,'REEDS summary'!$B:$B,CT$55)</f>
        <v>0.11723907711526822</v>
      </c>
      <c r="CV102">
        <f>SUMIFS('REEDS summary'!$U:$U,'REEDS summary'!$A:$A,$A102,'REEDS summary'!$B:$B,CV$55)</f>
        <v>7.3251868835646685E-3</v>
      </c>
      <c r="CW102">
        <f>SUMIFS('REEDS summary'!$U:$U,'REEDS summary'!$A:$A,$A102,'REEDS summary'!$B:$B,CW$55)</f>
        <v>0</v>
      </c>
      <c r="CX102">
        <f>SUMIFS('REEDS summary'!$U:$U,'REEDS summary'!$A:$A,$A102,'REEDS summary'!$B:$B,CX$55)</f>
        <v>0</v>
      </c>
      <c r="CY102">
        <f>SUMIFS('REEDS summary'!$U:$U,'REEDS summary'!$A:$A,$A102,'REEDS summary'!$B:$B,CY$55)</f>
        <v>1.7618739695248738E-2</v>
      </c>
      <c r="CZ102">
        <f>SUMIFS('REEDS summary'!$U:$U,'REEDS summary'!$A:$A,$A102,'REEDS summary'!$B:$B,CZ$55)</f>
        <v>0.40519334761182912</v>
      </c>
      <c r="DA102">
        <f>SUMIFS('REEDS summary'!$U:$U,'REEDS summary'!$A:$A,$A102,'REEDS summary'!$B:$B,DA$55)</f>
        <v>0.33944473514933626</v>
      </c>
      <c r="DB102">
        <f>SUMIFS('REEDS summary'!$U:$U,'REEDS summary'!$A:$A,$A102,'REEDS summary'!$B:$B,DB$55)</f>
        <v>0.10102632158309964</v>
      </c>
      <c r="DC102">
        <f>SUMIFS('REEDS summary'!$U:$U,'REEDS summary'!$A:$A,$A102,'REEDS summary'!$B:$B,DC$55)</f>
        <v>0</v>
      </c>
      <c r="DD102">
        <f>SUMIFS('REEDS summary'!$U:$U,'REEDS summary'!$A:$A,$A102,'REEDS summary'!$B:$B,DD$55)</f>
        <v>4.0162680559145255E-3</v>
      </c>
      <c r="DE102">
        <f>SUMIFS('REEDS summary'!$U:$U,'REEDS summary'!$A:$A,$A102,'REEDS summary'!$B:$B,DE$55)</f>
        <v>0</v>
      </c>
      <c r="DF102">
        <f>SUMIFS('REEDS summary'!$U:$U,'REEDS summary'!$A:$A,$A102,'REEDS summary'!$B:$B,DF$55)</f>
        <v>0.12537540102100703</v>
      </c>
    </row>
    <row r="103" spans="1:110">
      <c r="A103" s="19" t="s">
        <v>141</v>
      </c>
      <c r="B103" s="19">
        <f>SUMIFS('Cross border connections'!$R$4:$R$54,'Cross border connections'!$P$4:$P$54,Imports_new!A103)</f>
        <v>0</v>
      </c>
      <c r="D103">
        <f>SUMIFS('REEDS summary'!$M:$M,'REEDS summary'!$A:$A,$A103,'REEDS summary'!$B:$B,D$55)</f>
        <v>2.6306550700504932E-3</v>
      </c>
      <c r="E103">
        <f>SUMIFS('REEDS summary'!$M:$M,'REEDS summary'!$A:$A,$A103,'REEDS summary'!$B:$B,E$55)</f>
        <v>3.9451432171414808E-2</v>
      </c>
      <c r="F103">
        <f>SUMIFS('REEDS summary'!$M:$M,'REEDS summary'!$A:$A,$A103,'REEDS summary'!$B:$B,F$55)</f>
        <v>0</v>
      </c>
      <c r="G103">
        <f>SUMIFS('REEDS summary'!$M:$M,'REEDS summary'!$A:$A,$A103,'REEDS summary'!$B:$B,G$55)</f>
        <v>0.73467989368250985</v>
      </c>
      <c r="H103">
        <f>SUMIFS('REEDS summary'!$M:$M,'REEDS summary'!$A:$A,$A103,'REEDS summary'!$B:$B,H$55)</f>
        <v>6.9344311409436532E-2</v>
      </c>
      <c r="I103">
        <f>SUMIFS('REEDS summary'!$M:$M,'REEDS summary'!$A:$A,$A103,'REEDS summary'!$B:$B,I$55)</f>
        <v>7.6771997952092705E-2</v>
      </c>
      <c r="J103">
        <f>SUMIFS('REEDS summary'!$M:$M,'REEDS summary'!$A:$A,$A103,'REEDS summary'!$B:$B,J$55)</f>
        <v>0</v>
      </c>
      <c r="K103">
        <f>SUMIFS('REEDS summary'!$M:$M,'REEDS summary'!$A:$A,$A103,'REEDS summary'!$B:$B,K$55)</f>
        <v>0</v>
      </c>
      <c r="L103">
        <f>SUMIFS('REEDS summary'!$M:$M,'REEDS summary'!$A:$A,$A103,'REEDS summary'!$B:$B,L$55)</f>
        <v>7.4121607717653151E-2</v>
      </c>
      <c r="M103">
        <f>SUMIFS('REEDS summary'!$M:$M,'REEDS summary'!$A:$A,$A103,'REEDS summary'!$B:$B,M$55)</f>
        <v>0</v>
      </c>
      <c r="N103">
        <f>SUMIFS('REEDS summary'!$M:$M,'REEDS summary'!$A:$A,$A103,'REEDS summary'!$B:$B,N$55)</f>
        <v>3.0001019968424569E-3</v>
      </c>
      <c r="P103">
        <f>SUMIFS('REEDS summary'!$N:$N,'REEDS summary'!$A:$A,$A103,'REEDS summary'!$B:$B,P$55)</f>
        <v>2.7314965738941986E-3</v>
      </c>
      <c r="Q103">
        <f>SUMIFS('REEDS summary'!$N:$N,'REEDS summary'!$A:$A,$A103,'REEDS summary'!$B:$B,Q$55)</f>
        <v>4.0963732964569358E-2</v>
      </c>
      <c r="R103">
        <f>SUMIFS('REEDS summary'!$N:$N,'REEDS summary'!$A:$A,$A103,'REEDS summary'!$B:$B,R$55)</f>
        <v>0</v>
      </c>
      <c r="S103">
        <f>SUMIFS('REEDS summary'!$N:$N,'REEDS summary'!$A:$A,$A103,'REEDS summary'!$B:$B,S$55)</f>
        <v>0.76284254646285166</v>
      </c>
      <c r="T103">
        <f>SUMIFS('REEDS summary'!$N:$N,'REEDS summary'!$A:$A,$A103,'REEDS summary'!$B:$B,T$55)</f>
        <v>3.0371303238327211E-2</v>
      </c>
      <c r="U103">
        <f>SUMIFS('REEDS summary'!$N:$N,'REEDS summary'!$A:$A,$A103,'REEDS summary'!$B:$B,U$55)</f>
        <v>7.9714916548572282E-2</v>
      </c>
      <c r="V103">
        <f>SUMIFS('REEDS summary'!$N:$N,'REEDS summary'!$A:$A,$A103,'REEDS summary'!$B:$B,V$55)</f>
        <v>0</v>
      </c>
      <c r="W103">
        <f>SUMIFS('REEDS summary'!$N:$N,'REEDS summary'!$A:$A,$A103,'REEDS summary'!$B:$B,W$55)</f>
        <v>0</v>
      </c>
      <c r="X103">
        <f>SUMIFS('REEDS summary'!$N:$N,'REEDS summary'!$A:$A,$A103,'REEDS summary'!$B:$B,X$55)</f>
        <v>8.0194345926490399E-2</v>
      </c>
      <c r="Y103">
        <f>SUMIFS('REEDS summary'!$N:$N,'REEDS summary'!$A:$A,$A103,'REEDS summary'!$B:$B,Y$55)</f>
        <v>0</v>
      </c>
      <c r="Z103">
        <f>SUMIFS('REEDS summary'!$N:$N,'REEDS summary'!$A:$A,$A103,'REEDS summary'!$B:$B,Z$55)</f>
        <v>3.18165828529492E-3</v>
      </c>
      <c r="AB103">
        <f>SUMIFS('REEDS summary'!$O:$O,'REEDS summary'!$A:$A,$A103,'REEDS summary'!$B:$B,AB$55)</f>
        <v>2.7500976749940368E-3</v>
      </c>
      <c r="AC103">
        <f>SUMIFS('REEDS summary'!$O:$O,'REEDS summary'!$A:$A,$A103,'REEDS summary'!$B:$B,AC$55)</f>
        <v>3.3343796207059566E-2</v>
      </c>
      <c r="AD103">
        <f>SUMIFS('REEDS summary'!$O:$O,'REEDS summary'!$A:$A,$A103,'REEDS summary'!$B:$B,AD$55)</f>
        <v>0</v>
      </c>
      <c r="AE103">
        <f>SUMIFS('REEDS summary'!$O:$O,'REEDS summary'!$A:$A,$A103,'REEDS summary'!$B:$B,AE$55)</f>
        <v>0.76849961436018488</v>
      </c>
      <c r="AF103">
        <f>SUMIFS('REEDS summary'!$O:$O,'REEDS summary'!$A:$A,$A103,'REEDS summary'!$B:$B,AF$55)</f>
        <v>2.9967054446273182E-2</v>
      </c>
      <c r="AG103">
        <f>SUMIFS('REEDS summary'!$O:$O,'REEDS summary'!$A:$A,$A103,'REEDS summary'!$B:$B,AG$55)</f>
        <v>8.0257763732074772E-2</v>
      </c>
      <c r="AH103">
        <f>SUMIFS('REEDS summary'!$O:$O,'REEDS summary'!$A:$A,$A103,'REEDS summary'!$B:$B,AH$55)</f>
        <v>0</v>
      </c>
      <c r="AI103">
        <f>SUMIFS('REEDS summary'!$O:$O,'REEDS summary'!$A:$A,$A103,'REEDS summary'!$B:$B,AI$55)</f>
        <v>0</v>
      </c>
      <c r="AJ103">
        <f>SUMIFS('REEDS summary'!$O:$O,'REEDS summary'!$A:$A,$A103,'REEDS summary'!$B:$B,AJ$55)</f>
        <v>8.2000915411762659E-2</v>
      </c>
      <c r="AK103">
        <f>SUMIFS('REEDS summary'!$O:$O,'REEDS summary'!$A:$A,$A103,'REEDS summary'!$B:$B,AK$55)</f>
        <v>0</v>
      </c>
      <c r="AL103">
        <f>SUMIFS('REEDS summary'!$O:$O,'REEDS summary'!$A:$A,$A103,'REEDS summary'!$B:$B,AL$55)</f>
        <v>3.1807581676509618E-3</v>
      </c>
      <c r="AN103">
        <f>SUMIFS('REEDS summary'!$P:$P,'REEDS summary'!$A:$A,$A103,'REEDS summary'!$B:$B,AN$55)</f>
        <v>2.7687122832759261E-3</v>
      </c>
      <c r="AO103">
        <f>SUMIFS('REEDS summary'!$P:$P,'REEDS summary'!$A:$A,$A103,'REEDS summary'!$B:$B,AO$55)</f>
        <v>3.583302601564023E-4</v>
      </c>
      <c r="AP103">
        <f>SUMIFS('REEDS summary'!$P:$P,'REEDS summary'!$A:$A,$A103,'REEDS summary'!$B:$B,AP$55)</f>
        <v>0</v>
      </c>
      <c r="AQ103">
        <f>SUMIFS('REEDS summary'!$P:$P,'REEDS summary'!$A:$A,$A103,'REEDS summary'!$B:$B,AQ$55)</f>
        <v>0.79550715878008182</v>
      </c>
      <c r="AR103">
        <f>SUMIFS('REEDS summary'!$P:$P,'REEDS summary'!$A:$A,$A103,'REEDS summary'!$B:$B,AR$55)</f>
        <v>3.0566444144568359E-2</v>
      </c>
      <c r="AS103">
        <f>SUMIFS('REEDS summary'!$P:$P,'REEDS summary'!$A:$A,$A103,'REEDS summary'!$B:$B,AS$55)</f>
        <v>8.080100510384032E-2</v>
      </c>
      <c r="AT103">
        <f>SUMIFS('REEDS summary'!$P:$P,'REEDS summary'!$A:$A,$A103,'REEDS summary'!$B:$B,AT$55)</f>
        <v>0</v>
      </c>
      <c r="AU103">
        <f>SUMIFS('REEDS summary'!$P:$P,'REEDS summary'!$A:$A,$A103,'REEDS summary'!$B:$B,AU$55)</f>
        <v>0</v>
      </c>
      <c r="AV103">
        <f>SUMIFS('REEDS summary'!$P:$P,'REEDS summary'!$A:$A,$A103,'REEDS summary'!$B:$B,AV$55)</f>
        <v>8.6818449086130262E-2</v>
      </c>
      <c r="AW103">
        <f>SUMIFS('REEDS summary'!$P:$P,'REEDS summary'!$A:$A,$A103,'REEDS summary'!$B:$B,AW$55)</f>
        <v>0</v>
      </c>
      <c r="AX103">
        <f>SUMIFS('REEDS summary'!$P:$P,'REEDS summary'!$A:$A,$A103,'REEDS summary'!$B:$B,AX$55)</f>
        <v>3.1799003419468769E-3</v>
      </c>
      <c r="AZ103">
        <f>SUMIFS('REEDS summary'!$Q:$Q,'REEDS summary'!$A:$A,$A103,'REEDS summary'!$B:$B,AZ$55)</f>
        <v>2.7160663766714116E-3</v>
      </c>
      <c r="BA103">
        <f>SUMIFS('REEDS summary'!$Q:$Q,'REEDS summary'!$A:$A,$A103,'REEDS summary'!$B:$B,BA$55)</f>
        <v>7.0303352011945482E-4</v>
      </c>
      <c r="BB103">
        <f>SUMIFS('REEDS summary'!$Q:$Q,'REEDS summary'!$A:$A,$A103,'REEDS summary'!$B:$B,BB$55)</f>
        <v>0</v>
      </c>
      <c r="BC103">
        <f>SUMIFS('REEDS summary'!$Q:$Q,'REEDS summary'!$A:$A,$A103,'REEDS summary'!$B:$B,BC$55)</f>
        <v>0.7808374136105366</v>
      </c>
      <c r="BD103">
        <f>SUMIFS('REEDS summary'!$Q:$Q,'REEDS summary'!$A:$A,$A103,'REEDS summary'!$B:$B,BD$55)</f>
        <v>2.4144761917236374E-2</v>
      </c>
      <c r="BE103">
        <f>SUMIFS('REEDS summary'!$Q:$Q,'REEDS summary'!$A:$A,$A103,'REEDS summary'!$B:$B,BE$55)</f>
        <v>7.926460777070371E-2</v>
      </c>
      <c r="BF103">
        <f>SUMIFS('REEDS summary'!$Q:$Q,'REEDS summary'!$A:$A,$A103,'REEDS summary'!$B:$B,BF$55)</f>
        <v>0</v>
      </c>
      <c r="BG103">
        <f>SUMIFS('REEDS summary'!$Q:$Q,'REEDS summary'!$A:$A,$A103,'REEDS summary'!$B:$B,BG$55)</f>
        <v>0</v>
      </c>
      <c r="BH103">
        <f>SUMIFS('REEDS summary'!$Q:$Q,'REEDS summary'!$A:$A,$A103,'REEDS summary'!$B:$B,BH$55)</f>
        <v>0.10925032379668001</v>
      </c>
      <c r="BI103">
        <f>SUMIFS('REEDS summary'!$Q:$Q,'REEDS summary'!$A:$A,$A103,'REEDS summary'!$B:$B,BI$55)</f>
        <v>0</v>
      </c>
      <c r="BJ103">
        <f>SUMIFS('REEDS summary'!$Q:$Q,'REEDS summary'!$A:$A,$A103,'REEDS summary'!$B:$B,BJ$55)</f>
        <v>3.0837930080524485E-3</v>
      </c>
      <c r="BL103">
        <f>SUMIFS('REEDS summary'!$R:$R,'REEDS summary'!$A:$A,$A103,'REEDS summary'!$B:$B,BL$55)</f>
        <v>2.5927178615203789E-3</v>
      </c>
      <c r="BM103">
        <f>SUMIFS('REEDS summary'!$R:$R,'REEDS summary'!$A:$A,$A103,'REEDS summary'!$B:$B,BM$55)</f>
        <v>1.0220892137609754E-3</v>
      </c>
      <c r="BN103">
        <f>SUMIFS('REEDS summary'!$R:$R,'REEDS summary'!$A:$A,$A103,'REEDS summary'!$B:$B,BN$55)</f>
        <v>0</v>
      </c>
      <c r="BO103">
        <f>SUMIFS('REEDS summary'!$R:$R,'REEDS summary'!$A:$A,$A103,'REEDS summary'!$B:$B,BO$55)</f>
        <v>0.76013736582597002</v>
      </c>
      <c r="BP103">
        <f>SUMIFS('REEDS summary'!$R:$R,'REEDS summary'!$A:$A,$A103,'REEDS summary'!$B:$B,BP$55)</f>
        <v>1.0993727571542381E-2</v>
      </c>
      <c r="BQ103">
        <f>SUMIFS('REEDS summary'!$R:$R,'REEDS summary'!$A:$A,$A103,'REEDS summary'!$B:$B,BQ$55)</f>
        <v>9.8230448541319959E-2</v>
      </c>
      <c r="BR103">
        <f>SUMIFS('REEDS summary'!$R:$R,'REEDS summary'!$A:$A,$A103,'REEDS summary'!$B:$B,BR$55)</f>
        <v>0</v>
      </c>
      <c r="BS103">
        <f>SUMIFS('REEDS summary'!$R:$R,'REEDS summary'!$A:$A,$A103,'REEDS summary'!$B:$B,BS$55)</f>
        <v>0</v>
      </c>
      <c r="BT103">
        <f>SUMIFS('REEDS summary'!$R:$R,'REEDS summary'!$A:$A,$A103,'REEDS summary'!$B:$B,BT$55)</f>
        <v>0.12404246744044092</v>
      </c>
      <c r="BU103">
        <f>SUMIFS('REEDS summary'!$R:$R,'REEDS summary'!$A:$A,$A103,'REEDS summary'!$B:$B,BU$55)</f>
        <v>0</v>
      </c>
      <c r="BV103">
        <f>SUMIFS('REEDS summary'!$R:$R,'REEDS summary'!$A:$A,$A103,'REEDS summary'!$B:$B,BV$55)</f>
        <v>2.9811835454453838E-3</v>
      </c>
      <c r="BX103">
        <f>SUMIFS('REEDS summary'!$S:$S,'REEDS summary'!$A:$A,$A103,'REEDS summary'!$B:$B,BX$55)</f>
        <v>2.4740098943027869E-3</v>
      </c>
      <c r="BY103">
        <f>SUMIFS('REEDS summary'!$S:$S,'REEDS summary'!$A:$A,$A103,'REEDS summary'!$B:$B,BY$55)</f>
        <v>0</v>
      </c>
      <c r="BZ103">
        <f>SUMIFS('REEDS summary'!$S:$S,'REEDS summary'!$A:$A,$A103,'REEDS summary'!$B:$B,BZ$55)</f>
        <v>0</v>
      </c>
      <c r="CA103">
        <f>SUMIFS('REEDS summary'!$S:$S,'REEDS summary'!$A:$A,$A103,'REEDS summary'!$B:$B,CA$55)</f>
        <v>0.73609261750803234</v>
      </c>
      <c r="CB103">
        <f>SUMIFS('REEDS summary'!$S:$S,'REEDS summary'!$A:$A,$A103,'REEDS summary'!$B:$B,CB$55)</f>
        <v>5.5284937857634124E-3</v>
      </c>
      <c r="CC103">
        <f>SUMIFS('REEDS summary'!$S:$S,'REEDS summary'!$A:$A,$A103,'REEDS summary'!$B:$B,CC$55)</f>
        <v>9.1857638044615705E-2</v>
      </c>
      <c r="CD103">
        <f>SUMIFS('REEDS summary'!$S:$S,'REEDS summary'!$A:$A,$A103,'REEDS summary'!$B:$B,CD$55)</f>
        <v>0</v>
      </c>
      <c r="CE103">
        <f>SUMIFS('REEDS summary'!$S:$S,'REEDS summary'!$A:$A,$A103,'REEDS summary'!$B:$B,CE$55)</f>
        <v>0</v>
      </c>
      <c r="CF103">
        <f>SUMIFS('REEDS summary'!$S:$S,'REEDS summary'!$A:$A,$A103,'REEDS summary'!$B:$B,CF$55)</f>
        <v>0.16118216353413978</v>
      </c>
      <c r="CG103">
        <f>SUMIFS('REEDS summary'!$S:$S,'REEDS summary'!$A:$A,$A103,'REEDS summary'!$B:$B,CG$55)</f>
        <v>0</v>
      </c>
      <c r="CH103">
        <f>SUMIFS('REEDS summary'!$S:$S,'REEDS summary'!$A:$A,$A103,'REEDS summary'!$B:$B,CH$55)</f>
        <v>2.8650772331459914E-3</v>
      </c>
      <c r="CJ103">
        <f>SUMIFS('REEDS summary'!$T:$T,'REEDS summary'!$A:$A,$A103,'REEDS summary'!$B:$B,CJ$55)</f>
        <v>2.1660183736231103E-3</v>
      </c>
      <c r="CK103">
        <f>SUMIFS('REEDS summary'!$T:$T,'REEDS summary'!$A:$A,$A103,'REEDS summary'!$B:$B,CK$55)</f>
        <v>0</v>
      </c>
      <c r="CL103">
        <f>SUMIFS('REEDS summary'!$T:$T,'REEDS summary'!$A:$A,$A103,'REEDS summary'!$B:$B,CL$55)</f>
        <v>0</v>
      </c>
      <c r="CM103">
        <f>SUMIFS('REEDS summary'!$T:$T,'REEDS summary'!$A:$A,$A103,'REEDS summary'!$B:$B,CM$55)</f>
        <v>0.73618591489312513</v>
      </c>
      <c r="CN103">
        <f>SUMIFS('REEDS summary'!$T:$T,'REEDS summary'!$A:$A,$A103,'REEDS summary'!$B:$B,CN$55)</f>
        <v>4.0116291977170832E-3</v>
      </c>
      <c r="CO103">
        <f>SUMIFS('REEDS summary'!$T:$T,'REEDS summary'!$A:$A,$A103,'REEDS summary'!$B:$B,CO$55)</f>
        <v>7.8156517938522491E-2</v>
      </c>
      <c r="CP103">
        <f>SUMIFS('REEDS summary'!$T:$T,'REEDS summary'!$A:$A,$A103,'REEDS summary'!$B:$B,CP$55)</f>
        <v>0</v>
      </c>
      <c r="CQ103">
        <f>SUMIFS('REEDS summary'!$T:$T,'REEDS summary'!$A:$A,$A103,'REEDS summary'!$B:$B,CQ$55)</f>
        <v>0</v>
      </c>
      <c r="CR103">
        <f>SUMIFS('REEDS summary'!$T:$T,'REEDS summary'!$A:$A,$A103,'REEDS summary'!$B:$B,CR$55)</f>
        <v>0.17663585448092553</v>
      </c>
      <c r="CS103">
        <f>SUMIFS('REEDS summary'!$T:$T,'REEDS summary'!$A:$A,$A103,'REEDS summary'!$B:$B,CS$55)</f>
        <v>0</v>
      </c>
      <c r="CT103">
        <f>SUMIFS('REEDS summary'!$T:$T,'REEDS summary'!$A:$A,$A103,'REEDS summary'!$B:$B,CT$55)</f>
        <v>2.8440651160866084E-3</v>
      </c>
      <c r="CV103">
        <f>SUMIFS('REEDS summary'!$U:$U,'REEDS summary'!$A:$A,$A103,'REEDS summary'!$B:$B,CV$55)</f>
        <v>1.9807390557946727E-3</v>
      </c>
      <c r="CW103">
        <f>SUMIFS('REEDS summary'!$U:$U,'REEDS summary'!$A:$A,$A103,'REEDS summary'!$B:$B,CW$55)</f>
        <v>0</v>
      </c>
      <c r="CX103">
        <f>SUMIFS('REEDS summary'!$U:$U,'REEDS summary'!$A:$A,$A103,'REEDS summary'!$B:$B,CX$55)</f>
        <v>0</v>
      </c>
      <c r="CY103">
        <f>SUMIFS('REEDS summary'!$U:$U,'REEDS summary'!$A:$A,$A103,'REEDS summary'!$B:$B,CY$55)</f>
        <v>0.72402092449040012</v>
      </c>
      <c r="CZ103">
        <f>SUMIFS('REEDS summary'!$U:$U,'REEDS summary'!$A:$A,$A103,'REEDS summary'!$B:$B,CZ$55)</f>
        <v>1.9121336487933338E-3</v>
      </c>
      <c r="DA103">
        <f>SUMIFS('REEDS summary'!$U:$U,'REEDS summary'!$A:$A,$A103,'REEDS summary'!$B:$B,DA$55)</f>
        <v>7.6755735702510958E-2</v>
      </c>
      <c r="DB103">
        <f>SUMIFS('REEDS summary'!$U:$U,'REEDS summary'!$A:$A,$A103,'REEDS summary'!$B:$B,DB$55)</f>
        <v>0</v>
      </c>
      <c r="DC103">
        <f>SUMIFS('REEDS summary'!$U:$U,'REEDS summary'!$A:$A,$A103,'REEDS summary'!$B:$B,DC$55)</f>
        <v>0</v>
      </c>
      <c r="DD103">
        <f>SUMIFS('REEDS summary'!$U:$U,'REEDS summary'!$A:$A,$A103,'REEDS summary'!$B:$B,DD$55)</f>
        <v>0.19275261337868932</v>
      </c>
      <c r="DE103">
        <f>SUMIFS('REEDS summary'!$U:$U,'REEDS summary'!$A:$A,$A103,'REEDS summary'!$B:$B,DE$55)</f>
        <v>0</v>
      </c>
      <c r="DF103">
        <f>SUMIFS('REEDS summary'!$U:$U,'REEDS summary'!$A:$A,$A103,'REEDS summary'!$B:$B,DF$55)</f>
        <v>2.5778537238116479E-3</v>
      </c>
    </row>
    <row r="104" spans="1:110">
      <c r="A104" s="19" t="s">
        <v>143</v>
      </c>
      <c r="B104" s="19">
        <f>SUMIFS('Cross border connections'!$R$4:$R$54,'Cross border connections'!$P$4:$P$54,Imports_new!A104)</f>
        <v>0</v>
      </c>
      <c r="D104">
        <f>SUMIFS('REEDS summary'!$M:$M,'REEDS summary'!$A:$A,$A104,'REEDS summary'!$B:$B,D$55)</f>
        <v>6.3195239297065447E-4</v>
      </c>
      <c r="E104">
        <f>SUMIFS('REEDS summary'!$M:$M,'REEDS summary'!$A:$A,$A104,'REEDS summary'!$B:$B,E$55)</f>
        <v>0.88765183000620673</v>
      </c>
      <c r="F104">
        <f>SUMIFS('REEDS summary'!$M:$M,'REEDS summary'!$A:$A,$A104,'REEDS summary'!$B:$B,F$55)</f>
        <v>0</v>
      </c>
      <c r="G104">
        <f>SUMIFS('REEDS summary'!$M:$M,'REEDS summary'!$A:$A,$A104,'REEDS summary'!$B:$B,G$55)</f>
        <v>2.4942908108484676E-2</v>
      </c>
      <c r="H104">
        <f>SUMIFS('REEDS summary'!$M:$M,'REEDS summary'!$A:$A,$A104,'REEDS summary'!$B:$B,H$55)</f>
        <v>2.5053618814179363E-2</v>
      </c>
      <c r="I104">
        <f>SUMIFS('REEDS summary'!$M:$M,'REEDS summary'!$A:$A,$A104,'REEDS summary'!$B:$B,I$55)</f>
        <v>0</v>
      </c>
      <c r="J104">
        <f>SUMIFS('REEDS summary'!$M:$M,'REEDS summary'!$A:$A,$A104,'REEDS summary'!$B:$B,J$55)</f>
        <v>0</v>
      </c>
      <c r="K104">
        <f>SUMIFS('REEDS summary'!$M:$M,'REEDS summary'!$A:$A,$A104,'REEDS summary'!$B:$B,K$55)</f>
        <v>0</v>
      </c>
      <c r="L104">
        <f>SUMIFS('REEDS summary'!$M:$M,'REEDS summary'!$A:$A,$A104,'REEDS summary'!$B:$B,L$55)</f>
        <v>6.1411798807583573E-2</v>
      </c>
      <c r="M104">
        <f>SUMIFS('REEDS summary'!$M:$M,'REEDS summary'!$A:$A,$A104,'REEDS summary'!$B:$B,M$55)</f>
        <v>0</v>
      </c>
      <c r="N104">
        <f>SUMIFS('REEDS summary'!$M:$M,'REEDS summary'!$A:$A,$A104,'REEDS summary'!$B:$B,N$55)</f>
        <v>3.0789187057500919E-4</v>
      </c>
      <c r="P104">
        <f>SUMIFS('REEDS summary'!$N:$N,'REEDS summary'!$A:$A,$A104,'REEDS summary'!$B:$B,P$55)</f>
        <v>7.4666058243135533E-4</v>
      </c>
      <c r="Q104">
        <f>SUMIFS('REEDS summary'!$N:$N,'REEDS summary'!$A:$A,$A104,'REEDS summary'!$B:$B,Q$55)</f>
        <v>0.72501618005269131</v>
      </c>
      <c r="R104">
        <f>SUMIFS('REEDS summary'!$N:$N,'REEDS summary'!$A:$A,$A104,'REEDS summary'!$B:$B,R$55)</f>
        <v>0</v>
      </c>
      <c r="S104">
        <f>SUMIFS('REEDS summary'!$N:$N,'REEDS summary'!$A:$A,$A104,'REEDS summary'!$B:$B,S$55)</f>
        <v>2.9470394452130465E-2</v>
      </c>
      <c r="T104">
        <f>SUMIFS('REEDS summary'!$N:$N,'REEDS summary'!$A:$A,$A104,'REEDS summary'!$B:$B,T$55)</f>
        <v>0.14518644899039268</v>
      </c>
      <c r="U104">
        <f>SUMIFS('REEDS summary'!$N:$N,'REEDS summary'!$A:$A,$A104,'REEDS summary'!$B:$B,U$55)</f>
        <v>0</v>
      </c>
      <c r="V104">
        <f>SUMIFS('REEDS summary'!$N:$N,'REEDS summary'!$A:$A,$A104,'REEDS summary'!$B:$B,V$55)</f>
        <v>0</v>
      </c>
      <c r="W104">
        <f>SUMIFS('REEDS summary'!$N:$N,'REEDS summary'!$A:$A,$A104,'REEDS summary'!$B:$B,W$55)</f>
        <v>0</v>
      </c>
      <c r="X104">
        <f>SUMIFS('REEDS summary'!$N:$N,'REEDS summary'!$A:$A,$A104,'REEDS summary'!$B:$B,X$55)</f>
        <v>8.9961875153862045E-2</v>
      </c>
      <c r="Y104">
        <f>SUMIFS('REEDS summary'!$N:$N,'REEDS summary'!$A:$A,$A104,'REEDS summary'!$B:$B,Y$55)</f>
        <v>0</v>
      </c>
      <c r="Z104">
        <f>SUMIFS('REEDS summary'!$N:$N,'REEDS summary'!$A:$A,$A104,'REEDS summary'!$B:$B,Z$55)</f>
        <v>9.6184407684921092E-3</v>
      </c>
      <c r="AB104">
        <f>SUMIFS('REEDS summary'!$O:$O,'REEDS summary'!$A:$A,$A104,'REEDS summary'!$B:$B,AB$55)</f>
        <v>9.0154116353260722E-4</v>
      </c>
      <c r="AC104">
        <f>SUMIFS('REEDS summary'!$O:$O,'REEDS summary'!$A:$A,$A104,'REEDS summary'!$B:$B,AC$55)</f>
        <v>0.66311837926735029</v>
      </c>
      <c r="AD104">
        <f>SUMIFS('REEDS summary'!$O:$O,'REEDS summary'!$A:$A,$A104,'REEDS summary'!$B:$B,AD$55)</f>
        <v>0</v>
      </c>
      <c r="AE104">
        <f>SUMIFS('REEDS summary'!$O:$O,'REEDS summary'!$A:$A,$A104,'REEDS summary'!$B:$B,AE$55)</f>
        <v>3.5635958121326104E-2</v>
      </c>
      <c r="AF104">
        <f>SUMIFS('REEDS summary'!$O:$O,'REEDS summary'!$A:$A,$A104,'REEDS summary'!$B:$B,AF$55)</f>
        <v>0.17688830446584167</v>
      </c>
      <c r="AG104">
        <f>SUMIFS('REEDS summary'!$O:$O,'REEDS summary'!$A:$A,$A104,'REEDS summary'!$B:$B,AG$55)</f>
        <v>0</v>
      </c>
      <c r="AH104">
        <f>SUMIFS('REEDS summary'!$O:$O,'REEDS summary'!$A:$A,$A104,'REEDS summary'!$B:$B,AH$55)</f>
        <v>0</v>
      </c>
      <c r="AI104">
        <f>SUMIFS('REEDS summary'!$O:$O,'REEDS summary'!$A:$A,$A104,'REEDS summary'!$B:$B,AI$55)</f>
        <v>0</v>
      </c>
      <c r="AJ104">
        <f>SUMIFS('REEDS summary'!$O:$O,'REEDS summary'!$A:$A,$A104,'REEDS summary'!$B:$B,AJ$55)</f>
        <v>0.11192354390422646</v>
      </c>
      <c r="AK104">
        <f>SUMIFS('REEDS summary'!$O:$O,'REEDS summary'!$A:$A,$A104,'REEDS summary'!$B:$B,AK$55)</f>
        <v>0</v>
      </c>
      <c r="AL104">
        <f>SUMIFS('REEDS summary'!$O:$O,'REEDS summary'!$A:$A,$A104,'REEDS summary'!$B:$B,AL$55)</f>
        <v>1.1532273077722918E-2</v>
      </c>
      <c r="AN104">
        <f>SUMIFS('REEDS summary'!$P:$P,'REEDS summary'!$A:$A,$A104,'REEDS summary'!$B:$B,AN$55)</f>
        <v>9.0362149826189665E-4</v>
      </c>
      <c r="AO104">
        <f>SUMIFS('REEDS summary'!$P:$P,'REEDS summary'!$A:$A,$A104,'REEDS summary'!$B:$B,AO$55)</f>
        <v>0.66422395045886673</v>
      </c>
      <c r="AP104">
        <f>SUMIFS('REEDS summary'!$P:$P,'REEDS summary'!$A:$A,$A104,'REEDS summary'!$B:$B,AP$55)</f>
        <v>0</v>
      </c>
      <c r="AQ104">
        <f>SUMIFS('REEDS summary'!$P:$P,'REEDS summary'!$A:$A,$A104,'REEDS summary'!$B:$B,AQ$55)</f>
        <v>3.5770835850067934E-2</v>
      </c>
      <c r="AR104">
        <f>SUMIFS('REEDS summary'!$P:$P,'REEDS summary'!$A:$A,$A104,'REEDS summary'!$B:$B,AR$55)</f>
        <v>0.1753341003867088</v>
      </c>
      <c r="AS104">
        <f>SUMIFS('REEDS summary'!$P:$P,'REEDS summary'!$A:$A,$A104,'REEDS summary'!$B:$B,AS$55)</f>
        <v>0</v>
      </c>
      <c r="AT104">
        <f>SUMIFS('REEDS summary'!$P:$P,'REEDS summary'!$A:$A,$A104,'REEDS summary'!$B:$B,AT$55)</f>
        <v>0</v>
      </c>
      <c r="AU104">
        <f>SUMIFS('REEDS summary'!$P:$P,'REEDS summary'!$A:$A,$A104,'REEDS summary'!$B:$B,AU$55)</f>
        <v>0</v>
      </c>
      <c r="AV104">
        <f>SUMIFS('REEDS summary'!$P:$P,'REEDS summary'!$A:$A,$A104,'REEDS summary'!$B:$B,AV$55)</f>
        <v>0.11229005336241932</v>
      </c>
      <c r="AW104">
        <f>SUMIFS('REEDS summary'!$P:$P,'REEDS summary'!$A:$A,$A104,'REEDS summary'!$B:$B,AW$55)</f>
        <v>0</v>
      </c>
      <c r="AX104">
        <f>SUMIFS('REEDS summary'!$P:$P,'REEDS summary'!$A:$A,$A104,'REEDS summary'!$B:$B,AX$55)</f>
        <v>1.1477438443675353E-2</v>
      </c>
      <c r="AZ104">
        <f>SUMIFS('REEDS summary'!$Q:$Q,'REEDS summary'!$A:$A,$A104,'REEDS summary'!$B:$B,AZ$55)</f>
        <v>1.0074599284122575E-3</v>
      </c>
      <c r="BA104">
        <f>SUMIFS('REEDS summary'!$Q:$Q,'REEDS summary'!$A:$A,$A104,'REEDS summary'!$B:$B,BA$55)</f>
        <v>0.62530982569144999</v>
      </c>
      <c r="BB104">
        <f>SUMIFS('REEDS summary'!$Q:$Q,'REEDS summary'!$A:$A,$A104,'REEDS summary'!$B:$B,BB$55)</f>
        <v>0</v>
      </c>
      <c r="BC104">
        <f>SUMIFS('REEDS summary'!$Q:$Q,'REEDS summary'!$A:$A,$A104,'REEDS summary'!$B:$B,BC$55)</f>
        <v>3.9940048442021411E-2</v>
      </c>
      <c r="BD104">
        <f>SUMIFS('REEDS summary'!$Q:$Q,'REEDS summary'!$A:$A,$A104,'REEDS summary'!$B:$B,BD$55)</f>
        <v>0.19570303869382469</v>
      </c>
      <c r="BE104">
        <f>SUMIFS('REEDS summary'!$Q:$Q,'REEDS summary'!$A:$A,$A104,'REEDS summary'!$B:$B,BE$55)</f>
        <v>0</v>
      </c>
      <c r="BF104">
        <f>SUMIFS('REEDS summary'!$Q:$Q,'REEDS summary'!$A:$A,$A104,'REEDS summary'!$B:$B,BF$55)</f>
        <v>0</v>
      </c>
      <c r="BG104">
        <f>SUMIFS('REEDS summary'!$Q:$Q,'REEDS summary'!$A:$A,$A104,'REEDS summary'!$B:$B,BG$55)</f>
        <v>0</v>
      </c>
      <c r="BH104">
        <f>SUMIFS('REEDS summary'!$Q:$Q,'REEDS summary'!$A:$A,$A104,'REEDS summary'!$B:$B,BH$55)</f>
        <v>0.12533278062877692</v>
      </c>
      <c r="BI104">
        <f>SUMIFS('REEDS summary'!$Q:$Q,'REEDS summary'!$A:$A,$A104,'REEDS summary'!$B:$B,BI$55)</f>
        <v>0</v>
      </c>
      <c r="BJ104">
        <f>SUMIFS('REEDS summary'!$Q:$Q,'REEDS summary'!$A:$A,$A104,'REEDS summary'!$B:$B,BJ$55)</f>
        <v>1.2706846615514704E-2</v>
      </c>
      <c r="BL104">
        <f>SUMIFS('REEDS summary'!$R:$R,'REEDS summary'!$A:$A,$A104,'REEDS summary'!$B:$B,BL$55)</f>
        <v>1.2590909190064996E-3</v>
      </c>
      <c r="BM104">
        <f>SUMIFS('REEDS summary'!$R:$R,'REEDS summary'!$A:$A,$A104,'REEDS summary'!$B:$B,BM$55)</f>
        <v>0.54296749857103654</v>
      </c>
      <c r="BN104">
        <f>SUMIFS('REEDS summary'!$R:$R,'REEDS summary'!$A:$A,$A104,'REEDS summary'!$B:$B,BN$55)</f>
        <v>0</v>
      </c>
      <c r="BO104">
        <f>SUMIFS('REEDS summary'!$R:$R,'REEDS summary'!$A:$A,$A104,'REEDS summary'!$B:$B,BO$55)</f>
        <v>5.2129580387747648E-2</v>
      </c>
      <c r="BP104">
        <f>SUMIFS('REEDS summary'!$R:$R,'REEDS summary'!$A:$A,$A104,'REEDS summary'!$B:$B,BP$55)</f>
        <v>0.23140537710303163</v>
      </c>
      <c r="BQ104">
        <f>SUMIFS('REEDS summary'!$R:$R,'REEDS summary'!$A:$A,$A104,'REEDS summary'!$B:$B,BQ$55)</f>
        <v>0</v>
      </c>
      <c r="BR104">
        <f>SUMIFS('REEDS summary'!$R:$R,'REEDS summary'!$A:$A,$A104,'REEDS summary'!$B:$B,BR$55)</f>
        <v>0</v>
      </c>
      <c r="BS104">
        <f>SUMIFS('REEDS summary'!$R:$R,'REEDS summary'!$A:$A,$A104,'REEDS summary'!$B:$B,BS$55)</f>
        <v>0</v>
      </c>
      <c r="BT104">
        <f>SUMIFS('REEDS summary'!$R:$R,'REEDS summary'!$A:$A,$A104,'REEDS summary'!$B:$B,BT$55)</f>
        <v>0.15646818579756197</v>
      </c>
      <c r="BU104">
        <f>SUMIFS('REEDS summary'!$R:$R,'REEDS summary'!$A:$A,$A104,'REEDS summary'!$B:$B,BU$55)</f>
        <v>0</v>
      </c>
      <c r="BV104">
        <f>SUMIFS('REEDS summary'!$R:$R,'REEDS summary'!$A:$A,$A104,'REEDS summary'!$B:$B,BV$55)</f>
        <v>1.5770267221615678E-2</v>
      </c>
      <c r="BX104">
        <f>SUMIFS('REEDS summary'!$S:$S,'REEDS summary'!$A:$A,$A104,'REEDS summary'!$B:$B,BX$55)</f>
        <v>2.2772202553415443E-3</v>
      </c>
      <c r="BY104">
        <f>SUMIFS('REEDS summary'!$S:$S,'REEDS summary'!$A:$A,$A104,'REEDS summary'!$B:$B,BY$55)</f>
        <v>0.21052676006765506</v>
      </c>
      <c r="BZ104">
        <f>SUMIFS('REEDS summary'!$S:$S,'REEDS summary'!$A:$A,$A104,'REEDS summary'!$B:$B,BZ$55)</f>
        <v>0</v>
      </c>
      <c r="CA104">
        <f>SUMIFS('REEDS summary'!$S:$S,'REEDS summary'!$A:$A,$A104,'REEDS summary'!$B:$B,CA$55)</f>
        <v>9.4415410704320676E-2</v>
      </c>
      <c r="CB104">
        <f>SUMIFS('REEDS summary'!$S:$S,'REEDS summary'!$A:$A,$A104,'REEDS summary'!$B:$B,CB$55)</f>
        <v>0.3815804178326192</v>
      </c>
      <c r="CC104">
        <f>SUMIFS('REEDS summary'!$S:$S,'REEDS summary'!$A:$A,$A104,'REEDS summary'!$B:$B,CC$55)</f>
        <v>0</v>
      </c>
      <c r="CD104">
        <f>SUMIFS('REEDS summary'!$S:$S,'REEDS summary'!$A:$A,$A104,'REEDS summary'!$B:$B,CD$55)</f>
        <v>0</v>
      </c>
      <c r="CE104">
        <f>SUMIFS('REEDS summary'!$S:$S,'REEDS summary'!$A:$A,$A104,'REEDS summary'!$B:$B,CE$55)</f>
        <v>0</v>
      </c>
      <c r="CF104">
        <f>SUMIFS('REEDS summary'!$S:$S,'REEDS summary'!$A:$A,$A104,'REEDS summary'!$B:$B,CF$55)</f>
        <v>0.28287729288709762</v>
      </c>
      <c r="CG104">
        <f>SUMIFS('REEDS summary'!$S:$S,'REEDS summary'!$A:$A,$A104,'REEDS summary'!$B:$B,CG$55)</f>
        <v>0</v>
      </c>
      <c r="CH104">
        <f>SUMIFS('REEDS summary'!$S:$S,'REEDS summary'!$A:$A,$A104,'REEDS summary'!$B:$B,CH$55)</f>
        <v>2.8322898252965873E-2</v>
      </c>
      <c r="CJ104">
        <f>SUMIFS('REEDS summary'!$T:$T,'REEDS summary'!$A:$A,$A104,'REEDS summary'!$B:$B,CJ$55)</f>
        <v>2.6571106750457171E-3</v>
      </c>
      <c r="CK104">
        <f>SUMIFS('REEDS summary'!$T:$T,'REEDS summary'!$A:$A,$A104,'REEDS summary'!$B:$B,CK$55)</f>
        <v>8.4120533195040953E-2</v>
      </c>
      <c r="CL104">
        <f>SUMIFS('REEDS summary'!$T:$T,'REEDS summary'!$A:$A,$A104,'REEDS summary'!$B:$B,CL$55)</f>
        <v>0</v>
      </c>
      <c r="CM104">
        <f>SUMIFS('REEDS summary'!$T:$T,'REEDS summary'!$A:$A,$A104,'REEDS summary'!$B:$B,CM$55)</f>
        <v>0.11032067864612936</v>
      </c>
      <c r="CN104">
        <f>SUMIFS('REEDS summary'!$T:$T,'REEDS summary'!$A:$A,$A104,'REEDS summary'!$B:$B,CN$55)</f>
        <v>0.4390696868733337</v>
      </c>
      <c r="CO104">
        <f>SUMIFS('REEDS summary'!$T:$T,'REEDS summary'!$A:$A,$A104,'REEDS summary'!$B:$B,CO$55)</f>
        <v>0</v>
      </c>
      <c r="CP104">
        <f>SUMIFS('REEDS summary'!$T:$T,'REEDS summary'!$A:$A,$A104,'REEDS summary'!$B:$B,CP$55)</f>
        <v>0</v>
      </c>
      <c r="CQ104">
        <f>SUMIFS('REEDS summary'!$T:$T,'REEDS summary'!$A:$A,$A104,'REEDS summary'!$B:$B,CQ$55)</f>
        <v>0</v>
      </c>
      <c r="CR104">
        <f>SUMIFS('REEDS summary'!$T:$T,'REEDS summary'!$A:$A,$A104,'REEDS summary'!$B:$B,CR$55)</f>
        <v>0.32983309310957321</v>
      </c>
      <c r="CS104">
        <f>SUMIFS('REEDS summary'!$T:$T,'REEDS summary'!$A:$A,$A104,'REEDS summary'!$B:$B,CS$55)</f>
        <v>0</v>
      </c>
      <c r="CT104">
        <f>SUMIFS('REEDS summary'!$T:$T,'REEDS summary'!$A:$A,$A104,'REEDS summary'!$B:$B,CT$55)</f>
        <v>3.3998897500877083E-2</v>
      </c>
      <c r="CV104">
        <f>SUMIFS('REEDS summary'!$U:$U,'REEDS summary'!$A:$A,$A104,'REEDS summary'!$B:$B,CV$55)</f>
        <v>2.9708022530648553E-3</v>
      </c>
      <c r="CW104">
        <f>SUMIFS('REEDS summary'!$U:$U,'REEDS summary'!$A:$A,$A104,'REEDS summary'!$B:$B,CW$55)</f>
        <v>0</v>
      </c>
      <c r="CX104">
        <f>SUMIFS('REEDS summary'!$U:$U,'REEDS summary'!$A:$A,$A104,'REEDS summary'!$B:$B,CX$55)</f>
        <v>0</v>
      </c>
      <c r="CY104">
        <f>SUMIFS('REEDS summary'!$U:$U,'REEDS summary'!$A:$A,$A104,'REEDS summary'!$B:$B,CY$55)</f>
        <v>0.12351793547497465</v>
      </c>
      <c r="CZ104">
        <f>SUMIFS('REEDS summary'!$U:$U,'REEDS summary'!$A:$A,$A104,'REEDS summary'!$B:$B,CZ$55)</f>
        <v>0.42866310068253399</v>
      </c>
      <c r="DA104">
        <f>SUMIFS('REEDS summary'!$U:$U,'REEDS summary'!$A:$A,$A104,'REEDS summary'!$B:$B,DA$55)</f>
        <v>0</v>
      </c>
      <c r="DB104">
        <f>SUMIFS('REEDS summary'!$U:$U,'REEDS summary'!$A:$A,$A104,'REEDS summary'!$B:$B,DB$55)</f>
        <v>0</v>
      </c>
      <c r="DC104">
        <f>SUMIFS('REEDS summary'!$U:$U,'REEDS summary'!$A:$A,$A104,'REEDS summary'!$B:$B,DC$55)</f>
        <v>0</v>
      </c>
      <c r="DD104">
        <f>SUMIFS('REEDS summary'!$U:$U,'REEDS summary'!$A:$A,$A104,'REEDS summary'!$B:$B,DD$55)</f>
        <v>0.38421454126247906</v>
      </c>
      <c r="DE104">
        <f>SUMIFS('REEDS summary'!$U:$U,'REEDS summary'!$A:$A,$A104,'REEDS summary'!$B:$B,DE$55)</f>
        <v>0</v>
      </c>
      <c r="DF104">
        <f>SUMIFS('REEDS summary'!$U:$U,'REEDS summary'!$A:$A,$A104,'REEDS summary'!$B:$B,DF$55)</f>
        <v>6.0633620326947447E-2</v>
      </c>
    </row>
    <row r="105" spans="1:110">
      <c r="A105" s="19" t="s">
        <v>146</v>
      </c>
      <c r="B105" s="19">
        <f>SUMIFS('Cross border connections'!$R$4:$R$54,'Cross border connections'!$P$4:$P$54,Imports_new!A105)</f>
        <v>0</v>
      </c>
      <c r="D105">
        <f>SUMIFS('REEDS summary'!$M:$M,'REEDS summary'!$A:$A,$A105,'REEDS summary'!$B:$B,D$55)</f>
        <v>1.1757374307330237E-2</v>
      </c>
      <c r="E105">
        <f>SUMIFS('REEDS summary'!$M:$M,'REEDS summary'!$A:$A,$A105,'REEDS summary'!$B:$B,E$55)</f>
        <v>0.42605913675221552</v>
      </c>
      <c r="F105">
        <f>SUMIFS('REEDS summary'!$M:$M,'REEDS summary'!$A:$A,$A105,'REEDS summary'!$B:$B,F$55)</f>
        <v>0</v>
      </c>
      <c r="G105">
        <f>SUMIFS('REEDS summary'!$M:$M,'REEDS summary'!$A:$A,$A105,'REEDS summary'!$B:$B,G$55)</f>
        <v>2.7799315792024701E-2</v>
      </c>
      <c r="H105">
        <f>SUMIFS('REEDS summary'!$M:$M,'REEDS summary'!$A:$A,$A105,'REEDS summary'!$B:$B,H$55)</f>
        <v>0.32611697912120385</v>
      </c>
      <c r="I105">
        <f>SUMIFS('REEDS summary'!$M:$M,'REEDS summary'!$A:$A,$A105,'REEDS summary'!$B:$B,I$55)</f>
        <v>0.15007912302085438</v>
      </c>
      <c r="J105">
        <f>SUMIFS('REEDS summary'!$M:$M,'REEDS summary'!$A:$A,$A105,'REEDS summary'!$B:$B,J$55)</f>
        <v>0</v>
      </c>
      <c r="K105">
        <f>SUMIFS('REEDS summary'!$M:$M,'REEDS summary'!$A:$A,$A105,'REEDS summary'!$B:$B,K$55)</f>
        <v>5.998710186693958E-3</v>
      </c>
      <c r="L105">
        <f>SUMIFS('REEDS summary'!$M:$M,'REEDS summary'!$A:$A,$A105,'REEDS summary'!$B:$B,L$55)</f>
        <v>3.3247726084682926E-2</v>
      </c>
      <c r="M105">
        <f>SUMIFS('REEDS summary'!$M:$M,'REEDS summary'!$A:$A,$A105,'REEDS summary'!$B:$B,M$55)</f>
        <v>0</v>
      </c>
      <c r="N105">
        <f>SUMIFS('REEDS summary'!$M:$M,'REEDS summary'!$A:$A,$A105,'REEDS summary'!$B:$B,N$55)</f>
        <v>1.8941634734994418E-2</v>
      </c>
      <c r="P105">
        <f>SUMIFS('REEDS summary'!$N:$N,'REEDS summary'!$A:$A,$A105,'REEDS summary'!$B:$B,P$55)</f>
        <v>5.8712133159724124E-3</v>
      </c>
      <c r="Q105">
        <f>SUMIFS('REEDS summary'!$N:$N,'REEDS summary'!$A:$A,$A105,'REEDS summary'!$B:$B,Q$55)</f>
        <v>0.36267277030919681</v>
      </c>
      <c r="R105">
        <f>SUMIFS('REEDS summary'!$N:$N,'REEDS summary'!$A:$A,$A105,'REEDS summary'!$B:$B,R$55)</f>
        <v>0</v>
      </c>
      <c r="S105">
        <f>SUMIFS('REEDS summary'!$N:$N,'REEDS summary'!$A:$A,$A105,'REEDS summary'!$B:$B,S$55)</f>
        <v>2.8512178383900091E-2</v>
      </c>
      <c r="T105">
        <f>SUMIFS('REEDS summary'!$N:$N,'REEDS summary'!$A:$A,$A105,'REEDS summary'!$B:$B,T$55)</f>
        <v>0.37534844518098393</v>
      </c>
      <c r="U105">
        <f>SUMIFS('REEDS summary'!$N:$N,'REEDS summary'!$A:$A,$A105,'REEDS summary'!$B:$B,U$55)</f>
        <v>0.15392762754605296</v>
      </c>
      <c r="V105">
        <f>SUMIFS('REEDS summary'!$N:$N,'REEDS summary'!$A:$A,$A105,'REEDS summary'!$B:$B,V$55)</f>
        <v>0</v>
      </c>
      <c r="W105">
        <f>SUMIFS('REEDS summary'!$N:$N,'REEDS summary'!$A:$A,$A105,'REEDS summary'!$B:$B,W$55)</f>
        <v>7.3275557016692057E-3</v>
      </c>
      <c r="X105">
        <f>SUMIFS('REEDS summary'!$N:$N,'REEDS summary'!$A:$A,$A105,'REEDS summary'!$B:$B,X$55)</f>
        <v>3.463946512901258E-2</v>
      </c>
      <c r="Y105">
        <f>SUMIFS('REEDS summary'!$N:$N,'REEDS summary'!$A:$A,$A105,'REEDS summary'!$B:$B,Y$55)</f>
        <v>0</v>
      </c>
      <c r="Z105">
        <f>SUMIFS('REEDS summary'!$N:$N,'REEDS summary'!$A:$A,$A105,'REEDS summary'!$B:$B,Z$55)</f>
        <v>3.1700744433211969E-2</v>
      </c>
      <c r="AB105">
        <f>SUMIFS('REEDS summary'!$O:$O,'REEDS summary'!$A:$A,$A105,'REEDS summary'!$B:$B,AB$55)</f>
        <v>5.7069959367913913E-3</v>
      </c>
      <c r="AC105">
        <f>SUMIFS('REEDS summary'!$O:$O,'REEDS summary'!$A:$A,$A105,'REEDS summary'!$B:$B,AC$55)</f>
        <v>0.27933578401659925</v>
      </c>
      <c r="AD105">
        <f>SUMIFS('REEDS summary'!$O:$O,'REEDS summary'!$A:$A,$A105,'REEDS summary'!$B:$B,AD$55)</f>
        <v>0</v>
      </c>
      <c r="AE105">
        <f>SUMIFS('REEDS summary'!$O:$O,'REEDS summary'!$A:$A,$A105,'REEDS summary'!$B:$B,AE$55)</f>
        <v>2.7803158378948964E-2</v>
      </c>
      <c r="AF105">
        <f>SUMIFS('REEDS summary'!$O:$O,'REEDS summary'!$A:$A,$A105,'REEDS summary'!$B:$B,AF$55)</f>
        <v>0.37860873644499338</v>
      </c>
      <c r="AG105">
        <f>SUMIFS('REEDS summary'!$O:$O,'REEDS summary'!$A:$A,$A105,'REEDS summary'!$B:$B,AG$55)</f>
        <v>0.14994285670683039</v>
      </c>
      <c r="AH105">
        <f>SUMIFS('REEDS summary'!$O:$O,'REEDS summary'!$A:$A,$A105,'REEDS summary'!$B:$B,AH$55)</f>
        <v>0</v>
      </c>
      <c r="AI105">
        <f>SUMIFS('REEDS summary'!$O:$O,'REEDS summary'!$A:$A,$A105,'REEDS summary'!$B:$B,AI$55)</f>
        <v>8.1729349267898026E-3</v>
      </c>
      <c r="AJ105">
        <f>SUMIFS('REEDS summary'!$O:$O,'REEDS summary'!$A:$A,$A105,'REEDS summary'!$B:$B,AJ$55)</f>
        <v>5.4702012474970932E-2</v>
      </c>
      <c r="AK105">
        <f>SUMIFS('REEDS summary'!$O:$O,'REEDS summary'!$A:$A,$A105,'REEDS summary'!$B:$B,AK$55)</f>
        <v>0</v>
      </c>
      <c r="AL105">
        <f>SUMIFS('REEDS summary'!$O:$O,'REEDS summary'!$A:$A,$A105,'REEDS summary'!$B:$B,AL$55)</f>
        <v>9.5727521114075856E-2</v>
      </c>
      <c r="AN105">
        <f>SUMIFS('REEDS summary'!$P:$P,'REEDS summary'!$A:$A,$A105,'REEDS summary'!$B:$B,AN$55)</f>
        <v>5.5068438021456086E-3</v>
      </c>
      <c r="AO105">
        <f>SUMIFS('REEDS summary'!$P:$P,'REEDS summary'!$A:$A,$A105,'REEDS summary'!$B:$B,AO$55)</f>
        <v>0.24835389018001999</v>
      </c>
      <c r="AP105">
        <f>SUMIFS('REEDS summary'!$P:$P,'REEDS summary'!$A:$A,$A105,'REEDS summary'!$B:$B,AP$55)</f>
        <v>0</v>
      </c>
      <c r="AQ105">
        <f>SUMIFS('REEDS summary'!$P:$P,'REEDS summary'!$A:$A,$A105,'REEDS summary'!$B:$B,AQ$55)</f>
        <v>2.7056336508566332E-2</v>
      </c>
      <c r="AR105">
        <f>SUMIFS('REEDS summary'!$P:$P,'REEDS summary'!$A:$A,$A105,'REEDS summary'!$B:$B,AR$55)</f>
        <v>0.35691979912852984</v>
      </c>
      <c r="AS105">
        <f>SUMIFS('REEDS summary'!$P:$P,'REEDS summary'!$A:$A,$A105,'REEDS summary'!$B:$B,AS$55)</f>
        <v>0.14576284253553429</v>
      </c>
      <c r="AT105">
        <f>SUMIFS('REEDS summary'!$P:$P,'REEDS summary'!$A:$A,$A105,'REEDS summary'!$B:$B,AT$55)</f>
        <v>0</v>
      </c>
      <c r="AU105">
        <f>SUMIFS('REEDS summary'!$P:$P,'REEDS summary'!$A:$A,$A105,'REEDS summary'!$B:$B,AU$55)</f>
        <v>7.1893051601490832E-3</v>
      </c>
      <c r="AV105">
        <f>SUMIFS('REEDS summary'!$P:$P,'REEDS summary'!$A:$A,$A105,'REEDS summary'!$B:$B,AV$55)</f>
        <v>5.3847822840038424E-2</v>
      </c>
      <c r="AW105">
        <f>SUMIFS('REEDS summary'!$P:$P,'REEDS summary'!$A:$A,$A105,'REEDS summary'!$B:$B,AW$55)</f>
        <v>0</v>
      </c>
      <c r="AX105">
        <f>SUMIFS('REEDS summary'!$P:$P,'REEDS summary'!$A:$A,$A105,'REEDS summary'!$B:$B,AX$55)</f>
        <v>0.15536315984501645</v>
      </c>
      <c r="AZ105">
        <f>SUMIFS('REEDS summary'!$Q:$Q,'REEDS summary'!$A:$A,$A105,'REEDS summary'!$B:$B,AZ$55)</f>
        <v>4.8887745078106106E-3</v>
      </c>
      <c r="BA105">
        <f>SUMIFS('REEDS summary'!$Q:$Q,'REEDS summary'!$A:$A,$A105,'REEDS summary'!$B:$B,BA$55)</f>
        <v>0.16573608236721749</v>
      </c>
      <c r="BB105">
        <f>SUMIFS('REEDS summary'!$Q:$Q,'REEDS summary'!$A:$A,$A105,'REEDS summary'!$B:$B,BB$55)</f>
        <v>0</v>
      </c>
      <c r="BC105">
        <f>SUMIFS('REEDS summary'!$Q:$Q,'REEDS summary'!$A:$A,$A105,'REEDS summary'!$B:$B,BC$55)</f>
        <v>2.3834267168041025E-2</v>
      </c>
      <c r="BD105">
        <f>SUMIFS('REEDS summary'!$Q:$Q,'REEDS summary'!$A:$A,$A105,'REEDS summary'!$B:$B,BD$55)</f>
        <v>0.2872481803064319</v>
      </c>
      <c r="BE105">
        <f>SUMIFS('REEDS summary'!$Q:$Q,'REEDS summary'!$A:$A,$A105,'REEDS summary'!$B:$B,BE$55)</f>
        <v>0.1282702852226543</v>
      </c>
      <c r="BF105">
        <f>SUMIFS('REEDS summary'!$Q:$Q,'REEDS summary'!$A:$A,$A105,'REEDS summary'!$B:$B,BF$55)</f>
        <v>0</v>
      </c>
      <c r="BG105">
        <f>SUMIFS('REEDS summary'!$Q:$Q,'REEDS summary'!$A:$A,$A105,'REEDS summary'!$B:$B,BG$55)</f>
        <v>5.9143518766225289E-3</v>
      </c>
      <c r="BH105">
        <f>SUMIFS('REEDS summary'!$Q:$Q,'REEDS summary'!$A:$A,$A105,'REEDS summary'!$B:$B,BH$55)</f>
        <v>7.4599504225798238E-2</v>
      </c>
      <c r="BI105">
        <f>SUMIFS('REEDS summary'!$Q:$Q,'REEDS summary'!$A:$A,$A105,'REEDS summary'!$B:$B,BI$55)</f>
        <v>0</v>
      </c>
      <c r="BJ105">
        <f>SUMIFS('REEDS summary'!$Q:$Q,'REEDS summary'!$A:$A,$A105,'REEDS summary'!$B:$B,BJ$55)</f>
        <v>0.3095085543254239</v>
      </c>
      <c r="BL105">
        <f>SUMIFS('REEDS summary'!$R:$R,'REEDS summary'!$A:$A,$A105,'REEDS summary'!$B:$B,BL$55)</f>
        <v>4.8429461053104529E-3</v>
      </c>
      <c r="BM105">
        <f>SUMIFS('REEDS summary'!$R:$R,'REEDS summary'!$A:$A,$A105,'REEDS summary'!$B:$B,BM$55)</f>
        <v>0.11822589916241208</v>
      </c>
      <c r="BN105">
        <f>SUMIFS('REEDS summary'!$R:$R,'REEDS summary'!$A:$A,$A105,'REEDS summary'!$B:$B,BN$55)</f>
        <v>0</v>
      </c>
      <c r="BO105">
        <f>SUMIFS('REEDS summary'!$R:$R,'REEDS summary'!$A:$A,$A105,'REEDS summary'!$B:$B,BO$55)</f>
        <v>2.6171397656069184E-2</v>
      </c>
      <c r="BP105">
        <f>SUMIFS('REEDS summary'!$R:$R,'REEDS summary'!$A:$A,$A105,'REEDS summary'!$B:$B,BP$55)</f>
        <v>0.28241126867681665</v>
      </c>
      <c r="BQ105">
        <f>SUMIFS('REEDS summary'!$R:$R,'REEDS summary'!$A:$A,$A105,'REEDS summary'!$B:$B,BQ$55)</f>
        <v>0.13978018334875472</v>
      </c>
      <c r="BR105">
        <f>SUMIFS('REEDS summary'!$R:$R,'REEDS summary'!$A:$A,$A105,'REEDS summary'!$B:$B,BR$55)</f>
        <v>0</v>
      </c>
      <c r="BS105">
        <f>SUMIFS('REEDS summary'!$R:$R,'REEDS summary'!$A:$A,$A105,'REEDS summary'!$B:$B,BS$55)</f>
        <v>6.5266112705950749E-3</v>
      </c>
      <c r="BT105">
        <f>SUMIFS('REEDS summary'!$R:$R,'REEDS summary'!$A:$A,$A105,'REEDS summary'!$B:$B,BT$55)</f>
        <v>8.9708658262616023E-2</v>
      </c>
      <c r="BU105">
        <f>SUMIFS('REEDS summary'!$R:$R,'REEDS summary'!$A:$A,$A105,'REEDS summary'!$B:$B,BU$55)</f>
        <v>0</v>
      </c>
      <c r="BV105">
        <f>SUMIFS('REEDS summary'!$R:$R,'REEDS summary'!$A:$A,$A105,'REEDS summary'!$B:$B,BV$55)</f>
        <v>0.33233303551742582</v>
      </c>
      <c r="BX105">
        <f>SUMIFS('REEDS summary'!$S:$S,'REEDS summary'!$A:$A,$A105,'REEDS summary'!$B:$B,BX$55)</f>
        <v>4.7765187794165326E-3</v>
      </c>
      <c r="BY105">
        <f>SUMIFS('REEDS summary'!$S:$S,'REEDS summary'!$A:$A,$A105,'REEDS summary'!$B:$B,BY$55)</f>
        <v>2.2754053785621134E-2</v>
      </c>
      <c r="BZ105">
        <f>SUMIFS('REEDS summary'!$S:$S,'REEDS summary'!$A:$A,$A105,'REEDS summary'!$B:$B,BZ$55)</f>
        <v>0</v>
      </c>
      <c r="CA105">
        <f>SUMIFS('REEDS summary'!$S:$S,'REEDS summary'!$A:$A,$A105,'REEDS summary'!$B:$B,CA$55)</f>
        <v>2.9862933159514698E-2</v>
      </c>
      <c r="CB105">
        <f>SUMIFS('REEDS summary'!$S:$S,'REEDS summary'!$A:$A,$A105,'REEDS summary'!$B:$B,CB$55)</f>
        <v>0.23111455043976215</v>
      </c>
      <c r="CC105">
        <f>SUMIFS('REEDS summary'!$S:$S,'REEDS summary'!$A:$A,$A105,'REEDS summary'!$B:$B,CC$55)</f>
        <v>0.15939350139905034</v>
      </c>
      <c r="CD105">
        <f>SUMIFS('REEDS summary'!$S:$S,'REEDS summary'!$A:$A,$A105,'REEDS summary'!$B:$B,CD$55)</f>
        <v>0</v>
      </c>
      <c r="CE105">
        <f>SUMIFS('REEDS summary'!$S:$S,'REEDS summary'!$A:$A,$A105,'REEDS summary'!$B:$B,CE$55)</f>
        <v>6.4794855580637923E-3</v>
      </c>
      <c r="CF105">
        <f>SUMIFS('REEDS summary'!$S:$S,'REEDS summary'!$A:$A,$A105,'REEDS summary'!$B:$B,CF$55)</f>
        <v>0.16591150056156662</v>
      </c>
      <c r="CG105">
        <f>SUMIFS('REEDS summary'!$S:$S,'REEDS summary'!$A:$A,$A105,'REEDS summary'!$B:$B,CG$55)</f>
        <v>0</v>
      </c>
      <c r="CH105">
        <f>SUMIFS('REEDS summary'!$S:$S,'REEDS summary'!$A:$A,$A105,'REEDS summary'!$B:$B,CH$55)</f>
        <v>0.37970745631700475</v>
      </c>
      <c r="CJ105">
        <f>SUMIFS('REEDS summary'!$T:$T,'REEDS summary'!$A:$A,$A105,'REEDS summary'!$B:$B,CJ$55)</f>
        <v>5.1102210704091532E-3</v>
      </c>
      <c r="CK105">
        <f>SUMIFS('REEDS summary'!$T:$T,'REEDS summary'!$A:$A,$A105,'REEDS summary'!$B:$B,CK$55)</f>
        <v>1.5698887069352966E-2</v>
      </c>
      <c r="CL105">
        <f>SUMIFS('REEDS summary'!$T:$T,'REEDS summary'!$A:$A,$A105,'REEDS summary'!$B:$B,CL$55)</f>
        <v>0</v>
      </c>
      <c r="CM105">
        <f>SUMIFS('REEDS summary'!$T:$T,'REEDS summary'!$A:$A,$A105,'REEDS summary'!$B:$B,CM$55)</f>
        <v>3.2955311786220541E-2</v>
      </c>
      <c r="CN105">
        <f>SUMIFS('REEDS summary'!$T:$T,'REEDS summary'!$A:$A,$A105,'REEDS summary'!$B:$B,CN$55)</f>
        <v>0.19131836834793653</v>
      </c>
      <c r="CO105">
        <f>SUMIFS('REEDS summary'!$T:$T,'REEDS summary'!$A:$A,$A105,'REEDS summary'!$B:$B,CO$55)</f>
        <v>0.15000133621501519</v>
      </c>
      <c r="CP105">
        <f>SUMIFS('REEDS summary'!$T:$T,'REEDS summary'!$A:$A,$A105,'REEDS summary'!$B:$B,CP$55)</f>
        <v>0</v>
      </c>
      <c r="CQ105">
        <f>SUMIFS('REEDS summary'!$T:$T,'REEDS summary'!$A:$A,$A105,'REEDS summary'!$B:$B,CQ$55)</f>
        <v>5.3079515856787572E-3</v>
      </c>
      <c r="CR105">
        <f>SUMIFS('REEDS summary'!$T:$T,'REEDS summary'!$A:$A,$A105,'REEDS summary'!$B:$B,CR$55)</f>
        <v>0.18355923609677435</v>
      </c>
      <c r="CS105">
        <f>SUMIFS('REEDS summary'!$T:$T,'REEDS summary'!$A:$A,$A105,'REEDS summary'!$B:$B,CS$55)</f>
        <v>0</v>
      </c>
      <c r="CT105">
        <f>SUMIFS('REEDS summary'!$T:$T,'REEDS summary'!$A:$A,$A105,'REEDS summary'!$B:$B,CT$55)</f>
        <v>0.41604868782861248</v>
      </c>
      <c r="CV105">
        <f>SUMIFS('REEDS summary'!$U:$U,'REEDS summary'!$A:$A,$A105,'REEDS summary'!$B:$B,CV$55)</f>
        <v>5.1683183211410771E-3</v>
      </c>
      <c r="CW105">
        <f>SUMIFS('REEDS summary'!$U:$U,'REEDS summary'!$A:$A,$A105,'REEDS summary'!$B:$B,CW$55)</f>
        <v>1.8801314702831359E-2</v>
      </c>
      <c r="CX105">
        <f>SUMIFS('REEDS summary'!$U:$U,'REEDS summary'!$A:$A,$A105,'REEDS summary'!$B:$B,CX$55)</f>
        <v>0</v>
      </c>
      <c r="CY105">
        <f>SUMIFS('REEDS summary'!$U:$U,'REEDS summary'!$A:$A,$A105,'REEDS summary'!$B:$B,CY$55)</f>
        <v>3.4679903989619697E-2</v>
      </c>
      <c r="CZ105">
        <f>SUMIFS('REEDS summary'!$U:$U,'REEDS summary'!$A:$A,$A105,'REEDS summary'!$B:$B,CZ$55)</f>
        <v>0.14726507616330298</v>
      </c>
      <c r="DA105">
        <f>SUMIFS('REEDS summary'!$U:$U,'REEDS summary'!$A:$A,$A105,'REEDS summary'!$B:$B,DA$55)</f>
        <v>0.15655450108118815</v>
      </c>
      <c r="DB105">
        <f>SUMIFS('REEDS summary'!$U:$U,'REEDS summary'!$A:$A,$A105,'REEDS summary'!$B:$B,DB$55)</f>
        <v>0</v>
      </c>
      <c r="DC105">
        <f>SUMIFS('REEDS summary'!$U:$U,'REEDS summary'!$A:$A,$A105,'REEDS summary'!$B:$B,DC$55)</f>
        <v>0</v>
      </c>
      <c r="DD105">
        <f>SUMIFS('REEDS summary'!$U:$U,'REEDS summary'!$A:$A,$A105,'REEDS summary'!$B:$B,DD$55)</f>
        <v>0.19558707684314044</v>
      </c>
      <c r="DE105">
        <f>SUMIFS('REEDS summary'!$U:$U,'REEDS summary'!$A:$A,$A105,'REEDS summary'!$B:$B,DE$55)</f>
        <v>0</v>
      </c>
      <c r="DF105">
        <f>SUMIFS('REEDS summary'!$U:$U,'REEDS summary'!$A:$A,$A105,'REEDS summary'!$B:$B,DF$55)</f>
        <v>0.44194380889877632</v>
      </c>
    </row>
    <row r="106" spans="1:110">
      <c r="A106" s="19" t="s">
        <v>148</v>
      </c>
      <c r="B106" s="19">
        <f>SUMIFS('Cross border connections'!$R$4:$R$54,'Cross border connections'!$P$4:$P$54,Imports_new!A106)</f>
        <v>0</v>
      </c>
      <c r="D106">
        <f>SUMIFS('REEDS summary'!$M:$M,'REEDS summary'!$A:$A,$A106,'REEDS summary'!$B:$B,D$55)</f>
        <v>0</v>
      </c>
      <c r="E106">
        <f>SUMIFS('REEDS summary'!$M:$M,'REEDS summary'!$A:$A,$A106,'REEDS summary'!$B:$B,E$55)</f>
        <v>0.780241653205071</v>
      </c>
      <c r="F106">
        <f>SUMIFS('REEDS summary'!$M:$M,'REEDS summary'!$A:$A,$A106,'REEDS summary'!$B:$B,F$55)</f>
        <v>0</v>
      </c>
      <c r="G106">
        <f>SUMIFS('REEDS summary'!$M:$M,'REEDS summary'!$A:$A,$A106,'REEDS summary'!$B:$B,G$55)</f>
        <v>1.9448050911123355E-2</v>
      </c>
      <c r="H106">
        <f>SUMIFS('REEDS summary'!$M:$M,'REEDS summary'!$A:$A,$A106,'REEDS summary'!$B:$B,H$55)</f>
        <v>1.344257116869607E-2</v>
      </c>
      <c r="I106">
        <f>SUMIFS('REEDS summary'!$M:$M,'REEDS summary'!$A:$A,$A106,'REEDS summary'!$B:$B,I$55)</f>
        <v>0</v>
      </c>
      <c r="J106">
        <f>SUMIFS('REEDS summary'!$M:$M,'REEDS summary'!$A:$A,$A106,'REEDS summary'!$B:$B,J$55)</f>
        <v>0</v>
      </c>
      <c r="K106">
        <f>SUMIFS('REEDS summary'!$M:$M,'REEDS summary'!$A:$A,$A106,'REEDS summary'!$B:$B,K$55)</f>
        <v>0</v>
      </c>
      <c r="L106">
        <f>SUMIFS('REEDS summary'!$M:$M,'REEDS summary'!$A:$A,$A106,'REEDS summary'!$B:$B,L$55)</f>
        <v>0.18297864744400361</v>
      </c>
      <c r="M106">
        <f>SUMIFS('REEDS summary'!$M:$M,'REEDS summary'!$A:$A,$A106,'REEDS summary'!$B:$B,M$55)</f>
        <v>0</v>
      </c>
      <c r="N106">
        <f>SUMIFS('REEDS summary'!$M:$M,'REEDS summary'!$A:$A,$A106,'REEDS summary'!$B:$B,N$55)</f>
        <v>3.8890772711060099E-3</v>
      </c>
      <c r="P106">
        <f>SUMIFS('REEDS summary'!$N:$N,'REEDS summary'!$A:$A,$A106,'REEDS summary'!$B:$B,P$55)</f>
        <v>0</v>
      </c>
      <c r="Q106">
        <f>SUMIFS('REEDS summary'!$N:$N,'REEDS summary'!$A:$A,$A106,'REEDS summary'!$B:$B,Q$55)</f>
        <v>0.74496870854651642</v>
      </c>
      <c r="R106">
        <f>SUMIFS('REEDS summary'!$N:$N,'REEDS summary'!$A:$A,$A106,'REEDS summary'!$B:$B,R$55)</f>
        <v>0</v>
      </c>
      <c r="S106">
        <f>SUMIFS('REEDS summary'!$N:$N,'REEDS summary'!$A:$A,$A106,'REEDS summary'!$B:$B,S$55)</f>
        <v>2.2623473932439485E-2</v>
      </c>
      <c r="T106">
        <f>SUMIFS('REEDS summary'!$N:$N,'REEDS summary'!$A:$A,$A106,'REEDS summary'!$B:$B,T$55)</f>
        <v>1.5113837563926735E-2</v>
      </c>
      <c r="U106">
        <f>SUMIFS('REEDS summary'!$N:$N,'REEDS summary'!$A:$A,$A106,'REEDS summary'!$B:$B,U$55)</f>
        <v>0</v>
      </c>
      <c r="V106">
        <f>SUMIFS('REEDS summary'!$N:$N,'REEDS summary'!$A:$A,$A106,'REEDS summary'!$B:$B,V$55)</f>
        <v>0</v>
      </c>
      <c r="W106">
        <f>SUMIFS('REEDS summary'!$N:$N,'REEDS summary'!$A:$A,$A106,'REEDS summary'!$B:$B,W$55)</f>
        <v>0</v>
      </c>
      <c r="X106">
        <f>SUMIFS('REEDS summary'!$N:$N,'REEDS summary'!$A:$A,$A106,'REEDS summary'!$B:$B,X$55)</f>
        <v>0.21279668249748701</v>
      </c>
      <c r="Y106">
        <f>SUMIFS('REEDS summary'!$N:$N,'REEDS summary'!$A:$A,$A106,'REEDS summary'!$B:$B,Y$55)</f>
        <v>0</v>
      </c>
      <c r="Z106">
        <f>SUMIFS('REEDS summary'!$N:$N,'REEDS summary'!$A:$A,$A106,'REEDS summary'!$B:$B,Z$55)</f>
        <v>4.4972974596302799E-3</v>
      </c>
      <c r="AB106">
        <f>SUMIFS('REEDS summary'!$O:$O,'REEDS summary'!$A:$A,$A106,'REEDS summary'!$B:$B,AB$55)</f>
        <v>0</v>
      </c>
      <c r="AC106">
        <f>SUMIFS('REEDS summary'!$O:$O,'REEDS summary'!$A:$A,$A106,'REEDS summary'!$B:$B,AC$55)</f>
        <v>0.72206137324916708</v>
      </c>
      <c r="AD106">
        <f>SUMIFS('REEDS summary'!$O:$O,'REEDS summary'!$A:$A,$A106,'REEDS summary'!$B:$B,AD$55)</f>
        <v>0</v>
      </c>
      <c r="AE106">
        <f>SUMIFS('REEDS summary'!$O:$O,'REEDS summary'!$A:$A,$A106,'REEDS summary'!$B:$B,AE$55)</f>
        <v>2.170198214659208E-2</v>
      </c>
      <c r="AF106">
        <f>SUMIFS('REEDS summary'!$O:$O,'REEDS summary'!$A:$A,$A106,'REEDS summary'!$B:$B,AF$55)</f>
        <v>1.4118444665189508E-2</v>
      </c>
      <c r="AG106">
        <f>SUMIFS('REEDS summary'!$O:$O,'REEDS summary'!$A:$A,$A106,'REEDS summary'!$B:$B,AG$55)</f>
        <v>0</v>
      </c>
      <c r="AH106">
        <f>SUMIFS('REEDS summary'!$O:$O,'REEDS summary'!$A:$A,$A106,'REEDS summary'!$B:$B,AH$55)</f>
        <v>0</v>
      </c>
      <c r="AI106">
        <f>SUMIFS('REEDS summary'!$O:$O,'REEDS summary'!$A:$A,$A106,'REEDS summary'!$B:$B,AI$55)</f>
        <v>0</v>
      </c>
      <c r="AJ106">
        <f>SUMIFS('REEDS summary'!$O:$O,'REEDS summary'!$A:$A,$A106,'REEDS summary'!$B:$B,AJ$55)</f>
        <v>0.23783989975292263</v>
      </c>
      <c r="AK106">
        <f>SUMIFS('REEDS summary'!$O:$O,'REEDS summary'!$A:$A,$A106,'REEDS summary'!$B:$B,AK$55)</f>
        <v>0</v>
      </c>
      <c r="AL106">
        <f>SUMIFS('REEDS summary'!$O:$O,'REEDS summary'!$A:$A,$A106,'REEDS summary'!$B:$B,AL$55)</f>
        <v>4.2783001861286555E-3</v>
      </c>
      <c r="AN106">
        <f>SUMIFS('REEDS summary'!$P:$P,'REEDS summary'!$A:$A,$A106,'REEDS summary'!$B:$B,AN$55)</f>
        <v>0</v>
      </c>
      <c r="AO106">
        <f>SUMIFS('REEDS summary'!$P:$P,'REEDS summary'!$A:$A,$A106,'REEDS summary'!$B:$B,AO$55)</f>
        <v>0.63269579867575632</v>
      </c>
      <c r="AP106">
        <f>SUMIFS('REEDS summary'!$P:$P,'REEDS summary'!$A:$A,$A106,'REEDS summary'!$B:$B,AP$55)</f>
        <v>0</v>
      </c>
      <c r="AQ106">
        <f>SUMIFS('REEDS summary'!$P:$P,'REEDS summary'!$A:$A,$A106,'REEDS summary'!$B:$B,AQ$55)</f>
        <v>2.1004760381893542E-2</v>
      </c>
      <c r="AR106">
        <f>SUMIFS('REEDS summary'!$P:$P,'REEDS summary'!$A:$A,$A106,'REEDS summary'!$B:$B,AR$55)</f>
        <v>1.1175842069256633E-2</v>
      </c>
      <c r="AS106">
        <f>SUMIFS('REEDS summary'!$P:$P,'REEDS summary'!$A:$A,$A106,'REEDS summary'!$B:$B,AS$55)</f>
        <v>0</v>
      </c>
      <c r="AT106">
        <f>SUMIFS('REEDS summary'!$P:$P,'REEDS summary'!$A:$A,$A106,'REEDS summary'!$B:$B,AT$55)</f>
        <v>0</v>
      </c>
      <c r="AU106">
        <f>SUMIFS('REEDS summary'!$P:$P,'REEDS summary'!$A:$A,$A106,'REEDS summary'!$B:$B,AU$55)</f>
        <v>0</v>
      </c>
      <c r="AV106">
        <f>SUMIFS('REEDS summary'!$P:$P,'REEDS summary'!$A:$A,$A106,'REEDS summary'!$B:$B,AV$55)</f>
        <v>0.33101247792469535</v>
      </c>
      <c r="AW106">
        <f>SUMIFS('REEDS summary'!$P:$P,'REEDS summary'!$A:$A,$A106,'REEDS summary'!$B:$B,AW$55)</f>
        <v>0</v>
      </c>
      <c r="AX106">
        <f>SUMIFS('REEDS summary'!$P:$P,'REEDS summary'!$A:$A,$A106,'REEDS summary'!$B:$B,AX$55)</f>
        <v>4.1111209483981588E-3</v>
      </c>
      <c r="AZ106">
        <f>SUMIFS('REEDS summary'!$Q:$Q,'REEDS summary'!$A:$A,$A106,'REEDS summary'!$B:$B,AZ$55)</f>
        <v>0</v>
      </c>
      <c r="BA106">
        <f>SUMIFS('REEDS summary'!$Q:$Q,'REEDS summary'!$A:$A,$A106,'REEDS summary'!$B:$B,BA$55)</f>
        <v>0.53492323011144116</v>
      </c>
      <c r="BB106">
        <f>SUMIFS('REEDS summary'!$Q:$Q,'REEDS summary'!$A:$A,$A106,'REEDS summary'!$B:$B,BB$55)</f>
        <v>0</v>
      </c>
      <c r="BC106">
        <f>SUMIFS('REEDS summary'!$Q:$Q,'REEDS summary'!$A:$A,$A106,'REEDS summary'!$B:$B,BC$55)</f>
        <v>2.0902896868826775E-2</v>
      </c>
      <c r="BD106">
        <f>SUMIFS('REEDS summary'!$Q:$Q,'REEDS summary'!$A:$A,$A106,'REEDS summary'!$B:$B,BD$55)</f>
        <v>9.2760178131148611E-3</v>
      </c>
      <c r="BE106">
        <f>SUMIFS('REEDS summary'!$Q:$Q,'REEDS summary'!$A:$A,$A106,'REEDS summary'!$B:$B,BE$55)</f>
        <v>0</v>
      </c>
      <c r="BF106">
        <f>SUMIFS('REEDS summary'!$Q:$Q,'REEDS summary'!$A:$A,$A106,'REEDS summary'!$B:$B,BF$55)</f>
        <v>0</v>
      </c>
      <c r="BG106">
        <f>SUMIFS('REEDS summary'!$Q:$Q,'REEDS summary'!$A:$A,$A106,'REEDS summary'!$B:$B,BG$55)</f>
        <v>0</v>
      </c>
      <c r="BH106">
        <f>SUMIFS('REEDS summary'!$Q:$Q,'REEDS summary'!$A:$A,$A106,'REEDS summary'!$B:$B,BH$55)</f>
        <v>0.43081956320558817</v>
      </c>
      <c r="BI106">
        <f>SUMIFS('REEDS summary'!$Q:$Q,'REEDS summary'!$A:$A,$A106,'REEDS summary'!$B:$B,BI$55)</f>
        <v>0</v>
      </c>
      <c r="BJ106">
        <f>SUMIFS('REEDS summary'!$Q:$Q,'REEDS summary'!$A:$A,$A106,'REEDS summary'!$B:$B,BJ$55)</f>
        <v>4.0782920010289832E-3</v>
      </c>
      <c r="BL106">
        <f>SUMIFS('REEDS summary'!$R:$R,'REEDS summary'!$A:$A,$A106,'REEDS summary'!$B:$B,BL$55)</f>
        <v>0</v>
      </c>
      <c r="BM106">
        <f>SUMIFS('REEDS summary'!$R:$R,'REEDS summary'!$A:$A,$A106,'REEDS summary'!$B:$B,BM$55)</f>
        <v>0.47166878540160584</v>
      </c>
      <c r="BN106">
        <f>SUMIFS('REEDS summary'!$R:$R,'REEDS summary'!$A:$A,$A106,'REEDS summary'!$B:$B,BN$55)</f>
        <v>0</v>
      </c>
      <c r="BO106">
        <f>SUMIFS('REEDS summary'!$R:$R,'REEDS summary'!$A:$A,$A106,'REEDS summary'!$B:$B,BO$55)</f>
        <v>2.015928349927994E-2</v>
      </c>
      <c r="BP106">
        <f>SUMIFS('REEDS summary'!$R:$R,'REEDS summary'!$A:$A,$A106,'REEDS summary'!$B:$B,BP$55)</f>
        <v>5.2689132919169499E-3</v>
      </c>
      <c r="BQ106">
        <f>SUMIFS('REEDS summary'!$R:$R,'REEDS summary'!$A:$A,$A106,'REEDS summary'!$B:$B,BQ$55)</f>
        <v>0</v>
      </c>
      <c r="BR106">
        <f>SUMIFS('REEDS summary'!$R:$R,'REEDS summary'!$A:$A,$A106,'REEDS summary'!$B:$B,BR$55)</f>
        <v>0</v>
      </c>
      <c r="BS106">
        <f>SUMIFS('REEDS summary'!$R:$R,'REEDS summary'!$A:$A,$A106,'REEDS summary'!$B:$B,BS$55)</f>
        <v>0</v>
      </c>
      <c r="BT106">
        <f>SUMIFS('REEDS summary'!$R:$R,'REEDS summary'!$A:$A,$A106,'REEDS summary'!$B:$B,BT$55)</f>
        <v>0.49901396655069291</v>
      </c>
      <c r="BU106">
        <f>SUMIFS('REEDS summary'!$R:$R,'REEDS summary'!$A:$A,$A106,'REEDS summary'!$B:$B,BU$55)</f>
        <v>0</v>
      </c>
      <c r="BV106">
        <f>SUMIFS('REEDS summary'!$R:$R,'REEDS summary'!$A:$A,$A106,'REEDS summary'!$B:$B,BV$55)</f>
        <v>3.8890512565043574E-3</v>
      </c>
      <c r="BX106">
        <f>SUMIFS('REEDS summary'!$S:$S,'REEDS summary'!$A:$A,$A106,'REEDS summary'!$B:$B,BX$55)</f>
        <v>0</v>
      </c>
      <c r="BY106">
        <f>SUMIFS('REEDS summary'!$S:$S,'REEDS summary'!$A:$A,$A106,'REEDS summary'!$B:$B,BY$55)</f>
        <v>0.21545195475808945</v>
      </c>
      <c r="BZ106">
        <f>SUMIFS('REEDS summary'!$S:$S,'REEDS summary'!$A:$A,$A106,'REEDS summary'!$B:$B,BZ$55)</f>
        <v>0</v>
      </c>
      <c r="CA106">
        <f>SUMIFS('REEDS summary'!$S:$S,'REEDS summary'!$A:$A,$A106,'REEDS summary'!$B:$B,CA$55)</f>
        <v>1.4183553175595602E-2</v>
      </c>
      <c r="CB106">
        <f>SUMIFS('REEDS summary'!$S:$S,'REEDS summary'!$A:$A,$A106,'REEDS summary'!$B:$B,CB$55)</f>
        <v>4.5900357793706359E-3</v>
      </c>
      <c r="CC106">
        <f>SUMIFS('REEDS summary'!$S:$S,'REEDS summary'!$A:$A,$A106,'REEDS summary'!$B:$B,CC$55)</f>
        <v>3.0162669448450322E-2</v>
      </c>
      <c r="CD106">
        <f>SUMIFS('REEDS summary'!$S:$S,'REEDS summary'!$A:$A,$A106,'REEDS summary'!$B:$B,CD$55)</f>
        <v>0</v>
      </c>
      <c r="CE106">
        <f>SUMIFS('REEDS summary'!$S:$S,'REEDS summary'!$A:$A,$A106,'REEDS summary'!$B:$B,CE$55)</f>
        <v>0</v>
      </c>
      <c r="CF106">
        <f>SUMIFS('REEDS summary'!$S:$S,'REEDS summary'!$A:$A,$A106,'REEDS summary'!$B:$B,CF$55)</f>
        <v>0.73306358400897398</v>
      </c>
      <c r="CG106">
        <f>SUMIFS('REEDS summary'!$S:$S,'REEDS summary'!$A:$A,$A106,'REEDS summary'!$B:$B,CG$55)</f>
        <v>0</v>
      </c>
      <c r="CH106">
        <f>SUMIFS('REEDS summary'!$S:$S,'REEDS summary'!$A:$A,$A106,'REEDS summary'!$B:$B,CH$55)</f>
        <v>2.5482028295200354E-3</v>
      </c>
      <c r="CJ106">
        <f>SUMIFS('REEDS summary'!$T:$T,'REEDS summary'!$A:$A,$A106,'REEDS summary'!$B:$B,CJ$55)</f>
        <v>0</v>
      </c>
      <c r="CK106">
        <f>SUMIFS('REEDS summary'!$T:$T,'REEDS summary'!$A:$A,$A106,'REEDS summary'!$B:$B,CK$55)</f>
        <v>0.18669574500853278</v>
      </c>
      <c r="CL106">
        <f>SUMIFS('REEDS summary'!$T:$T,'REEDS summary'!$A:$A,$A106,'REEDS summary'!$B:$B,CL$55)</f>
        <v>0</v>
      </c>
      <c r="CM106">
        <f>SUMIFS('REEDS summary'!$T:$T,'REEDS summary'!$A:$A,$A106,'REEDS summary'!$B:$B,CM$55)</f>
        <v>1.3715760625894743E-2</v>
      </c>
      <c r="CN106">
        <f>SUMIFS('REEDS summary'!$T:$T,'REEDS summary'!$A:$A,$A106,'REEDS summary'!$B:$B,CN$55)</f>
        <v>3.6656525711764574E-3</v>
      </c>
      <c r="CO106">
        <f>SUMIFS('REEDS summary'!$T:$T,'REEDS summary'!$A:$A,$A106,'REEDS summary'!$B:$B,CO$55)</f>
        <v>2.5847680434262894E-2</v>
      </c>
      <c r="CP106">
        <f>SUMIFS('REEDS summary'!$T:$T,'REEDS summary'!$A:$A,$A106,'REEDS summary'!$B:$B,CP$55)</f>
        <v>0</v>
      </c>
      <c r="CQ106">
        <f>SUMIFS('REEDS summary'!$T:$T,'REEDS summary'!$A:$A,$A106,'REEDS summary'!$B:$B,CQ$55)</f>
        <v>0</v>
      </c>
      <c r="CR106">
        <f>SUMIFS('REEDS summary'!$T:$T,'REEDS summary'!$A:$A,$A106,'REEDS summary'!$B:$B,CR$55)</f>
        <v>0.76759924676793079</v>
      </c>
      <c r="CS106">
        <f>SUMIFS('REEDS summary'!$T:$T,'REEDS summary'!$A:$A,$A106,'REEDS summary'!$B:$B,CS$55)</f>
        <v>0</v>
      </c>
      <c r="CT106">
        <f>SUMIFS('REEDS summary'!$T:$T,'REEDS summary'!$A:$A,$A106,'REEDS summary'!$B:$B,CT$55)</f>
        <v>2.4759145922023371E-3</v>
      </c>
      <c r="CV106">
        <f>SUMIFS('REEDS summary'!$U:$U,'REEDS summary'!$A:$A,$A106,'REEDS summary'!$B:$B,CV$55)</f>
        <v>0</v>
      </c>
      <c r="CW106">
        <f>SUMIFS('REEDS summary'!$U:$U,'REEDS summary'!$A:$A,$A106,'REEDS summary'!$B:$B,CW$55)</f>
        <v>0.14580771497364167</v>
      </c>
      <c r="CX106">
        <f>SUMIFS('REEDS summary'!$U:$U,'REEDS summary'!$A:$A,$A106,'REEDS summary'!$B:$B,CX$55)</f>
        <v>0</v>
      </c>
      <c r="CY106">
        <f>SUMIFS('REEDS summary'!$U:$U,'REEDS summary'!$A:$A,$A106,'REEDS summary'!$B:$B,CY$55)</f>
        <v>1.2211451619596459E-2</v>
      </c>
      <c r="CZ106">
        <f>SUMIFS('REEDS summary'!$U:$U,'REEDS summary'!$A:$A,$A106,'REEDS summary'!$B:$B,CZ$55)</f>
        <v>3.4983904297846207E-3</v>
      </c>
      <c r="DA106">
        <f>SUMIFS('REEDS summary'!$U:$U,'REEDS summary'!$A:$A,$A106,'REEDS summary'!$B:$B,DA$55)</f>
        <v>2.3168760831835555E-2</v>
      </c>
      <c r="DB106">
        <f>SUMIFS('REEDS summary'!$U:$U,'REEDS summary'!$A:$A,$A106,'REEDS summary'!$B:$B,DB$55)</f>
        <v>0</v>
      </c>
      <c r="DC106">
        <f>SUMIFS('REEDS summary'!$U:$U,'REEDS summary'!$A:$A,$A106,'REEDS summary'!$B:$B,DC$55)</f>
        <v>0</v>
      </c>
      <c r="DD106">
        <f>SUMIFS('REEDS summary'!$U:$U,'REEDS summary'!$A:$A,$A106,'REEDS summary'!$B:$B,DD$55)</f>
        <v>0.81367815064540883</v>
      </c>
      <c r="DE106">
        <f>SUMIFS('REEDS summary'!$U:$U,'REEDS summary'!$A:$A,$A106,'REEDS summary'!$B:$B,DE$55)</f>
        <v>0</v>
      </c>
      <c r="DF106">
        <f>SUMIFS('REEDS summary'!$U:$U,'REEDS summary'!$A:$A,$A106,'REEDS summary'!$B:$B,DF$55)</f>
        <v>1.6355314997328629E-3</v>
      </c>
    </row>
    <row r="107" spans="1:110">
      <c r="B107" s="57"/>
    </row>
    <row r="110" spans="1:110" s="20" customFormat="1" ht="15.75" customHeight="1">
      <c r="A110" s="27" t="s">
        <v>653</v>
      </c>
    </row>
    <row r="111" spans="1:110" s="20" customFormat="1" ht="15.75" customHeight="1">
      <c r="A111" s="28" t="s">
        <v>654</v>
      </c>
    </row>
    <row r="112" spans="1:110" s="20" customFormat="1" ht="15.75" customHeight="1">
      <c r="A112" s="29" t="s">
        <v>629</v>
      </c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 t="s">
        <v>655</v>
      </c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</row>
    <row r="113" spans="1:54" s="20" customFormat="1" ht="15.75" customHeight="1">
      <c r="A113" s="30" t="s">
        <v>656</v>
      </c>
      <c r="B113" s="30">
        <v>2019</v>
      </c>
      <c r="C113" s="30">
        <v>2020</v>
      </c>
      <c r="D113" s="30">
        <v>2021</v>
      </c>
      <c r="E113" s="30">
        <v>2022</v>
      </c>
      <c r="F113" s="30">
        <v>2023</v>
      </c>
      <c r="G113" s="30">
        <v>2024</v>
      </c>
      <c r="H113" s="30">
        <v>2025</v>
      </c>
      <c r="I113" s="30">
        <v>2026</v>
      </c>
      <c r="J113" s="30">
        <v>2027</v>
      </c>
      <c r="K113" s="30">
        <v>2028</v>
      </c>
      <c r="L113" s="30">
        <v>2029</v>
      </c>
      <c r="M113" s="30">
        <v>2030</v>
      </c>
      <c r="N113" s="30">
        <v>2031</v>
      </c>
      <c r="O113" s="30">
        <v>2032</v>
      </c>
      <c r="P113" s="30">
        <v>2033</v>
      </c>
      <c r="Q113" s="30">
        <v>2034</v>
      </c>
      <c r="R113" s="30">
        <v>2035</v>
      </c>
      <c r="S113" s="30">
        <v>2036</v>
      </c>
      <c r="T113" s="30">
        <v>2037</v>
      </c>
      <c r="U113" s="30">
        <v>2038</v>
      </c>
      <c r="V113" s="30">
        <v>2039</v>
      </c>
      <c r="W113" s="30">
        <v>2040</v>
      </c>
      <c r="X113" s="21">
        <f t="shared" ref="X113:AG113" si="40">W113+1</f>
        <v>2041</v>
      </c>
      <c r="Y113" s="21">
        <f t="shared" si="40"/>
        <v>2042</v>
      </c>
      <c r="Z113" s="21">
        <f t="shared" si="40"/>
        <v>2043</v>
      </c>
      <c r="AA113" s="21">
        <f t="shared" si="40"/>
        <v>2044</v>
      </c>
      <c r="AB113" s="21">
        <f t="shared" si="40"/>
        <v>2045</v>
      </c>
      <c r="AC113" s="21">
        <f t="shared" si="40"/>
        <v>2046</v>
      </c>
      <c r="AD113" s="21">
        <f t="shared" si="40"/>
        <v>2047</v>
      </c>
      <c r="AE113" s="21">
        <f t="shared" si="40"/>
        <v>2048</v>
      </c>
      <c r="AF113" s="21">
        <f t="shared" si="40"/>
        <v>2049</v>
      </c>
      <c r="AG113" s="21">
        <f t="shared" si="40"/>
        <v>2050</v>
      </c>
    </row>
    <row r="114" spans="1:54" s="20" customFormat="1" ht="15.75" customHeight="1">
      <c r="A114" s="25" t="s">
        <v>243</v>
      </c>
      <c r="B114" s="31">
        <v>397933.3</v>
      </c>
      <c r="C114" s="31">
        <v>402627.2</v>
      </c>
      <c r="D114" s="31">
        <v>408801.2</v>
      </c>
      <c r="E114" s="31">
        <v>409104.9</v>
      </c>
      <c r="F114" s="31">
        <v>409803.2</v>
      </c>
      <c r="G114" s="31">
        <v>410410.8</v>
      </c>
      <c r="H114" s="31">
        <v>415998.7</v>
      </c>
      <c r="I114" s="31">
        <v>417027.6</v>
      </c>
      <c r="J114" s="31">
        <v>424774.2</v>
      </c>
      <c r="K114" s="31">
        <v>427278.4</v>
      </c>
      <c r="L114" s="31">
        <v>432402.2</v>
      </c>
      <c r="M114" s="31">
        <v>434464.9</v>
      </c>
      <c r="N114" s="31">
        <v>437672.3</v>
      </c>
      <c r="O114" s="31">
        <v>438074.2</v>
      </c>
      <c r="P114" s="31">
        <v>438437.4</v>
      </c>
      <c r="Q114" s="31">
        <v>438229.7</v>
      </c>
      <c r="R114" s="31">
        <v>437668.5</v>
      </c>
      <c r="S114" s="31">
        <v>437068</v>
      </c>
      <c r="T114" s="32">
        <v>437554.4</v>
      </c>
      <c r="U114" s="32">
        <v>438049.3</v>
      </c>
      <c r="V114" s="32">
        <v>438791.5</v>
      </c>
      <c r="W114" s="32">
        <v>439408.5</v>
      </c>
      <c r="X114" s="33">
        <f t="shared" ref="X114:AG114" si="41">W114</f>
        <v>439408.5</v>
      </c>
      <c r="Y114" s="33">
        <f t="shared" si="41"/>
        <v>439408.5</v>
      </c>
      <c r="Z114" s="33">
        <f t="shared" si="41"/>
        <v>439408.5</v>
      </c>
      <c r="AA114" s="33">
        <f t="shared" si="41"/>
        <v>439408.5</v>
      </c>
      <c r="AB114" s="33">
        <f t="shared" si="41"/>
        <v>439408.5</v>
      </c>
      <c r="AC114" s="33">
        <f t="shared" si="41"/>
        <v>439408.5</v>
      </c>
      <c r="AD114" s="33">
        <f t="shared" si="41"/>
        <v>439408.5</v>
      </c>
      <c r="AE114" s="33">
        <f t="shared" si="41"/>
        <v>439408.5</v>
      </c>
      <c r="AF114" s="33">
        <f t="shared" si="41"/>
        <v>439408.5</v>
      </c>
      <c r="AG114" s="33">
        <f t="shared" si="41"/>
        <v>439408.5</v>
      </c>
    </row>
    <row r="115" spans="1:54" s="20" customFormat="1" ht="15.75" customHeight="1">
      <c r="A115" s="25" t="s">
        <v>657</v>
      </c>
      <c r="B115" s="31">
        <v>30520.06</v>
      </c>
      <c r="C115" s="31">
        <v>31855.51</v>
      </c>
      <c r="D115" s="31">
        <v>32503.919999999998</v>
      </c>
      <c r="E115" s="31">
        <v>36151.39</v>
      </c>
      <c r="F115" s="31">
        <v>36299.56</v>
      </c>
      <c r="G115" s="31">
        <v>36956.639999999999</v>
      </c>
      <c r="H115" s="31">
        <v>41191.910000000003</v>
      </c>
      <c r="I115" s="31">
        <v>43848.38</v>
      </c>
      <c r="J115" s="31">
        <v>46871.49</v>
      </c>
      <c r="K115" s="31">
        <v>49945.48</v>
      </c>
      <c r="L115" s="31">
        <v>51685.59</v>
      </c>
      <c r="M115" s="31">
        <v>57191.45</v>
      </c>
      <c r="N115" s="31">
        <v>58110.04</v>
      </c>
      <c r="O115" s="31">
        <v>58796.07</v>
      </c>
      <c r="P115" s="31">
        <v>61569.39</v>
      </c>
      <c r="Q115" s="31">
        <v>62253.34</v>
      </c>
      <c r="R115" s="31">
        <v>63608.11</v>
      </c>
      <c r="S115" s="31">
        <v>64330.39</v>
      </c>
      <c r="T115" s="32">
        <v>64818.48</v>
      </c>
      <c r="U115" s="32">
        <v>66112.570000000007</v>
      </c>
      <c r="V115" s="32">
        <v>67083.31</v>
      </c>
      <c r="W115" s="32">
        <v>68042.429999999993</v>
      </c>
      <c r="X115" s="33">
        <f t="shared" ref="X115:AG115" si="42">W115</f>
        <v>68042.429999999993</v>
      </c>
      <c r="Y115" s="33">
        <f t="shared" si="42"/>
        <v>68042.429999999993</v>
      </c>
      <c r="Z115" s="33">
        <f t="shared" si="42"/>
        <v>68042.429999999993</v>
      </c>
      <c r="AA115" s="33">
        <f t="shared" si="42"/>
        <v>68042.429999999993</v>
      </c>
      <c r="AB115" s="33">
        <f t="shared" si="42"/>
        <v>68042.429999999993</v>
      </c>
      <c r="AC115" s="33">
        <f t="shared" si="42"/>
        <v>68042.429999999993</v>
      </c>
      <c r="AD115" s="33">
        <f t="shared" si="42"/>
        <v>68042.429999999993</v>
      </c>
      <c r="AE115" s="33">
        <f t="shared" si="42"/>
        <v>68042.429999999993</v>
      </c>
      <c r="AF115" s="33">
        <f t="shared" si="42"/>
        <v>68042.429999999993</v>
      </c>
      <c r="AG115" s="33">
        <f t="shared" si="42"/>
        <v>68042.429999999993</v>
      </c>
    </row>
    <row r="116" spans="1:54" s="20" customFormat="1" ht="15.75" customHeight="1">
      <c r="A116" s="25" t="s">
        <v>658</v>
      </c>
      <c r="B116" s="31">
        <v>7501.38</v>
      </c>
      <c r="C116" s="31">
        <v>8416.9</v>
      </c>
      <c r="D116" s="31">
        <v>8693.23</v>
      </c>
      <c r="E116" s="31">
        <v>8864.01</v>
      </c>
      <c r="F116" s="31">
        <v>9500.18</v>
      </c>
      <c r="G116" s="31">
        <v>9533.98</v>
      </c>
      <c r="H116" s="31">
        <v>9682.5300000000007</v>
      </c>
      <c r="I116" s="31">
        <v>9860.18</v>
      </c>
      <c r="J116" s="31">
        <v>10061.85</v>
      </c>
      <c r="K116" s="31">
        <v>10519.88</v>
      </c>
      <c r="L116" s="31">
        <v>10259.299999999999</v>
      </c>
      <c r="M116" s="31">
        <v>10352.93</v>
      </c>
      <c r="N116" s="31">
        <v>10396.969999999999</v>
      </c>
      <c r="O116" s="31">
        <v>10404.99</v>
      </c>
      <c r="P116" s="31">
        <v>10735.39</v>
      </c>
      <c r="Q116" s="31">
        <v>10321.26</v>
      </c>
      <c r="R116" s="31">
        <v>10162.379999999999</v>
      </c>
      <c r="S116" s="31">
        <v>10170.370000000001</v>
      </c>
      <c r="T116" s="32">
        <v>10180.67</v>
      </c>
      <c r="U116" s="32">
        <v>10255.15</v>
      </c>
      <c r="V116" s="32">
        <v>10271.57</v>
      </c>
      <c r="W116" s="32">
        <v>10278.23</v>
      </c>
      <c r="X116" s="33">
        <f t="shared" ref="X116:AG116" si="43">W116</f>
        <v>10278.23</v>
      </c>
      <c r="Y116" s="33">
        <f t="shared" si="43"/>
        <v>10278.23</v>
      </c>
      <c r="Z116" s="33">
        <f t="shared" si="43"/>
        <v>10278.23</v>
      </c>
      <c r="AA116" s="33">
        <f t="shared" si="43"/>
        <v>10278.23</v>
      </c>
      <c r="AB116" s="33">
        <f t="shared" si="43"/>
        <v>10278.23</v>
      </c>
      <c r="AC116" s="33">
        <f t="shared" si="43"/>
        <v>10278.23</v>
      </c>
      <c r="AD116" s="33">
        <f t="shared" si="43"/>
        <v>10278.23</v>
      </c>
      <c r="AE116" s="33">
        <f t="shared" si="43"/>
        <v>10278.23</v>
      </c>
      <c r="AF116" s="33">
        <f t="shared" si="43"/>
        <v>10278.23</v>
      </c>
      <c r="AG116" s="33">
        <f t="shared" si="43"/>
        <v>10278.23</v>
      </c>
    </row>
    <row r="117" spans="1:54" s="20" customFormat="1" ht="15.75" customHeight="1">
      <c r="A117" s="25" t="s">
        <v>659</v>
      </c>
      <c r="B117" s="31">
        <v>3315.54</v>
      </c>
      <c r="C117" s="31">
        <v>3388.2</v>
      </c>
      <c r="D117" s="31">
        <v>3682.47</v>
      </c>
      <c r="E117" s="31">
        <v>4440.24</v>
      </c>
      <c r="F117" s="31">
        <v>4478.79</v>
      </c>
      <c r="G117" s="31">
        <v>4590.1400000000003</v>
      </c>
      <c r="H117" s="31">
        <v>4808.51</v>
      </c>
      <c r="I117" s="31">
        <v>4912.05</v>
      </c>
      <c r="J117" s="31">
        <v>4997.5200000000004</v>
      </c>
      <c r="K117" s="31">
        <v>5098.7299999999996</v>
      </c>
      <c r="L117" s="31">
        <v>5157.59</v>
      </c>
      <c r="M117" s="31">
        <v>5305.96</v>
      </c>
      <c r="N117" s="31">
        <v>5365.09</v>
      </c>
      <c r="O117" s="31">
        <v>5495.42</v>
      </c>
      <c r="P117" s="31">
        <v>5555.94</v>
      </c>
      <c r="Q117" s="31">
        <v>5714.31</v>
      </c>
      <c r="R117" s="31">
        <v>5986.34</v>
      </c>
      <c r="S117" s="31">
        <v>6226.28</v>
      </c>
      <c r="T117" s="32">
        <v>6413.99</v>
      </c>
      <c r="U117" s="32">
        <v>6513.83</v>
      </c>
      <c r="V117" s="32">
        <v>6685.86</v>
      </c>
      <c r="W117" s="32">
        <v>6899.39</v>
      </c>
      <c r="X117" s="33">
        <f t="shared" ref="X117:AG117" si="44">W117</f>
        <v>6899.39</v>
      </c>
      <c r="Y117" s="33">
        <f t="shared" si="44"/>
        <v>6899.39</v>
      </c>
      <c r="Z117" s="33">
        <f t="shared" si="44"/>
        <v>6899.39</v>
      </c>
      <c r="AA117" s="33">
        <f t="shared" si="44"/>
        <v>6899.39</v>
      </c>
      <c r="AB117" s="33">
        <f t="shared" si="44"/>
        <v>6899.39</v>
      </c>
      <c r="AC117" s="33">
        <f t="shared" si="44"/>
        <v>6899.39</v>
      </c>
      <c r="AD117" s="33">
        <f t="shared" si="44"/>
        <v>6899.39</v>
      </c>
      <c r="AE117" s="33">
        <f t="shared" si="44"/>
        <v>6899.39</v>
      </c>
      <c r="AF117" s="33">
        <f t="shared" si="44"/>
        <v>6899.39</v>
      </c>
      <c r="AG117" s="33">
        <f t="shared" si="44"/>
        <v>6899.39</v>
      </c>
    </row>
    <row r="118" spans="1:54" s="20" customFormat="1" ht="15.75" customHeight="1">
      <c r="A118" s="25" t="s">
        <v>660</v>
      </c>
      <c r="B118" s="31">
        <v>95084.66</v>
      </c>
      <c r="C118" s="31">
        <v>90006.13</v>
      </c>
      <c r="D118" s="31">
        <v>90856.79</v>
      </c>
      <c r="E118" s="31">
        <v>76402.880000000005</v>
      </c>
      <c r="F118" s="31">
        <v>71968.66</v>
      </c>
      <c r="G118" s="31">
        <v>77688.929999999993</v>
      </c>
      <c r="H118" s="31">
        <v>62446.98</v>
      </c>
      <c r="I118" s="31">
        <v>69408.98</v>
      </c>
      <c r="J118" s="31">
        <v>69431.320000000007</v>
      </c>
      <c r="K118" s="31">
        <v>75685.960000000006</v>
      </c>
      <c r="L118" s="31">
        <v>69565.34</v>
      </c>
      <c r="M118" s="31">
        <v>75819.98</v>
      </c>
      <c r="N118" s="31">
        <v>69699.37</v>
      </c>
      <c r="O118" s="31">
        <v>75954.009999999995</v>
      </c>
      <c r="P118" s="31">
        <v>75954.009999999995</v>
      </c>
      <c r="Q118" s="31">
        <v>82208.649999999994</v>
      </c>
      <c r="R118" s="31">
        <v>82208.649999999994</v>
      </c>
      <c r="S118" s="31">
        <v>81960.56</v>
      </c>
      <c r="T118" s="32">
        <v>82173.16</v>
      </c>
      <c r="U118" s="32">
        <v>82208.649999999994</v>
      </c>
      <c r="V118" s="32">
        <v>82208.649999999994</v>
      </c>
      <c r="W118" s="32">
        <v>82208.649999999994</v>
      </c>
      <c r="X118" s="33">
        <f t="shared" ref="X118:AG118" si="45">W118</f>
        <v>82208.649999999994</v>
      </c>
      <c r="Y118" s="33">
        <f t="shared" si="45"/>
        <v>82208.649999999994</v>
      </c>
      <c r="Z118" s="33">
        <f t="shared" si="45"/>
        <v>82208.649999999994</v>
      </c>
      <c r="AA118" s="33">
        <f t="shared" si="45"/>
        <v>82208.649999999994</v>
      </c>
      <c r="AB118" s="33">
        <f t="shared" si="45"/>
        <v>82208.649999999994</v>
      </c>
      <c r="AC118" s="33">
        <f t="shared" si="45"/>
        <v>82208.649999999994</v>
      </c>
      <c r="AD118" s="33">
        <f t="shared" si="45"/>
        <v>82208.649999999994</v>
      </c>
      <c r="AE118" s="33">
        <f t="shared" si="45"/>
        <v>82208.649999999994</v>
      </c>
      <c r="AF118" s="33">
        <f t="shared" si="45"/>
        <v>82208.649999999994</v>
      </c>
      <c r="AG118" s="33">
        <f t="shared" si="45"/>
        <v>82208.649999999994</v>
      </c>
    </row>
    <row r="119" spans="1:54" s="20" customFormat="1" ht="15.75" customHeight="1">
      <c r="A119" s="25" t="s">
        <v>661</v>
      </c>
      <c r="B119" s="31">
        <v>53846.080000000002</v>
      </c>
      <c r="C119" s="31">
        <v>47786.27</v>
      </c>
      <c r="D119" s="31">
        <v>40776.629999999997</v>
      </c>
      <c r="E119" s="31">
        <v>27786.16</v>
      </c>
      <c r="F119" s="31">
        <v>25337.82</v>
      </c>
      <c r="G119" s="31">
        <v>22069.360000000001</v>
      </c>
      <c r="H119" s="31">
        <v>23150.15</v>
      </c>
      <c r="I119" s="31">
        <v>22468.65</v>
      </c>
      <c r="J119" s="31">
        <v>22169.24</v>
      </c>
      <c r="K119" s="31">
        <v>13040.36</v>
      </c>
      <c r="L119" s="31">
        <v>3043.49</v>
      </c>
      <c r="M119" s="31">
        <v>3218.76</v>
      </c>
      <c r="N119" s="31">
        <v>3270.25</v>
      </c>
      <c r="O119" s="31">
        <v>2176.8000000000002</v>
      </c>
      <c r="P119" s="31">
        <v>2288.5500000000002</v>
      </c>
      <c r="Q119" s="31">
        <v>1779.81</v>
      </c>
      <c r="R119" s="31">
        <v>1698.25</v>
      </c>
      <c r="S119" s="31">
        <v>1748.18</v>
      </c>
      <c r="T119" s="32">
        <v>1540.44</v>
      </c>
      <c r="U119" s="32">
        <v>1544.78</v>
      </c>
      <c r="V119" s="32">
        <v>1320.41</v>
      </c>
      <c r="W119" s="32">
        <v>1383.67</v>
      </c>
      <c r="X119" s="33">
        <f t="shared" ref="X119:AG119" si="46">W119</f>
        <v>1383.67</v>
      </c>
      <c r="Y119" s="33">
        <f t="shared" si="46"/>
        <v>1383.67</v>
      </c>
      <c r="Z119" s="33">
        <f t="shared" si="46"/>
        <v>1383.67</v>
      </c>
      <c r="AA119" s="33">
        <f t="shared" si="46"/>
        <v>1383.67</v>
      </c>
      <c r="AB119" s="33">
        <f t="shared" si="46"/>
        <v>1383.67</v>
      </c>
      <c r="AC119" s="33">
        <f t="shared" si="46"/>
        <v>1383.67</v>
      </c>
      <c r="AD119" s="33">
        <f t="shared" si="46"/>
        <v>1383.67</v>
      </c>
      <c r="AE119" s="33">
        <f t="shared" si="46"/>
        <v>1383.67</v>
      </c>
      <c r="AF119" s="33">
        <f t="shared" si="46"/>
        <v>1383.67</v>
      </c>
      <c r="AG119" s="33">
        <f t="shared" si="46"/>
        <v>1383.67</v>
      </c>
    </row>
    <row r="120" spans="1:54" s="20" customFormat="1" ht="15.75" customHeight="1">
      <c r="A120" s="25" t="s">
        <v>662</v>
      </c>
      <c r="B120" s="31">
        <v>60062.22</v>
      </c>
      <c r="C120" s="31">
        <v>69594.17</v>
      </c>
      <c r="D120" s="31">
        <v>70017.75</v>
      </c>
      <c r="E120" s="31">
        <v>83907.92</v>
      </c>
      <c r="F120" s="31">
        <v>89613.4</v>
      </c>
      <c r="G120" s="31">
        <v>92019.16</v>
      </c>
      <c r="H120" s="31">
        <v>98143.27</v>
      </c>
      <c r="I120" s="31">
        <v>95179.87</v>
      </c>
      <c r="J120" s="31">
        <v>93903.77</v>
      </c>
      <c r="K120" s="31">
        <v>102719.9</v>
      </c>
      <c r="L120" s="31">
        <v>115328.2</v>
      </c>
      <c r="M120" s="31">
        <v>111588.5</v>
      </c>
      <c r="N120" s="31">
        <v>116807.5</v>
      </c>
      <c r="O120" s="31">
        <v>116470</v>
      </c>
      <c r="P120" s="31">
        <v>115858.1</v>
      </c>
      <c r="Q120" s="31">
        <v>116055.2</v>
      </c>
      <c r="R120" s="31">
        <v>118823.8</v>
      </c>
      <c r="S120" s="31">
        <v>121006.5</v>
      </c>
      <c r="T120" s="32">
        <v>122821.1</v>
      </c>
      <c r="U120" s="32">
        <v>124353.60000000001</v>
      </c>
      <c r="V120" s="32">
        <v>125902.39999999999</v>
      </c>
      <c r="W120" s="32">
        <v>126905.8</v>
      </c>
      <c r="X120" s="33">
        <f t="shared" ref="X120:AG120" si="47">W120</f>
        <v>126905.8</v>
      </c>
      <c r="Y120" s="33">
        <f t="shared" si="47"/>
        <v>126905.8</v>
      </c>
      <c r="Z120" s="33">
        <f t="shared" si="47"/>
        <v>126905.8</v>
      </c>
      <c r="AA120" s="33">
        <f t="shared" si="47"/>
        <v>126905.8</v>
      </c>
      <c r="AB120" s="33">
        <f t="shared" si="47"/>
        <v>126905.8</v>
      </c>
      <c r="AC120" s="33">
        <f t="shared" si="47"/>
        <v>126905.8</v>
      </c>
      <c r="AD120" s="33">
        <f t="shared" si="47"/>
        <v>126905.8</v>
      </c>
      <c r="AE120" s="33">
        <f t="shared" si="47"/>
        <v>126905.8</v>
      </c>
      <c r="AF120" s="33">
        <f t="shared" si="47"/>
        <v>126905.8</v>
      </c>
      <c r="AG120" s="33">
        <f t="shared" si="47"/>
        <v>126905.8</v>
      </c>
    </row>
    <row r="121" spans="1:54" s="20" customFormat="1" ht="15.75" customHeight="1">
      <c r="A121" s="25" t="s">
        <v>663</v>
      </c>
      <c r="B121" s="31">
        <v>2481.75</v>
      </c>
      <c r="C121" s="31">
        <v>2090.11</v>
      </c>
      <c r="D121" s="31">
        <v>2284.62</v>
      </c>
      <c r="E121" s="31">
        <v>2243.79</v>
      </c>
      <c r="F121" s="31">
        <v>2147.31</v>
      </c>
      <c r="G121" s="31">
        <v>2053.7800000000002</v>
      </c>
      <c r="H121" s="31">
        <v>2093.09</v>
      </c>
      <c r="I121" s="31">
        <v>2145.71</v>
      </c>
      <c r="J121" s="31">
        <v>2093.9</v>
      </c>
      <c r="K121" s="31">
        <v>1945.04</v>
      </c>
      <c r="L121" s="31">
        <v>1903.21</v>
      </c>
      <c r="M121" s="31">
        <v>1867.16</v>
      </c>
      <c r="N121" s="31">
        <v>1915.12</v>
      </c>
      <c r="O121" s="31">
        <v>1904.6</v>
      </c>
      <c r="P121" s="31">
        <v>1934.41</v>
      </c>
      <c r="Q121" s="31">
        <v>1751.45</v>
      </c>
      <c r="R121" s="31">
        <v>1606.78</v>
      </c>
      <c r="S121" s="31">
        <v>1616.69</v>
      </c>
      <c r="T121" s="32">
        <v>1621.84</v>
      </c>
      <c r="U121" s="32">
        <v>1642.52</v>
      </c>
      <c r="V121" s="32">
        <v>1652.26</v>
      </c>
      <c r="W121" s="32">
        <v>1690.29</v>
      </c>
      <c r="X121" s="33">
        <f t="shared" ref="X121:AG121" si="48">W121</f>
        <v>1690.29</v>
      </c>
      <c r="Y121" s="33">
        <f t="shared" si="48"/>
        <v>1690.29</v>
      </c>
      <c r="Z121" s="33">
        <f t="shared" si="48"/>
        <v>1690.29</v>
      </c>
      <c r="AA121" s="33">
        <f t="shared" si="48"/>
        <v>1690.29</v>
      </c>
      <c r="AB121" s="33">
        <f t="shared" si="48"/>
        <v>1690.29</v>
      </c>
      <c r="AC121" s="33">
        <f t="shared" si="48"/>
        <v>1690.29</v>
      </c>
      <c r="AD121" s="33">
        <f t="shared" si="48"/>
        <v>1690.29</v>
      </c>
      <c r="AE121" s="33">
        <f t="shared" si="48"/>
        <v>1690.29</v>
      </c>
      <c r="AF121" s="33">
        <f t="shared" si="48"/>
        <v>1690.29</v>
      </c>
      <c r="AG121" s="33">
        <f t="shared" si="48"/>
        <v>1690.29</v>
      </c>
    </row>
    <row r="122" spans="1:54" s="20" customFormat="1" ht="15.75" customHeight="1">
      <c r="A122" s="21" t="s">
        <v>664</v>
      </c>
      <c r="B122" s="34">
        <f t="shared" ref="B122:W122" si="49">SUM(B114:B121)</f>
        <v>650744.98999999987</v>
      </c>
      <c r="C122" s="34">
        <f t="shared" si="49"/>
        <v>655764.49000000011</v>
      </c>
      <c r="D122" s="34">
        <f t="shared" si="49"/>
        <v>657616.61</v>
      </c>
      <c r="E122" s="34">
        <f t="shared" si="49"/>
        <v>648901.29000000015</v>
      </c>
      <c r="F122" s="34">
        <f t="shared" si="49"/>
        <v>649148.92000000004</v>
      </c>
      <c r="G122" s="34">
        <f t="shared" si="49"/>
        <v>655322.79</v>
      </c>
      <c r="H122" s="34">
        <f t="shared" si="49"/>
        <v>657515.14</v>
      </c>
      <c r="I122" s="34">
        <f t="shared" si="49"/>
        <v>664851.41999999993</v>
      </c>
      <c r="J122" s="34">
        <f t="shared" si="49"/>
        <v>674303.29</v>
      </c>
      <c r="K122" s="34">
        <f t="shared" si="49"/>
        <v>686233.75</v>
      </c>
      <c r="L122" s="34">
        <f t="shared" si="49"/>
        <v>689344.91999999993</v>
      </c>
      <c r="M122" s="34">
        <f t="shared" si="49"/>
        <v>699809.64000000013</v>
      </c>
      <c r="N122" s="34">
        <f t="shared" si="49"/>
        <v>703236.64</v>
      </c>
      <c r="O122" s="34">
        <f t="shared" si="49"/>
        <v>709276.09</v>
      </c>
      <c r="P122" s="34">
        <f t="shared" si="49"/>
        <v>712333.19000000006</v>
      </c>
      <c r="Q122" s="34">
        <f t="shared" si="49"/>
        <v>718313.72</v>
      </c>
      <c r="R122" s="34">
        <f t="shared" si="49"/>
        <v>721762.81</v>
      </c>
      <c r="S122" s="34">
        <f t="shared" si="49"/>
        <v>724126.97000000009</v>
      </c>
      <c r="T122" s="21">
        <f t="shared" si="49"/>
        <v>727124.07999999984</v>
      </c>
      <c r="U122" s="21">
        <f t="shared" si="49"/>
        <v>730680.4</v>
      </c>
      <c r="V122" s="21">
        <f t="shared" si="49"/>
        <v>733915.96000000008</v>
      </c>
      <c r="W122" s="21">
        <f t="shared" si="49"/>
        <v>736816.96000000008</v>
      </c>
      <c r="X122" s="35">
        <f t="shared" ref="X122:AG122" si="50">W122</f>
        <v>736816.96000000008</v>
      </c>
      <c r="Y122" s="35">
        <f t="shared" si="50"/>
        <v>736816.96000000008</v>
      </c>
      <c r="Z122" s="35">
        <f t="shared" si="50"/>
        <v>736816.96000000008</v>
      </c>
      <c r="AA122" s="35">
        <f t="shared" si="50"/>
        <v>736816.96000000008</v>
      </c>
      <c r="AB122" s="35">
        <f t="shared" si="50"/>
        <v>736816.96000000008</v>
      </c>
      <c r="AC122" s="35">
        <f t="shared" si="50"/>
        <v>736816.96000000008</v>
      </c>
      <c r="AD122" s="35">
        <f t="shared" si="50"/>
        <v>736816.96000000008</v>
      </c>
      <c r="AE122" s="35">
        <f t="shared" si="50"/>
        <v>736816.96000000008</v>
      </c>
      <c r="AF122" s="35">
        <f t="shared" si="50"/>
        <v>736816.96000000008</v>
      </c>
      <c r="AG122" s="35">
        <f t="shared" si="50"/>
        <v>736816.96000000008</v>
      </c>
    </row>
    <row r="123" spans="1:54" s="20" customFormat="1" ht="15.75" customHeight="1"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21"/>
    </row>
    <row r="124" spans="1:54" s="20" customFormat="1" ht="15.75" customHeight="1">
      <c r="A124" s="37" t="s">
        <v>665</v>
      </c>
      <c r="B124" s="38"/>
      <c r="C124" s="21" t="s">
        <v>666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  <c r="AV124" s="36"/>
      <c r="AW124" s="36"/>
      <c r="AX124" s="36"/>
      <c r="AY124" s="36"/>
      <c r="AZ124" s="36"/>
      <c r="BA124" s="36"/>
      <c r="BB124" s="21"/>
    </row>
    <row r="125" spans="1:54" s="20" customFormat="1" ht="15.75" customHeight="1">
      <c r="A125" s="26" t="s">
        <v>239</v>
      </c>
      <c r="B125" s="19">
        <f t="shared" ref="B125:AG125" si="51">B119/B122</f>
        <v>8.2745285522674572E-2</v>
      </c>
      <c r="C125" s="19">
        <f t="shared" si="51"/>
        <v>7.2871085166566416E-2</v>
      </c>
      <c r="D125" s="19">
        <f t="shared" si="51"/>
        <v>6.200669110228222E-2</v>
      </c>
      <c r="E125" s="19">
        <f t="shared" si="51"/>
        <v>4.2820318634287188E-2</v>
      </c>
      <c r="F125" s="19">
        <f t="shared" si="51"/>
        <v>3.903236872057031E-2</v>
      </c>
      <c r="G125" s="19">
        <f t="shared" si="51"/>
        <v>3.367708301431116E-2</v>
      </c>
      <c r="H125" s="19">
        <f t="shared" si="51"/>
        <v>3.5208542878571586E-2</v>
      </c>
      <c r="I125" s="19">
        <f t="shared" si="51"/>
        <v>3.3794994376337505E-2</v>
      </c>
      <c r="J125" s="19">
        <f t="shared" si="51"/>
        <v>3.2877253201597165E-2</v>
      </c>
      <c r="K125" s="19">
        <f t="shared" si="51"/>
        <v>1.900279605892307E-2</v>
      </c>
      <c r="L125" s="19">
        <f t="shared" si="51"/>
        <v>4.4150466793894706E-3</v>
      </c>
      <c r="M125" s="19">
        <f t="shared" si="51"/>
        <v>4.5994793669889992E-3</v>
      </c>
      <c r="N125" s="19">
        <f t="shared" si="51"/>
        <v>4.6502838646177479E-3</v>
      </c>
      <c r="O125" s="19">
        <f t="shared" si="51"/>
        <v>3.0690446649625541E-3</v>
      </c>
      <c r="P125" s="19">
        <f t="shared" si="51"/>
        <v>3.2127521672828414E-3</v>
      </c>
      <c r="Q125" s="19">
        <f t="shared" si="51"/>
        <v>2.4777613881578095E-3</v>
      </c>
      <c r="R125" s="19">
        <f t="shared" si="51"/>
        <v>2.3529197909213412E-3</v>
      </c>
      <c r="S125" s="19">
        <f t="shared" si="51"/>
        <v>2.4141898761207582E-3</v>
      </c>
      <c r="T125" s="19">
        <f t="shared" si="51"/>
        <v>2.1185380079834521E-3</v>
      </c>
      <c r="U125" s="19">
        <f t="shared" si="51"/>
        <v>2.1141664673090996E-3</v>
      </c>
      <c r="V125" s="19">
        <f t="shared" si="51"/>
        <v>1.799129698719183E-3</v>
      </c>
      <c r="W125" s="19">
        <f t="shared" si="51"/>
        <v>1.8779019418879825E-3</v>
      </c>
      <c r="X125" s="19">
        <f t="shared" si="51"/>
        <v>1.8779019418879825E-3</v>
      </c>
      <c r="Y125" s="19">
        <f t="shared" si="51"/>
        <v>1.8779019418879825E-3</v>
      </c>
      <c r="Z125" s="19">
        <f t="shared" si="51"/>
        <v>1.8779019418879825E-3</v>
      </c>
      <c r="AA125" s="19">
        <f t="shared" si="51"/>
        <v>1.8779019418879825E-3</v>
      </c>
      <c r="AB125" s="19">
        <f t="shared" si="51"/>
        <v>1.8779019418879825E-3</v>
      </c>
      <c r="AC125" s="19">
        <f t="shared" si="51"/>
        <v>1.8779019418879825E-3</v>
      </c>
      <c r="AD125" s="19">
        <f t="shared" si="51"/>
        <v>1.8779019418879825E-3</v>
      </c>
      <c r="AE125" s="19">
        <f t="shared" si="51"/>
        <v>1.8779019418879825E-3</v>
      </c>
      <c r="AF125" s="19">
        <f t="shared" si="51"/>
        <v>1.8779019418879825E-3</v>
      </c>
      <c r="AG125" s="19">
        <f t="shared" si="51"/>
        <v>1.8779019418879825E-3</v>
      </c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  <c r="AV125" s="36"/>
      <c r="AW125" s="36"/>
      <c r="AX125" s="36"/>
      <c r="AY125" s="36"/>
      <c r="AZ125" s="36"/>
      <c r="BA125" s="36"/>
      <c r="BB125" s="21"/>
    </row>
    <row r="126" spans="1:54" s="20" customFormat="1" ht="15.75" customHeight="1">
      <c r="A126" s="23" t="s">
        <v>241</v>
      </c>
      <c r="B126" s="19">
        <f t="shared" ref="B126:AG126" si="52">B120/B122</f>
        <v>9.2297629521511979E-2</v>
      </c>
      <c r="C126" s="19">
        <f t="shared" si="52"/>
        <v>0.10612677426311996</v>
      </c>
      <c r="D126" s="19">
        <f t="shared" si="52"/>
        <v>0.10647199133245737</v>
      </c>
      <c r="E126" s="19">
        <f t="shared" si="52"/>
        <v>0.12930767944690014</v>
      </c>
      <c r="F126" s="19">
        <f t="shared" si="52"/>
        <v>0.13804752228502512</v>
      </c>
      <c r="G126" s="19">
        <f t="shared" si="52"/>
        <v>0.14041806786545605</v>
      </c>
      <c r="H126" s="19">
        <f t="shared" si="52"/>
        <v>0.14926389375611945</v>
      </c>
      <c r="I126" s="19">
        <f t="shared" si="52"/>
        <v>0.1431596100073006</v>
      </c>
      <c r="J126" s="19">
        <f t="shared" si="52"/>
        <v>0.13926043576029415</v>
      </c>
      <c r="K126" s="19">
        <f t="shared" si="52"/>
        <v>0.14968645887789692</v>
      </c>
      <c r="L126" s="19">
        <f t="shared" si="52"/>
        <v>0.16730115310054075</v>
      </c>
      <c r="M126" s="19">
        <f t="shared" si="52"/>
        <v>0.15945550564293454</v>
      </c>
      <c r="N126" s="19">
        <f t="shared" si="52"/>
        <v>0.16609984940488881</v>
      </c>
      <c r="O126" s="19">
        <f t="shared" si="52"/>
        <v>0.16420968032349717</v>
      </c>
      <c r="P126" s="19">
        <f t="shared" si="52"/>
        <v>0.16264593820203715</v>
      </c>
      <c r="Q126" s="19">
        <f t="shared" si="52"/>
        <v>0.16156617473490553</v>
      </c>
      <c r="R126" s="19">
        <f t="shared" si="52"/>
        <v>0.16462998419106686</v>
      </c>
      <c r="S126" s="19">
        <f t="shared" si="52"/>
        <v>0.16710674372479178</v>
      </c>
      <c r="T126" s="19">
        <f t="shared" si="52"/>
        <v>0.16891353673777387</v>
      </c>
      <c r="U126" s="19">
        <f t="shared" si="52"/>
        <v>0.17018877199935842</v>
      </c>
      <c r="V126" s="19">
        <f t="shared" si="52"/>
        <v>0.17154879694944905</v>
      </c>
      <c r="W126" s="19">
        <f t="shared" si="52"/>
        <v>0.17223517764846236</v>
      </c>
      <c r="X126" s="19">
        <f t="shared" si="52"/>
        <v>0.17223517764846236</v>
      </c>
      <c r="Y126" s="19">
        <f t="shared" si="52"/>
        <v>0.17223517764846236</v>
      </c>
      <c r="Z126" s="19">
        <f t="shared" si="52"/>
        <v>0.17223517764846236</v>
      </c>
      <c r="AA126" s="19">
        <f t="shared" si="52"/>
        <v>0.17223517764846236</v>
      </c>
      <c r="AB126" s="19">
        <f t="shared" si="52"/>
        <v>0.17223517764846236</v>
      </c>
      <c r="AC126" s="19">
        <f t="shared" si="52"/>
        <v>0.17223517764846236</v>
      </c>
      <c r="AD126" s="19">
        <f t="shared" si="52"/>
        <v>0.17223517764846236</v>
      </c>
      <c r="AE126" s="19">
        <f t="shared" si="52"/>
        <v>0.17223517764846236</v>
      </c>
      <c r="AF126" s="19">
        <f t="shared" si="52"/>
        <v>0.17223517764846236</v>
      </c>
      <c r="AG126" s="19">
        <f t="shared" si="52"/>
        <v>0.17223517764846236</v>
      </c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6"/>
      <c r="BA126" s="36"/>
      <c r="BB126" s="21"/>
    </row>
    <row r="127" spans="1:54" s="20" customFormat="1" ht="15.75" customHeight="1">
      <c r="A127" s="26" t="s">
        <v>244</v>
      </c>
      <c r="B127" s="19">
        <f t="shared" ref="B127:AG127" si="53">B118/B122</f>
        <v>0.14611662242685883</v>
      </c>
      <c r="C127" s="19">
        <f t="shared" si="53"/>
        <v>0.13725374181209474</v>
      </c>
      <c r="D127" s="19">
        <f t="shared" si="53"/>
        <v>0.13816072863488044</v>
      </c>
      <c r="E127" s="19">
        <f t="shared" si="53"/>
        <v>0.11774191418235581</v>
      </c>
      <c r="F127" s="19">
        <f t="shared" si="53"/>
        <v>0.11086617844176649</v>
      </c>
      <c r="G127" s="19">
        <f t="shared" si="53"/>
        <v>0.11855063059839563</v>
      </c>
      <c r="H127" s="19">
        <f t="shared" si="53"/>
        <v>9.4974208502636159E-2</v>
      </c>
      <c r="I127" s="19">
        <f t="shared" si="53"/>
        <v>0.10439773145103609</v>
      </c>
      <c r="J127" s="19">
        <f t="shared" si="53"/>
        <v>0.10296749404856086</v>
      </c>
      <c r="K127" s="19">
        <f t="shared" si="53"/>
        <v>0.1102918065455102</v>
      </c>
      <c r="L127" s="19">
        <f t="shared" si="53"/>
        <v>0.100915141290952</v>
      </c>
      <c r="M127" s="19">
        <f t="shared" si="53"/>
        <v>0.10834372044374807</v>
      </c>
      <c r="N127" s="19">
        <f t="shared" si="53"/>
        <v>9.911225615320611E-2</v>
      </c>
      <c r="O127" s="19">
        <f t="shared" si="53"/>
        <v>0.10708666353041733</v>
      </c>
      <c r="P127" s="19">
        <f t="shared" si="53"/>
        <v>0.10662708275603441</v>
      </c>
      <c r="Q127" s="19">
        <f t="shared" si="53"/>
        <v>0.11444672113460397</v>
      </c>
      <c r="R127" s="19">
        <f t="shared" si="53"/>
        <v>0.11389981426169629</v>
      </c>
      <c r="S127" s="19">
        <f t="shared" si="53"/>
        <v>0.11318534372500998</v>
      </c>
      <c r="T127" s="19">
        <f t="shared" si="53"/>
        <v>0.11301119335781043</v>
      </c>
      <c r="U127" s="19">
        <f t="shared" si="53"/>
        <v>0.11250972381358525</v>
      </c>
      <c r="V127" s="19">
        <f t="shared" si="53"/>
        <v>0.11201371067063316</v>
      </c>
      <c r="W127" s="19">
        <f t="shared" si="53"/>
        <v>0.11157268964058589</v>
      </c>
      <c r="X127" s="19">
        <f t="shared" si="53"/>
        <v>0.11157268964058589</v>
      </c>
      <c r="Y127" s="19">
        <f t="shared" si="53"/>
        <v>0.11157268964058589</v>
      </c>
      <c r="Z127" s="19">
        <f t="shared" si="53"/>
        <v>0.11157268964058589</v>
      </c>
      <c r="AA127" s="19">
        <f t="shared" si="53"/>
        <v>0.11157268964058589</v>
      </c>
      <c r="AB127" s="19">
        <f t="shared" si="53"/>
        <v>0.11157268964058589</v>
      </c>
      <c r="AC127" s="19">
        <f t="shared" si="53"/>
        <v>0.11157268964058589</v>
      </c>
      <c r="AD127" s="19">
        <f t="shared" si="53"/>
        <v>0.11157268964058589</v>
      </c>
      <c r="AE127" s="19">
        <f t="shared" si="53"/>
        <v>0.11157268964058589</v>
      </c>
      <c r="AF127" s="19">
        <f t="shared" si="53"/>
        <v>0.11157268964058589</v>
      </c>
      <c r="AG127" s="19">
        <f t="shared" si="53"/>
        <v>0.11157268964058589</v>
      </c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6"/>
      <c r="BA127" s="36"/>
      <c r="BB127" s="21"/>
    </row>
    <row r="128" spans="1:54" s="20" customFormat="1" ht="15.75" customHeight="1">
      <c r="A128" s="26" t="s">
        <v>243</v>
      </c>
      <c r="B128" s="19">
        <f t="shared" ref="B128:AG128" si="54">B114/B122</f>
        <v>0.61150420843040232</v>
      </c>
      <c r="C128" s="19">
        <f t="shared" si="54"/>
        <v>0.61398140054823636</v>
      </c>
      <c r="D128" s="19">
        <f t="shared" si="54"/>
        <v>0.62164062431452272</v>
      </c>
      <c r="E128" s="19">
        <f t="shared" si="54"/>
        <v>0.63045783126737187</v>
      </c>
      <c r="F128" s="19">
        <f t="shared" si="54"/>
        <v>0.63129304751827975</v>
      </c>
      <c r="G128" s="19">
        <f t="shared" si="54"/>
        <v>0.62627274110213682</v>
      </c>
      <c r="H128" s="19">
        <f t="shared" si="54"/>
        <v>0.63268307403537505</v>
      </c>
      <c r="I128" s="19">
        <f t="shared" si="54"/>
        <v>0.62724931835145969</v>
      </c>
      <c r="J128" s="19">
        <f t="shared" si="54"/>
        <v>0.62994531733635761</v>
      </c>
      <c r="K128" s="19">
        <f t="shared" si="54"/>
        <v>0.62264264909733746</v>
      </c>
      <c r="L128" s="19">
        <f t="shared" si="54"/>
        <v>0.62726537536535421</v>
      </c>
      <c r="M128" s="19">
        <f t="shared" si="54"/>
        <v>0.62083297394988723</v>
      </c>
      <c r="N128" s="19">
        <f t="shared" si="54"/>
        <v>0.6223684533843401</v>
      </c>
      <c r="O128" s="19">
        <f t="shared" si="54"/>
        <v>0.61763565158385647</v>
      </c>
      <c r="P128" s="19">
        <f t="shared" si="54"/>
        <v>0.6154948360611977</v>
      </c>
      <c r="Q128" s="19">
        <f t="shared" si="54"/>
        <v>0.61008120518705955</v>
      </c>
      <c r="R128" s="19">
        <f t="shared" si="54"/>
        <v>0.60638826763601184</v>
      </c>
      <c r="S128" s="19">
        <f t="shared" si="54"/>
        <v>0.603579231415728</v>
      </c>
      <c r="T128" s="19">
        <f t="shared" si="54"/>
        <v>0.60176029378644713</v>
      </c>
      <c r="U128" s="19">
        <f t="shared" si="54"/>
        <v>0.59950875923317493</v>
      </c>
      <c r="V128" s="19">
        <f t="shared" si="54"/>
        <v>0.59787703758343114</v>
      </c>
      <c r="W128" s="19">
        <f t="shared" si="54"/>
        <v>0.59636045836947071</v>
      </c>
      <c r="X128" s="19">
        <f t="shared" si="54"/>
        <v>0.59636045836947071</v>
      </c>
      <c r="Y128" s="19">
        <f t="shared" si="54"/>
        <v>0.59636045836947071</v>
      </c>
      <c r="Z128" s="19">
        <f t="shared" si="54"/>
        <v>0.59636045836947071</v>
      </c>
      <c r="AA128" s="19">
        <f t="shared" si="54"/>
        <v>0.59636045836947071</v>
      </c>
      <c r="AB128" s="19">
        <f t="shared" si="54"/>
        <v>0.59636045836947071</v>
      </c>
      <c r="AC128" s="19">
        <f t="shared" si="54"/>
        <v>0.59636045836947071</v>
      </c>
      <c r="AD128" s="19">
        <f t="shared" si="54"/>
        <v>0.59636045836947071</v>
      </c>
      <c r="AE128" s="19">
        <f t="shared" si="54"/>
        <v>0.59636045836947071</v>
      </c>
      <c r="AF128" s="19">
        <f t="shared" si="54"/>
        <v>0.59636045836947071</v>
      </c>
      <c r="AG128" s="19">
        <f t="shared" si="54"/>
        <v>0.59636045836947071</v>
      </c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6"/>
      <c r="BA128" s="36"/>
      <c r="BB128" s="21"/>
    </row>
    <row r="129" spans="1:54" s="20" customFormat="1" ht="15.75" customHeight="1">
      <c r="A129" s="26" t="s">
        <v>248</v>
      </c>
      <c r="B129" s="19">
        <f t="shared" ref="B129:AG129" si="55">B115/B122</f>
        <v>4.6900184356394363E-2</v>
      </c>
      <c r="C129" s="19">
        <f t="shared" si="55"/>
        <v>4.8577668485830929E-2</v>
      </c>
      <c r="D129" s="19">
        <f t="shared" si="55"/>
        <v>4.9426853740814118E-2</v>
      </c>
      <c r="E129" s="19">
        <f t="shared" si="55"/>
        <v>5.5711693838673047E-2</v>
      </c>
      <c r="F129" s="19">
        <f t="shared" si="55"/>
        <v>5.5918694280504999E-2</v>
      </c>
      <c r="G129" s="19">
        <f t="shared" si="55"/>
        <v>5.6394559389579595E-2</v>
      </c>
      <c r="H129" s="19">
        <f t="shared" si="55"/>
        <v>6.2647850207677352E-2</v>
      </c>
      <c r="I129" s="19">
        <f t="shared" si="55"/>
        <v>6.5952149128296972E-2</v>
      </c>
      <c r="J129" s="19">
        <f t="shared" si="55"/>
        <v>6.9510991114992177E-2</v>
      </c>
      <c r="K129" s="19">
        <f t="shared" si="55"/>
        <v>7.2782022160816195E-2</v>
      </c>
      <c r="L129" s="19">
        <f t="shared" si="55"/>
        <v>7.4977835478935564E-2</v>
      </c>
      <c r="M129" s="19">
        <f t="shared" si="55"/>
        <v>8.1724295767060293E-2</v>
      </c>
      <c r="N129" s="19">
        <f t="shared" si="55"/>
        <v>8.2632270127449559E-2</v>
      </c>
      <c r="O129" s="19">
        <f t="shared" si="55"/>
        <v>8.2895886142165032E-2</v>
      </c>
      <c r="P129" s="19">
        <f t="shared" si="55"/>
        <v>8.6433414677757739E-2</v>
      </c>
      <c r="Q129" s="19">
        <f t="shared" si="55"/>
        <v>8.6665948688826377E-2</v>
      </c>
      <c r="R129" s="19">
        <f t="shared" si="55"/>
        <v>8.8128827252820077E-2</v>
      </c>
      <c r="S129" s="19">
        <f t="shared" si="55"/>
        <v>8.8838549957613089E-2</v>
      </c>
      <c r="T129" s="19">
        <f t="shared" si="55"/>
        <v>8.9143630066549323E-2</v>
      </c>
      <c r="U129" s="19">
        <f t="shared" si="55"/>
        <v>9.0480831290944724E-2</v>
      </c>
      <c r="V129" s="19">
        <f t="shared" si="55"/>
        <v>9.1404620768841149E-2</v>
      </c>
      <c r="W129" s="19">
        <f t="shared" si="55"/>
        <v>9.2346449245685094E-2</v>
      </c>
      <c r="X129" s="19">
        <f t="shared" si="55"/>
        <v>9.2346449245685094E-2</v>
      </c>
      <c r="Y129" s="19">
        <f t="shared" si="55"/>
        <v>9.2346449245685094E-2</v>
      </c>
      <c r="Z129" s="19">
        <f t="shared" si="55"/>
        <v>9.2346449245685094E-2</v>
      </c>
      <c r="AA129" s="19">
        <f t="shared" si="55"/>
        <v>9.2346449245685094E-2</v>
      </c>
      <c r="AB129" s="19">
        <f t="shared" si="55"/>
        <v>9.2346449245685094E-2</v>
      </c>
      <c r="AC129" s="19">
        <f t="shared" si="55"/>
        <v>9.2346449245685094E-2</v>
      </c>
      <c r="AD129" s="19">
        <f t="shared" si="55"/>
        <v>9.2346449245685094E-2</v>
      </c>
      <c r="AE129" s="19">
        <f t="shared" si="55"/>
        <v>9.2346449245685094E-2</v>
      </c>
      <c r="AF129" s="19">
        <f t="shared" si="55"/>
        <v>9.2346449245685094E-2</v>
      </c>
      <c r="AG129" s="19">
        <f t="shared" si="55"/>
        <v>9.2346449245685094E-2</v>
      </c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6"/>
      <c r="BA129" s="36"/>
      <c r="BB129" s="21"/>
    </row>
    <row r="130" spans="1:54" s="20" customFormat="1" ht="15.75" customHeight="1">
      <c r="A130" s="26" t="s">
        <v>633</v>
      </c>
      <c r="B130" s="19">
        <f t="shared" ref="B130:AG130" si="56">B117/B122</f>
        <v>5.0949912038508365E-3</v>
      </c>
      <c r="C130" s="19">
        <f t="shared" si="56"/>
        <v>5.166793950675797E-3</v>
      </c>
      <c r="D130" s="19">
        <f t="shared" si="56"/>
        <v>5.5997216980270617E-3</v>
      </c>
      <c r="E130" s="19">
        <f t="shared" si="56"/>
        <v>6.8427048434439065E-3</v>
      </c>
      <c r="F130" s="19">
        <f t="shared" si="56"/>
        <v>6.8994800145396528E-3</v>
      </c>
      <c r="G130" s="19">
        <f t="shared" si="56"/>
        <v>7.0043954979804686E-3</v>
      </c>
      <c r="H130" s="19">
        <f t="shared" si="56"/>
        <v>7.3131547967093197E-3</v>
      </c>
      <c r="I130" s="19">
        <f t="shared" si="56"/>
        <v>7.3881920865868055E-3</v>
      </c>
      <c r="J130" s="19">
        <f t="shared" si="56"/>
        <v>7.4113830884615737E-3</v>
      </c>
      <c r="K130" s="19">
        <f t="shared" si="56"/>
        <v>7.4300192900742636E-3</v>
      </c>
      <c r="L130" s="19">
        <f t="shared" si="56"/>
        <v>7.4818713395320311E-3</v>
      </c>
      <c r="M130" s="19">
        <f t="shared" si="56"/>
        <v>7.5820047291717775E-3</v>
      </c>
      <c r="N130" s="19">
        <f t="shared" si="56"/>
        <v>7.6291388912841634E-3</v>
      </c>
      <c r="O130" s="19">
        <f t="shared" si="56"/>
        <v>7.7479278908161144E-3</v>
      </c>
      <c r="P130" s="19">
        <f t="shared" si="56"/>
        <v>7.7996365717565384E-3</v>
      </c>
      <c r="Q130" s="19">
        <f t="shared" si="56"/>
        <v>7.955173124077319E-3</v>
      </c>
      <c r="R130" s="19">
        <f t="shared" si="56"/>
        <v>8.2940543860939575E-3</v>
      </c>
      <c r="S130" s="19">
        <f t="shared" si="56"/>
        <v>8.5983263404758956E-3</v>
      </c>
      <c r="T130" s="19">
        <f t="shared" si="56"/>
        <v>8.8210391821984518E-3</v>
      </c>
      <c r="U130" s="19">
        <f t="shared" si="56"/>
        <v>8.9147457629902213E-3</v>
      </c>
      <c r="V130" s="19">
        <f t="shared" si="56"/>
        <v>9.1098441298374262E-3</v>
      </c>
      <c r="W130" s="19">
        <f t="shared" si="56"/>
        <v>9.3637774027351371E-3</v>
      </c>
      <c r="X130" s="19">
        <f t="shared" si="56"/>
        <v>9.3637774027351371E-3</v>
      </c>
      <c r="Y130" s="19">
        <f t="shared" si="56"/>
        <v>9.3637774027351371E-3</v>
      </c>
      <c r="Z130" s="19">
        <f t="shared" si="56"/>
        <v>9.3637774027351371E-3</v>
      </c>
      <c r="AA130" s="19">
        <f t="shared" si="56"/>
        <v>9.3637774027351371E-3</v>
      </c>
      <c r="AB130" s="19">
        <f t="shared" si="56"/>
        <v>9.3637774027351371E-3</v>
      </c>
      <c r="AC130" s="19">
        <f t="shared" si="56"/>
        <v>9.3637774027351371E-3</v>
      </c>
      <c r="AD130" s="19">
        <f t="shared" si="56"/>
        <v>9.3637774027351371E-3</v>
      </c>
      <c r="AE130" s="19">
        <f t="shared" si="56"/>
        <v>9.3637774027351371E-3</v>
      </c>
      <c r="AF130" s="19">
        <f t="shared" si="56"/>
        <v>9.3637774027351371E-3</v>
      </c>
      <c r="AG130" s="19">
        <f t="shared" si="56"/>
        <v>9.3637774027351371E-3</v>
      </c>
      <c r="BA130" s="36">
        <f>SUM(BA114:BA129)</f>
        <v>0</v>
      </c>
    </row>
    <row r="131" spans="1:54" s="20" customFormat="1" ht="15.75" customHeight="1">
      <c r="A131" s="26" t="s">
        <v>634</v>
      </c>
      <c r="B131" s="19">
        <v>0</v>
      </c>
      <c r="C131" s="19">
        <v>0</v>
      </c>
      <c r="D131" s="19">
        <v>0</v>
      </c>
      <c r="E131" s="19">
        <v>0</v>
      </c>
      <c r="F131" s="19">
        <v>0</v>
      </c>
      <c r="G131" s="19">
        <v>0</v>
      </c>
      <c r="H131" s="19">
        <v>0</v>
      </c>
      <c r="I131" s="19">
        <v>0</v>
      </c>
      <c r="J131" s="19">
        <v>0</v>
      </c>
      <c r="K131" s="19">
        <v>0</v>
      </c>
      <c r="L131" s="19">
        <v>0</v>
      </c>
      <c r="M131" s="19">
        <v>0</v>
      </c>
      <c r="N131" s="19">
        <v>0</v>
      </c>
      <c r="O131" s="19">
        <v>0</v>
      </c>
      <c r="P131" s="19">
        <v>0</v>
      </c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>
        <v>0</v>
      </c>
      <c r="Y131" s="19">
        <v>0</v>
      </c>
      <c r="Z131" s="19">
        <v>0</v>
      </c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</row>
    <row r="132" spans="1:54" s="20" customFormat="1" ht="15.75" customHeight="1">
      <c r="A132" s="26" t="s">
        <v>238</v>
      </c>
      <c r="B132" s="19">
        <f t="shared" ref="B132:AG132" si="57">B116/B122/2</f>
        <v>5.7636863251148513E-3</v>
      </c>
      <c r="C132" s="19">
        <f t="shared" si="57"/>
        <v>6.4176241077036657E-3</v>
      </c>
      <c r="D132" s="19">
        <f t="shared" si="57"/>
        <v>6.6096490476419073E-3</v>
      </c>
      <c r="E132" s="19">
        <f t="shared" si="57"/>
        <v>6.8300141613218228E-3</v>
      </c>
      <c r="F132" s="19">
        <f t="shared" si="57"/>
        <v>7.3174118505812194E-3</v>
      </c>
      <c r="G132" s="19">
        <f t="shared" si="57"/>
        <v>7.2742625050473209E-3</v>
      </c>
      <c r="H132" s="19">
        <f t="shared" si="57"/>
        <v>7.3629711401018089E-3</v>
      </c>
      <c r="I132" s="19">
        <f t="shared" si="57"/>
        <v>7.4153259686201775E-3</v>
      </c>
      <c r="J132" s="19">
        <f t="shared" si="57"/>
        <v>7.4609231107266288E-3</v>
      </c>
      <c r="K132" s="19">
        <f t="shared" si="57"/>
        <v>7.664939242641446E-3</v>
      </c>
      <c r="L132" s="19">
        <f t="shared" si="57"/>
        <v>7.4413401059080847E-3</v>
      </c>
      <c r="M132" s="19">
        <f t="shared" si="57"/>
        <v>7.3969615508583152E-3</v>
      </c>
      <c r="N132" s="19">
        <f t="shared" si="57"/>
        <v>7.3922271740562316E-3</v>
      </c>
      <c r="O132" s="19">
        <f t="shared" si="57"/>
        <v>7.3349363856322859E-3</v>
      </c>
      <c r="P132" s="19">
        <f t="shared" si="57"/>
        <v>7.5353711933596685E-3</v>
      </c>
      <c r="Q132" s="19">
        <f t="shared" si="57"/>
        <v>7.1843678553153633E-3</v>
      </c>
      <c r="R132" s="19">
        <f t="shared" si="57"/>
        <v>7.0399720373511615E-3</v>
      </c>
      <c r="S132" s="19">
        <f t="shared" si="57"/>
        <v>7.0225046306450923E-3</v>
      </c>
      <c r="T132" s="19">
        <f t="shared" si="57"/>
        <v>7.0006414861133485E-3</v>
      </c>
      <c r="U132" s="19">
        <f t="shared" si="57"/>
        <v>7.0175346156814934E-3</v>
      </c>
      <c r="V132" s="19">
        <f t="shared" si="57"/>
        <v>6.9977835064385287E-3</v>
      </c>
      <c r="W132" s="19">
        <f t="shared" si="57"/>
        <v>6.9747512326534923E-3</v>
      </c>
      <c r="X132" s="19">
        <f t="shared" si="57"/>
        <v>6.9747512326534923E-3</v>
      </c>
      <c r="Y132" s="19">
        <f t="shared" si="57"/>
        <v>6.9747512326534923E-3</v>
      </c>
      <c r="Z132" s="19">
        <f t="shared" si="57"/>
        <v>6.9747512326534923E-3</v>
      </c>
      <c r="AA132" s="19">
        <f t="shared" si="57"/>
        <v>6.9747512326534923E-3</v>
      </c>
      <c r="AB132" s="19">
        <f t="shared" si="57"/>
        <v>6.9747512326534923E-3</v>
      </c>
      <c r="AC132" s="19">
        <f t="shared" si="57"/>
        <v>6.9747512326534923E-3</v>
      </c>
      <c r="AD132" s="19">
        <f t="shared" si="57"/>
        <v>6.9747512326534923E-3</v>
      </c>
      <c r="AE132" s="19">
        <f t="shared" si="57"/>
        <v>6.9747512326534923E-3</v>
      </c>
      <c r="AF132" s="19">
        <f t="shared" si="57"/>
        <v>6.9747512326534923E-3</v>
      </c>
      <c r="AG132" s="19">
        <f t="shared" si="57"/>
        <v>6.9747512326534923E-3</v>
      </c>
    </row>
    <row r="133" spans="1:54" s="20" customFormat="1" ht="15.75" customHeight="1">
      <c r="A133" s="26" t="s">
        <v>242</v>
      </c>
      <c r="B133" s="19">
        <f t="shared" ref="B133:AG133" si="58">B116/B122/2</f>
        <v>5.7636863251148513E-3</v>
      </c>
      <c r="C133" s="19">
        <f t="shared" si="58"/>
        <v>6.4176241077036657E-3</v>
      </c>
      <c r="D133" s="19">
        <f t="shared" si="58"/>
        <v>6.6096490476419073E-3</v>
      </c>
      <c r="E133" s="19">
        <f t="shared" si="58"/>
        <v>6.8300141613218228E-3</v>
      </c>
      <c r="F133" s="19">
        <f t="shared" si="58"/>
        <v>7.3174118505812194E-3</v>
      </c>
      <c r="G133" s="19">
        <f t="shared" si="58"/>
        <v>7.2742625050473209E-3</v>
      </c>
      <c r="H133" s="19">
        <f t="shared" si="58"/>
        <v>7.3629711401018089E-3</v>
      </c>
      <c r="I133" s="19">
        <f t="shared" si="58"/>
        <v>7.4153259686201775E-3</v>
      </c>
      <c r="J133" s="19">
        <f t="shared" si="58"/>
        <v>7.4609231107266288E-3</v>
      </c>
      <c r="K133" s="19">
        <f t="shared" si="58"/>
        <v>7.664939242641446E-3</v>
      </c>
      <c r="L133" s="19">
        <f t="shared" si="58"/>
        <v>7.4413401059080847E-3</v>
      </c>
      <c r="M133" s="19">
        <f t="shared" si="58"/>
        <v>7.3969615508583152E-3</v>
      </c>
      <c r="N133" s="19">
        <f t="shared" si="58"/>
        <v>7.3922271740562316E-3</v>
      </c>
      <c r="O133" s="19">
        <f t="shared" si="58"/>
        <v>7.3349363856322859E-3</v>
      </c>
      <c r="P133" s="19">
        <f t="shared" si="58"/>
        <v>7.5353711933596685E-3</v>
      </c>
      <c r="Q133" s="19">
        <f t="shared" si="58"/>
        <v>7.1843678553153633E-3</v>
      </c>
      <c r="R133" s="19">
        <f t="shared" si="58"/>
        <v>7.0399720373511615E-3</v>
      </c>
      <c r="S133" s="19">
        <f t="shared" si="58"/>
        <v>7.0225046306450923E-3</v>
      </c>
      <c r="T133" s="19">
        <f t="shared" si="58"/>
        <v>7.0006414861133485E-3</v>
      </c>
      <c r="U133" s="19">
        <f t="shared" si="58"/>
        <v>7.0175346156814934E-3</v>
      </c>
      <c r="V133" s="19">
        <f t="shared" si="58"/>
        <v>6.9977835064385287E-3</v>
      </c>
      <c r="W133" s="19">
        <f t="shared" si="58"/>
        <v>6.9747512326534923E-3</v>
      </c>
      <c r="X133" s="19">
        <f t="shared" si="58"/>
        <v>6.9747512326534923E-3</v>
      </c>
      <c r="Y133" s="19">
        <f t="shared" si="58"/>
        <v>6.9747512326534923E-3</v>
      </c>
      <c r="Z133" s="19">
        <f t="shared" si="58"/>
        <v>6.9747512326534923E-3</v>
      </c>
      <c r="AA133" s="19">
        <f t="shared" si="58"/>
        <v>6.9747512326534923E-3</v>
      </c>
      <c r="AB133" s="19">
        <f t="shared" si="58"/>
        <v>6.9747512326534923E-3</v>
      </c>
      <c r="AC133" s="19">
        <f t="shared" si="58"/>
        <v>6.9747512326534923E-3</v>
      </c>
      <c r="AD133" s="19">
        <f t="shared" si="58"/>
        <v>6.9747512326534923E-3</v>
      </c>
      <c r="AE133" s="19">
        <f t="shared" si="58"/>
        <v>6.9747512326534923E-3</v>
      </c>
      <c r="AF133" s="19">
        <f t="shared" si="58"/>
        <v>6.9747512326534923E-3</v>
      </c>
      <c r="AG133" s="19">
        <f t="shared" si="58"/>
        <v>6.9747512326534923E-3</v>
      </c>
    </row>
    <row r="134" spans="1:54" s="20" customFormat="1" ht="15.75" customHeight="1">
      <c r="A134" s="26" t="s">
        <v>245</v>
      </c>
      <c r="B134" s="19">
        <f t="shared" ref="B134:AG134" si="59">B121/B122</f>
        <v>3.8137058880776025E-3</v>
      </c>
      <c r="C134" s="19">
        <f t="shared" si="59"/>
        <v>3.1872875580682934E-3</v>
      </c>
      <c r="D134" s="19">
        <f t="shared" si="59"/>
        <v>3.4740910817322571E-3</v>
      </c>
      <c r="E134" s="19">
        <f t="shared" si="59"/>
        <v>3.4578294643242261E-3</v>
      </c>
      <c r="F134" s="19">
        <f t="shared" si="59"/>
        <v>3.307885038151184E-3</v>
      </c>
      <c r="G134" s="19">
        <f t="shared" si="59"/>
        <v>3.1339975220455864E-3</v>
      </c>
      <c r="H134" s="19">
        <f t="shared" si="59"/>
        <v>3.1833335427074731E-3</v>
      </c>
      <c r="I134" s="19">
        <f t="shared" si="59"/>
        <v>3.227352661742078E-3</v>
      </c>
      <c r="J134" s="19">
        <f t="shared" si="59"/>
        <v>3.1052792282831661E-3</v>
      </c>
      <c r="K134" s="19">
        <f t="shared" si="59"/>
        <v>2.8343694841590056E-3</v>
      </c>
      <c r="L134" s="19">
        <f t="shared" si="59"/>
        <v>2.7608965334799309E-3</v>
      </c>
      <c r="M134" s="19">
        <f t="shared" si="59"/>
        <v>2.6680969984923327E-3</v>
      </c>
      <c r="N134" s="19">
        <f t="shared" si="59"/>
        <v>2.7232938261009835E-3</v>
      </c>
      <c r="O134" s="19">
        <f t="shared" si="59"/>
        <v>2.6852730930208009E-3</v>
      </c>
      <c r="P134" s="19">
        <f t="shared" si="59"/>
        <v>2.7155971772142191E-3</v>
      </c>
      <c r="Q134" s="19">
        <f t="shared" si="59"/>
        <v>2.4382800317387784E-3</v>
      </c>
      <c r="R134" s="19">
        <f t="shared" si="59"/>
        <v>2.2261884066872325E-3</v>
      </c>
      <c r="S134" s="19">
        <f t="shared" si="59"/>
        <v>2.2326056989701681E-3</v>
      </c>
      <c r="T134" s="19">
        <f t="shared" si="59"/>
        <v>2.2304858890108553E-3</v>
      </c>
      <c r="U134" s="19">
        <f t="shared" si="59"/>
        <v>2.2479322012743191E-3</v>
      </c>
      <c r="V134" s="19">
        <f t="shared" si="59"/>
        <v>2.2512931862116742E-3</v>
      </c>
      <c r="W134" s="19">
        <f t="shared" si="59"/>
        <v>2.2940432858657321E-3</v>
      </c>
      <c r="X134" s="19">
        <f t="shared" si="59"/>
        <v>2.2940432858657321E-3</v>
      </c>
      <c r="Y134" s="19">
        <f t="shared" si="59"/>
        <v>2.2940432858657321E-3</v>
      </c>
      <c r="Z134" s="19">
        <f t="shared" si="59"/>
        <v>2.2940432858657321E-3</v>
      </c>
      <c r="AA134" s="19">
        <f t="shared" si="59"/>
        <v>2.2940432858657321E-3</v>
      </c>
      <c r="AB134" s="19">
        <f t="shared" si="59"/>
        <v>2.2940432858657321E-3</v>
      </c>
      <c r="AC134" s="19">
        <f t="shared" si="59"/>
        <v>2.2940432858657321E-3</v>
      </c>
      <c r="AD134" s="19">
        <f t="shared" si="59"/>
        <v>2.2940432858657321E-3</v>
      </c>
      <c r="AE134" s="19">
        <f t="shared" si="59"/>
        <v>2.2940432858657321E-3</v>
      </c>
      <c r="AF134" s="19">
        <f t="shared" si="59"/>
        <v>2.2940432858657321E-3</v>
      </c>
      <c r="AG134" s="19">
        <f t="shared" si="59"/>
        <v>2.2940432858657321E-3</v>
      </c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</row>
    <row r="135" spans="1:54" s="20" customFormat="1" ht="15.75" customHeight="1">
      <c r="A135" s="23" t="s">
        <v>241</v>
      </c>
      <c r="B135" s="19">
        <v>0</v>
      </c>
      <c r="C135" s="19">
        <v>0</v>
      </c>
      <c r="D135" s="19">
        <v>0</v>
      </c>
      <c r="E135" s="19">
        <v>0</v>
      </c>
      <c r="F135" s="19">
        <v>0</v>
      </c>
      <c r="G135" s="19">
        <v>0</v>
      </c>
      <c r="H135" s="19">
        <v>0</v>
      </c>
      <c r="I135" s="19">
        <v>0</v>
      </c>
      <c r="J135" s="19">
        <v>0</v>
      </c>
      <c r="K135" s="19">
        <v>0</v>
      </c>
      <c r="L135" s="19">
        <v>0</v>
      </c>
      <c r="M135" s="19">
        <v>0</v>
      </c>
      <c r="N135" s="19">
        <v>0</v>
      </c>
      <c r="O135" s="19">
        <v>0</v>
      </c>
      <c r="P135" s="19">
        <v>0</v>
      </c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>
        <v>0</v>
      </c>
      <c r="Y135" s="19">
        <v>0</v>
      </c>
      <c r="Z135" s="19">
        <v>0</v>
      </c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</row>
    <row r="136" spans="1:54" s="20" customFormat="1" ht="15.75" customHeight="1">
      <c r="A136" s="26" t="s">
        <v>636</v>
      </c>
      <c r="B136" s="19">
        <v>0</v>
      </c>
      <c r="C136" s="19">
        <v>0</v>
      </c>
      <c r="D136" s="19">
        <v>0</v>
      </c>
      <c r="E136" s="19">
        <v>0</v>
      </c>
      <c r="F136" s="19">
        <v>0</v>
      </c>
      <c r="G136" s="19">
        <v>0</v>
      </c>
      <c r="H136" s="19">
        <v>0</v>
      </c>
      <c r="I136" s="19">
        <v>0</v>
      </c>
      <c r="J136" s="19">
        <v>0</v>
      </c>
      <c r="K136" s="19">
        <v>0</v>
      </c>
      <c r="L136" s="19">
        <v>0</v>
      </c>
      <c r="M136" s="19">
        <v>0</v>
      </c>
      <c r="N136" s="19">
        <v>0</v>
      </c>
      <c r="O136" s="19">
        <v>0</v>
      </c>
      <c r="P136" s="19">
        <v>0</v>
      </c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>
        <v>0</v>
      </c>
      <c r="Y136" s="19">
        <v>0</v>
      </c>
      <c r="Z136" s="19">
        <v>0</v>
      </c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</row>
    <row r="137" spans="1:54" s="20" customFormat="1" ht="15.75" customHeight="1">
      <c r="A137" s="26" t="s">
        <v>247</v>
      </c>
      <c r="B137" s="19">
        <v>0</v>
      </c>
      <c r="C137" s="19">
        <v>0</v>
      </c>
      <c r="D137" s="19">
        <v>0</v>
      </c>
      <c r="E137" s="19">
        <v>0</v>
      </c>
      <c r="F137" s="19">
        <v>0</v>
      </c>
      <c r="G137" s="19">
        <v>0</v>
      </c>
      <c r="H137" s="19">
        <v>0</v>
      </c>
      <c r="I137" s="19">
        <v>0</v>
      </c>
      <c r="J137" s="19">
        <v>0</v>
      </c>
      <c r="K137" s="19">
        <v>0</v>
      </c>
      <c r="L137" s="19">
        <v>0</v>
      </c>
      <c r="M137" s="19">
        <v>0</v>
      </c>
      <c r="N137" s="19">
        <v>0</v>
      </c>
      <c r="O137" s="19">
        <v>0</v>
      </c>
      <c r="P137" s="19">
        <v>0</v>
      </c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>
        <v>0</v>
      </c>
      <c r="Y137" s="19">
        <v>0</v>
      </c>
      <c r="Z137" s="19">
        <v>0</v>
      </c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</row>
    <row r="138" spans="1:54" s="20" customFormat="1" ht="15.75" customHeight="1">
      <c r="A138" s="26" t="s">
        <v>637</v>
      </c>
      <c r="B138" s="19">
        <v>0</v>
      </c>
      <c r="C138" s="19">
        <v>0</v>
      </c>
      <c r="D138" s="19">
        <v>0</v>
      </c>
      <c r="E138" s="19">
        <v>0</v>
      </c>
      <c r="F138" s="19">
        <v>0</v>
      </c>
      <c r="G138" s="19">
        <v>0</v>
      </c>
      <c r="H138" s="19">
        <v>0</v>
      </c>
      <c r="I138" s="19">
        <v>0</v>
      </c>
      <c r="J138" s="19">
        <v>0</v>
      </c>
      <c r="K138" s="19">
        <v>0</v>
      </c>
      <c r="L138" s="19">
        <v>0</v>
      </c>
      <c r="M138" s="19">
        <v>0</v>
      </c>
      <c r="N138" s="19">
        <v>0</v>
      </c>
      <c r="O138" s="19">
        <v>0</v>
      </c>
      <c r="P138" s="19">
        <v>0</v>
      </c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>
        <v>0</v>
      </c>
      <c r="Y138" s="19">
        <v>0</v>
      </c>
      <c r="Z138" s="19">
        <v>0</v>
      </c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</row>
    <row r="139" spans="1:54" s="20" customFormat="1" ht="15.75" customHeight="1">
      <c r="A139" s="26" t="s">
        <v>638</v>
      </c>
      <c r="B139" s="19">
        <v>0</v>
      </c>
      <c r="C139" s="19">
        <v>0</v>
      </c>
      <c r="D139" s="19">
        <v>0</v>
      </c>
      <c r="E139" s="19">
        <v>0</v>
      </c>
      <c r="F139" s="19">
        <v>0</v>
      </c>
      <c r="G139" s="19">
        <v>0</v>
      </c>
      <c r="H139" s="19">
        <v>0</v>
      </c>
      <c r="I139" s="19">
        <v>0</v>
      </c>
      <c r="J139" s="19">
        <v>0</v>
      </c>
      <c r="K139" s="19">
        <v>0</v>
      </c>
      <c r="L139" s="19">
        <v>0</v>
      </c>
      <c r="M139" s="19">
        <v>0</v>
      </c>
      <c r="N139" s="19">
        <v>0</v>
      </c>
      <c r="O139" s="19">
        <v>0</v>
      </c>
      <c r="P139" s="19">
        <v>0</v>
      </c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>
        <v>0</v>
      </c>
      <c r="Y139" s="19">
        <v>0</v>
      </c>
      <c r="Z139" s="19">
        <v>0</v>
      </c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</row>
    <row r="140" spans="1:54" s="20" customFormat="1" ht="15.75" customHeight="1">
      <c r="A140" s="26" t="s">
        <v>639</v>
      </c>
      <c r="B140" s="19">
        <v>0</v>
      </c>
      <c r="C140" s="19">
        <v>0</v>
      </c>
      <c r="D140" s="19">
        <v>0</v>
      </c>
      <c r="E140" s="19">
        <v>0</v>
      </c>
      <c r="F140" s="19">
        <v>0</v>
      </c>
      <c r="G140" s="19">
        <v>0</v>
      </c>
      <c r="H140" s="19">
        <v>0</v>
      </c>
      <c r="I140" s="19">
        <v>0</v>
      </c>
      <c r="J140" s="19">
        <v>0</v>
      </c>
      <c r="K140" s="19">
        <v>0</v>
      </c>
      <c r="L140" s="19">
        <v>0</v>
      </c>
      <c r="M140" s="19">
        <v>0</v>
      </c>
      <c r="N140" s="19">
        <v>0</v>
      </c>
      <c r="O140" s="19">
        <v>0</v>
      </c>
      <c r="P140" s="19">
        <v>0</v>
      </c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>
        <v>0</v>
      </c>
      <c r="Y140" s="19">
        <v>0</v>
      </c>
      <c r="Z140" s="19">
        <v>0</v>
      </c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</row>
    <row r="141" spans="1:54" s="20" customFormat="1" ht="15.75" customHeight="1">
      <c r="J141" s="26"/>
    </row>
    <row r="142" spans="1:54" s="20" customFormat="1" ht="15.75" customHeight="1">
      <c r="J142" s="26"/>
    </row>
    <row r="143" spans="1:54" s="20" customFormat="1" ht="15.75" customHeight="1">
      <c r="A143" s="19" t="s">
        <v>667</v>
      </c>
      <c r="J143" s="26"/>
    </row>
    <row r="144" spans="1:54" s="20" customFormat="1" ht="15.75" customHeight="1">
      <c r="A144" s="28" t="s">
        <v>668</v>
      </c>
      <c r="J144" s="26"/>
    </row>
    <row r="145" spans="1:10" s="20" customFormat="1" ht="15.75" customHeight="1">
      <c r="J145" s="26"/>
    </row>
    <row r="146" spans="1:10" s="20" customFormat="1" ht="15.75" customHeight="1">
      <c r="A146" s="37" t="s">
        <v>669</v>
      </c>
      <c r="B146" s="37">
        <v>2015</v>
      </c>
      <c r="J146" s="26"/>
    </row>
    <row r="147" spans="1:10" s="20" customFormat="1" ht="15.75" customHeight="1">
      <c r="A147" s="26" t="s">
        <v>239</v>
      </c>
      <c r="B147" s="19">
        <v>0.08</v>
      </c>
      <c r="J147" s="26"/>
    </row>
    <row r="148" spans="1:10" s="20" customFormat="1" ht="15.75" customHeight="1">
      <c r="A148" s="23" t="s">
        <v>241</v>
      </c>
      <c r="B148" s="19">
        <v>0.36</v>
      </c>
      <c r="J148" s="26"/>
    </row>
    <row r="149" spans="1:10" s="20" customFormat="1" ht="15.75" customHeight="1">
      <c r="A149" s="26" t="s">
        <v>244</v>
      </c>
      <c r="B149" s="19">
        <v>0.04</v>
      </c>
      <c r="J149" s="26"/>
    </row>
    <row r="150" spans="1:10" s="20" customFormat="1" ht="15.75" customHeight="1">
      <c r="A150" s="26" t="s">
        <v>243</v>
      </c>
      <c r="B150" s="19">
        <v>0.1</v>
      </c>
      <c r="J150" s="26"/>
    </row>
    <row r="151" spans="1:10" s="20" customFormat="1" ht="15.75" customHeight="1">
      <c r="A151" s="26" t="s">
        <v>248</v>
      </c>
      <c r="B151" s="19">
        <v>0.03</v>
      </c>
      <c r="J151" s="26"/>
    </row>
    <row r="152" spans="1:10" s="20" customFormat="1" ht="15.75" customHeight="1">
      <c r="A152" s="26" t="s">
        <v>633</v>
      </c>
      <c r="B152" s="19">
        <v>0</v>
      </c>
      <c r="J152" s="26"/>
    </row>
    <row r="153" spans="1:10" s="20" customFormat="1" ht="15.75" customHeight="1">
      <c r="A153" s="26" t="s">
        <v>634</v>
      </c>
      <c r="B153" s="19">
        <v>0</v>
      </c>
      <c r="J153" s="26"/>
    </row>
    <row r="154" spans="1:10" s="20" customFormat="1" ht="15.75" customHeight="1">
      <c r="A154" s="26" t="s">
        <v>238</v>
      </c>
      <c r="B154" s="19">
        <v>0</v>
      </c>
      <c r="J154" s="26"/>
    </row>
    <row r="155" spans="1:10" s="20" customFormat="1" ht="15.75" customHeight="1">
      <c r="A155" s="26" t="s">
        <v>242</v>
      </c>
      <c r="B155" s="19">
        <v>0.03</v>
      </c>
      <c r="J155" s="26"/>
    </row>
    <row r="156" spans="1:10" s="20" customFormat="1" ht="15.75" customHeight="1">
      <c r="A156" s="26" t="s">
        <v>245</v>
      </c>
      <c r="B156" s="19">
        <v>0.36</v>
      </c>
      <c r="J156" s="26"/>
    </row>
    <row r="157" spans="1:10" s="20" customFormat="1" ht="15.75" customHeight="1">
      <c r="A157" s="23" t="s">
        <v>241</v>
      </c>
      <c r="B157" s="19">
        <v>0</v>
      </c>
      <c r="J157" s="26"/>
    </row>
    <row r="158" spans="1:10" s="20" customFormat="1" ht="15.75" customHeight="1">
      <c r="A158" s="26" t="s">
        <v>636</v>
      </c>
      <c r="B158" s="19">
        <v>0</v>
      </c>
      <c r="J158" s="26"/>
    </row>
    <row r="159" spans="1:10" s="20" customFormat="1" ht="15.75" customHeight="1">
      <c r="A159" s="26" t="s">
        <v>247</v>
      </c>
      <c r="B159" s="19">
        <v>0</v>
      </c>
      <c r="J159" s="26"/>
    </row>
    <row r="160" spans="1:10" s="20" customFormat="1" ht="15.75" customHeight="1">
      <c r="A160" s="26" t="s">
        <v>637</v>
      </c>
      <c r="B160" s="19">
        <v>0</v>
      </c>
      <c r="J160" s="26"/>
    </row>
    <row r="161" spans="1:10" s="20" customFormat="1" ht="15.75" customHeight="1">
      <c r="A161" s="26" t="s">
        <v>638</v>
      </c>
      <c r="B161" s="19">
        <v>0</v>
      </c>
      <c r="J161" s="26"/>
    </row>
    <row r="162" spans="1:10" s="20" customFormat="1" ht="15.75" customHeight="1">
      <c r="A162" s="26" t="s">
        <v>639</v>
      </c>
      <c r="B162" s="19">
        <v>0</v>
      </c>
      <c r="J162" s="26"/>
    </row>
    <row r="163" spans="1:10" s="20" customFormat="1" ht="15.75" customHeight="1"/>
  </sheetData>
  <hyperlinks>
    <hyperlink ref="A111" r:id="rId1" xr:uid="{00000000-0004-0000-0B00-000000000000}"/>
    <hyperlink ref="A144" r:id="rId2" xr:uid="{00000000-0004-0000-0B00-000001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/>
  </sheetPr>
  <dimension ref="A1:AH3"/>
  <sheetViews>
    <sheetView workbookViewId="0">
      <selection activeCell="B4" sqref="B4"/>
    </sheetView>
  </sheetViews>
  <sheetFormatPr defaultColWidth="9.140625" defaultRowHeight="14.25"/>
  <cols>
    <col min="1" max="1" width="20.85546875" style="20" bestFit="1" customWidth="1"/>
    <col min="2" max="2" width="23.5703125" style="20" bestFit="1" customWidth="1"/>
    <col min="3" max="3" width="9.140625" style="20" customWidth="1"/>
    <col min="4" max="16384" width="9.140625" style="20"/>
  </cols>
  <sheetData>
    <row r="1" spans="1:34" ht="29.65" customHeight="1">
      <c r="A1" s="22" t="s">
        <v>466</v>
      </c>
      <c r="B1" s="24" t="s">
        <v>670</v>
      </c>
      <c r="C1" s="19">
        <v>2019</v>
      </c>
      <c r="D1" s="19">
        <v>2020</v>
      </c>
      <c r="E1" s="19">
        <v>2021</v>
      </c>
      <c r="F1" s="19">
        <v>2022</v>
      </c>
      <c r="G1" s="19">
        <v>2023</v>
      </c>
      <c r="H1" s="19">
        <v>2024</v>
      </c>
      <c r="I1" s="19">
        <v>2025</v>
      </c>
      <c r="J1" s="19">
        <v>2026</v>
      </c>
      <c r="K1" s="19">
        <v>2027</v>
      </c>
      <c r="L1" s="19">
        <v>2028</v>
      </c>
      <c r="M1" s="19">
        <v>2029</v>
      </c>
      <c r="N1" s="19">
        <v>2030</v>
      </c>
      <c r="O1" s="19">
        <v>2031</v>
      </c>
      <c r="P1" s="19">
        <v>2032</v>
      </c>
      <c r="Q1" s="19">
        <v>2033</v>
      </c>
      <c r="R1" s="19">
        <v>2034</v>
      </c>
      <c r="S1" s="19">
        <v>2035</v>
      </c>
      <c r="T1" s="19">
        <v>2036</v>
      </c>
      <c r="U1" s="19">
        <v>2037</v>
      </c>
      <c r="V1" s="19">
        <v>2038</v>
      </c>
      <c r="W1" s="19">
        <v>2039</v>
      </c>
      <c r="X1" s="19">
        <v>2040</v>
      </c>
      <c r="Y1" s="19">
        <v>2041</v>
      </c>
      <c r="Z1" s="19">
        <v>2042</v>
      </c>
      <c r="AA1" s="19">
        <v>2043</v>
      </c>
      <c r="AB1" s="19">
        <v>2044</v>
      </c>
      <c r="AC1" s="19">
        <v>2045</v>
      </c>
      <c r="AD1" s="19">
        <v>2046</v>
      </c>
      <c r="AE1" s="19">
        <v>2047</v>
      </c>
      <c r="AF1" s="19">
        <v>2048</v>
      </c>
      <c r="AG1" s="19">
        <v>2049</v>
      </c>
      <c r="AH1" s="19">
        <v>2050</v>
      </c>
    </row>
    <row r="2" spans="1:34" ht="14.85" customHeight="1">
      <c r="A2" s="23" t="s">
        <v>469</v>
      </c>
      <c r="B2" s="19" t="s">
        <v>671</v>
      </c>
      <c r="C2" s="19">
        <f>SUMIFS(calcs!O:O,calcs!A:A,About!B1)</f>
        <v>11677899</v>
      </c>
      <c r="D2" s="19">
        <f t="shared" ref="D2:AH2" si="0">C2</f>
        <v>11677899</v>
      </c>
      <c r="E2" s="19">
        <f t="shared" si="0"/>
        <v>11677899</v>
      </c>
      <c r="F2" s="19">
        <f t="shared" si="0"/>
        <v>11677899</v>
      </c>
      <c r="G2" s="19">
        <f t="shared" si="0"/>
        <v>11677899</v>
      </c>
      <c r="H2" s="19">
        <f t="shared" si="0"/>
        <v>11677899</v>
      </c>
      <c r="I2" s="19">
        <f t="shared" si="0"/>
        <v>11677899</v>
      </c>
      <c r="J2" s="19">
        <f t="shared" si="0"/>
        <v>11677899</v>
      </c>
      <c r="K2" s="19">
        <f t="shared" si="0"/>
        <v>11677899</v>
      </c>
      <c r="L2" s="19">
        <f t="shared" si="0"/>
        <v>11677899</v>
      </c>
      <c r="M2" s="19">
        <f t="shared" si="0"/>
        <v>11677899</v>
      </c>
      <c r="N2" s="19">
        <f t="shared" si="0"/>
        <v>11677899</v>
      </c>
      <c r="O2" s="19">
        <f t="shared" si="0"/>
        <v>11677899</v>
      </c>
      <c r="P2" s="19">
        <f t="shared" si="0"/>
        <v>11677899</v>
      </c>
      <c r="Q2" s="19">
        <f t="shared" si="0"/>
        <v>11677899</v>
      </c>
      <c r="R2" s="19">
        <f t="shared" si="0"/>
        <v>11677899</v>
      </c>
      <c r="S2" s="19">
        <f t="shared" si="0"/>
        <v>11677899</v>
      </c>
      <c r="T2" s="19">
        <f t="shared" si="0"/>
        <v>11677899</v>
      </c>
      <c r="U2" s="19">
        <f t="shared" si="0"/>
        <v>11677899</v>
      </c>
      <c r="V2" s="19">
        <f t="shared" si="0"/>
        <v>11677899</v>
      </c>
      <c r="W2" s="19">
        <f t="shared" si="0"/>
        <v>11677899</v>
      </c>
      <c r="X2" s="19">
        <f t="shared" si="0"/>
        <v>11677899</v>
      </c>
      <c r="Y2" s="19">
        <f t="shared" si="0"/>
        <v>11677899</v>
      </c>
      <c r="Z2" s="19">
        <f t="shared" si="0"/>
        <v>11677899</v>
      </c>
      <c r="AA2" s="19">
        <f t="shared" si="0"/>
        <v>11677899</v>
      </c>
      <c r="AB2" s="19">
        <f t="shared" si="0"/>
        <v>11677899</v>
      </c>
      <c r="AC2" s="19">
        <f t="shared" si="0"/>
        <v>11677899</v>
      </c>
      <c r="AD2" s="19">
        <f t="shared" si="0"/>
        <v>11677899</v>
      </c>
      <c r="AE2" s="19">
        <f t="shared" si="0"/>
        <v>11677899</v>
      </c>
      <c r="AF2" s="19">
        <f t="shared" si="0"/>
        <v>11677899</v>
      </c>
      <c r="AG2" s="19">
        <f t="shared" si="0"/>
        <v>11677899</v>
      </c>
      <c r="AH2" s="19">
        <f t="shared" si="0"/>
        <v>11677899</v>
      </c>
    </row>
    <row r="3" spans="1:34" ht="14.85" customHeight="1">
      <c r="A3" s="2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</sheetPr>
  <dimension ref="A1:AF28"/>
  <sheetViews>
    <sheetView workbookViewId="0">
      <selection activeCell="B2" sqref="B2"/>
    </sheetView>
  </sheetViews>
  <sheetFormatPr defaultRowHeight="15"/>
  <cols>
    <col min="1" max="1" width="26.140625" style="2" customWidth="1"/>
    <col min="2" max="32" width="11.5703125" bestFit="1" customWidth="1"/>
  </cols>
  <sheetData>
    <row r="1" spans="1:32" ht="29.65" customHeight="1">
      <c r="A1" s="6" t="s">
        <v>631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s="2" t="s">
        <v>239</v>
      </c>
      <c r="B2" s="5">
        <f>SUMIFS(Imports_new!B$10:B$33,Imports_new!$A$10:$A$33,$A2)</f>
        <v>182895.64408198072</v>
      </c>
      <c r="C2" s="5">
        <f>SUMIFS(Imports_new!C$10:C$33,Imports_new!$A$10:$A$33,$A2)</f>
        <v>182895.64408198072</v>
      </c>
      <c r="D2" s="5">
        <f>SUMIFS(Imports_new!D$10:D$33,Imports_new!$A$10:$A$33,$A2)</f>
        <v>182895.64408198072</v>
      </c>
      <c r="E2" s="5">
        <f>SUMIFS(Imports_new!E$10:E$33,Imports_new!$A$10:$A$33,$A2)</f>
        <v>124449.83107635179</v>
      </c>
      <c r="F2" s="5">
        <f>SUMIFS(Imports_new!F$10:F$33,Imports_new!$A$10:$A$33,$A2)</f>
        <v>105004.60650379077</v>
      </c>
      <c r="G2" s="5">
        <f>SUMIFS(Imports_new!G$10:G$33,Imports_new!$A$10:$A$33,$A2)</f>
        <v>44945.165428199354</v>
      </c>
      <c r="H2" s="5">
        <f>SUMIFS(Imports_new!H$10:H$33,Imports_new!$A$10:$A$33,$A2)</f>
        <v>46118.994140740295</v>
      </c>
      <c r="I2" s="5">
        <f>SUMIFS(Imports_new!I$10:I$33,Imports_new!$A$10:$A$33,$A2)</f>
        <v>24681.296111699427</v>
      </c>
      <c r="J2" s="5">
        <f>SUMIFS(Imports_new!J$10:J$33,Imports_new!$A$10:$A$33,$A2)</f>
        <v>10569.65174873087</v>
      </c>
      <c r="K2" s="5">
        <f>SUMIFS(Imports_new!K$10:K$33,Imports_new!$A$10:$A$33,$A2)</f>
        <v>3566.9479389278799</v>
      </c>
      <c r="L2" s="5">
        <f>SUMIFS(Imports_new!L$10:L$33,Imports_new!$A$10:$A$33,$A2)</f>
        <v>5010.4552257916175</v>
      </c>
      <c r="M2" s="5">
        <f>SUMIFS(Imports_new!M$10:M$33,Imports_new!$A$10:$A$33,$A2)</f>
        <v>5010.4552257916175</v>
      </c>
      <c r="N2" s="5">
        <f>SUMIFS(Imports_new!N$10:N$33,Imports_new!$A$10:$A$33,$A2)</f>
        <v>5010.4552257916175</v>
      </c>
      <c r="O2" s="5">
        <f>SUMIFS(Imports_new!O$10:O$33,Imports_new!$A$10:$A$33,$A2)</f>
        <v>5010.4552257916175</v>
      </c>
      <c r="P2" s="5">
        <f>SUMIFS(Imports_new!P$10:P$33,Imports_new!$A$10:$A$33,$A2)</f>
        <v>5010.4552257916175</v>
      </c>
      <c r="Q2" s="5">
        <f>SUMIFS(Imports_new!Q$10:Q$33,Imports_new!$A$10:$A$33,$A2)</f>
        <v>5010.4552257916175</v>
      </c>
      <c r="R2" s="5">
        <f>SUMIFS(Imports_new!R$10:R$33,Imports_new!$A$10:$A$33,$A2)</f>
        <v>5010.4552257916175</v>
      </c>
      <c r="S2" s="5">
        <f>SUMIFS(Imports_new!S$10:S$33,Imports_new!$A$10:$A$33,$A2)</f>
        <v>5010.4552257916175</v>
      </c>
      <c r="T2" s="5">
        <f>SUMIFS(Imports_new!T$10:T$33,Imports_new!$A$10:$A$33,$A2)</f>
        <v>5010.4552257916175</v>
      </c>
      <c r="U2" s="5">
        <f>SUMIFS(Imports_new!U$10:U$33,Imports_new!$A$10:$A$33,$A2)</f>
        <v>5010.4552257916175</v>
      </c>
      <c r="V2" s="5">
        <f>SUMIFS(Imports_new!V$10:V$33,Imports_new!$A$10:$A$33,$A2)</f>
        <v>5010.4552257916175</v>
      </c>
      <c r="W2" s="5">
        <f>SUMIFS(Imports_new!W$10:W$33,Imports_new!$A$10:$A$33,$A2)</f>
        <v>5010.4552257916175</v>
      </c>
      <c r="X2" s="5">
        <f>SUMIFS(Imports_new!X$10:X$33,Imports_new!$A$10:$A$33,$A2)</f>
        <v>5010.4552257916175</v>
      </c>
      <c r="Y2" s="5">
        <f>SUMIFS(Imports_new!Y$10:Y$33,Imports_new!$A$10:$A$33,$A2)</f>
        <v>5010.4552257916175</v>
      </c>
      <c r="Z2" s="5">
        <f>SUMIFS(Imports_new!Z$10:Z$33,Imports_new!$A$10:$A$33,$A2)</f>
        <v>5010.4552257916175</v>
      </c>
      <c r="AA2" s="5">
        <f>SUMIFS(Imports_new!AA$10:AA$33,Imports_new!$A$10:$A$33,$A2)</f>
        <v>5010.4552257916175</v>
      </c>
      <c r="AB2" s="5">
        <f>SUMIFS(Imports_new!AB$10:AB$33,Imports_new!$A$10:$A$33,$A2)</f>
        <v>5010.4552257916175</v>
      </c>
      <c r="AC2" s="5">
        <f>SUMIFS(Imports_new!AC$10:AC$33,Imports_new!$A$10:$A$33,$A2)</f>
        <v>5010.4552257916175</v>
      </c>
      <c r="AD2" s="5">
        <f>SUMIFS(Imports_new!AD$10:AD$33,Imports_new!$A$10:$A$33,$A2)</f>
        <v>5010.4552257916175</v>
      </c>
      <c r="AE2" s="5">
        <f>SUMIFS(Imports_new!AE$10:AE$33,Imports_new!$A$10:$A$33,$A2)</f>
        <v>5010.4552257916175</v>
      </c>
      <c r="AF2" s="5">
        <f>SUMIFS(Imports_new!AF$10:AF$33,Imports_new!$A$10:$A$33,$A2)</f>
        <v>5010.4552257916175</v>
      </c>
    </row>
    <row r="3" spans="1:32">
      <c r="A3" s="2" t="s">
        <v>241</v>
      </c>
      <c r="B3" s="5">
        <f>SUMIFS(Imports_new!B$10:B$33,Imports_new!$A$10:$A$33,$A3)</f>
        <v>92338.171045499184</v>
      </c>
      <c r="C3" s="5">
        <f>SUMIFS(Imports_new!C$10:C$33,Imports_new!$A$10:$A$33,$A3)</f>
        <v>92338.171045499184</v>
      </c>
      <c r="D3" s="5">
        <f>SUMIFS(Imports_new!D$10:D$33,Imports_new!$A$10:$A$33,$A3)</f>
        <v>92338.171045499184</v>
      </c>
      <c r="E3" s="5">
        <f>SUMIFS(Imports_new!E$10:E$33,Imports_new!$A$10:$A$33,$A3)</f>
        <v>75815.986989337063</v>
      </c>
      <c r="F3" s="5">
        <f>SUMIFS(Imports_new!F$10:F$33,Imports_new!$A$10:$A$33,$A3)</f>
        <v>67097.492190924226</v>
      </c>
      <c r="G3" s="5">
        <f>SUMIFS(Imports_new!G$10:G$33,Imports_new!$A$10:$A$33,$A3)</f>
        <v>43636.193126995051</v>
      </c>
      <c r="H3" s="5">
        <f>SUMIFS(Imports_new!H$10:H$33,Imports_new!$A$10:$A$33,$A3)</f>
        <v>34719.793516896985</v>
      </c>
      <c r="I3" s="5">
        <f>SUMIFS(Imports_new!I$10:I$33,Imports_new!$A$10:$A$33,$A3)</f>
        <v>16613.719877370531</v>
      </c>
      <c r="J3" s="5">
        <f>SUMIFS(Imports_new!J$10:J$33,Imports_new!$A$10:$A$33,$A3)</f>
        <v>13917.375443783476</v>
      </c>
      <c r="K3" s="5">
        <f>SUMIFS(Imports_new!K$10:K$33,Imports_new!$A$10:$A$33,$A3)</f>
        <v>7109.3705178942109</v>
      </c>
      <c r="L3" s="5">
        <f>SUMIFS(Imports_new!L$10:L$33,Imports_new!$A$10:$A$33,$A3)</f>
        <v>5588.098827927357</v>
      </c>
      <c r="M3" s="5">
        <f>SUMIFS(Imports_new!M$10:M$33,Imports_new!$A$10:$A$33,$A3)</f>
        <v>5588.098827927357</v>
      </c>
      <c r="N3" s="5">
        <f>SUMIFS(Imports_new!N$10:N$33,Imports_new!$A$10:$A$33,$A3)</f>
        <v>5588.098827927357</v>
      </c>
      <c r="O3" s="5">
        <f>SUMIFS(Imports_new!O$10:O$33,Imports_new!$A$10:$A$33,$A3)</f>
        <v>5588.098827927357</v>
      </c>
      <c r="P3" s="5">
        <f>SUMIFS(Imports_new!P$10:P$33,Imports_new!$A$10:$A$33,$A3)</f>
        <v>5588.098827927357</v>
      </c>
      <c r="Q3" s="5">
        <f>SUMIFS(Imports_new!Q$10:Q$33,Imports_new!$A$10:$A$33,$A3)</f>
        <v>5588.098827927357</v>
      </c>
      <c r="R3" s="5">
        <f>SUMIFS(Imports_new!R$10:R$33,Imports_new!$A$10:$A$33,$A3)</f>
        <v>5588.098827927357</v>
      </c>
      <c r="S3" s="5">
        <f>SUMIFS(Imports_new!S$10:S$33,Imports_new!$A$10:$A$33,$A3)</f>
        <v>5588.098827927357</v>
      </c>
      <c r="T3" s="5">
        <f>SUMIFS(Imports_new!T$10:T$33,Imports_new!$A$10:$A$33,$A3)</f>
        <v>5588.098827927357</v>
      </c>
      <c r="U3" s="5">
        <f>SUMIFS(Imports_new!U$10:U$33,Imports_new!$A$10:$A$33,$A3)</f>
        <v>5588.098827927357</v>
      </c>
      <c r="V3" s="5">
        <f>SUMIFS(Imports_new!V$10:V$33,Imports_new!$A$10:$A$33,$A3)</f>
        <v>5588.098827927357</v>
      </c>
      <c r="W3" s="5">
        <f>SUMIFS(Imports_new!W$10:W$33,Imports_new!$A$10:$A$33,$A3)</f>
        <v>5588.098827927357</v>
      </c>
      <c r="X3" s="5">
        <f>SUMIFS(Imports_new!X$10:X$33,Imports_new!$A$10:$A$33,$A3)</f>
        <v>5588.098827927357</v>
      </c>
      <c r="Y3" s="5">
        <f>SUMIFS(Imports_new!Y$10:Y$33,Imports_new!$A$10:$A$33,$A3)</f>
        <v>5588.098827927357</v>
      </c>
      <c r="Z3" s="5">
        <f>SUMIFS(Imports_new!Z$10:Z$33,Imports_new!$A$10:$A$33,$A3)</f>
        <v>5588.098827927357</v>
      </c>
      <c r="AA3" s="5">
        <f>SUMIFS(Imports_new!AA$10:AA$33,Imports_new!$A$10:$A$33,$A3)</f>
        <v>5588.098827927357</v>
      </c>
      <c r="AB3" s="5">
        <f>SUMIFS(Imports_new!AB$10:AB$33,Imports_new!$A$10:$A$33,$A3)</f>
        <v>5588.098827927357</v>
      </c>
      <c r="AC3" s="5">
        <f>SUMIFS(Imports_new!AC$10:AC$33,Imports_new!$A$10:$A$33,$A3)</f>
        <v>5588.098827927357</v>
      </c>
      <c r="AD3" s="5">
        <f>SUMIFS(Imports_new!AD$10:AD$33,Imports_new!$A$10:$A$33,$A3)</f>
        <v>5588.098827927357</v>
      </c>
      <c r="AE3" s="5">
        <f>SUMIFS(Imports_new!AE$10:AE$33,Imports_new!$A$10:$A$33,$A3)</f>
        <v>5588.098827927357</v>
      </c>
      <c r="AF3" s="5">
        <f>SUMIFS(Imports_new!AF$10:AF$33,Imports_new!$A$10:$A$33,$A3)</f>
        <v>5588.098827927357</v>
      </c>
    </row>
    <row r="4" spans="1:32">
      <c r="A4" s="2" t="s">
        <v>632</v>
      </c>
      <c r="B4" s="5">
        <f>SUMIFS(Imports_new!B$10:B$33,Imports_new!$A$10:$A$33,$A4)</f>
        <v>0</v>
      </c>
      <c r="C4" s="5">
        <f>SUMIFS(Imports_new!C$10:C$33,Imports_new!$A$10:$A$33,$A4)</f>
        <v>0</v>
      </c>
      <c r="D4" s="5">
        <f>SUMIFS(Imports_new!D$10:D$33,Imports_new!$A$10:$A$33,$A4)</f>
        <v>0</v>
      </c>
      <c r="E4" s="5">
        <f>SUMIFS(Imports_new!E$10:E$33,Imports_new!$A$10:$A$33,$A4)</f>
        <v>0</v>
      </c>
      <c r="F4" s="5">
        <f>SUMIFS(Imports_new!F$10:F$33,Imports_new!$A$10:$A$33,$A4)</f>
        <v>0</v>
      </c>
      <c r="G4" s="5">
        <f>SUMIFS(Imports_new!G$10:G$33,Imports_new!$A$10:$A$33,$A4)</f>
        <v>0</v>
      </c>
      <c r="H4" s="5">
        <f>SUMIFS(Imports_new!H$10:H$33,Imports_new!$A$10:$A$33,$A4)</f>
        <v>0</v>
      </c>
      <c r="I4" s="5">
        <f>SUMIFS(Imports_new!I$10:I$33,Imports_new!$A$10:$A$33,$A4)</f>
        <v>0</v>
      </c>
      <c r="J4" s="5">
        <f>SUMIFS(Imports_new!J$10:J$33,Imports_new!$A$10:$A$33,$A4)</f>
        <v>0</v>
      </c>
      <c r="K4" s="5">
        <f>SUMIFS(Imports_new!K$10:K$33,Imports_new!$A$10:$A$33,$A4)</f>
        <v>0</v>
      </c>
      <c r="L4" s="5">
        <f>SUMIFS(Imports_new!L$10:L$33,Imports_new!$A$10:$A$33,$A4)</f>
        <v>0</v>
      </c>
      <c r="M4" s="5">
        <f>SUMIFS(Imports_new!M$10:M$33,Imports_new!$A$10:$A$33,$A4)</f>
        <v>0</v>
      </c>
      <c r="N4" s="5">
        <f>SUMIFS(Imports_new!N$10:N$33,Imports_new!$A$10:$A$33,$A4)</f>
        <v>0</v>
      </c>
      <c r="O4" s="5">
        <f>SUMIFS(Imports_new!O$10:O$33,Imports_new!$A$10:$A$33,$A4)</f>
        <v>0</v>
      </c>
      <c r="P4" s="5">
        <f>SUMIFS(Imports_new!P$10:P$33,Imports_new!$A$10:$A$33,$A4)</f>
        <v>0</v>
      </c>
      <c r="Q4" s="5">
        <f>SUMIFS(Imports_new!Q$10:Q$33,Imports_new!$A$10:$A$33,$A4)</f>
        <v>0</v>
      </c>
      <c r="R4" s="5">
        <f>SUMIFS(Imports_new!R$10:R$33,Imports_new!$A$10:$A$33,$A4)</f>
        <v>0</v>
      </c>
      <c r="S4" s="5">
        <f>SUMIFS(Imports_new!S$10:S$33,Imports_new!$A$10:$A$33,$A4)</f>
        <v>0</v>
      </c>
      <c r="T4" s="5">
        <f>SUMIFS(Imports_new!T$10:T$33,Imports_new!$A$10:$A$33,$A4)</f>
        <v>0</v>
      </c>
      <c r="U4" s="5">
        <f>SUMIFS(Imports_new!U$10:U$33,Imports_new!$A$10:$A$33,$A4)</f>
        <v>0</v>
      </c>
      <c r="V4" s="5">
        <f>SUMIFS(Imports_new!V$10:V$33,Imports_new!$A$10:$A$33,$A4)</f>
        <v>0</v>
      </c>
      <c r="W4" s="5">
        <f>SUMIFS(Imports_new!W$10:W$33,Imports_new!$A$10:$A$33,$A4)</f>
        <v>0</v>
      </c>
      <c r="X4" s="5">
        <f>SUMIFS(Imports_new!X$10:X$33,Imports_new!$A$10:$A$33,$A4)</f>
        <v>0</v>
      </c>
      <c r="Y4" s="5">
        <f>SUMIFS(Imports_new!Y$10:Y$33,Imports_new!$A$10:$A$33,$A4)</f>
        <v>0</v>
      </c>
      <c r="Z4" s="5">
        <f>SUMIFS(Imports_new!Z$10:Z$33,Imports_new!$A$10:$A$33,$A4)</f>
        <v>0</v>
      </c>
      <c r="AA4" s="5">
        <f>SUMIFS(Imports_new!AA$10:AA$33,Imports_new!$A$10:$A$33,$A4)</f>
        <v>0</v>
      </c>
      <c r="AB4" s="5">
        <f>SUMIFS(Imports_new!AB$10:AB$33,Imports_new!$A$10:$A$33,$A4)</f>
        <v>0</v>
      </c>
      <c r="AC4" s="5">
        <f>SUMIFS(Imports_new!AC$10:AC$33,Imports_new!$A$10:$A$33,$A4)</f>
        <v>0</v>
      </c>
      <c r="AD4" s="5">
        <f>SUMIFS(Imports_new!AD$10:AD$33,Imports_new!$A$10:$A$33,$A4)</f>
        <v>0</v>
      </c>
      <c r="AE4" s="5">
        <f>SUMIFS(Imports_new!AE$10:AE$33,Imports_new!$A$10:$A$33,$A4)</f>
        <v>0</v>
      </c>
      <c r="AF4" s="5">
        <f>SUMIFS(Imports_new!AF$10:AF$33,Imports_new!$A$10:$A$33,$A4)</f>
        <v>0</v>
      </c>
    </row>
    <row r="5" spans="1:32">
      <c r="A5" s="2" t="s">
        <v>244</v>
      </c>
      <c r="B5" s="5">
        <f>SUMIFS(Imports_new!B$10:B$33,Imports_new!$A$10:$A$33,$A5)</f>
        <v>74236.217308423802</v>
      </c>
      <c r="C5" s="5">
        <f>SUMIFS(Imports_new!C$10:C$33,Imports_new!$A$10:$A$33,$A5)</f>
        <v>74236.217308423802</v>
      </c>
      <c r="D5" s="5">
        <f>SUMIFS(Imports_new!D$10:D$33,Imports_new!$A$10:$A$33,$A5)</f>
        <v>74236.217308423802</v>
      </c>
      <c r="E5" s="5">
        <f>SUMIFS(Imports_new!E$10:E$33,Imports_new!$A$10:$A$33,$A5)</f>
        <v>57855.54335483969</v>
      </c>
      <c r="F5" s="5">
        <f>SUMIFS(Imports_new!F$10:F$33,Imports_new!$A$10:$A$33,$A5)</f>
        <v>56053.625562618057</v>
      </c>
      <c r="G5" s="5">
        <f>SUMIFS(Imports_new!G$10:G$33,Imports_new!$A$10:$A$33,$A5)</f>
        <v>53103.733328147697</v>
      </c>
      <c r="H5" s="5">
        <f>SUMIFS(Imports_new!H$10:H$33,Imports_new!$A$10:$A$33,$A5)</f>
        <v>52568.798048729826</v>
      </c>
      <c r="I5" s="5">
        <f>SUMIFS(Imports_new!I$10:I$33,Imports_new!$A$10:$A$33,$A5)</f>
        <v>41626.681788814953</v>
      </c>
      <c r="J5" s="5">
        <f>SUMIFS(Imports_new!J$10:J$33,Imports_new!$A$10:$A$33,$A5)</f>
        <v>38384.566912394388</v>
      </c>
      <c r="K5" s="5">
        <f>SUMIFS(Imports_new!K$10:K$33,Imports_new!$A$10:$A$33,$A5)</f>
        <v>36304.133331564663</v>
      </c>
      <c r="L5" s="5">
        <f>SUMIFS(Imports_new!L$10:L$33,Imports_new!$A$10:$A$33,$A5)</f>
        <v>36236.479848898212</v>
      </c>
      <c r="M5" s="5">
        <f>SUMIFS(Imports_new!M$10:M$33,Imports_new!$A$10:$A$33,$A5)</f>
        <v>36236.479848898212</v>
      </c>
      <c r="N5" s="5">
        <f>SUMIFS(Imports_new!N$10:N$33,Imports_new!$A$10:$A$33,$A5)</f>
        <v>36236.479848898212</v>
      </c>
      <c r="O5" s="5">
        <f>SUMIFS(Imports_new!O$10:O$33,Imports_new!$A$10:$A$33,$A5)</f>
        <v>36236.479848898212</v>
      </c>
      <c r="P5" s="5">
        <f>SUMIFS(Imports_new!P$10:P$33,Imports_new!$A$10:$A$33,$A5)</f>
        <v>36236.479848898212</v>
      </c>
      <c r="Q5" s="5">
        <f>SUMIFS(Imports_new!Q$10:Q$33,Imports_new!$A$10:$A$33,$A5)</f>
        <v>36236.479848898212</v>
      </c>
      <c r="R5" s="5">
        <f>SUMIFS(Imports_new!R$10:R$33,Imports_new!$A$10:$A$33,$A5)</f>
        <v>36236.479848898212</v>
      </c>
      <c r="S5" s="5">
        <f>SUMIFS(Imports_new!S$10:S$33,Imports_new!$A$10:$A$33,$A5)</f>
        <v>36236.479848898212</v>
      </c>
      <c r="T5" s="5">
        <f>SUMIFS(Imports_new!T$10:T$33,Imports_new!$A$10:$A$33,$A5)</f>
        <v>36236.479848898212</v>
      </c>
      <c r="U5" s="5">
        <f>SUMIFS(Imports_new!U$10:U$33,Imports_new!$A$10:$A$33,$A5)</f>
        <v>36236.479848898212</v>
      </c>
      <c r="V5" s="5">
        <f>SUMIFS(Imports_new!V$10:V$33,Imports_new!$A$10:$A$33,$A5)</f>
        <v>36236.479848898212</v>
      </c>
      <c r="W5" s="5">
        <f>SUMIFS(Imports_new!W$10:W$33,Imports_new!$A$10:$A$33,$A5)</f>
        <v>36236.479848898212</v>
      </c>
      <c r="X5" s="5">
        <f>SUMIFS(Imports_new!X$10:X$33,Imports_new!$A$10:$A$33,$A5)</f>
        <v>36236.479848898212</v>
      </c>
      <c r="Y5" s="5">
        <f>SUMIFS(Imports_new!Y$10:Y$33,Imports_new!$A$10:$A$33,$A5)</f>
        <v>36236.479848898212</v>
      </c>
      <c r="Z5" s="5">
        <f>SUMIFS(Imports_new!Z$10:Z$33,Imports_new!$A$10:$A$33,$A5)</f>
        <v>36236.479848898212</v>
      </c>
      <c r="AA5" s="5">
        <f>SUMIFS(Imports_new!AA$10:AA$33,Imports_new!$A$10:$A$33,$A5)</f>
        <v>36236.479848898212</v>
      </c>
      <c r="AB5" s="5">
        <f>SUMIFS(Imports_new!AB$10:AB$33,Imports_new!$A$10:$A$33,$A5)</f>
        <v>36236.479848898212</v>
      </c>
      <c r="AC5" s="5">
        <f>SUMIFS(Imports_new!AC$10:AC$33,Imports_new!$A$10:$A$33,$A5)</f>
        <v>36236.479848898212</v>
      </c>
      <c r="AD5" s="5">
        <f>SUMIFS(Imports_new!AD$10:AD$33,Imports_new!$A$10:$A$33,$A5)</f>
        <v>36236.479848898212</v>
      </c>
      <c r="AE5" s="5">
        <f>SUMIFS(Imports_new!AE$10:AE$33,Imports_new!$A$10:$A$33,$A5)</f>
        <v>36236.479848898212</v>
      </c>
      <c r="AF5" s="5">
        <f>SUMIFS(Imports_new!AF$10:AF$33,Imports_new!$A$10:$A$33,$A5)</f>
        <v>36236.479848898212</v>
      </c>
    </row>
    <row r="6" spans="1:32">
      <c r="A6" s="2" t="s">
        <v>243</v>
      </c>
      <c r="B6" s="5">
        <f>SUMIFS(Imports_new!B$10:B$33,Imports_new!$A$10:$A$33,$A6)</f>
        <v>100972.10078125993</v>
      </c>
      <c r="C6" s="5">
        <f>SUMIFS(Imports_new!C$10:C$33,Imports_new!$A$10:$A$33,$A6)</f>
        <v>100972.10078125993</v>
      </c>
      <c r="D6" s="5">
        <f>SUMIFS(Imports_new!D$10:D$33,Imports_new!$A$10:$A$33,$A6)</f>
        <v>100972.10078125993</v>
      </c>
      <c r="E6" s="5">
        <f>SUMIFS(Imports_new!E$10:E$33,Imports_new!$A$10:$A$33,$A6)</f>
        <v>103862.43863134953</v>
      </c>
      <c r="F6" s="5">
        <f>SUMIFS(Imports_new!F$10:F$33,Imports_new!$A$10:$A$33,$A6)</f>
        <v>102277.39759800183</v>
      </c>
      <c r="G6" s="5">
        <f>SUMIFS(Imports_new!G$10:G$33,Imports_new!$A$10:$A$33,$A6)</f>
        <v>112178.61950463272</v>
      </c>
      <c r="H6" s="5">
        <f>SUMIFS(Imports_new!H$10:H$33,Imports_new!$A$10:$A$33,$A6)</f>
        <v>110501.32523783624</v>
      </c>
      <c r="I6" s="5">
        <f>SUMIFS(Imports_new!I$10:I$33,Imports_new!$A$10:$A$33,$A6)</f>
        <v>106881.37651449392</v>
      </c>
      <c r="J6" s="5">
        <f>SUMIFS(Imports_new!J$10:J$33,Imports_new!$A$10:$A$33,$A6)</f>
        <v>88200.236515250901</v>
      </c>
      <c r="K6" s="5">
        <f>SUMIFS(Imports_new!K$10:K$33,Imports_new!$A$10:$A$33,$A6)</f>
        <v>68666.117604442115</v>
      </c>
      <c r="L6" s="5">
        <f>SUMIFS(Imports_new!L$10:L$33,Imports_new!$A$10:$A$33,$A6)</f>
        <v>60901.458683358745</v>
      </c>
      <c r="M6" s="5">
        <f>SUMIFS(Imports_new!M$10:M$33,Imports_new!$A$10:$A$33,$A6)</f>
        <v>60901.458683358745</v>
      </c>
      <c r="N6" s="5">
        <f>SUMIFS(Imports_new!N$10:N$33,Imports_new!$A$10:$A$33,$A6)</f>
        <v>60901.458683358745</v>
      </c>
      <c r="O6" s="5">
        <f>SUMIFS(Imports_new!O$10:O$33,Imports_new!$A$10:$A$33,$A6)</f>
        <v>60901.458683358745</v>
      </c>
      <c r="P6" s="5">
        <f>SUMIFS(Imports_new!P$10:P$33,Imports_new!$A$10:$A$33,$A6)</f>
        <v>60901.458683358745</v>
      </c>
      <c r="Q6" s="5">
        <f>SUMIFS(Imports_new!Q$10:Q$33,Imports_new!$A$10:$A$33,$A6)</f>
        <v>60901.458683358745</v>
      </c>
      <c r="R6" s="5">
        <f>SUMIFS(Imports_new!R$10:R$33,Imports_new!$A$10:$A$33,$A6)</f>
        <v>60901.458683358745</v>
      </c>
      <c r="S6" s="5">
        <f>SUMIFS(Imports_new!S$10:S$33,Imports_new!$A$10:$A$33,$A6)</f>
        <v>60901.458683358745</v>
      </c>
      <c r="T6" s="5">
        <f>SUMIFS(Imports_new!T$10:T$33,Imports_new!$A$10:$A$33,$A6)</f>
        <v>60901.458683358745</v>
      </c>
      <c r="U6" s="5">
        <f>SUMIFS(Imports_new!U$10:U$33,Imports_new!$A$10:$A$33,$A6)</f>
        <v>60901.458683358745</v>
      </c>
      <c r="V6" s="5">
        <f>SUMIFS(Imports_new!V$10:V$33,Imports_new!$A$10:$A$33,$A6)</f>
        <v>60901.458683358745</v>
      </c>
      <c r="W6" s="5">
        <f>SUMIFS(Imports_new!W$10:W$33,Imports_new!$A$10:$A$33,$A6)</f>
        <v>60901.458683358745</v>
      </c>
      <c r="X6" s="5">
        <f>SUMIFS(Imports_new!X$10:X$33,Imports_new!$A$10:$A$33,$A6)</f>
        <v>60901.458683358745</v>
      </c>
      <c r="Y6" s="5">
        <f>SUMIFS(Imports_new!Y$10:Y$33,Imports_new!$A$10:$A$33,$A6)</f>
        <v>60901.458683358745</v>
      </c>
      <c r="Z6" s="5">
        <f>SUMIFS(Imports_new!Z$10:Z$33,Imports_new!$A$10:$A$33,$A6)</f>
        <v>60901.458683358745</v>
      </c>
      <c r="AA6" s="5">
        <f>SUMIFS(Imports_new!AA$10:AA$33,Imports_new!$A$10:$A$33,$A6)</f>
        <v>60901.458683358745</v>
      </c>
      <c r="AB6" s="5">
        <f>SUMIFS(Imports_new!AB$10:AB$33,Imports_new!$A$10:$A$33,$A6)</f>
        <v>60901.458683358745</v>
      </c>
      <c r="AC6" s="5">
        <f>SUMIFS(Imports_new!AC$10:AC$33,Imports_new!$A$10:$A$33,$A6)</f>
        <v>60901.458683358745</v>
      </c>
      <c r="AD6" s="5">
        <f>SUMIFS(Imports_new!AD$10:AD$33,Imports_new!$A$10:$A$33,$A6)</f>
        <v>60901.458683358745</v>
      </c>
      <c r="AE6" s="5">
        <f>SUMIFS(Imports_new!AE$10:AE$33,Imports_new!$A$10:$A$33,$A6)</f>
        <v>60901.458683358745</v>
      </c>
      <c r="AF6" s="5">
        <f>SUMIFS(Imports_new!AF$10:AF$33,Imports_new!$A$10:$A$33,$A6)</f>
        <v>60901.458683358745</v>
      </c>
    </row>
    <row r="7" spans="1:32">
      <c r="A7" s="2" t="s">
        <v>248</v>
      </c>
      <c r="B7" s="5">
        <f>SUMIFS(Imports_new!B$10:B$33,Imports_new!$A$10:$A$33,$A7)</f>
        <v>230932.63276498124</v>
      </c>
      <c r="C7" s="5">
        <f>SUMIFS(Imports_new!C$10:C$33,Imports_new!$A$10:$A$33,$A7)</f>
        <v>230932.63276498124</v>
      </c>
      <c r="D7" s="5">
        <f>SUMIFS(Imports_new!D$10:D$33,Imports_new!$A$10:$A$33,$A7)</f>
        <v>230932.63276498124</v>
      </c>
      <c r="E7" s="5">
        <f>SUMIFS(Imports_new!E$10:E$33,Imports_new!$A$10:$A$33,$A7)</f>
        <v>306104.81958182523</v>
      </c>
      <c r="F7" s="5">
        <f>SUMIFS(Imports_new!F$10:F$33,Imports_new!$A$10:$A$33,$A7)</f>
        <v>338464.25928538304</v>
      </c>
      <c r="G7" s="5">
        <f>SUMIFS(Imports_new!G$10:G$33,Imports_new!$A$10:$A$33,$A7)</f>
        <v>410679.81334640906</v>
      </c>
      <c r="H7" s="5">
        <f>SUMIFS(Imports_new!H$10:H$33,Imports_new!$A$10:$A$33,$A7)</f>
        <v>420556.8161966271</v>
      </c>
      <c r="I7" s="5">
        <f>SUMIFS(Imports_new!I$10:I$33,Imports_new!$A$10:$A$33,$A7)</f>
        <v>467469.84997383389</v>
      </c>
      <c r="J7" s="5">
        <f>SUMIFS(Imports_new!J$10:J$33,Imports_new!$A$10:$A$33,$A7)</f>
        <v>503993.96094169933</v>
      </c>
      <c r="K7" s="5">
        <f>SUMIFS(Imports_new!K$10:K$33,Imports_new!$A$10:$A$33,$A7)</f>
        <v>538861.68046967336</v>
      </c>
      <c r="L7" s="5">
        <f>SUMIFS(Imports_new!L$10:L$33,Imports_new!$A$10:$A$33,$A7)</f>
        <v>547624.46947764372</v>
      </c>
      <c r="M7" s="5">
        <f>SUMIFS(Imports_new!M$10:M$33,Imports_new!$A$10:$A$33,$A7)</f>
        <v>547624.46947764372</v>
      </c>
      <c r="N7" s="5">
        <f>SUMIFS(Imports_new!N$10:N$33,Imports_new!$A$10:$A$33,$A7)</f>
        <v>547624.46947764372</v>
      </c>
      <c r="O7" s="5">
        <f>SUMIFS(Imports_new!O$10:O$33,Imports_new!$A$10:$A$33,$A7)</f>
        <v>547624.46947764372</v>
      </c>
      <c r="P7" s="5">
        <f>SUMIFS(Imports_new!P$10:P$33,Imports_new!$A$10:$A$33,$A7)</f>
        <v>547624.46947764372</v>
      </c>
      <c r="Q7" s="5">
        <f>SUMIFS(Imports_new!Q$10:Q$33,Imports_new!$A$10:$A$33,$A7)</f>
        <v>547624.46947764372</v>
      </c>
      <c r="R7" s="5">
        <f>SUMIFS(Imports_new!R$10:R$33,Imports_new!$A$10:$A$33,$A7)</f>
        <v>547624.46947764372</v>
      </c>
      <c r="S7" s="5">
        <f>SUMIFS(Imports_new!S$10:S$33,Imports_new!$A$10:$A$33,$A7)</f>
        <v>547624.46947764372</v>
      </c>
      <c r="T7" s="5">
        <f>SUMIFS(Imports_new!T$10:T$33,Imports_new!$A$10:$A$33,$A7)</f>
        <v>547624.46947764372</v>
      </c>
      <c r="U7" s="5">
        <f>SUMIFS(Imports_new!U$10:U$33,Imports_new!$A$10:$A$33,$A7)</f>
        <v>547624.46947764372</v>
      </c>
      <c r="V7" s="5">
        <f>SUMIFS(Imports_new!V$10:V$33,Imports_new!$A$10:$A$33,$A7)</f>
        <v>547624.46947764372</v>
      </c>
      <c r="W7" s="5">
        <f>SUMIFS(Imports_new!W$10:W$33,Imports_new!$A$10:$A$33,$A7)</f>
        <v>547624.46947764372</v>
      </c>
      <c r="X7" s="5">
        <f>SUMIFS(Imports_new!X$10:X$33,Imports_new!$A$10:$A$33,$A7)</f>
        <v>547624.46947764372</v>
      </c>
      <c r="Y7" s="5">
        <f>SUMIFS(Imports_new!Y$10:Y$33,Imports_new!$A$10:$A$33,$A7)</f>
        <v>547624.46947764372</v>
      </c>
      <c r="Z7" s="5">
        <f>SUMIFS(Imports_new!Z$10:Z$33,Imports_new!$A$10:$A$33,$A7)</f>
        <v>547624.46947764372</v>
      </c>
      <c r="AA7" s="5">
        <f>SUMIFS(Imports_new!AA$10:AA$33,Imports_new!$A$10:$A$33,$A7)</f>
        <v>547624.46947764372</v>
      </c>
      <c r="AB7" s="5">
        <f>SUMIFS(Imports_new!AB$10:AB$33,Imports_new!$A$10:$A$33,$A7)</f>
        <v>547624.46947764372</v>
      </c>
      <c r="AC7" s="5">
        <f>SUMIFS(Imports_new!AC$10:AC$33,Imports_new!$A$10:$A$33,$A7)</f>
        <v>547624.46947764372</v>
      </c>
      <c r="AD7" s="5">
        <f>SUMIFS(Imports_new!AD$10:AD$33,Imports_new!$A$10:$A$33,$A7)</f>
        <v>547624.46947764372</v>
      </c>
      <c r="AE7" s="5">
        <f>SUMIFS(Imports_new!AE$10:AE$33,Imports_new!$A$10:$A$33,$A7)</f>
        <v>547624.46947764372</v>
      </c>
      <c r="AF7" s="5">
        <f>SUMIFS(Imports_new!AF$10:AF$33,Imports_new!$A$10:$A$33,$A7)</f>
        <v>547624.46947764372</v>
      </c>
    </row>
    <row r="8" spans="1:32">
      <c r="A8" s="2" t="s">
        <v>633</v>
      </c>
      <c r="B8" s="5">
        <f>SUMIFS(Imports_new!B$10:B$33,Imports_new!$A$10:$A$33,$A8)</f>
        <v>12542.294233303835</v>
      </c>
      <c r="C8" s="5">
        <f>SUMIFS(Imports_new!C$10:C$33,Imports_new!$A$10:$A$33,$A8)</f>
        <v>12542.294233303835</v>
      </c>
      <c r="D8" s="5">
        <f>SUMIFS(Imports_new!D$10:D$33,Imports_new!$A$10:$A$33,$A8)</f>
        <v>12542.294233303835</v>
      </c>
      <c r="E8" s="5">
        <f>SUMIFS(Imports_new!E$10:E$33,Imports_new!$A$10:$A$33,$A8)</f>
        <v>27960.092467358543</v>
      </c>
      <c r="F8" s="5">
        <f>SUMIFS(Imports_new!F$10:F$33,Imports_new!$A$10:$A$33,$A8)</f>
        <v>27292.438915028692</v>
      </c>
      <c r="G8" s="5">
        <f>SUMIFS(Imports_new!G$10:G$33,Imports_new!$A$10:$A$33,$A8)</f>
        <v>31812.253312774799</v>
      </c>
      <c r="H8" s="5">
        <f>SUMIFS(Imports_new!H$10:H$33,Imports_new!$A$10:$A$33,$A8)</f>
        <v>32041.904360139844</v>
      </c>
      <c r="I8" s="5">
        <f>SUMIFS(Imports_new!I$10:I$33,Imports_new!$A$10:$A$33,$A8)</f>
        <v>40114.634490163837</v>
      </c>
      <c r="J8" s="5">
        <f>SUMIFS(Imports_new!J$10:J$33,Imports_new!$A$10:$A$33,$A8)</f>
        <v>42321.801612540286</v>
      </c>
      <c r="K8" s="5">
        <f>SUMIFS(Imports_new!K$10:K$33,Imports_new!$A$10:$A$33,$A8)</f>
        <v>42888.692814452908</v>
      </c>
      <c r="L8" s="5">
        <f>SUMIFS(Imports_new!L$10:L$33,Imports_new!$A$10:$A$33,$A8)</f>
        <v>42267.029454397758</v>
      </c>
      <c r="M8" s="5">
        <f>SUMIFS(Imports_new!M$10:M$33,Imports_new!$A$10:$A$33,$A8)</f>
        <v>42267.029454397758</v>
      </c>
      <c r="N8" s="5">
        <f>SUMIFS(Imports_new!N$10:N$33,Imports_new!$A$10:$A$33,$A8)</f>
        <v>42267.029454397758</v>
      </c>
      <c r="O8" s="5">
        <f>SUMIFS(Imports_new!O$10:O$33,Imports_new!$A$10:$A$33,$A8)</f>
        <v>42267.029454397758</v>
      </c>
      <c r="P8" s="5">
        <f>SUMIFS(Imports_new!P$10:P$33,Imports_new!$A$10:$A$33,$A8)</f>
        <v>42267.029454397758</v>
      </c>
      <c r="Q8" s="5">
        <f>SUMIFS(Imports_new!Q$10:Q$33,Imports_new!$A$10:$A$33,$A8)</f>
        <v>42267.029454397758</v>
      </c>
      <c r="R8" s="5">
        <f>SUMIFS(Imports_new!R$10:R$33,Imports_new!$A$10:$A$33,$A8)</f>
        <v>42267.029454397758</v>
      </c>
      <c r="S8" s="5">
        <f>SUMIFS(Imports_new!S$10:S$33,Imports_new!$A$10:$A$33,$A8)</f>
        <v>42267.029454397758</v>
      </c>
      <c r="T8" s="5">
        <f>SUMIFS(Imports_new!T$10:T$33,Imports_new!$A$10:$A$33,$A8)</f>
        <v>42267.029454397758</v>
      </c>
      <c r="U8" s="5">
        <f>SUMIFS(Imports_new!U$10:U$33,Imports_new!$A$10:$A$33,$A8)</f>
        <v>42267.029454397758</v>
      </c>
      <c r="V8" s="5">
        <f>SUMIFS(Imports_new!V$10:V$33,Imports_new!$A$10:$A$33,$A8)</f>
        <v>42267.029454397758</v>
      </c>
      <c r="W8" s="5">
        <f>SUMIFS(Imports_new!W$10:W$33,Imports_new!$A$10:$A$33,$A8)</f>
        <v>42267.029454397758</v>
      </c>
      <c r="X8" s="5">
        <f>SUMIFS(Imports_new!X$10:X$33,Imports_new!$A$10:$A$33,$A8)</f>
        <v>42267.029454397758</v>
      </c>
      <c r="Y8" s="5">
        <f>SUMIFS(Imports_new!Y$10:Y$33,Imports_new!$A$10:$A$33,$A8)</f>
        <v>42267.029454397758</v>
      </c>
      <c r="Z8" s="5">
        <f>SUMIFS(Imports_new!Z$10:Z$33,Imports_new!$A$10:$A$33,$A8)</f>
        <v>42267.029454397758</v>
      </c>
      <c r="AA8" s="5">
        <f>SUMIFS(Imports_new!AA$10:AA$33,Imports_new!$A$10:$A$33,$A8)</f>
        <v>42267.029454397758</v>
      </c>
      <c r="AB8" s="5">
        <f>SUMIFS(Imports_new!AB$10:AB$33,Imports_new!$A$10:$A$33,$A8)</f>
        <v>42267.029454397758</v>
      </c>
      <c r="AC8" s="5">
        <f>SUMIFS(Imports_new!AC$10:AC$33,Imports_new!$A$10:$A$33,$A8)</f>
        <v>42267.029454397758</v>
      </c>
      <c r="AD8" s="5">
        <f>SUMIFS(Imports_new!AD$10:AD$33,Imports_new!$A$10:$A$33,$A8)</f>
        <v>42267.029454397758</v>
      </c>
      <c r="AE8" s="5">
        <f>SUMIFS(Imports_new!AE$10:AE$33,Imports_new!$A$10:$A$33,$A8)</f>
        <v>42267.029454397758</v>
      </c>
      <c r="AF8" s="5">
        <f>SUMIFS(Imports_new!AF$10:AF$33,Imports_new!$A$10:$A$33,$A8)</f>
        <v>42267.029454397758</v>
      </c>
    </row>
    <row r="9" spans="1:32">
      <c r="A9" s="2" t="s">
        <v>634</v>
      </c>
      <c r="B9" s="5">
        <f>SUMIFS(Imports_new!B$10:B$33,Imports_new!$A$10:$A$33,$A9)</f>
        <v>0</v>
      </c>
      <c r="C9" s="5">
        <f>SUMIFS(Imports_new!C$10:C$33,Imports_new!$A$10:$A$33,$A9)</f>
        <v>0</v>
      </c>
      <c r="D9" s="5">
        <f>SUMIFS(Imports_new!D$10:D$33,Imports_new!$A$10:$A$33,$A9)</f>
        <v>0</v>
      </c>
      <c r="E9" s="5">
        <f>SUMIFS(Imports_new!E$10:E$33,Imports_new!$A$10:$A$33,$A9)</f>
        <v>0</v>
      </c>
      <c r="F9" s="5">
        <f>SUMIFS(Imports_new!F$10:F$33,Imports_new!$A$10:$A$33,$A9)</f>
        <v>0</v>
      </c>
      <c r="G9" s="5">
        <f>SUMIFS(Imports_new!G$10:G$33,Imports_new!$A$10:$A$33,$A9)</f>
        <v>0</v>
      </c>
      <c r="H9" s="5">
        <f>SUMIFS(Imports_new!H$10:H$33,Imports_new!$A$10:$A$33,$A9)</f>
        <v>0</v>
      </c>
      <c r="I9" s="5">
        <f>SUMIFS(Imports_new!I$10:I$33,Imports_new!$A$10:$A$33,$A9)</f>
        <v>0</v>
      </c>
      <c r="J9" s="5">
        <f>SUMIFS(Imports_new!J$10:J$33,Imports_new!$A$10:$A$33,$A9)</f>
        <v>0</v>
      </c>
      <c r="K9" s="5">
        <f>SUMIFS(Imports_new!K$10:K$33,Imports_new!$A$10:$A$33,$A9)</f>
        <v>0</v>
      </c>
      <c r="L9" s="5">
        <f>SUMIFS(Imports_new!L$10:L$33,Imports_new!$A$10:$A$33,$A9)</f>
        <v>0</v>
      </c>
      <c r="M9" s="5">
        <f>SUMIFS(Imports_new!M$10:M$33,Imports_new!$A$10:$A$33,$A9)</f>
        <v>0</v>
      </c>
      <c r="N9" s="5">
        <f>SUMIFS(Imports_new!N$10:N$33,Imports_new!$A$10:$A$33,$A9)</f>
        <v>0</v>
      </c>
      <c r="O9" s="5">
        <f>SUMIFS(Imports_new!O$10:O$33,Imports_new!$A$10:$A$33,$A9)</f>
        <v>0</v>
      </c>
      <c r="P9" s="5">
        <f>SUMIFS(Imports_new!P$10:P$33,Imports_new!$A$10:$A$33,$A9)</f>
        <v>0</v>
      </c>
      <c r="Q9" s="5">
        <f>SUMIFS(Imports_new!Q$10:Q$33,Imports_new!$A$10:$A$33,$A9)</f>
        <v>0</v>
      </c>
      <c r="R9" s="5">
        <f>SUMIFS(Imports_new!R$10:R$33,Imports_new!$A$10:$A$33,$A9)</f>
        <v>0</v>
      </c>
      <c r="S9" s="5">
        <f>SUMIFS(Imports_new!S$10:S$33,Imports_new!$A$10:$A$33,$A9)</f>
        <v>0</v>
      </c>
      <c r="T9" s="5">
        <f>SUMIFS(Imports_new!T$10:T$33,Imports_new!$A$10:$A$33,$A9)</f>
        <v>0</v>
      </c>
      <c r="U9" s="5">
        <f>SUMIFS(Imports_new!U$10:U$33,Imports_new!$A$10:$A$33,$A9)</f>
        <v>0</v>
      </c>
      <c r="V9" s="5">
        <f>SUMIFS(Imports_new!V$10:V$33,Imports_new!$A$10:$A$33,$A9)</f>
        <v>0</v>
      </c>
      <c r="W9" s="5">
        <f>SUMIFS(Imports_new!W$10:W$33,Imports_new!$A$10:$A$33,$A9)</f>
        <v>0</v>
      </c>
      <c r="X9" s="5">
        <f>SUMIFS(Imports_new!X$10:X$33,Imports_new!$A$10:$A$33,$A9)</f>
        <v>0</v>
      </c>
      <c r="Y9" s="5">
        <f>SUMIFS(Imports_new!Y$10:Y$33,Imports_new!$A$10:$A$33,$A9)</f>
        <v>0</v>
      </c>
      <c r="Z9" s="5">
        <f>SUMIFS(Imports_new!Z$10:Z$33,Imports_new!$A$10:$A$33,$A9)</f>
        <v>0</v>
      </c>
      <c r="AA9" s="5">
        <f>SUMIFS(Imports_new!AA$10:AA$33,Imports_new!$A$10:$A$33,$A9)</f>
        <v>0</v>
      </c>
      <c r="AB9" s="5">
        <f>SUMIFS(Imports_new!AB$10:AB$33,Imports_new!$A$10:$A$33,$A9)</f>
        <v>0</v>
      </c>
      <c r="AC9" s="5">
        <f>SUMIFS(Imports_new!AC$10:AC$33,Imports_new!$A$10:$A$33,$A9)</f>
        <v>0</v>
      </c>
      <c r="AD9" s="5">
        <f>SUMIFS(Imports_new!AD$10:AD$33,Imports_new!$A$10:$A$33,$A9)</f>
        <v>0</v>
      </c>
      <c r="AE9" s="5">
        <f>SUMIFS(Imports_new!AE$10:AE$33,Imports_new!$A$10:$A$33,$A9)</f>
        <v>0</v>
      </c>
      <c r="AF9" s="5">
        <f>SUMIFS(Imports_new!AF$10:AF$33,Imports_new!$A$10:$A$33,$A9)</f>
        <v>0</v>
      </c>
    </row>
    <row r="10" spans="1:32">
      <c r="A10" s="2" t="s">
        <v>238</v>
      </c>
      <c r="B10" s="5">
        <f>SUMIFS(Imports_new!B$10:B$33,Imports_new!$A$10:$A$33,$A10)</f>
        <v>2222.4874292880295</v>
      </c>
      <c r="C10" s="5">
        <f>SUMIFS(Imports_new!C$10:C$33,Imports_new!$A$10:$A$33,$A10)</f>
        <v>2222.4874292880295</v>
      </c>
      <c r="D10" s="5">
        <f>SUMIFS(Imports_new!D$10:D$33,Imports_new!$A$10:$A$33,$A10)</f>
        <v>2222.4874292880295</v>
      </c>
      <c r="E10" s="5">
        <f>SUMIFS(Imports_new!E$10:E$33,Imports_new!$A$10:$A$33,$A10)</f>
        <v>1687.3690869585555</v>
      </c>
      <c r="F10" s="5">
        <f>SUMIFS(Imports_new!F$10:F$33,Imports_new!$A$10:$A$33,$A10)</f>
        <v>1634.4568060375689</v>
      </c>
      <c r="G10" s="5">
        <f>SUMIFS(Imports_new!G$10:G$33,Imports_new!$A$10:$A$33,$A10)</f>
        <v>1546.8088083858486</v>
      </c>
      <c r="H10" s="5">
        <f>SUMIFS(Imports_new!H$10:H$33,Imports_new!$A$10:$A$33,$A10)</f>
        <v>1502.1452331396285</v>
      </c>
      <c r="I10" s="5">
        <f>SUMIFS(Imports_new!I$10:I$33,Imports_new!$A$10:$A$33,$A10)</f>
        <v>661.34903077110698</v>
      </c>
      <c r="J10" s="5">
        <f>SUMIFS(Imports_new!J$10:J$33,Imports_new!$A$10:$A$33,$A10)</f>
        <v>669.34644440796887</v>
      </c>
      <c r="K10" s="5">
        <f>SUMIFS(Imports_new!K$10:K$33,Imports_new!$A$10:$A$33,$A10)</f>
        <v>655.82552788189298</v>
      </c>
      <c r="L10" s="5">
        <f>SUMIFS(Imports_new!L$10:L$33,Imports_new!$A$10:$A$33,$A10)</f>
        <v>623.78347526872199</v>
      </c>
      <c r="M10" s="5">
        <f>SUMIFS(Imports_new!M$10:M$33,Imports_new!$A$10:$A$33,$A10)</f>
        <v>623.78347526872199</v>
      </c>
      <c r="N10" s="5">
        <f>SUMIFS(Imports_new!N$10:N$33,Imports_new!$A$10:$A$33,$A10)</f>
        <v>623.78347526872199</v>
      </c>
      <c r="O10" s="5">
        <f>SUMIFS(Imports_new!O$10:O$33,Imports_new!$A$10:$A$33,$A10)</f>
        <v>623.78347526872199</v>
      </c>
      <c r="P10" s="5">
        <f>SUMIFS(Imports_new!P$10:P$33,Imports_new!$A$10:$A$33,$A10)</f>
        <v>623.78347526872199</v>
      </c>
      <c r="Q10" s="5">
        <f>SUMIFS(Imports_new!Q$10:Q$33,Imports_new!$A$10:$A$33,$A10)</f>
        <v>623.78347526872199</v>
      </c>
      <c r="R10" s="5">
        <f>SUMIFS(Imports_new!R$10:R$33,Imports_new!$A$10:$A$33,$A10)</f>
        <v>623.78347526872199</v>
      </c>
      <c r="S10" s="5">
        <f>SUMIFS(Imports_new!S$10:S$33,Imports_new!$A$10:$A$33,$A10)</f>
        <v>623.78347526872199</v>
      </c>
      <c r="T10" s="5">
        <f>SUMIFS(Imports_new!T$10:T$33,Imports_new!$A$10:$A$33,$A10)</f>
        <v>623.78347526872199</v>
      </c>
      <c r="U10" s="5">
        <f>SUMIFS(Imports_new!U$10:U$33,Imports_new!$A$10:$A$33,$A10)</f>
        <v>623.78347526872199</v>
      </c>
      <c r="V10" s="5">
        <f>SUMIFS(Imports_new!V$10:V$33,Imports_new!$A$10:$A$33,$A10)</f>
        <v>623.78347526872199</v>
      </c>
      <c r="W10" s="5">
        <f>SUMIFS(Imports_new!W$10:W$33,Imports_new!$A$10:$A$33,$A10)</f>
        <v>623.78347526872199</v>
      </c>
      <c r="X10" s="5">
        <f>SUMIFS(Imports_new!X$10:X$33,Imports_new!$A$10:$A$33,$A10)</f>
        <v>623.78347526872199</v>
      </c>
      <c r="Y10" s="5">
        <f>SUMIFS(Imports_new!Y$10:Y$33,Imports_new!$A$10:$A$33,$A10)</f>
        <v>623.78347526872199</v>
      </c>
      <c r="Z10" s="5">
        <f>SUMIFS(Imports_new!Z$10:Z$33,Imports_new!$A$10:$A$33,$A10)</f>
        <v>623.78347526872199</v>
      </c>
      <c r="AA10" s="5">
        <f>SUMIFS(Imports_new!AA$10:AA$33,Imports_new!$A$10:$A$33,$A10)</f>
        <v>623.78347526872199</v>
      </c>
      <c r="AB10" s="5">
        <f>SUMIFS(Imports_new!AB$10:AB$33,Imports_new!$A$10:$A$33,$A10)</f>
        <v>623.78347526872199</v>
      </c>
      <c r="AC10" s="5">
        <f>SUMIFS(Imports_new!AC$10:AC$33,Imports_new!$A$10:$A$33,$A10)</f>
        <v>623.78347526872199</v>
      </c>
      <c r="AD10" s="5">
        <f>SUMIFS(Imports_new!AD$10:AD$33,Imports_new!$A$10:$A$33,$A10)</f>
        <v>623.78347526872199</v>
      </c>
      <c r="AE10" s="5">
        <f>SUMIFS(Imports_new!AE$10:AE$33,Imports_new!$A$10:$A$33,$A10)</f>
        <v>623.78347526872199</v>
      </c>
      <c r="AF10" s="5">
        <f>SUMIFS(Imports_new!AF$10:AF$33,Imports_new!$A$10:$A$33,$A10)</f>
        <v>623.78347526872199</v>
      </c>
    </row>
    <row r="11" spans="1:32">
      <c r="A11" s="2" t="s">
        <v>242</v>
      </c>
      <c r="B11" s="5">
        <f>SUMIFS(Imports_new!B$10:B$33,Imports_new!$A$10:$A$33,$A11)</f>
        <v>0</v>
      </c>
      <c r="C11" s="5">
        <f>SUMIFS(Imports_new!C$10:C$33,Imports_new!$A$10:$A$33,$A11)</f>
        <v>0</v>
      </c>
      <c r="D11" s="5">
        <f>SUMIFS(Imports_new!D$10:D$33,Imports_new!$A$10:$A$33,$A11)</f>
        <v>0</v>
      </c>
      <c r="E11" s="5">
        <f>SUMIFS(Imports_new!E$10:E$33,Imports_new!$A$10:$A$33,$A11)</f>
        <v>0</v>
      </c>
      <c r="F11" s="5">
        <f>SUMIFS(Imports_new!F$10:F$33,Imports_new!$A$10:$A$33,$A11)</f>
        <v>0</v>
      </c>
      <c r="G11" s="5">
        <f>SUMIFS(Imports_new!G$10:G$33,Imports_new!$A$10:$A$33,$A11)</f>
        <v>0</v>
      </c>
      <c r="H11" s="5">
        <f>SUMIFS(Imports_new!H$10:H$33,Imports_new!$A$10:$A$33,$A11)</f>
        <v>0</v>
      </c>
      <c r="I11" s="5">
        <f>SUMIFS(Imports_new!I$10:I$33,Imports_new!$A$10:$A$33,$A11)</f>
        <v>0</v>
      </c>
      <c r="J11" s="5">
        <f>SUMIFS(Imports_new!J$10:J$33,Imports_new!$A$10:$A$33,$A11)</f>
        <v>0</v>
      </c>
      <c r="K11" s="5">
        <f>SUMIFS(Imports_new!K$10:K$33,Imports_new!$A$10:$A$33,$A11)</f>
        <v>0</v>
      </c>
      <c r="L11" s="5">
        <f>SUMIFS(Imports_new!L$10:L$33,Imports_new!$A$10:$A$33,$A11)</f>
        <v>0</v>
      </c>
      <c r="M11" s="5">
        <f>SUMIFS(Imports_new!M$10:M$33,Imports_new!$A$10:$A$33,$A11)</f>
        <v>0</v>
      </c>
      <c r="N11" s="5">
        <f>SUMIFS(Imports_new!N$10:N$33,Imports_new!$A$10:$A$33,$A11)</f>
        <v>0</v>
      </c>
      <c r="O11" s="5">
        <f>SUMIFS(Imports_new!O$10:O$33,Imports_new!$A$10:$A$33,$A11)</f>
        <v>0</v>
      </c>
      <c r="P11" s="5">
        <f>SUMIFS(Imports_new!P$10:P$33,Imports_new!$A$10:$A$33,$A11)</f>
        <v>0</v>
      </c>
      <c r="Q11" s="5">
        <f>SUMIFS(Imports_new!Q$10:Q$33,Imports_new!$A$10:$A$33,$A11)</f>
        <v>0</v>
      </c>
      <c r="R11" s="5">
        <f>SUMIFS(Imports_new!R$10:R$33,Imports_new!$A$10:$A$33,$A11)</f>
        <v>0</v>
      </c>
      <c r="S11" s="5">
        <f>SUMIFS(Imports_new!S$10:S$33,Imports_new!$A$10:$A$33,$A11)</f>
        <v>0</v>
      </c>
      <c r="T11" s="5">
        <f>SUMIFS(Imports_new!T$10:T$33,Imports_new!$A$10:$A$33,$A11)</f>
        <v>0</v>
      </c>
      <c r="U11" s="5">
        <f>SUMIFS(Imports_new!U$10:U$33,Imports_new!$A$10:$A$33,$A11)</f>
        <v>0</v>
      </c>
      <c r="V11" s="5">
        <f>SUMIFS(Imports_new!V$10:V$33,Imports_new!$A$10:$A$33,$A11)</f>
        <v>0</v>
      </c>
      <c r="W11" s="5">
        <f>SUMIFS(Imports_new!W$10:W$33,Imports_new!$A$10:$A$33,$A11)</f>
        <v>0</v>
      </c>
      <c r="X11" s="5">
        <f>SUMIFS(Imports_new!X$10:X$33,Imports_new!$A$10:$A$33,$A11)</f>
        <v>0</v>
      </c>
      <c r="Y11" s="5">
        <f>SUMIFS(Imports_new!Y$10:Y$33,Imports_new!$A$10:$A$33,$A11)</f>
        <v>0</v>
      </c>
      <c r="Z11" s="5">
        <f>SUMIFS(Imports_new!Z$10:Z$33,Imports_new!$A$10:$A$33,$A11)</f>
        <v>0</v>
      </c>
      <c r="AA11" s="5">
        <f>SUMIFS(Imports_new!AA$10:AA$33,Imports_new!$A$10:$A$33,$A11)</f>
        <v>0</v>
      </c>
      <c r="AB11" s="5">
        <f>SUMIFS(Imports_new!AB$10:AB$33,Imports_new!$A$10:$A$33,$A11)</f>
        <v>0</v>
      </c>
      <c r="AC11" s="5">
        <f>SUMIFS(Imports_new!AC$10:AC$33,Imports_new!$A$10:$A$33,$A11)</f>
        <v>0</v>
      </c>
      <c r="AD11" s="5">
        <f>SUMIFS(Imports_new!AD$10:AD$33,Imports_new!$A$10:$A$33,$A11)</f>
        <v>0</v>
      </c>
      <c r="AE11" s="5">
        <f>SUMIFS(Imports_new!AE$10:AE$33,Imports_new!$A$10:$A$33,$A11)</f>
        <v>0</v>
      </c>
      <c r="AF11" s="5">
        <f>SUMIFS(Imports_new!AF$10:AF$33,Imports_new!$A$10:$A$33,$A11)</f>
        <v>0</v>
      </c>
    </row>
    <row r="12" spans="1:32">
      <c r="A12" s="2" t="s">
        <v>245</v>
      </c>
      <c r="B12" s="5">
        <f>SUMIFS(Imports_new!B$10:B$33,Imports_new!$A$10:$A$33,$A12)</f>
        <v>2191.4523552633536</v>
      </c>
      <c r="C12" s="5">
        <f>SUMIFS(Imports_new!C$10:C$33,Imports_new!$A$10:$A$33,$A12)</f>
        <v>2191.4523552633536</v>
      </c>
      <c r="D12" s="5">
        <f>SUMIFS(Imports_new!D$10:D$33,Imports_new!$A$10:$A$33,$A12)</f>
        <v>2191.4523552633536</v>
      </c>
      <c r="E12" s="5">
        <f>SUMIFS(Imports_new!E$10:E$33,Imports_new!$A$10:$A$33,$A12)</f>
        <v>594.91881197965631</v>
      </c>
      <c r="F12" s="5">
        <f>SUMIFS(Imports_new!F$10:F$33,Imports_new!$A$10:$A$33,$A12)</f>
        <v>506.72313821582839</v>
      </c>
      <c r="G12" s="5">
        <f>SUMIFS(Imports_new!G$10:G$33,Imports_new!$A$10:$A$33,$A12)</f>
        <v>428.41314445552308</v>
      </c>
      <c r="H12" s="5">
        <f>SUMIFS(Imports_new!H$10:H$33,Imports_new!$A$10:$A$33,$A12)</f>
        <v>321.22326589018519</v>
      </c>
      <c r="I12" s="5">
        <f>SUMIFS(Imports_new!I$10:I$33,Imports_new!$A$10:$A$33,$A12)</f>
        <v>282.09221285238959</v>
      </c>
      <c r="J12" s="5">
        <f>SUMIFS(Imports_new!J$10:J$33,Imports_new!$A$10:$A$33,$A12)</f>
        <v>274.06038119280868</v>
      </c>
      <c r="K12" s="5">
        <f>SUMIFS(Imports_new!K$10:K$33,Imports_new!$A$10:$A$33,$A12)</f>
        <v>278.23179516309227</v>
      </c>
      <c r="L12" s="5">
        <f>SUMIFS(Imports_new!L$10:L$33,Imports_new!$A$10:$A$33,$A12)</f>
        <v>79.225006713790378</v>
      </c>
      <c r="M12" s="5">
        <f>SUMIFS(Imports_new!M$10:M$33,Imports_new!$A$10:$A$33,$A12)</f>
        <v>79.225006713790378</v>
      </c>
      <c r="N12" s="5">
        <f>SUMIFS(Imports_new!N$10:N$33,Imports_new!$A$10:$A$33,$A12)</f>
        <v>79.225006713790378</v>
      </c>
      <c r="O12" s="5">
        <f>SUMIFS(Imports_new!O$10:O$33,Imports_new!$A$10:$A$33,$A12)</f>
        <v>79.225006713790378</v>
      </c>
      <c r="P12" s="5">
        <f>SUMIFS(Imports_new!P$10:P$33,Imports_new!$A$10:$A$33,$A12)</f>
        <v>79.225006713790378</v>
      </c>
      <c r="Q12" s="5">
        <f>SUMIFS(Imports_new!Q$10:Q$33,Imports_new!$A$10:$A$33,$A12)</f>
        <v>79.225006713790378</v>
      </c>
      <c r="R12" s="5">
        <f>SUMIFS(Imports_new!R$10:R$33,Imports_new!$A$10:$A$33,$A12)</f>
        <v>79.225006713790378</v>
      </c>
      <c r="S12" s="5">
        <f>SUMIFS(Imports_new!S$10:S$33,Imports_new!$A$10:$A$33,$A12)</f>
        <v>79.225006713790378</v>
      </c>
      <c r="T12" s="5">
        <f>SUMIFS(Imports_new!T$10:T$33,Imports_new!$A$10:$A$33,$A12)</f>
        <v>79.225006713790378</v>
      </c>
      <c r="U12" s="5">
        <f>SUMIFS(Imports_new!U$10:U$33,Imports_new!$A$10:$A$33,$A12)</f>
        <v>79.225006713790378</v>
      </c>
      <c r="V12" s="5">
        <f>SUMIFS(Imports_new!V$10:V$33,Imports_new!$A$10:$A$33,$A12)</f>
        <v>79.225006713790378</v>
      </c>
      <c r="W12" s="5">
        <f>SUMIFS(Imports_new!W$10:W$33,Imports_new!$A$10:$A$33,$A12)</f>
        <v>79.225006713790378</v>
      </c>
      <c r="X12" s="5">
        <f>SUMIFS(Imports_new!X$10:X$33,Imports_new!$A$10:$A$33,$A12)</f>
        <v>79.225006713790378</v>
      </c>
      <c r="Y12" s="5">
        <f>SUMIFS(Imports_new!Y$10:Y$33,Imports_new!$A$10:$A$33,$A12)</f>
        <v>79.225006713790378</v>
      </c>
      <c r="Z12" s="5">
        <f>SUMIFS(Imports_new!Z$10:Z$33,Imports_new!$A$10:$A$33,$A12)</f>
        <v>79.225006713790378</v>
      </c>
      <c r="AA12" s="5">
        <f>SUMIFS(Imports_new!AA$10:AA$33,Imports_new!$A$10:$A$33,$A12)</f>
        <v>79.225006713790378</v>
      </c>
      <c r="AB12" s="5">
        <f>SUMIFS(Imports_new!AB$10:AB$33,Imports_new!$A$10:$A$33,$A12)</f>
        <v>79.225006713790378</v>
      </c>
      <c r="AC12" s="5">
        <f>SUMIFS(Imports_new!AC$10:AC$33,Imports_new!$A$10:$A$33,$A12)</f>
        <v>79.225006713790378</v>
      </c>
      <c r="AD12" s="5">
        <f>SUMIFS(Imports_new!AD$10:AD$33,Imports_new!$A$10:$A$33,$A12)</f>
        <v>79.225006713790378</v>
      </c>
      <c r="AE12" s="5">
        <f>SUMIFS(Imports_new!AE$10:AE$33,Imports_new!$A$10:$A$33,$A12)</f>
        <v>79.225006713790378</v>
      </c>
      <c r="AF12" s="5">
        <f>SUMIFS(Imports_new!AF$10:AF$33,Imports_new!$A$10:$A$33,$A12)</f>
        <v>79.225006713790378</v>
      </c>
    </row>
    <row r="13" spans="1:32">
      <c r="A13" s="2" t="s">
        <v>635</v>
      </c>
      <c r="B13" s="5">
        <f>SUMIFS(Imports_new!B$10:B$33,Imports_new!$A$10:$A$33,$A13)</f>
        <v>0</v>
      </c>
      <c r="C13" s="5">
        <f>SUMIFS(Imports_new!C$10:C$33,Imports_new!$A$10:$A$33,$A13)</f>
        <v>0</v>
      </c>
      <c r="D13" s="5">
        <f>SUMIFS(Imports_new!D$10:D$33,Imports_new!$A$10:$A$33,$A13)</f>
        <v>0</v>
      </c>
      <c r="E13" s="5">
        <f>SUMIFS(Imports_new!E$10:E$33,Imports_new!$A$10:$A$33,$A13)</f>
        <v>0</v>
      </c>
      <c r="F13" s="5">
        <f>SUMIFS(Imports_new!F$10:F$33,Imports_new!$A$10:$A$33,$A13)</f>
        <v>0</v>
      </c>
      <c r="G13" s="5">
        <f>SUMIFS(Imports_new!G$10:G$33,Imports_new!$A$10:$A$33,$A13)</f>
        <v>0</v>
      </c>
      <c r="H13" s="5">
        <f>SUMIFS(Imports_new!H$10:H$33,Imports_new!$A$10:$A$33,$A13)</f>
        <v>0</v>
      </c>
      <c r="I13" s="5">
        <f>SUMIFS(Imports_new!I$10:I$33,Imports_new!$A$10:$A$33,$A13)</f>
        <v>0</v>
      </c>
      <c r="J13" s="5">
        <f>SUMIFS(Imports_new!J$10:J$33,Imports_new!$A$10:$A$33,$A13)</f>
        <v>0</v>
      </c>
      <c r="K13" s="5">
        <f>SUMIFS(Imports_new!K$10:K$33,Imports_new!$A$10:$A$33,$A13)</f>
        <v>0</v>
      </c>
      <c r="L13" s="5">
        <f>SUMIFS(Imports_new!L$10:L$33,Imports_new!$A$10:$A$33,$A13)</f>
        <v>0</v>
      </c>
      <c r="M13" s="5">
        <f>SUMIFS(Imports_new!M$10:M$33,Imports_new!$A$10:$A$33,$A13)</f>
        <v>0</v>
      </c>
      <c r="N13" s="5">
        <f>SUMIFS(Imports_new!N$10:N$33,Imports_new!$A$10:$A$33,$A13)</f>
        <v>0</v>
      </c>
      <c r="O13" s="5">
        <f>SUMIFS(Imports_new!O$10:O$33,Imports_new!$A$10:$A$33,$A13)</f>
        <v>0</v>
      </c>
      <c r="P13" s="5">
        <f>SUMIFS(Imports_new!P$10:P$33,Imports_new!$A$10:$A$33,$A13)</f>
        <v>0</v>
      </c>
      <c r="Q13" s="5">
        <f>SUMIFS(Imports_new!Q$10:Q$33,Imports_new!$A$10:$A$33,$A13)</f>
        <v>0</v>
      </c>
      <c r="R13" s="5">
        <f>SUMIFS(Imports_new!R$10:R$33,Imports_new!$A$10:$A$33,$A13)</f>
        <v>0</v>
      </c>
      <c r="S13" s="5">
        <f>SUMIFS(Imports_new!S$10:S$33,Imports_new!$A$10:$A$33,$A13)</f>
        <v>0</v>
      </c>
      <c r="T13" s="5">
        <f>SUMIFS(Imports_new!T$10:T$33,Imports_new!$A$10:$A$33,$A13)</f>
        <v>0</v>
      </c>
      <c r="U13" s="5">
        <f>SUMIFS(Imports_new!U$10:U$33,Imports_new!$A$10:$A$33,$A13)</f>
        <v>0</v>
      </c>
      <c r="V13" s="5">
        <f>SUMIFS(Imports_new!V$10:V$33,Imports_new!$A$10:$A$33,$A13)</f>
        <v>0</v>
      </c>
      <c r="W13" s="5">
        <f>SUMIFS(Imports_new!W$10:W$33,Imports_new!$A$10:$A$33,$A13)</f>
        <v>0</v>
      </c>
      <c r="X13" s="5">
        <f>SUMIFS(Imports_new!X$10:X$33,Imports_new!$A$10:$A$33,$A13)</f>
        <v>0</v>
      </c>
      <c r="Y13" s="5">
        <f>SUMIFS(Imports_new!Y$10:Y$33,Imports_new!$A$10:$A$33,$A13)</f>
        <v>0</v>
      </c>
      <c r="Z13" s="5">
        <f>SUMIFS(Imports_new!Z$10:Z$33,Imports_new!$A$10:$A$33,$A13)</f>
        <v>0</v>
      </c>
      <c r="AA13" s="5">
        <f>SUMIFS(Imports_new!AA$10:AA$33,Imports_new!$A$10:$A$33,$A13)</f>
        <v>0</v>
      </c>
      <c r="AB13" s="5">
        <f>SUMIFS(Imports_new!AB$10:AB$33,Imports_new!$A$10:$A$33,$A13)</f>
        <v>0</v>
      </c>
      <c r="AC13" s="5">
        <f>SUMIFS(Imports_new!AC$10:AC$33,Imports_new!$A$10:$A$33,$A13)</f>
        <v>0</v>
      </c>
      <c r="AD13" s="5">
        <f>SUMIFS(Imports_new!AD$10:AD$33,Imports_new!$A$10:$A$33,$A13)</f>
        <v>0</v>
      </c>
      <c r="AE13" s="5">
        <f>SUMIFS(Imports_new!AE$10:AE$33,Imports_new!$A$10:$A$33,$A13)</f>
        <v>0</v>
      </c>
      <c r="AF13" s="5">
        <f>SUMIFS(Imports_new!AF$10:AF$33,Imports_new!$A$10:$A$33,$A13)</f>
        <v>0</v>
      </c>
    </row>
    <row r="14" spans="1:32">
      <c r="A14" s="2" t="s">
        <v>636</v>
      </c>
      <c r="B14" s="5">
        <f>SUMIFS(Imports_new!B$10:B$33,Imports_new!$A$10:$A$33,$A14)</f>
        <v>0</v>
      </c>
      <c r="C14" s="5">
        <f>SUMIFS(Imports_new!C$10:C$33,Imports_new!$A$10:$A$33,$A14)</f>
        <v>0</v>
      </c>
      <c r="D14" s="5">
        <f>SUMIFS(Imports_new!D$10:D$33,Imports_new!$A$10:$A$33,$A14)</f>
        <v>0</v>
      </c>
      <c r="E14" s="5">
        <f>SUMIFS(Imports_new!E$10:E$33,Imports_new!$A$10:$A$33,$A14)</f>
        <v>0</v>
      </c>
      <c r="F14" s="5">
        <f>SUMIFS(Imports_new!F$10:F$33,Imports_new!$A$10:$A$33,$A14)</f>
        <v>0</v>
      </c>
      <c r="G14" s="5">
        <f>SUMIFS(Imports_new!G$10:G$33,Imports_new!$A$10:$A$33,$A14)</f>
        <v>0</v>
      </c>
      <c r="H14" s="5">
        <f>SUMIFS(Imports_new!H$10:H$33,Imports_new!$A$10:$A$33,$A14)</f>
        <v>0</v>
      </c>
      <c r="I14" s="5">
        <f>SUMIFS(Imports_new!I$10:I$33,Imports_new!$A$10:$A$33,$A14)</f>
        <v>0</v>
      </c>
      <c r="J14" s="5">
        <f>SUMIFS(Imports_new!J$10:J$33,Imports_new!$A$10:$A$33,$A14)</f>
        <v>0</v>
      </c>
      <c r="K14" s="5">
        <f>SUMIFS(Imports_new!K$10:K$33,Imports_new!$A$10:$A$33,$A14)</f>
        <v>0</v>
      </c>
      <c r="L14" s="5">
        <f>SUMIFS(Imports_new!L$10:L$33,Imports_new!$A$10:$A$33,$A14)</f>
        <v>0</v>
      </c>
      <c r="M14" s="5">
        <f>SUMIFS(Imports_new!M$10:M$33,Imports_new!$A$10:$A$33,$A14)</f>
        <v>0</v>
      </c>
      <c r="N14" s="5">
        <f>SUMIFS(Imports_new!N$10:N$33,Imports_new!$A$10:$A$33,$A14)</f>
        <v>0</v>
      </c>
      <c r="O14" s="5">
        <f>SUMIFS(Imports_new!O$10:O$33,Imports_new!$A$10:$A$33,$A14)</f>
        <v>0</v>
      </c>
      <c r="P14" s="5">
        <f>SUMIFS(Imports_new!P$10:P$33,Imports_new!$A$10:$A$33,$A14)</f>
        <v>0</v>
      </c>
      <c r="Q14" s="5">
        <f>SUMIFS(Imports_new!Q$10:Q$33,Imports_new!$A$10:$A$33,$A14)</f>
        <v>0</v>
      </c>
      <c r="R14" s="5">
        <f>SUMIFS(Imports_new!R$10:R$33,Imports_new!$A$10:$A$33,$A14)</f>
        <v>0</v>
      </c>
      <c r="S14" s="5">
        <f>SUMIFS(Imports_new!S$10:S$33,Imports_new!$A$10:$A$33,$A14)</f>
        <v>0</v>
      </c>
      <c r="T14" s="5">
        <f>SUMIFS(Imports_new!T$10:T$33,Imports_new!$A$10:$A$33,$A14)</f>
        <v>0</v>
      </c>
      <c r="U14" s="5">
        <f>SUMIFS(Imports_new!U$10:U$33,Imports_new!$A$10:$A$33,$A14)</f>
        <v>0</v>
      </c>
      <c r="V14" s="5">
        <f>SUMIFS(Imports_new!V$10:V$33,Imports_new!$A$10:$A$33,$A14)</f>
        <v>0</v>
      </c>
      <c r="W14" s="5">
        <f>SUMIFS(Imports_new!W$10:W$33,Imports_new!$A$10:$A$33,$A14)</f>
        <v>0</v>
      </c>
      <c r="X14" s="5">
        <f>SUMIFS(Imports_new!X$10:X$33,Imports_new!$A$10:$A$33,$A14)</f>
        <v>0</v>
      </c>
      <c r="Y14" s="5">
        <f>SUMIFS(Imports_new!Y$10:Y$33,Imports_new!$A$10:$A$33,$A14)</f>
        <v>0</v>
      </c>
      <c r="Z14" s="5">
        <f>SUMIFS(Imports_new!Z$10:Z$33,Imports_new!$A$10:$A$33,$A14)</f>
        <v>0</v>
      </c>
      <c r="AA14" s="5">
        <f>SUMIFS(Imports_new!AA$10:AA$33,Imports_new!$A$10:$A$33,$A14)</f>
        <v>0</v>
      </c>
      <c r="AB14" s="5">
        <f>SUMIFS(Imports_new!AB$10:AB$33,Imports_new!$A$10:$A$33,$A14)</f>
        <v>0</v>
      </c>
      <c r="AC14" s="5">
        <f>SUMIFS(Imports_new!AC$10:AC$33,Imports_new!$A$10:$A$33,$A14)</f>
        <v>0</v>
      </c>
      <c r="AD14" s="5">
        <f>SUMIFS(Imports_new!AD$10:AD$33,Imports_new!$A$10:$A$33,$A14)</f>
        <v>0</v>
      </c>
      <c r="AE14" s="5">
        <f>SUMIFS(Imports_new!AE$10:AE$33,Imports_new!$A$10:$A$33,$A14)</f>
        <v>0</v>
      </c>
      <c r="AF14" s="5">
        <f>SUMIFS(Imports_new!AF$10:AF$33,Imports_new!$A$10:$A$33,$A14)</f>
        <v>0</v>
      </c>
    </row>
    <row r="15" spans="1:32">
      <c r="A15" s="2" t="s">
        <v>247</v>
      </c>
      <c r="B15" s="5">
        <f>SUMIFS(Imports_new!B$10:B$33,Imports_new!$A$10:$A$33,$A15)</f>
        <v>0</v>
      </c>
      <c r="C15" s="5">
        <f>SUMIFS(Imports_new!C$10:C$33,Imports_new!$A$10:$A$33,$A15)</f>
        <v>0</v>
      </c>
      <c r="D15" s="5">
        <f>SUMIFS(Imports_new!D$10:D$33,Imports_new!$A$10:$A$33,$A15)</f>
        <v>0</v>
      </c>
      <c r="E15" s="5">
        <f>SUMIFS(Imports_new!E$10:E$33,Imports_new!$A$10:$A$33,$A15)</f>
        <v>0</v>
      </c>
      <c r="F15" s="5">
        <f>SUMIFS(Imports_new!F$10:F$33,Imports_new!$A$10:$A$33,$A15)</f>
        <v>0</v>
      </c>
      <c r="G15" s="5">
        <f>SUMIFS(Imports_new!G$10:G$33,Imports_new!$A$10:$A$33,$A15)</f>
        <v>0</v>
      </c>
      <c r="H15" s="5">
        <f>SUMIFS(Imports_new!H$10:H$33,Imports_new!$A$10:$A$33,$A15)</f>
        <v>0</v>
      </c>
      <c r="I15" s="5">
        <f>SUMIFS(Imports_new!I$10:I$33,Imports_new!$A$10:$A$33,$A15)</f>
        <v>0</v>
      </c>
      <c r="J15" s="5">
        <f>SUMIFS(Imports_new!J$10:J$33,Imports_new!$A$10:$A$33,$A15)</f>
        <v>0</v>
      </c>
      <c r="K15" s="5">
        <f>SUMIFS(Imports_new!K$10:K$33,Imports_new!$A$10:$A$33,$A15)</f>
        <v>0</v>
      </c>
      <c r="L15" s="5">
        <f>SUMIFS(Imports_new!L$10:L$33,Imports_new!$A$10:$A$33,$A15)</f>
        <v>0</v>
      </c>
      <c r="M15" s="5">
        <f>SUMIFS(Imports_new!M$10:M$33,Imports_new!$A$10:$A$33,$A15)</f>
        <v>0</v>
      </c>
      <c r="N15" s="5">
        <f>SUMIFS(Imports_new!N$10:N$33,Imports_new!$A$10:$A$33,$A15)</f>
        <v>0</v>
      </c>
      <c r="O15" s="5">
        <f>SUMIFS(Imports_new!O$10:O$33,Imports_new!$A$10:$A$33,$A15)</f>
        <v>0</v>
      </c>
      <c r="P15" s="5">
        <f>SUMIFS(Imports_new!P$10:P$33,Imports_new!$A$10:$A$33,$A15)</f>
        <v>0</v>
      </c>
      <c r="Q15" s="5">
        <f>SUMIFS(Imports_new!Q$10:Q$33,Imports_new!$A$10:$A$33,$A15)</f>
        <v>0</v>
      </c>
      <c r="R15" s="5">
        <f>SUMIFS(Imports_new!R$10:R$33,Imports_new!$A$10:$A$33,$A15)</f>
        <v>0</v>
      </c>
      <c r="S15" s="5">
        <f>SUMIFS(Imports_new!S$10:S$33,Imports_new!$A$10:$A$33,$A15)</f>
        <v>0</v>
      </c>
      <c r="T15" s="5">
        <f>SUMIFS(Imports_new!T$10:T$33,Imports_new!$A$10:$A$33,$A15)</f>
        <v>0</v>
      </c>
      <c r="U15" s="5">
        <f>SUMIFS(Imports_new!U$10:U$33,Imports_new!$A$10:$A$33,$A15)</f>
        <v>0</v>
      </c>
      <c r="V15" s="5">
        <f>SUMIFS(Imports_new!V$10:V$33,Imports_new!$A$10:$A$33,$A15)</f>
        <v>0</v>
      </c>
      <c r="W15" s="5">
        <f>SUMIFS(Imports_new!W$10:W$33,Imports_new!$A$10:$A$33,$A15)</f>
        <v>0</v>
      </c>
      <c r="X15" s="5">
        <f>SUMIFS(Imports_new!X$10:X$33,Imports_new!$A$10:$A$33,$A15)</f>
        <v>0</v>
      </c>
      <c r="Y15" s="5">
        <f>SUMIFS(Imports_new!Y$10:Y$33,Imports_new!$A$10:$A$33,$A15)</f>
        <v>0</v>
      </c>
      <c r="Z15" s="5">
        <f>SUMIFS(Imports_new!Z$10:Z$33,Imports_new!$A$10:$A$33,$A15)</f>
        <v>0</v>
      </c>
      <c r="AA15" s="5">
        <f>SUMIFS(Imports_new!AA$10:AA$33,Imports_new!$A$10:$A$33,$A15)</f>
        <v>0</v>
      </c>
      <c r="AB15" s="5">
        <f>SUMIFS(Imports_new!AB$10:AB$33,Imports_new!$A$10:$A$33,$A15)</f>
        <v>0</v>
      </c>
      <c r="AC15" s="5">
        <f>SUMIFS(Imports_new!AC$10:AC$33,Imports_new!$A$10:$A$33,$A15)</f>
        <v>0</v>
      </c>
      <c r="AD15" s="5">
        <f>SUMIFS(Imports_new!AD$10:AD$33,Imports_new!$A$10:$A$33,$A15)</f>
        <v>0</v>
      </c>
      <c r="AE15" s="5">
        <f>SUMIFS(Imports_new!AE$10:AE$33,Imports_new!$A$10:$A$33,$A15)</f>
        <v>0</v>
      </c>
      <c r="AF15" s="5">
        <f>SUMIFS(Imports_new!AF$10:AF$33,Imports_new!$A$10:$A$33,$A15)</f>
        <v>0</v>
      </c>
    </row>
    <row r="16" spans="1:32">
      <c r="A16" s="2" t="s">
        <v>637</v>
      </c>
      <c r="B16" s="5">
        <f>SUMIFS(Imports_new!B$10:B$33,Imports_new!$A$10:$A$33,$A16)</f>
        <v>0</v>
      </c>
      <c r="C16" s="5">
        <f>SUMIFS(Imports_new!C$10:C$33,Imports_new!$A$10:$A$33,$A16)</f>
        <v>0</v>
      </c>
      <c r="D16" s="5">
        <f>SUMIFS(Imports_new!D$10:D$33,Imports_new!$A$10:$A$33,$A16)</f>
        <v>0</v>
      </c>
      <c r="E16" s="5">
        <f>SUMIFS(Imports_new!E$10:E$33,Imports_new!$A$10:$A$33,$A16)</f>
        <v>0</v>
      </c>
      <c r="F16" s="5">
        <f>SUMIFS(Imports_new!F$10:F$33,Imports_new!$A$10:$A$33,$A16)</f>
        <v>0</v>
      </c>
      <c r="G16" s="5">
        <f>SUMIFS(Imports_new!G$10:G$33,Imports_new!$A$10:$A$33,$A16)</f>
        <v>0</v>
      </c>
      <c r="H16" s="5">
        <f>SUMIFS(Imports_new!H$10:H$33,Imports_new!$A$10:$A$33,$A16)</f>
        <v>0</v>
      </c>
      <c r="I16" s="5">
        <f>SUMIFS(Imports_new!I$10:I$33,Imports_new!$A$10:$A$33,$A16)</f>
        <v>0</v>
      </c>
      <c r="J16" s="5">
        <f>SUMIFS(Imports_new!J$10:J$33,Imports_new!$A$10:$A$33,$A16)</f>
        <v>0</v>
      </c>
      <c r="K16" s="5">
        <f>SUMIFS(Imports_new!K$10:K$33,Imports_new!$A$10:$A$33,$A16)</f>
        <v>0</v>
      </c>
      <c r="L16" s="5">
        <f>SUMIFS(Imports_new!L$10:L$33,Imports_new!$A$10:$A$33,$A16)</f>
        <v>0</v>
      </c>
      <c r="M16" s="5">
        <f>SUMIFS(Imports_new!M$10:M$33,Imports_new!$A$10:$A$33,$A16)</f>
        <v>0</v>
      </c>
      <c r="N16" s="5">
        <f>SUMIFS(Imports_new!N$10:N$33,Imports_new!$A$10:$A$33,$A16)</f>
        <v>0</v>
      </c>
      <c r="O16" s="5">
        <f>SUMIFS(Imports_new!O$10:O$33,Imports_new!$A$10:$A$33,$A16)</f>
        <v>0</v>
      </c>
      <c r="P16" s="5">
        <f>SUMIFS(Imports_new!P$10:P$33,Imports_new!$A$10:$A$33,$A16)</f>
        <v>0</v>
      </c>
      <c r="Q16" s="5">
        <f>SUMIFS(Imports_new!Q$10:Q$33,Imports_new!$A$10:$A$33,$A16)</f>
        <v>0</v>
      </c>
      <c r="R16" s="5">
        <f>SUMIFS(Imports_new!R$10:R$33,Imports_new!$A$10:$A$33,$A16)</f>
        <v>0</v>
      </c>
      <c r="S16" s="5">
        <f>SUMIFS(Imports_new!S$10:S$33,Imports_new!$A$10:$A$33,$A16)</f>
        <v>0</v>
      </c>
      <c r="T16" s="5">
        <f>SUMIFS(Imports_new!T$10:T$33,Imports_new!$A$10:$A$33,$A16)</f>
        <v>0</v>
      </c>
      <c r="U16" s="5">
        <f>SUMIFS(Imports_new!U$10:U$33,Imports_new!$A$10:$A$33,$A16)</f>
        <v>0</v>
      </c>
      <c r="V16" s="5">
        <f>SUMIFS(Imports_new!V$10:V$33,Imports_new!$A$10:$A$33,$A16)</f>
        <v>0</v>
      </c>
      <c r="W16" s="5">
        <f>SUMIFS(Imports_new!W$10:W$33,Imports_new!$A$10:$A$33,$A16)</f>
        <v>0</v>
      </c>
      <c r="X16" s="5">
        <f>SUMIFS(Imports_new!X$10:X$33,Imports_new!$A$10:$A$33,$A16)</f>
        <v>0</v>
      </c>
      <c r="Y16" s="5">
        <f>SUMIFS(Imports_new!Y$10:Y$33,Imports_new!$A$10:$A$33,$A16)</f>
        <v>0</v>
      </c>
      <c r="Z16" s="5">
        <f>SUMIFS(Imports_new!Z$10:Z$33,Imports_new!$A$10:$A$33,$A16)</f>
        <v>0</v>
      </c>
      <c r="AA16" s="5">
        <f>SUMIFS(Imports_new!AA$10:AA$33,Imports_new!$A$10:$A$33,$A16)</f>
        <v>0</v>
      </c>
      <c r="AB16" s="5">
        <f>SUMIFS(Imports_new!AB$10:AB$33,Imports_new!$A$10:$A$33,$A16)</f>
        <v>0</v>
      </c>
      <c r="AC16" s="5">
        <f>SUMIFS(Imports_new!AC$10:AC$33,Imports_new!$A$10:$A$33,$A16)</f>
        <v>0</v>
      </c>
      <c r="AD16" s="5">
        <f>SUMIFS(Imports_new!AD$10:AD$33,Imports_new!$A$10:$A$33,$A16)</f>
        <v>0</v>
      </c>
      <c r="AE16" s="5">
        <f>SUMIFS(Imports_new!AE$10:AE$33,Imports_new!$A$10:$A$33,$A16)</f>
        <v>0</v>
      </c>
      <c r="AF16" s="5">
        <f>SUMIFS(Imports_new!AF$10:AF$33,Imports_new!$A$10:$A$33,$A16)</f>
        <v>0</v>
      </c>
    </row>
    <row r="17" spans="1:32">
      <c r="A17" s="2" t="s">
        <v>638</v>
      </c>
      <c r="B17" s="5">
        <f>SUMIFS(Imports_new!B$10:B$33,Imports_new!$A$10:$A$33,$A17)</f>
        <v>0</v>
      </c>
      <c r="C17" s="5">
        <f>SUMIFS(Imports_new!C$10:C$33,Imports_new!$A$10:$A$33,$A17)</f>
        <v>0</v>
      </c>
      <c r="D17" s="5">
        <f>SUMIFS(Imports_new!D$10:D$33,Imports_new!$A$10:$A$33,$A17)</f>
        <v>0</v>
      </c>
      <c r="E17" s="5">
        <f>SUMIFS(Imports_new!E$10:E$33,Imports_new!$A$10:$A$33,$A17)</f>
        <v>0</v>
      </c>
      <c r="F17" s="5">
        <f>SUMIFS(Imports_new!F$10:F$33,Imports_new!$A$10:$A$33,$A17)</f>
        <v>0</v>
      </c>
      <c r="G17" s="5">
        <f>SUMIFS(Imports_new!G$10:G$33,Imports_new!$A$10:$A$33,$A17)</f>
        <v>0</v>
      </c>
      <c r="H17" s="5">
        <f>SUMIFS(Imports_new!H$10:H$33,Imports_new!$A$10:$A$33,$A17)</f>
        <v>0</v>
      </c>
      <c r="I17" s="5">
        <f>SUMIFS(Imports_new!I$10:I$33,Imports_new!$A$10:$A$33,$A17)</f>
        <v>0</v>
      </c>
      <c r="J17" s="5">
        <f>SUMIFS(Imports_new!J$10:J$33,Imports_new!$A$10:$A$33,$A17)</f>
        <v>0</v>
      </c>
      <c r="K17" s="5">
        <f>SUMIFS(Imports_new!K$10:K$33,Imports_new!$A$10:$A$33,$A17)</f>
        <v>0</v>
      </c>
      <c r="L17" s="5">
        <f>SUMIFS(Imports_new!L$10:L$33,Imports_new!$A$10:$A$33,$A17)</f>
        <v>0</v>
      </c>
      <c r="M17" s="5">
        <f>SUMIFS(Imports_new!M$10:M$33,Imports_new!$A$10:$A$33,$A17)</f>
        <v>0</v>
      </c>
      <c r="N17" s="5">
        <f>SUMIFS(Imports_new!N$10:N$33,Imports_new!$A$10:$A$33,$A17)</f>
        <v>0</v>
      </c>
      <c r="O17" s="5">
        <f>SUMIFS(Imports_new!O$10:O$33,Imports_new!$A$10:$A$33,$A17)</f>
        <v>0</v>
      </c>
      <c r="P17" s="5">
        <f>SUMIFS(Imports_new!P$10:P$33,Imports_new!$A$10:$A$33,$A17)</f>
        <v>0</v>
      </c>
      <c r="Q17" s="5">
        <f>SUMIFS(Imports_new!Q$10:Q$33,Imports_new!$A$10:$A$33,$A17)</f>
        <v>0</v>
      </c>
      <c r="R17" s="5">
        <f>SUMIFS(Imports_new!R$10:R$33,Imports_new!$A$10:$A$33,$A17)</f>
        <v>0</v>
      </c>
      <c r="S17" s="5">
        <f>SUMIFS(Imports_new!S$10:S$33,Imports_new!$A$10:$A$33,$A17)</f>
        <v>0</v>
      </c>
      <c r="T17" s="5">
        <f>SUMIFS(Imports_new!T$10:T$33,Imports_new!$A$10:$A$33,$A17)</f>
        <v>0</v>
      </c>
      <c r="U17" s="5">
        <f>SUMIFS(Imports_new!U$10:U$33,Imports_new!$A$10:$A$33,$A17)</f>
        <v>0</v>
      </c>
      <c r="V17" s="5">
        <f>SUMIFS(Imports_new!V$10:V$33,Imports_new!$A$10:$A$33,$A17)</f>
        <v>0</v>
      </c>
      <c r="W17" s="5">
        <f>SUMIFS(Imports_new!W$10:W$33,Imports_new!$A$10:$A$33,$A17)</f>
        <v>0</v>
      </c>
      <c r="X17" s="5">
        <f>SUMIFS(Imports_new!X$10:X$33,Imports_new!$A$10:$A$33,$A17)</f>
        <v>0</v>
      </c>
      <c r="Y17" s="5">
        <f>SUMIFS(Imports_new!Y$10:Y$33,Imports_new!$A$10:$A$33,$A17)</f>
        <v>0</v>
      </c>
      <c r="Z17" s="5">
        <f>SUMIFS(Imports_new!Z$10:Z$33,Imports_new!$A$10:$A$33,$A17)</f>
        <v>0</v>
      </c>
      <c r="AA17" s="5">
        <f>SUMIFS(Imports_new!AA$10:AA$33,Imports_new!$A$10:$A$33,$A17)</f>
        <v>0</v>
      </c>
      <c r="AB17" s="5">
        <f>SUMIFS(Imports_new!AB$10:AB$33,Imports_new!$A$10:$A$33,$A17)</f>
        <v>0</v>
      </c>
      <c r="AC17" s="5">
        <f>SUMIFS(Imports_new!AC$10:AC$33,Imports_new!$A$10:$A$33,$A17)</f>
        <v>0</v>
      </c>
      <c r="AD17" s="5">
        <f>SUMIFS(Imports_new!AD$10:AD$33,Imports_new!$A$10:$A$33,$A17)</f>
        <v>0</v>
      </c>
      <c r="AE17" s="5">
        <f>SUMIFS(Imports_new!AE$10:AE$33,Imports_new!$A$10:$A$33,$A17)</f>
        <v>0</v>
      </c>
      <c r="AF17" s="5">
        <f>SUMIFS(Imports_new!AF$10:AF$33,Imports_new!$A$10:$A$33,$A17)</f>
        <v>0</v>
      </c>
    </row>
    <row r="18" spans="1:32">
      <c r="A18" s="2" t="s">
        <v>639</v>
      </c>
      <c r="B18" s="5">
        <f>SUMIFS(Imports_new!B$10:B$33,Imports_new!$A$10:$A$33,$A18)</f>
        <v>0</v>
      </c>
      <c r="C18" s="5">
        <f>SUMIFS(Imports_new!C$10:C$33,Imports_new!$A$10:$A$33,$A18)</f>
        <v>0</v>
      </c>
      <c r="D18" s="5">
        <f>SUMIFS(Imports_new!D$10:D$33,Imports_new!$A$10:$A$33,$A18)</f>
        <v>0</v>
      </c>
      <c r="E18" s="5">
        <f>SUMIFS(Imports_new!E$10:E$33,Imports_new!$A$10:$A$33,$A18)</f>
        <v>0</v>
      </c>
      <c r="F18" s="5">
        <f>SUMIFS(Imports_new!F$10:F$33,Imports_new!$A$10:$A$33,$A18)</f>
        <v>0</v>
      </c>
      <c r="G18" s="5">
        <f>SUMIFS(Imports_new!G$10:G$33,Imports_new!$A$10:$A$33,$A18)</f>
        <v>0</v>
      </c>
      <c r="H18" s="5">
        <f>SUMIFS(Imports_new!H$10:H$33,Imports_new!$A$10:$A$33,$A18)</f>
        <v>0</v>
      </c>
      <c r="I18" s="5">
        <f>SUMIFS(Imports_new!I$10:I$33,Imports_new!$A$10:$A$33,$A18)</f>
        <v>0</v>
      </c>
      <c r="J18" s="5">
        <f>SUMIFS(Imports_new!J$10:J$33,Imports_new!$A$10:$A$33,$A18)</f>
        <v>0</v>
      </c>
      <c r="K18" s="5">
        <f>SUMIFS(Imports_new!K$10:K$33,Imports_new!$A$10:$A$33,$A18)</f>
        <v>0</v>
      </c>
      <c r="L18" s="5">
        <f>SUMIFS(Imports_new!L$10:L$33,Imports_new!$A$10:$A$33,$A18)</f>
        <v>0</v>
      </c>
      <c r="M18" s="5">
        <f>SUMIFS(Imports_new!M$10:M$33,Imports_new!$A$10:$A$33,$A18)</f>
        <v>0</v>
      </c>
      <c r="N18" s="5">
        <f>SUMIFS(Imports_new!N$10:N$33,Imports_new!$A$10:$A$33,$A18)</f>
        <v>0</v>
      </c>
      <c r="O18" s="5">
        <f>SUMIFS(Imports_new!O$10:O$33,Imports_new!$A$10:$A$33,$A18)</f>
        <v>0</v>
      </c>
      <c r="P18" s="5">
        <f>SUMIFS(Imports_new!P$10:P$33,Imports_new!$A$10:$A$33,$A18)</f>
        <v>0</v>
      </c>
      <c r="Q18" s="5">
        <f>SUMIFS(Imports_new!Q$10:Q$33,Imports_new!$A$10:$A$33,$A18)</f>
        <v>0</v>
      </c>
      <c r="R18" s="5">
        <f>SUMIFS(Imports_new!R$10:R$33,Imports_new!$A$10:$A$33,$A18)</f>
        <v>0</v>
      </c>
      <c r="S18" s="5">
        <f>SUMIFS(Imports_new!S$10:S$33,Imports_new!$A$10:$A$33,$A18)</f>
        <v>0</v>
      </c>
      <c r="T18" s="5">
        <f>SUMIFS(Imports_new!T$10:T$33,Imports_new!$A$10:$A$33,$A18)</f>
        <v>0</v>
      </c>
      <c r="U18" s="5">
        <f>SUMIFS(Imports_new!U$10:U$33,Imports_new!$A$10:$A$33,$A18)</f>
        <v>0</v>
      </c>
      <c r="V18" s="5">
        <f>SUMIFS(Imports_new!V$10:V$33,Imports_new!$A$10:$A$33,$A18)</f>
        <v>0</v>
      </c>
      <c r="W18" s="5">
        <f>SUMIFS(Imports_new!W$10:W$33,Imports_new!$A$10:$A$33,$A18)</f>
        <v>0</v>
      </c>
      <c r="X18" s="5">
        <f>SUMIFS(Imports_new!X$10:X$33,Imports_new!$A$10:$A$33,$A18)</f>
        <v>0</v>
      </c>
      <c r="Y18" s="5">
        <f>SUMIFS(Imports_new!Y$10:Y$33,Imports_new!$A$10:$A$33,$A18)</f>
        <v>0</v>
      </c>
      <c r="Z18" s="5">
        <f>SUMIFS(Imports_new!Z$10:Z$33,Imports_new!$A$10:$A$33,$A18)</f>
        <v>0</v>
      </c>
      <c r="AA18" s="5">
        <f>SUMIFS(Imports_new!AA$10:AA$33,Imports_new!$A$10:$A$33,$A18)</f>
        <v>0</v>
      </c>
      <c r="AB18" s="5">
        <f>SUMIFS(Imports_new!AB$10:AB$33,Imports_new!$A$10:$A$33,$A18)</f>
        <v>0</v>
      </c>
      <c r="AC18" s="5">
        <f>SUMIFS(Imports_new!AC$10:AC$33,Imports_new!$A$10:$A$33,$A18)</f>
        <v>0</v>
      </c>
      <c r="AD18" s="5">
        <f>SUMIFS(Imports_new!AD$10:AD$33,Imports_new!$A$10:$A$33,$A18)</f>
        <v>0</v>
      </c>
      <c r="AE18" s="5">
        <f>SUMIFS(Imports_new!AE$10:AE$33,Imports_new!$A$10:$A$33,$A18)</f>
        <v>0</v>
      </c>
      <c r="AF18" s="5">
        <f>SUMIFS(Imports_new!AF$10:AF$33,Imports_new!$A$10:$A$33,$A18)</f>
        <v>0</v>
      </c>
    </row>
    <row r="19" spans="1:32">
      <c r="A19" t="s">
        <v>640</v>
      </c>
      <c r="B19" s="5">
        <f>SUMIFS(Imports_new!B$10:B$33,Imports_new!$A$10:$A$33,$A19)</f>
        <v>0</v>
      </c>
      <c r="C19" s="5">
        <f>SUMIFS(Imports_new!C$10:C$33,Imports_new!$A$10:$A$33,$A19)</f>
        <v>0</v>
      </c>
      <c r="D19" s="5">
        <f>SUMIFS(Imports_new!D$10:D$33,Imports_new!$A$10:$A$33,$A19)</f>
        <v>0</v>
      </c>
      <c r="E19" s="5">
        <f>SUMIFS(Imports_new!E$10:E$33,Imports_new!$A$10:$A$33,$A19)</f>
        <v>0</v>
      </c>
      <c r="F19" s="5">
        <f>SUMIFS(Imports_new!F$10:F$33,Imports_new!$A$10:$A$33,$A19)</f>
        <v>0</v>
      </c>
      <c r="G19" s="5">
        <f>SUMIFS(Imports_new!G$10:G$33,Imports_new!$A$10:$A$33,$A19)</f>
        <v>0</v>
      </c>
      <c r="H19" s="5">
        <f>SUMIFS(Imports_new!H$10:H$33,Imports_new!$A$10:$A$33,$A19)</f>
        <v>0</v>
      </c>
      <c r="I19" s="5">
        <f>SUMIFS(Imports_new!I$10:I$33,Imports_new!$A$10:$A$33,$A19)</f>
        <v>0</v>
      </c>
      <c r="J19" s="5">
        <f>SUMIFS(Imports_new!J$10:J$33,Imports_new!$A$10:$A$33,$A19)</f>
        <v>0</v>
      </c>
      <c r="K19" s="5">
        <f>SUMIFS(Imports_new!K$10:K$33,Imports_new!$A$10:$A$33,$A19)</f>
        <v>0</v>
      </c>
      <c r="L19" s="5">
        <f>SUMIFS(Imports_new!L$10:L$33,Imports_new!$A$10:$A$33,$A19)</f>
        <v>0</v>
      </c>
      <c r="M19" s="5">
        <f>SUMIFS(Imports_new!M$10:M$33,Imports_new!$A$10:$A$33,$A19)</f>
        <v>0</v>
      </c>
      <c r="N19" s="5">
        <f>SUMIFS(Imports_new!N$10:N$33,Imports_new!$A$10:$A$33,$A19)</f>
        <v>0</v>
      </c>
      <c r="O19" s="5">
        <f>SUMIFS(Imports_new!O$10:O$33,Imports_new!$A$10:$A$33,$A19)</f>
        <v>0</v>
      </c>
      <c r="P19" s="5">
        <f>SUMIFS(Imports_new!P$10:P$33,Imports_new!$A$10:$A$33,$A19)</f>
        <v>0</v>
      </c>
      <c r="Q19" s="5">
        <f>SUMIFS(Imports_new!Q$10:Q$33,Imports_new!$A$10:$A$33,$A19)</f>
        <v>0</v>
      </c>
      <c r="R19" s="5">
        <f>SUMIFS(Imports_new!R$10:R$33,Imports_new!$A$10:$A$33,$A19)</f>
        <v>0</v>
      </c>
      <c r="S19" s="5">
        <f>SUMIFS(Imports_new!S$10:S$33,Imports_new!$A$10:$A$33,$A19)</f>
        <v>0</v>
      </c>
      <c r="T19" s="5">
        <f>SUMIFS(Imports_new!T$10:T$33,Imports_new!$A$10:$A$33,$A19)</f>
        <v>0</v>
      </c>
      <c r="U19" s="5">
        <f>SUMIFS(Imports_new!U$10:U$33,Imports_new!$A$10:$A$33,$A19)</f>
        <v>0</v>
      </c>
      <c r="V19" s="5">
        <f>SUMIFS(Imports_new!V$10:V$33,Imports_new!$A$10:$A$33,$A19)</f>
        <v>0</v>
      </c>
      <c r="W19" s="5">
        <f>SUMIFS(Imports_new!W$10:W$33,Imports_new!$A$10:$A$33,$A19)</f>
        <v>0</v>
      </c>
      <c r="X19" s="5">
        <f>SUMIFS(Imports_new!X$10:X$33,Imports_new!$A$10:$A$33,$A19)</f>
        <v>0</v>
      </c>
      <c r="Y19" s="5">
        <f>SUMIFS(Imports_new!Y$10:Y$33,Imports_new!$A$10:$A$33,$A19)</f>
        <v>0</v>
      </c>
      <c r="Z19" s="5">
        <f>SUMIFS(Imports_new!Z$10:Z$33,Imports_new!$A$10:$A$33,$A19)</f>
        <v>0</v>
      </c>
      <c r="AA19" s="5">
        <f>SUMIFS(Imports_new!AA$10:AA$33,Imports_new!$A$10:$A$33,$A19)</f>
        <v>0</v>
      </c>
      <c r="AB19" s="5">
        <f>SUMIFS(Imports_new!AB$10:AB$33,Imports_new!$A$10:$A$33,$A19)</f>
        <v>0</v>
      </c>
      <c r="AC19" s="5">
        <f>SUMIFS(Imports_new!AC$10:AC$33,Imports_new!$A$10:$A$33,$A19)</f>
        <v>0</v>
      </c>
      <c r="AD19" s="5">
        <f>SUMIFS(Imports_new!AD$10:AD$33,Imports_new!$A$10:$A$33,$A19)</f>
        <v>0</v>
      </c>
      <c r="AE19" s="5">
        <f>SUMIFS(Imports_new!AE$10:AE$33,Imports_new!$A$10:$A$33,$A19)</f>
        <v>0</v>
      </c>
      <c r="AF19" s="5">
        <f>SUMIFS(Imports_new!AF$10:AF$33,Imports_new!$A$10:$A$33,$A19)</f>
        <v>0</v>
      </c>
    </row>
    <row r="20" spans="1:32">
      <c r="A20" t="s">
        <v>641</v>
      </c>
      <c r="B20" s="5">
        <f>SUMIFS(Imports_new!B$10:B$33,Imports_new!$A$10:$A$33,$A20)</f>
        <v>0</v>
      </c>
      <c r="C20" s="5">
        <f>SUMIFS(Imports_new!C$10:C$33,Imports_new!$A$10:$A$33,$A20)</f>
        <v>0</v>
      </c>
      <c r="D20" s="5">
        <f>SUMIFS(Imports_new!D$10:D$33,Imports_new!$A$10:$A$33,$A20)</f>
        <v>0</v>
      </c>
      <c r="E20" s="5">
        <f>SUMIFS(Imports_new!E$10:E$33,Imports_new!$A$10:$A$33,$A20)</f>
        <v>0</v>
      </c>
      <c r="F20" s="5">
        <f>SUMIFS(Imports_new!F$10:F$33,Imports_new!$A$10:$A$33,$A20)</f>
        <v>0</v>
      </c>
      <c r="G20" s="5">
        <f>SUMIFS(Imports_new!G$10:G$33,Imports_new!$A$10:$A$33,$A20)</f>
        <v>0</v>
      </c>
      <c r="H20" s="5">
        <f>SUMIFS(Imports_new!H$10:H$33,Imports_new!$A$10:$A$33,$A20)</f>
        <v>0</v>
      </c>
      <c r="I20" s="5">
        <f>SUMIFS(Imports_new!I$10:I$33,Imports_new!$A$10:$A$33,$A20)</f>
        <v>0</v>
      </c>
      <c r="J20" s="5">
        <f>SUMIFS(Imports_new!J$10:J$33,Imports_new!$A$10:$A$33,$A20)</f>
        <v>0</v>
      </c>
      <c r="K20" s="5">
        <f>SUMIFS(Imports_new!K$10:K$33,Imports_new!$A$10:$A$33,$A20)</f>
        <v>0</v>
      </c>
      <c r="L20" s="5">
        <f>SUMIFS(Imports_new!L$10:L$33,Imports_new!$A$10:$A$33,$A20)</f>
        <v>0</v>
      </c>
      <c r="M20" s="5">
        <f>SUMIFS(Imports_new!M$10:M$33,Imports_new!$A$10:$A$33,$A20)</f>
        <v>0</v>
      </c>
      <c r="N20" s="5">
        <f>SUMIFS(Imports_new!N$10:N$33,Imports_new!$A$10:$A$33,$A20)</f>
        <v>0</v>
      </c>
      <c r="O20" s="5">
        <f>SUMIFS(Imports_new!O$10:O$33,Imports_new!$A$10:$A$33,$A20)</f>
        <v>0</v>
      </c>
      <c r="P20" s="5">
        <f>SUMIFS(Imports_new!P$10:P$33,Imports_new!$A$10:$A$33,$A20)</f>
        <v>0</v>
      </c>
      <c r="Q20" s="5">
        <f>SUMIFS(Imports_new!Q$10:Q$33,Imports_new!$A$10:$A$33,$A20)</f>
        <v>0</v>
      </c>
      <c r="R20" s="5">
        <f>SUMIFS(Imports_new!R$10:R$33,Imports_new!$A$10:$A$33,$A20)</f>
        <v>0</v>
      </c>
      <c r="S20" s="5">
        <f>SUMIFS(Imports_new!S$10:S$33,Imports_new!$A$10:$A$33,$A20)</f>
        <v>0</v>
      </c>
      <c r="T20" s="5">
        <f>SUMIFS(Imports_new!T$10:T$33,Imports_new!$A$10:$A$33,$A20)</f>
        <v>0</v>
      </c>
      <c r="U20" s="5">
        <f>SUMIFS(Imports_new!U$10:U$33,Imports_new!$A$10:$A$33,$A20)</f>
        <v>0</v>
      </c>
      <c r="V20" s="5">
        <f>SUMIFS(Imports_new!V$10:V$33,Imports_new!$A$10:$A$33,$A20)</f>
        <v>0</v>
      </c>
      <c r="W20" s="5">
        <f>SUMIFS(Imports_new!W$10:W$33,Imports_new!$A$10:$A$33,$A20)</f>
        <v>0</v>
      </c>
      <c r="X20" s="5">
        <f>SUMIFS(Imports_new!X$10:X$33,Imports_new!$A$10:$A$33,$A20)</f>
        <v>0</v>
      </c>
      <c r="Y20" s="5">
        <f>SUMIFS(Imports_new!Y$10:Y$33,Imports_new!$A$10:$A$33,$A20)</f>
        <v>0</v>
      </c>
      <c r="Z20" s="5">
        <f>SUMIFS(Imports_new!Z$10:Z$33,Imports_new!$A$10:$A$33,$A20)</f>
        <v>0</v>
      </c>
      <c r="AA20" s="5">
        <f>SUMIFS(Imports_new!AA$10:AA$33,Imports_new!$A$10:$A$33,$A20)</f>
        <v>0</v>
      </c>
      <c r="AB20" s="5">
        <f>SUMIFS(Imports_new!AB$10:AB$33,Imports_new!$A$10:$A$33,$A20)</f>
        <v>0</v>
      </c>
      <c r="AC20" s="5">
        <f>SUMIFS(Imports_new!AC$10:AC$33,Imports_new!$A$10:$A$33,$A20)</f>
        <v>0</v>
      </c>
      <c r="AD20" s="5">
        <f>SUMIFS(Imports_new!AD$10:AD$33,Imports_new!$A$10:$A$33,$A20)</f>
        <v>0</v>
      </c>
      <c r="AE20" s="5">
        <f>SUMIFS(Imports_new!AE$10:AE$33,Imports_new!$A$10:$A$33,$A20)</f>
        <v>0</v>
      </c>
      <c r="AF20" s="5">
        <f>SUMIFS(Imports_new!AF$10:AF$33,Imports_new!$A$10:$A$33,$A20)</f>
        <v>0</v>
      </c>
    </row>
    <row r="21" spans="1:32">
      <c r="A21" t="s">
        <v>642</v>
      </c>
      <c r="B21" s="5">
        <f>SUMIFS(Imports_new!B$10:B$33,Imports_new!$A$10:$A$33,$A21)</f>
        <v>0</v>
      </c>
      <c r="C21" s="5">
        <f>SUMIFS(Imports_new!C$10:C$33,Imports_new!$A$10:$A$33,$A21)</f>
        <v>0</v>
      </c>
      <c r="D21" s="5">
        <f>SUMIFS(Imports_new!D$10:D$33,Imports_new!$A$10:$A$33,$A21)</f>
        <v>0</v>
      </c>
      <c r="E21" s="5">
        <f>SUMIFS(Imports_new!E$10:E$33,Imports_new!$A$10:$A$33,$A21)</f>
        <v>0</v>
      </c>
      <c r="F21" s="5">
        <f>SUMIFS(Imports_new!F$10:F$33,Imports_new!$A$10:$A$33,$A21)</f>
        <v>0</v>
      </c>
      <c r="G21" s="5">
        <f>SUMIFS(Imports_new!G$10:G$33,Imports_new!$A$10:$A$33,$A21)</f>
        <v>0</v>
      </c>
      <c r="H21" s="5">
        <f>SUMIFS(Imports_new!H$10:H$33,Imports_new!$A$10:$A$33,$A21)</f>
        <v>0</v>
      </c>
      <c r="I21" s="5">
        <f>SUMIFS(Imports_new!I$10:I$33,Imports_new!$A$10:$A$33,$A21)</f>
        <v>0</v>
      </c>
      <c r="J21" s="5">
        <f>SUMIFS(Imports_new!J$10:J$33,Imports_new!$A$10:$A$33,$A21)</f>
        <v>0</v>
      </c>
      <c r="K21" s="5">
        <f>SUMIFS(Imports_new!K$10:K$33,Imports_new!$A$10:$A$33,$A21)</f>
        <v>0</v>
      </c>
      <c r="L21" s="5">
        <f>SUMIFS(Imports_new!L$10:L$33,Imports_new!$A$10:$A$33,$A21)</f>
        <v>0</v>
      </c>
      <c r="M21" s="5">
        <f>SUMIFS(Imports_new!M$10:M$33,Imports_new!$A$10:$A$33,$A21)</f>
        <v>0</v>
      </c>
      <c r="N21" s="5">
        <f>SUMIFS(Imports_new!N$10:N$33,Imports_new!$A$10:$A$33,$A21)</f>
        <v>0</v>
      </c>
      <c r="O21" s="5">
        <f>SUMIFS(Imports_new!O$10:O$33,Imports_new!$A$10:$A$33,$A21)</f>
        <v>0</v>
      </c>
      <c r="P21" s="5">
        <f>SUMIFS(Imports_new!P$10:P$33,Imports_new!$A$10:$A$33,$A21)</f>
        <v>0</v>
      </c>
      <c r="Q21" s="5">
        <f>SUMIFS(Imports_new!Q$10:Q$33,Imports_new!$A$10:$A$33,$A21)</f>
        <v>0</v>
      </c>
      <c r="R21" s="5">
        <f>SUMIFS(Imports_new!R$10:R$33,Imports_new!$A$10:$A$33,$A21)</f>
        <v>0</v>
      </c>
      <c r="S21" s="5">
        <f>SUMIFS(Imports_new!S$10:S$33,Imports_new!$A$10:$A$33,$A21)</f>
        <v>0</v>
      </c>
      <c r="T21" s="5">
        <f>SUMIFS(Imports_new!T$10:T$33,Imports_new!$A$10:$A$33,$A21)</f>
        <v>0</v>
      </c>
      <c r="U21" s="5">
        <f>SUMIFS(Imports_new!U$10:U$33,Imports_new!$A$10:$A$33,$A21)</f>
        <v>0</v>
      </c>
      <c r="V21" s="5">
        <f>SUMIFS(Imports_new!V$10:V$33,Imports_new!$A$10:$A$33,$A21)</f>
        <v>0</v>
      </c>
      <c r="W21" s="5">
        <f>SUMIFS(Imports_new!W$10:W$33,Imports_new!$A$10:$A$33,$A21)</f>
        <v>0</v>
      </c>
      <c r="X21" s="5">
        <f>SUMIFS(Imports_new!X$10:X$33,Imports_new!$A$10:$A$33,$A21)</f>
        <v>0</v>
      </c>
      <c r="Y21" s="5">
        <f>SUMIFS(Imports_new!Y$10:Y$33,Imports_new!$A$10:$A$33,$A21)</f>
        <v>0</v>
      </c>
      <c r="Z21" s="5">
        <f>SUMIFS(Imports_new!Z$10:Z$33,Imports_new!$A$10:$A$33,$A21)</f>
        <v>0</v>
      </c>
      <c r="AA21" s="5">
        <f>SUMIFS(Imports_new!AA$10:AA$33,Imports_new!$A$10:$A$33,$A21)</f>
        <v>0</v>
      </c>
      <c r="AB21" s="5">
        <f>SUMIFS(Imports_new!AB$10:AB$33,Imports_new!$A$10:$A$33,$A21)</f>
        <v>0</v>
      </c>
      <c r="AC21" s="5">
        <f>SUMIFS(Imports_new!AC$10:AC$33,Imports_new!$A$10:$A$33,$A21)</f>
        <v>0</v>
      </c>
      <c r="AD21" s="5">
        <f>SUMIFS(Imports_new!AD$10:AD$33,Imports_new!$A$10:$A$33,$A21)</f>
        <v>0</v>
      </c>
      <c r="AE21" s="5">
        <f>SUMIFS(Imports_new!AE$10:AE$33,Imports_new!$A$10:$A$33,$A21)</f>
        <v>0</v>
      </c>
      <c r="AF21" s="5">
        <f>SUMIFS(Imports_new!AF$10:AF$33,Imports_new!$A$10:$A$33,$A21)</f>
        <v>0</v>
      </c>
    </row>
    <row r="22" spans="1:32">
      <c r="A22" t="s">
        <v>643</v>
      </c>
      <c r="B22" s="5">
        <f>SUMIFS(Imports_new!B$10:B$33,Imports_new!$A$10:$A$33,$A22)</f>
        <v>0</v>
      </c>
      <c r="C22" s="5">
        <f>SUMIFS(Imports_new!C$10:C$33,Imports_new!$A$10:$A$33,$A22)</f>
        <v>0</v>
      </c>
      <c r="D22" s="5">
        <f>SUMIFS(Imports_new!D$10:D$33,Imports_new!$A$10:$A$33,$A22)</f>
        <v>0</v>
      </c>
      <c r="E22" s="5">
        <f>SUMIFS(Imports_new!E$10:E$33,Imports_new!$A$10:$A$33,$A22)</f>
        <v>0</v>
      </c>
      <c r="F22" s="5">
        <f>SUMIFS(Imports_new!F$10:F$33,Imports_new!$A$10:$A$33,$A22)</f>
        <v>0</v>
      </c>
      <c r="G22" s="5">
        <f>SUMIFS(Imports_new!G$10:G$33,Imports_new!$A$10:$A$33,$A22)</f>
        <v>0</v>
      </c>
      <c r="H22" s="5">
        <f>SUMIFS(Imports_new!H$10:H$33,Imports_new!$A$10:$A$33,$A22)</f>
        <v>0</v>
      </c>
      <c r="I22" s="5">
        <f>SUMIFS(Imports_new!I$10:I$33,Imports_new!$A$10:$A$33,$A22)</f>
        <v>0</v>
      </c>
      <c r="J22" s="5">
        <f>SUMIFS(Imports_new!J$10:J$33,Imports_new!$A$10:$A$33,$A22)</f>
        <v>0</v>
      </c>
      <c r="K22" s="5">
        <f>SUMIFS(Imports_new!K$10:K$33,Imports_new!$A$10:$A$33,$A22)</f>
        <v>0</v>
      </c>
      <c r="L22" s="5">
        <f>SUMIFS(Imports_new!L$10:L$33,Imports_new!$A$10:$A$33,$A22)</f>
        <v>0</v>
      </c>
      <c r="M22" s="5">
        <f>SUMIFS(Imports_new!M$10:M$33,Imports_new!$A$10:$A$33,$A22)</f>
        <v>0</v>
      </c>
      <c r="N22" s="5">
        <f>SUMIFS(Imports_new!N$10:N$33,Imports_new!$A$10:$A$33,$A22)</f>
        <v>0</v>
      </c>
      <c r="O22" s="5">
        <f>SUMIFS(Imports_new!O$10:O$33,Imports_new!$A$10:$A$33,$A22)</f>
        <v>0</v>
      </c>
      <c r="P22" s="5">
        <f>SUMIFS(Imports_new!P$10:P$33,Imports_new!$A$10:$A$33,$A22)</f>
        <v>0</v>
      </c>
      <c r="Q22" s="5">
        <f>SUMIFS(Imports_new!Q$10:Q$33,Imports_new!$A$10:$A$33,$A22)</f>
        <v>0</v>
      </c>
      <c r="R22" s="5">
        <f>SUMIFS(Imports_new!R$10:R$33,Imports_new!$A$10:$A$33,$A22)</f>
        <v>0</v>
      </c>
      <c r="S22" s="5">
        <f>SUMIFS(Imports_new!S$10:S$33,Imports_new!$A$10:$A$33,$A22)</f>
        <v>0</v>
      </c>
      <c r="T22" s="5">
        <f>SUMIFS(Imports_new!T$10:T$33,Imports_new!$A$10:$A$33,$A22)</f>
        <v>0</v>
      </c>
      <c r="U22" s="5">
        <f>SUMIFS(Imports_new!U$10:U$33,Imports_new!$A$10:$A$33,$A22)</f>
        <v>0</v>
      </c>
      <c r="V22" s="5">
        <f>SUMIFS(Imports_new!V$10:V$33,Imports_new!$A$10:$A$33,$A22)</f>
        <v>0</v>
      </c>
      <c r="W22" s="5">
        <f>SUMIFS(Imports_new!W$10:W$33,Imports_new!$A$10:$A$33,$A22)</f>
        <v>0</v>
      </c>
      <c r="X22" s="5">
        <f>SUMIFS(Imports_new!X$10:X$33,Imports_new!$A$10:$A$33,$A22)</f>
        <v>0</v>
      </c>
      <c r="Y22" s="5">
        <f>SUMIFS(Imports_new!Y$10:Y$33,Imports_new!$A$10:$A$33,$A22)</f>
        <v>0</v>
      </c>
      <c r="Z22" s="5">
        <f>SUMIFS(Imports_new!Z$10:Z$33,Imports_new!$A$10:$A$33,$A22)</f>
        <v>0</v>
      </c>
      <c r="AA22" s="5">
        <f>SUMIFS(Imports_new!AA$10:AA$33,Imports_new!$A$10:$A$33,$A22)</f>
        <v>0</v>
      </c>
      <c r="AB22" s="5">
        <f>SUMIFS(Imports_new!AB$10:AB$33,Imports_new!$A$10:$A$33,$A22)</f>
        <v>0</v>
      </c>
      <c r="AC22" s="5">
        <f>SUMIFS(Imports_new!AC$10:AC$33,Imports_new!$A$10:$A$33,$A22)</f>
        <v>0</v>
      </c>
      <c r="AD22" s="5">
        <f>SUMIFS(Imports_new!AD$10:AD$33,Imports_new!$A$10:$A$33,$A22)</f>
        <v>0</v>
      </c>
      <c r="AE22" s="5">
        <f>SUMIFS(Imports_new!AE$10:AE$33,Imports_new!$A$10:$A$33,$A22)</f>
        <v>0</v>
      </c>
      <c r="AF22" s="5">
        <f>SUMIFS(Imports_new!AF$10:AF$33,Imports_new!$A$10:$A$33,$A22)</f>
        <v>0</v>
      </c>
    </row>
    <row r="23" spans="1:32">
      <c r="A23" t="s">
        <v>644</v>
      </c>
      <c r="B23" s="5">
        <f>SUMIFS(Imports_new!B$10:B$33,Imports_new!$A$10:$A$33,$A23)</f>
        <v>0</v>
      </c>
      <c r="C23" s="5">
        <f>SUMIFS(Imports_new!C$10:C$33,Imports_new!$A$10:$A$33,$A23)</f>
        <v>0</v>
      </c>
      <c r="D23" s="5">
        <f>SUMIFS(Imports_new!D$10:D$33,Imports_new!$A$10:$A$33,$A23)</f>
        <v>0</v>
      </c>
      <c r="E23" s="5">
        <f>SUMIFS(Imports_new!E$10:E$33,Imports_new!$A$10:$A$33,$A23)</f>
        <v>0</v>
      </c>
      <c r="F23" s="5">
        <f>SUMIFS(Imports_new!F$10:F$33,Imports_new!$A$10:$A$33,$A23)</f>
        <v>0</v>
      </c>
      <c r="G23" s="5">
        <f>SUMIFS(Imports_new!G$10:G$33,Imports_new!$A$10:$A$33,$A23)</f>
        <v>0</v>
      </c>
      <c r="H23" s="5">
        <f>SUMIFS(Imports_new!H$10:H$33,Imports_new!$A$10:$A$33,$A23)</f>
        <v>0</v>
      </c>
      <c r="I23" s="5">
        <f>SUMIFS(Imports_new!I$10:I$33,Imports_new!$A$10:$A$33,$A23)</f>
        <v>0</v>
      </c>
      <c r="J23" s="5">
        <f>SUMIFS(Imports_new!J$10:J$33,Imports_new!$A$10:$A$33,$A23)</f>
        <v>0</v>
      </c>
      <c r="K23" s="5">
        <f>SUMIFS(Imports_new!K$10:K$33,Imports_new!$A$10:$A$33,$A23)</f>
        <v>0</v>
      </c>
      <c r="L23" s="5">
        <f>SUMIFS(Imports_new!L$10:L$33,Imports_new!$A$10:$A$33,$A23)</f>
        <v>0</v>
      </c>
      <c r="M23" s="5">
        <f>SUMIFS(Imports_new!M$10:M$33,Imports_new!$A$10:$A$33,$A23)</f>
        <v>0</v>
      </c>
      <c r="N23" s="5">
        <f>SUMIFS(Imports_new!N$10:N$33,Imports_new!$A$10:$A$33,$A23)</f>
        <v>0</v>
      </c>
      <c r="O23" s="5">
        <f>SUMIFS(Imports_new!O$10:O$33,Imports_new!$A$10:$A$33,$A23)</f>
        <v>0</v>
      </c>
      <c r="P23" s="5">
        <f>SUMIFS(Imports_new!P$10:P$33,Imports_new!$A$10:$A$33,$A23)</f>
        <v>0</v>
      </c>
      <c r="Q23" s="5">
        <f>SUMIFS(Imports_new!Q$10:Q$33,Imports_new!$A$10:$A$33,$A23)</f>
        <v>0</v>
      </c>
      <c r="R23" s="5">
        <f>SUMIFS(Imports_new!R$10:R$33,Imports_new!$A$10:$A$33,$A23)</f>
        <v>0</v>
      </c>
      <c r="S23" s="5">
        <f>SUMIFS(Imports_new!S$10:S$33,Imports_new!$A$10:$A$33,$A23)</f>
        <v>0</v>
      </c>
      <c r="T23" s="5">
        <f>SUMIFS(Imports_new!T$10:T$33,Imports_new!$A$10:$A$33,$A23)</f>
        <v>0</v>
      </c>
      <c r="U23" s="5">
        <f>SUMIFS(Imports_new!U$10:U$33,Imports_new!$A$10:$A$33,$A23)</f>
        <v>0</v>
      </c>
      <c r="V23" s="5">
        <f>SUMIFS(Imports_new!V$10:V$33,Imports_new!$A$10:$A$33,$A23)</f>
        <v>0</v>
      </c>
      <c r="W23" s="5">
        <f>SUMIFS(Imports_new!W$10:W$33,Imports_new!$A$10:$A$33,$A23)</f>
        <v>0</v>
      </c>
      <c r="X23" s="5">
        <f>SUMIFS(Imports_new!X$10:X$33,Imports_new!$A$10:$A$33,$A23)</f>
        <v>0</v>
      </c>
      <c r="Y23" s="5">
        <f>SUMIFS(Imports_new!Y$10:Y$33,Imports_new!$A$10:$A$33,$A23)</f>
        <v>0</v>
      </c>
      <c r="Z23" s="5">
        <f>SUMIFS(Imports_new!Z$10:Z$33,Imports_new!$A$10:$A$33,$A23)</f>
        <v>0</v>
      </c>
      <c r="AA23" s="5">
        <f>SUMIFS(Imports_new!AA$10:AA$33,Imports_new!$A$10:$A$33,$A23)</f>
        <v>0</v>
      </c>
      <c r="AB23" s="5">
        <f>SUMIFS(Imports_new!AB$10:AB$33,Imports_new!$A$10:$A$33,$A23)</f>
        <v>0</v>
      </c>
      <c r="AC23" s="5">
        <f>SUMIFS(Imports_new!AC$10:AC$33,Imports_new!$A$10:$A$33,$A23)</f>
        <v>0</v>
      </c>
      <c r="AD23" s="5">
        <f>SUMIFS(Imports_new!AD$10:AD$33,Imports_new!$A$10:$A$33,$A23)</f>
        <v>0</v>
      </c>
      <c r="AE23" s="5">
        <f>SUMIFS(Imports_new!AE$10:AE$33,Imports_new!$A$10:$A$33,$A23)</f>
        <v>0</v>
      </c>
      <c r="AF23" s="5">
        <f>SUMIFS(Imports_new!AF$10:AF$33,Imports_new!$A$10:$A$33,$A23)</f>
        <v>0</v>
      </c>
    </row>
    <row r="24" spans="1:32">
      <c r="A24" s="12" t="s">
        <v>645</v>
      </c>
      <c r="B24" s="5">
        <f>SUMIFS(Imports_new!B$10:B$33,Imports_new!$A$10:$A$33,$A24)</f>
        <v>0</v>
      </c>
      <c r="C24" s="5">
        <f>SUMIFS(Imports_new!C$10:C$33,Imports_new!$A$10:$A$33,$A24)</f>
        <v>0</v>
      </c>
      <c r="D24" s="5">
        <f>SUMIFS(Imports_new!D$10:D$33,Imports_new!$A$10:$A$33,$A24)</f>
        <v>0</v>
      </c>
      <c r="E24" s="5">
        <f>SUMIFS(Imports_new!E$10:E$33,Imports_new!$A$10:$A$33,$A24)</f>
        <v>0</v>
      </c>
      <c r="F24" s="5">
        <f>SUMIFS(Imports_new!F$10:F$33,Imports_new!$A$10:$A$33,$A24)</f>
        <v>0</v>
      </c>
      <c r="G24" s="5">
        <f>SUMIFS(Imports_new!G$10:G$33,Imports_new!$A$10:$A$33,$A24)</f>
        <v>0</v>
      </c>
      <c r="H24" s="5">
        <f>SUMIFS(Imports_new!H$10:H$33,Imports_new!$A$10:$A$33,$A24)</f>
        <v>0</v>
      </c>
      <c r="I24" s="5">
        <f>SUMIFS(Imports_new!I$10:I$33,Imports_new!$A$10:$A$33,$A24)</f>
        <v>0</v>
      </c>
      <c r="J24" s="5">
        <f>SUMIFS(Imports_new!J$10:J$33,Imports_new!$A$10:$A$33,$A24)</f>
        <v>0</v>
      </c>
      <c r="K24" s="5">
        <f>SUMIFS(Imports_new!K$10:K$33,Imports_new!$A$10:$A$33,$A24)</f>
        <v>0</v>
      </c>
      <c r="L24" s="5">
        <f>SUMIFS(Imports_new!L$10:L$33,Imports_new!$A$10:$A$33,$A24)</f>
        <v>0</v>
      </c>
      <c r="M24" s="5">
        <f>SUMIFS(Imports_new!M$10:M$33,Imports_new!$A$10:$A$33,$A24)</f>
        <v>0</v>
      </c>
      <c r="N24" s="5">
        <f>SUMIFS(Imports_new!N$10:N$33,Imports_new!$A$10:$A$33,$A24)</f>
        <v>0</v>
      </c>
      <c r="O24" s="5">
        <f>SUMIFS(Imports_new!O$10:O$33,Imports_new!$A$10:$A$33,$A24)</f>
        <v>0</v>
      </c>
      <c r="P24" s="5">
        <f>SUMIFS(Imports_new!P$10:P$33,Imports_new!$A$10:$A$33,$A24)</f>
        <v>0</v>
      </c>
      <c r="Q24" s="5">
        <f>SUMIFS(Imports_new!Q$10:Q$33,Imports_new!$A$10:$A$33,$A24)</f>
        <v>0</v>
      </c>
      <c r="R24" s="5">
        <f>SUMIFS(Imports_new!R$10:R$33,Imports_new!$A$10:$A$33,$A24)</f>
        <v>0</v>
      </c>
      <c r="S24" s="5">
        <f>SUMIFS(Imports_new!S$10:S$33,Imports_new!$A$10:$A$33,$A24)</f>
        <v>0</v>
      </c>
      <c r="T24" s="5">
        <f>SUMIFS(Imports_new!T$10:T$33,Imports_new!$A$10:$A$33,$A24)</f>
        <v>0</v>
      </c>
      <c r="U24" s="5">
        <f>SUMIFS(Imports_new!U$10:U$33,Imports_new!$A$10:$A$33,$A24)</f>
        <v>0</v>
      </c>
      <c r="V24" s="5">
        <f>SUMIFS(Imports_new!V$10:V$33,Imports_new!$A$10:$A$33,$A24)</f>
        <v>0</v>
      </c>
      <c r="W24" s="5">
        <f>SUMIFS(Imports_new!W$10:W$33,Imports_new!$A$10:$A$33,$A24)</f>
        <v>0</v>
      </c>
      <c r="X24" s="5">
        <f>SUMIFS(Imports_new!X$10:X$33,Imports_new!$A$10:$A$33,$A24)</f>
        <v>0</v>
      </c>
      <c r="Y24" s="5">
        <f>SUMIFS(Imports_new!Y$10:Y$33,Imports_new!$A$10:$A$33,$A24)</f>
        <v>0</v>
      </c>
      <c r="Z24" s="5">
        <f>SUMIFS(Imports_new!Z$10:Z$33,Imports_new!$A$10:$A$33,$A24)</f>
        <v>0</v>
      </c>
      <c r="AA24" s="5">
        <f>SUMIFS(Imports_new!AA$10:AA$33,Imports_new!$A$10:$A$33,$A24)</f>
        <v>0</v>
      </c>
      <c r="AB24" s="5">
        <f>SUMIFS(Imports_new!AB$10:AB$33,Imports_new!$A$10:$A$33,$A24)</f>
        <v>0</v>
      </c>
      <c r="AC24" s="5">
        <f>SUMIFS(Imports_new!AC$10:AC$33,Imports_new!$A$10:$A$33,$A24)</f>
        <v>0</v>
      </c>
      <c r="AD24" s="5">
        <f>SUMIFS(Imports_new!AD$10:AD$33,Imports_new!$A$10:$A$33,$A24)</f>
        <v>0</v>
      </c>
      <c r="AE24" s="5">
        <f>SUMIFS(Imports_new!AE$10:AE$33,Imports_new!$A$10:$A$33,$A24)</f>
        <v>0</v>
      </c>
      <c r="AF24" s="5">
        <f>SUMIFS(Imports_new!AF$10:AF$33,Imports_new!$A$10:$A$33,$A24)</f>
        <v>0</v>
      </c>
    </row>
    <row r="25" spans="1:32">
      <c r="A25" s="12" t="s">
        <v>646</v>
      </c>
      <c r="B25" s="5">
        <f>SUMIFS(Imports_new!B$10:B$33,Imports_new!$A$10:$A$33,$A25)</f>
        <v>0</v>
      </c>
      <c r="C25" s="5">
        <f>SUMIFS(Imports_new!C$10:C$33,Imports_new!$A$10:$A$33,$A25)</f>
        <v>0</v>
      </c>
      <c r="D25" s="5">
        <f>SUMIFS(Imports_new!D$10:D$33,Imports_new!$A$10:$A$33,$A25)</f>
        <v>0</v>
      </c>
      <c r="E25" s="5">
        <f>SUMIFS(Imports_new!E$10:E$33,Imports_new!$A$10:$A$33,$A25)</f>
        <v>0</v>
      </c>
      <c r="F25" s="5">
        <f>SUMIFS(Imports_new!F$10:F$33,Imports_new!$A$10:$A$33,$A25)</f>
        <v>0</v>
      </c>
      <c r="G25" s="5">
        <f>SUMIFS(Imports_new!G$10:G$33,Imports_new!$A$10:$A$33,$A25)</f>
        <v>0</v>
      </c>
      <c r="H25" s="5">
        <f>SUMIFS(Imports_new!H$10:H$33,Imports_new!$A$10:$A$33,$A25)</f>
        <v>0</v>
      </c>
      <c r="I25" s="5">
        <f>SUMIFS(Imports_new!I$10:I$33,Imports_new!$A$10:$A$33,$A25)</f>
        <v>0</v>
      </c>
      <c r="J25" s="5">
        <f>SUMIFS(Imports_new!J$10:J$33,Imports_new!$A$10:$A$33,$A25)</f>
        <v>0</v>
      </c>
      <c r="K25" s="5">
        <f>SUMIFS(Imports_new!K$10:K$33,Imports_new!$A$10:$A$33,$A25)</f>
        <v>0</v>
      </c>
      <c r="L25" s="5">
        <f>SUMIFS(Imports_new!L$10:L$33,Imports_new!$A$10:$A$33,$A25)</f>
        <v>0</v>
      </c>
      <c r="M25" s="5">
        <f>SUMIFS(Imports_new!M$10:M$33,Imports_new!$A$10:$A$33,$A25)</f>
        <v>0</v>
      </c>
      <c r="N25" s="5">
        <f>SUMIFS(Imports_new!N$10:N$33,Imports_new!$A$10:$A$33,$A25)</f>
        <v>0</v>
      </c>
      <c r="O25" s="5">
        <f>SUMIFS(Imports_new!O$10:O$33,Imports_new!$A$10:$A$33,$A25)</f>
        <v>0</v>
      </c>
      <c r="P25" s="5">
        <f>SUMIFS(Imports_new!P$10:P$33,Imports_new!$A$10:$A$33,$A25)</f>
        <v>0</v>
      </c>
      <c r="Q25" s="5">
        <f>SUMIFS(Imports_new!Q$10:Q$33,Imports_new!$A$10:$A$33,$A25)</f>
        <v>0</v>
      </c>
      <c r="R25" s="5">
        <f>SUMIFS(Imports_new!R$10:R$33,Imports_new!$A$10:$A$33,$A25)</f>
        <v>0</v>
      </c>
      <c r="S25" s="5">
        <f>SUMIFS(Imports_new!S$10:S$33,Imports_new!$A$10:$A$33,$A25)</f>
        <v>0</v>
      </c>
      <c r="T25" s="5">
        <f>SUMIFS(Imports_new!T$10:T$33,Imports_new!$A$10:$A$33,$A25)</f>
        <v>0</v>
      </c>
      <c r="U25" s="5">
        <f>SUMIFS(Imports_new!U$10:U$33,Imports_new!$A$10:$A$33,$A25)</f>
        <v>0</v>
      </c>
      <c r="V25" s="5">
        <f>SUMIFS(Imports_new!V$10:V$33,Imports_new!$A$10:$A$33,$A25)</f>
        <v>0</v>
      </c>
      <c r="W25" s="5">
        <f>SUMIFS(Imports_new!W$10:W$33,Imports_new!$A$10:$A$33,$A25)</f>
        <v>0</v>
      </c>
      <c r="X25" s="5">
        <f>SUMIFS(Imports_new!X$10:X$33,Imports_new!$A$10:$A$33,$A25)</f>
        <v>0</v>
      </c>
      <c r="Y25" s="5">
        <f>SUMIFS(Imports_new!Y$10:Y$33,Imports_new!$A$10:$A$33,$A25)</f>
        <v>0</v>
      </c>
      <c r="Z25" s="5">
        <f>SUMIFS(Imports_new!Z$10:Z$33,Imports_new!$A$10:$A$33,$A25)</f>
        <v>0</v>
      </c>
      <c r="AA25" s="5">
        <f>SUMIFS(Imports_new!AA$10:AA$33,Imports_new!$A$10:$A$33,$A25)</f>
        <v>0</v>
      </c>
      <c r="AB25" s="5">
        <f>SUMIFS(Imports_new!AB$10:AB$33,Imports_new!$A$10:$A$33,$A25)</f>
        <v>0</v>
      </c>
      <c r="AC25" s="5">
        <f>SUMIFS(Imports_new!AC$10:AC$33,Imports_new!$A$10:$A$33,$A25)</f>
        <v>0</v>
      </c>
      <c r="AD25" s="5">
        <f>SUMIFS(Imports_new!AD$10:AD$33,Imports_new!$A$10:$A$33,$A25)</f>
        <v>0</v>
      </c>
      <c r="AE25" s="5">
        <f>SUMIFS(Imports_new!AE$10:AE$33,Imports_new!$A$10:$A$33,$A25)</f>
        <v>0</v>
      </c>
      <c r="AF25" s="5">
        <f>SUMIFS(Imports_new!AF$10:AF$33,Imports_new!$A$10:$A$33,$A25)</f>
        <v>0</v>
      </c>
    </row>
    <row r="28" spans="1:32">
      <c r="B28" s="5"/>
      <c r="C28" s="5"/>
      <c r="D28" s="5"/>
      <c r="E28" s="5"/>
      <c r="F28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</sheetPr>
  <dimension ref="A1:AF2"/>
  <sheetViews>
    <sheetView workbookViewId="0">
      <selection activeCell="A2" sqref="A2"/>
    </sheetView>
  </sheetViews>
  <sheetFormatPr defaultRowHeight="15"/>
  <cols>
    <col min="1" max="1" width="26.140625" customWidth="1"/>
    <col min="2" max="2" width="13.42578125" bestFit="1" customWidth="1"/>
  </cols>
  <sheetData>
    <row r="1" spans="1:32">
      <c r="A1" s="7"/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>
      <c r="A2" t="s">
        <v>671</v>
      </c>
      <c r="B2" s="90">
        <f>exports!D2*IFERROR(INDEX('state specific adjustments'!$C$4:$AG$6,MATCH(About!$B$2,'state specific adjustments'!$B$4:$B$6,0),MATCH('EIaE-BEE'!B$1,'state specific adjustments'!$C$3:$AG$3,0)),1)</f>
        <v>11677899</v>
      </c>
      <c r="C2">
        <f>exports!E2*IFERROR(INDEX('state specific adjustments'!$C$4:$AG$6,MATCH(About!$B$2,'state specific adjustments'!$B$4:$B$6,0),MATCH('EIaE-BEE'!C$1,'state specific adjustments'!$C$3:$AG$3,0)),1)</f>
        <v>11677899</v>
      </c>
      <c r="D2">
        <f>exports!F2*IFERROR(INDEX('state specific adjustments'!$C$4:$AG$6,MATCH(About!$B$2,'state specific adjustments'!$B$4:$B$6,0),MATCH('EIaE-BEE'!D$1,'state specific adjustments'!$C$3:$AG$3,0)),1)</f>
        <v>11677899</v>
      </c>
      <c r="E2">
        <f>exports!G2*IFERROR(INDEX('state specific adjustments'!$C$4:$AG$6,MATCH(About!$B$2,'state specific adjustments'!$B$4:$B$6,0),MATCH('EIaE-BEE'!E$1,'state specific adjustments'!$C$3:$AG$3,0)),1)</f>
        <v>11677899</v>
      </c>
      <c r="F2">
        <f>exports!H2*IFERROR(INDEX('state specific adjustments'!$C$4:$AG$6,MATCH(About!$B$2,'state specific adjustments'!$B$4:$B$6,0),MATCH('EIaE-BEE'!F$1,'state specific adjustments'!$C$3:$AG$3,0)),1)</f>
        <v>11677899</v>
      </c>
      <c r="G2">
        <f>exports!I2*IFERROR(INDEX('state specific adjustments'!$C$4:$AG$6,MATCH(About!$B$2,'state specific adjustments'!$B$4:$B$6,0),MATCH('EIaE-BEE'!G$1,'state specific adjustments'!$C$3:$AG$3,0)),1)</f>
        <v>11677899</v>
      </c>
      <c r="H2">
        <f>exports!J2*IFERROR(INDEX('state specific adjustments'!$C$4:$AG$6,MATCH(About!$B$2,'state specific adjustments'!$B$4:$B$6,0),MATCH('EIaE-BEE'!H$1,'state specific adjustments'!$C$3:$AG$3,0)),1)</f>
        <v>11677899</v>
      </c>
      <c r="I2">
        <f>exports!K2*IFERROR(INDEX('state specific adjustments'!$C$4:$AG$6,MATCH(About!$B$2,'state specific adjustments'!$B$4:$B$6,0),MATCH('EIaE-BEE'!I$1,'state specific adjustments'!$C$3:$AG$3,0)),1)</f>
        <v>11677899</v>
      </c>
      <c r="J2">
        <f>exports!L2*IFERROR(INDEX('state specific adjustments'!$C$4:$AG$6,MATCH(About!$B$2,'state specific adjustments'!$B$4:$B$6,0),MATCH('EIaE-BEE'!J$1,'state specific adjustments'!$C$3:$AG$3,0)),1)</f>
        <v>11677899</v>
      </c>
      <c r="K2">
        <f>exports!M2*IFERROR(INDEX('state specific adjustments'!$C$4:$AG$6,MATCH(About!$B$2,'state specific adjustments'!$B$4:$B$6,0),MATCH('EIaE-BEE'!K$1,'state specific adjustments'!$C$3:$AG$3,0)),1)</f>
        <v>11677899</v>
      </c>
      <c r="L2">
        <f>exports!N2*IFERROR(INDEX('state specific adjustments'!$C$4:$AG$6,MATCH(About!$B$2,'state specific adjustments'!$B$4:$B$6,0),MATCH('EIaE-BEE'!L$1,'state specific adjustments'!$C$3:$AG$3,0)),1)</f>
        <v>11677899</v>
      </c>
      <c r="M2">
        <f>exports!O2*IFERROR(INDEX('state specific adjustments'!$C$4:$AG$6,MATCH(About!$B$2,'state specific adjustments'!$B$4:$B$6,0),MATCH('EIaE-BEE'!M$1,'state specific adjustments'!$C$3:$AG$3,0)),1)</f>
        <v>11677899</v>
      </c>
      <c r="N2">
        <f>exports!P2*IFERROR(INDEX('state specific adjustments'!$C$4:$AG$6,MATCH(About!$B$2,'state specific adjustments'!$B$4:$B$6,0),MATCH('EIaE-BEE'!N$1,'state specific adjustments'!$C$3:$AG$3,0)),1)</f>
        <v>11677899</v>
      </c>
      <c r="O2">
        <f>exports!Q2*IFERROR(INDEX('state specific adjustments'!$C$4:$AG$6,MATCH(About!$B$2,'state specific adjustments'!$B$4:$B$6,0),MATCH('EIaE-BEE'!O$1,'state specific adjustments'!$C$3:$AG$3,0)),1)</f>
        <v>11677899</v>
      </c>
      <c r="P2">
        <f>exports!R2*IFERROR(INDEX('state specific adjustments'!$C$4:$AG$6,MATCH(About!$B$2,'state specific adjustments'!$B$4:$B$6,0),MATCH('EIaE-BEE'!P$1,'state specific adjustments'!$C$3:$AG$3,0)),1)</f>
        <v>11677899</v>
      </c>
      <c r="Q2">
        <f>exports!S2*IFERROR(INDEX('state specific adjustments'!$C$4:$AG$6,MATCH(About!$B$2,'state specific adjustments'!$B$4:$B$6,0),MATCH('EIaE-BEE'!Q$1,'state specific adjustments'!$C$3:$AG$3,0)),1)</f>
        <v>11677899</v>
      </c>
      <c r="R2">
        <f>exports!T2*IFERROR(INDEX('state specific adjustments'!$C$4:$AG$6,MATCH(About!$B$2,'state specific adjustments'!$B$4:$B$6,0),MATCH('EIaE-BEE'!R$1,'state specific adjustments'!$C$3:$AG$3,0)),1)</f>
        <v>11677899</v>
      </c>
      <c r="S2">
        <f>exports!U2*IFERROR(INDEX('state specific adjustments'!$C$4:$AG$6,MATCH(About!$B$2,'state specific adjustments'!$B$4:$B$6,0),MATCH('EIaE-BEE'!S$1,'state specific adjustments'!$C$3:$AG$3,0)),1)</f>
        <v>11677899</v>
      </c>
      <c r="T2">
        <f>exports!V2*IFERROR(INDEX('state specific adjustments'!$C$4:$AG$6,MATCH(About!$B$2,'state specific adjustments'!$B$4:$B$6,0),MATCH('EIaE-BEE'!T$1,'state specific adjustments'!$C$3:$AG$3,0)),1)</f>
        <v>11677899</v>
      </c>
      <c r="U2">
        <f>exports!W2*IFERROR(INDEX('state specific adjustments'!$C$4:$AG$6,MATCH(About!$B$2,'state specific adjustments'!$B$4:$B$6,0),MATCH('EIaE-BEE'!U$1,'state specific adjustments'!$C$3:$AG$3,0)),1)</f>
        <v>11677899</v>
      </c>
      <c r="V2">
        <f>exports!X2*IFERROR(INDEX('state specific adjustments'!$C$4:$AG$6,MATCH(About!$B$2,'state specific adjustments'!$B$4:$B$6,0),MATCH('EIaE-BEE'!V$1,'state specific adjustments'!$C$3:$AG$3,0)),1)</f>
        <v>11677899</v>
      </c>
      <c r="W2">
        <f>exports!Y2*IFERROR(INDEX('state specific adjustments'!$C$4:$AG$6,MATCH(About!$B$2,'state specific adjustments'!$B$4:$B$6,0),MATCH('EIaE-BEE'!W$1,'state specific adjustments'!$C$3:$AG$3,0)),1)</f>
        <v>11677899</v>
      </c>
      <c r="X2">
        <f>exports!Z2*IFERROR(INDEX('state specific adjustments'!$C$4:$AG$6,MATCH(About!$B$2,'state specific adjustments'!$B$4:$B$6,0),MATCH('EIaE-BEE'!X$1,'state specific adjustments'!$C$3:$AG$3,0)),1)</f>
        <v>11677899</v>
      </c>
      <c r="Y2">
        <f>exports!AA2*IFERROR(INDEX('state specific adjustments'!$C$4:$AG$6,MATCH(About!$B$2,'state specific adjustments'!$B$4:$B$6,0),MATCH('EIaE-BEE'!Y$1,'state specific adjustments'!$C$3:$AG$3,0)),1)</f>
        <v>11677899</v>
      </c>
      <c r="Z2">
        <f>exports!AB2*IFERROR(INDEX('state specific adjustments'!$C$4:$AG$6,MATCH(About!$B$2,'state specific adjustments'!$B$4:$B$6,0),MATCH('EIaE-BEE'!Z$1,'state specific adjustments'!$C$3:$AG$3,0)),1)</f>
        <v>11677899</v>
      </c>
      <c r="AA2">
        <f>exports!AC2*IFERROR(INDEX('state specific adjustments'!$C$4:$AG$6,MATCH(About!$B$2,'state specific adjustments'!$B$4:$B$6,0),MATCH('EIaE-BEE'!AA$1,'state specific adjustments'!$C$3:$AG$3,0)),1)</f>
        <v>11677899</v>
      </c>
      <c r="AB2">
        <f>exports!AD2*IFERROR(INDEX('state specific adjustments'!$C$4:$AG$6,MATCH(About!$B$2,'state specific adjustments'!$B$4:$B$6,0),MATCH('EIaE-BEE'!AB$1,'state specific adjustments'!$C$3:$AG$3,0)),1)</f>
        <v>11677899</v>
      </c>
      <c r="AC2">
        <f>exports!AE2*IFERROR(INDEX('state specific adjustments'!$C$4:$AG$6,MATCH(About!$B$2,'state specific adjustments'!$B$4:$B$6,0),MATCH('EIaE-BEE'!AC$1,'state specific adjustments'!$C$3:$AG$3,0)),1)</f>
        <v>11677899</v>
      </c>
      <c r="AD2">
        <f>exports!AF2*IFERROR(INDEX('state specific adjustments'!$C$4:$AG$6,MATCH(About!$B$2,'state specific adjustments'!$B$4:$B$6,0),MATCH('EIaE-BEE'!AD$1,'state specific adjustments'!$C$3:$AG$3,0)),1)</f>
        <v>11677899</v>
      </c>
      <c r="AE2">
        <f>exports!AG2*IFERROR(INDEX('state specific adjustments'!$C$4:$AG$6,MATCH(About!$B$2,'state specific adjustments'!$B$4:$B$6,0),MATCH('EIaE-BEE'!AE$1,'state specific adjustments'!$C$3:$AG$3,0)),1)</f>
        <v>11677899</v>
      </c>
      <c r="AF2">
        <f>exports!AH2*IFERROR(INDEX('state specific adjustments'!$C$4:$AG$6,MATCH(About!$B$2,'state specific adjustments'!$B$4:$B$6,0),MATCH('EIaE-BEE'!AF$1,'state specific adjustments'!$C$3:$AG$3,0)),1)</f>
        <v>11677899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/>
  </sheetPr>
  <dimension ref="A1:AH2"/>
  <sheetViews>
    <sheetView workbookViewId="0">
      <selection activeCell="F2" sqref="F2"/>
    </sheetView>
  </sheetViews>
  <sheetFormatPr defaultRowHeight="15"/>
  <cols>
    <col min="1" max="1" width="26.28515625" customWidth="1"/>
  </cols>
  <sheetData>
    <row r="1" spans="1:34">
      <c r="A1" s="7" t="s">
        <v>672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>
      <c r="A2" t="s">
        <v>673</v>
      </c>
      <c r="B2" s="10">
        <f>C2</f>
        <v>33.828602620764521</v>
      </c>
      <c r="C2" s="10">
        <f>D2</f>
        <v>33.828602620764521</v>
      </c>
      <c r="D2" s="10">
        <f>E2</f>
        <v>33.828602620764521</v>
      </c>
      <c r="E2" s="89">
        <f>SUMIFS('Table 7_Wholesale prices'!D$18:D$65,'Table 7_Wholesale prices'!$B$18:$B$65,About!$B$2)</f>
        <v>33.828602620764521</v>
      </c>
      <c r="F2" s="89">
        <f>SUMIFS('Table 7_Wholesale prices'!E$18:E$65,'Table 7_Wholesale prices'!$B$18:$B$65,About!$B$2)</f>
        <v>33.387862603706289</v>
      </c>
      <c r="G2" s="89">
        <f>SUMIFS('Table 7_Wholesale prices'!F$18:F$65,'Table 7_Wholesale prices'!$B$18:$B$65,About!$B$2)</f>
        <v>32.549734046677521</v>
      </c>
      <c r="H2" s="10">
        <f t="shared" ref="H2:AF2" si="0">G2</f>
        <v>32.549734046677521</v>
      </c>
      <c r="I2" s="10">
        <f t="shared" si="0"/>
        <v>32.549734046677521</v>
      </c>
      <c r="J2" s="10">
        <f t="shared" si="0"/>
        <v>32.549734046677521</v>
      </c>
      <c r="K2" s="10">
        <f t="shared" si="0"/>
        <v>32.549734046677521</v>
      </c>
      <c r="L2" s="10">
        <f t="shared" si="0"/>
        <v>32.549734046677521</v>
      </c>
      <c r="M2" s="10">
        <f t="shared" si="0"/>
        <v>32.549734046677521</v>
      </c>
      <c r="N2" s="10">
        <f t="shared" si="0"/>
        <v>32.549734046677521</v>
      </c>
      <c r="O2" s="10">
        <f t="shared" si="0"/>
        <v>32.549734046677521</v>
      </c>
      <c r="P2" s="10">
        <f t="shared" si="0"/>
        <v>32.549734046677521</v>
      </c>
      <c r="Q2" s="10">
        <f t="shared" si="0"/>
        <v>32.549734046677521</v>
      </c>
      <c r="R2" s="10">
        <f t="shared" si="0"/>
        <v>32.549734046677521</v>
      </c>
      <c r="S2" s="10">
        <f t="shared" si="0"/>
        <v>32.549734046677521</v>
      </c>
      <c r="T2" s="10">
        <f t="shared" si="0"/>
        <v>32.549734046677521</v>
      </c>
      <c r="U2" s="10">
        <f t="shared" si="0"/>
        <v>32.549734046677521</v>
      </c>
      <c r="V2" s="10">
        <f t="shared" si="0"/>
        <v>32.549734046677521</v>
      </c>
      <c r="W2" s="10">
        <f t="shared" si="0"/>
        <v>32.549734046677521</v>
      </c>
      <c r="X2" s="10">
        <f t="shared" si="0"/>
        <v>32.549734046677521</v>
      </c>
      <c r="Y2" s="10">
        <f t="shared" si="0"/>
        <v>32.549734046677521</v>
      </c>
      <c r="Z2" s="10">
        <f t="shared" si="0"/>
        <v>32.549734046677521</v>
      </c>
      <c r="AA2" s="10">
        <f t="shared" si="0"/>
        <v>32.549734046677521</v>
      </c>
      <c r="AB2" s="10">
        <f t="shared" si="0"/>
        <v>32.549734046677521</v>
      </c>
      <c r="AC2" s="10">
        <f t="shared" si="0"/>
        <v>32.549734046677521</v>
      </c>
      <c r="AD2" s="10">
        <f t="shared" si="0"/>
        <v>32.549734046677521</v>
      </c>
      <c r="AE2" s="10">
        <f t="shared" si="0"/>
        <v>32.549734046677521</v>
      </c>
      <c r="AF2" s="10">
        <f t="shared" si="0"/>
        <v>32.549734046677521</v>
      </c>
      <c r="AG2" s="10"/>
      <c r="AH2" s="10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/>
  </sheetPr>
  <dimension ref="A1:AH2"/>
  <sheetViews>
    <sheetView workbookViewId="0">
      <selection activeCell="A2" sqref="A2"/>
    </sheetView>
  </sheetViews>
  <sheetFormatPr defaultRowHeight="15"/>
  <cols>
    <col min="1" max="1" width="26.28515625" customWidth="1"/>
  </cols>
  <sheetData>
    <row r="1" spans="1:34">
      <c r="A1" s="7" t="s">
        <v>672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4">
      <c r="A2" t="s">
        <v>674</v>
      </c>
      <c r="B2" s="10">
        <f>C2</f>
        <v>33.828602620764521</v>
      </c>
      <c r="C2" s="10">
        <f>D2</f>
        <v>33.828602620764521</v>
      </c>
      <c r="D2" s="10">
        <f>E2</f>
        <v>33.828602620764521</v>
      </c>
      <c r="E2" s="89">
        <f>SUMIFS('Table 7_Wholesale prices'!D$18:D$65,'Table 7_Wholesale prices'!$B$18:$B$65,About!$B$2)</f>
        <v>33.828602620764521</v>
      </c>
      <c r="F2" s="89">
        <f>SUMIFS('Table 7_Wholesale prices'!E$18:E$65,'Table 7_Wholesale prices'!$B$18:$B$65,About!$B$2)</f>
        <v>33.387862603706289</v>
      </c>
      <c r="G2" s="89">
        <f>SUMIFS('Table 7_Wholesale prices'!F$18:F$65,'Table 7_Wholesale prices'!$B$18:$B$65,About!$B$2)</f>
        <v>32.549734046677521</v>
      </c>
      <c r="H2" s="10">
        <f t="shared" ref="H2:AF2" si="0">G2</f>
        <v>32.549734046677521</v>
      </c>
      <c r="I2" s="10">
        <f t="shared" si="0"/>
        <v>32.549734046677521</v>
      </c>
      <c r="J2" s="10">
        <f t="shared" si="0"/>
        <v>32.549734046677521</v>
      </c>
      <c r="K2" s="10">
        <f t="shared" si="0"/>
        <v>32.549734046677521</v>
      </c>
      <c r="L2" s="10">
        <f t="shared" si="0"/>
        <v>32.549734046677521</v>
      </c>
      <c r="M2" s="10">
        <f t="shared" si="0"/>
        <v>32.549734046677521</v>
      </c>
      <c r="N2" s="10">
        <f t="shared" si="0"/>
        <v>32.549734046677521</v>
      </c>
      <c r="O2" s="10">
        <f t="shared" si="0"/>
        <v>32.549734046677521</v>
      </c>
      <c r="P2" s="10">
        <f t="shared" si="0"/>
        <v>32.549734046677521</v>
      </c>
      <c r="Q2" s="10">
        <f t="shared" si="0"/>
        <v>32.549734046677521</v>
      </c>
      <c r="R2" s="10">
        <f t="shared" si="0"/>
        <v>32.549734046677521</v>
      </c>
      <c r="S2" s="10">
        <f t="shared" si="0"/>
        <v>32.549734046677521</v>
      </c>
      <c r="T2" s="10">
        <f t="shared" si="0"/>
        <v>32.549734046677521</v>
      </c>
      <c r="U2" s="10">
        <f t="shared" si="0"/>
        <v>32.549734046677521</v>
      </c>
      <c r="V2" s="10">
        <f t="shared" si="0"/>
        <v>32.549734046677521</v>
      </c>
      <c r="W2" s="10">
        <f t="shared" si="0"/>
        <v>32.549734046677521</v>
      </c>
      <c r="X2" s="10">
        <f t="shared" si="0"/>
        <v>32.549734046677521</v>
      </c>
      <c r="Y2" s="10">
        <f t="shared" si="0"/>
        <v>32.549734046677521</v>
      </c>
      <c r="Z2" s="10">
        <f t="shared" si="0"/>
        <v>32.549734046677521</v>
      </c>
      <c r="AA2" s="10">
        <f t="shared" si="0"/>
        <v>32.549734046677521</v>
      </c>
      <c r="AB2" s="10">
        <f t="shared" si="0"/>
        <v>32.549734046677521</v>
      </c>
      <c r="AC2" s="10">
        <f t="shared" si="0"/>
        <v>32.549734046677521</v>
      </c>
      <c r="AD2" s="10">
        <f t="shared" si="0"/>
        <v>32.549734046677521</v>
      </c>
      <c r="AE2" s="10">
        <f t="shared" si="0"/>
        <v>32.549734046677521</v>
      </c>
      <c r="AF2" s="10">
        <f t="shared" si="0"/>
        <v>32.549734046677521</v>
      </c>
      <c r="AG2" s="10"/>
      <c r="AH2" s="10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About</vt:lpstr>
      <vt:lpstr>Table 7_Wholesale prices</vt:lpstr>
      <vt:lpstr>Intl Imports</vt:lpstr>
      <vt:lpstr>IRA-BIL_IRA-BIL - Mid_annual_st</vt:lpstr>
      <vt:lpstr>REEDS crosswalk</vt:lpstr>
      <vt:lpstr>REEDS summary</vt:lpstr>
      <vt:lpstr>Cross border connections</vt:lpstr>
      <vt:lpstr>EIA_State Elec Profiles</vt:lpstr>
      <vt:lpstr>Cambium22_MidCase_annual_state</vt:lpstr>
      <vt:lpstr>calcs</vt:lpstr>
      <vt:lpstr>state specific adjustments</vt:lpstr>
      <vt:lpstr>Imports_new</vt:lpstr>
      <vt:lpstr>exports</vt:lpstr>
      <vt:lpstr>EIaE-BIE</vt:lpstr>
      <vt:lpstr>EIaE-BEE</vt:lpstr>
      <vt:lpstr>EIaE-IEP</vt:lpstr>
      <vt:lpstr>EIaE-BEEP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2016-02-04T22:14:05Z</dcterms:created>
  <dcterms:modified xsi:type="dcterms:W3CDTF">2026-06-12T16:18:17Z</dcterms:modified>
</cp:coreProperties>
</file>