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Ohio\OH-eps\"/>
    </mc:Choice>
  </mc:AlternateContent>
  <xr:revisionPtr revIDLastSave="0" documentId="13_ncr:1_{A4CE3C41-1F20-4251-BD29-15DC4A8DD667}"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<sst xmlns="http://schemas.openxmlformats.org/spreadsheetml/2006/main" count="32060" uniqueCount="2370">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</sst>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96</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Ohio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32.62157860059439</v>
      </c>
      <c r="C3" s="74">
        <f>E28</f>
        <v>3.6472799999999999</v>
      </c>
      <c r="D3" s="75">
        <v>0.55000000000000004</v>
      </c>
      <c r="E3" s="75">
        <v>0.4</v>
      </c>
      <c r="F3" s="117">
        <f t="shared" ref="F3:G9" si="0">$C3*(1-D3)</f>
        <v>1.6412759999999997</v>
      </c>
      <c r="G3" s="117">
        <f t="shared" si="0"/>
        <v>2.1883679999999996</v>
      </c>
      <c r="H3" s="69"/>
      <c r="I3" s="76">
        <f t="shared" ref="I3:I11" si="1">1-F3/$B3</f>
        <v>0.94968741335006712</v>
      </c>
      <c r="J3" s="76">
        <f>1-G3/$B3</f>
        <v>0.93291655113342287</v>
      </c>
      <c r="K3" s="69" t="str">
        <f t="shared" ref="K3:K11" si="2">"In a scenario limiting global warming to 1.5 °C, " &amp; B$1 &amp; " would need to cut its " &amp; A3 &amp; " emissions by " &amp; ROUND(J3*100, 0) &amp; " to " &amp; ROUND(I3*100, 0) &amp; " percent of 2005 levels."</f>
        <v>In a scenario limiting global warming to 1.5 °C, Ohio would need to cut its buildings emissions by 93 to 95 percent of 2005 levels.</v>
      </c>
      <c r="L3" s="69"/>
      <c r="M3" s="69"/>
      <c r="N3" s="69"/>
      <c r="O3" s="69"/>
      <c r="P3" s="69"/>
      <c r="Q3" s="69"/>
      <c r="R3" s="69"/>
      <c r="S3" s="69"/>
      <c r="T3" s="69"/>
      <c r="U3" s="69"/>
      <c r="V3" s="69"/>
      <c r="W3" s="69"/>
      <c r="X3" s="69"/>
      <c r="Y3" s="69"/>
      <c r="Z3" s="69"/>
    </row>
    <row r="4" spans="1:26" ht="14.5" x14ac:dyDescent="0.35">
      <c r="A4" s="73" t="s">
        <v>1027</v>
      </c>
      <c r="B4" s="116">
        <f>'State 2005 Data'!J6</f>
        <v>130.18524418909993</v>
      </c>
      <c r="C4" s="74">
        <f>G28</f>
        <v>12.6975</v>
      </c>
      <c r="D4" s="75">
        <v>0.89</v>
      </c>
      <c r="E4" s="75">
        <v>0.66</v>
      </c>
      <c r="F4" s="117">
        <f t="shared" si="0"/>
        <v>1.3967249999999998</v>
      </c>
      <c r="G4" s="117">
        <f t="shared" si="0"/>
        <v>4.3171499999999998</v>
      </c>
      <c r="H4" s="69"/>
      <c r="I4" s="76">
        <f t="shared" si="1"/>
        <v>0.9892712495283168</v>
      </c>
      <c r="J4" s="76">
        <f t="shared" ref="J4:J11" si="3">1-G4/$B4</f>
        <v>0.96683840763297912</v>
      </c>
      <c r="K4" s="69" t="str">
        <f t="shared" si="2"/>
        <v>In a scenario limiting global warming to 1.5 °C, Ohio would need to cut its electricity emissions by 97 to 99 percent of 2005 levels.</v>
      </c>
      <c r="L4" s="69"/>
      <c r="M4" s="69"/>
      <c r="N4" s="69"/>
      <c r="O4" s="69"/>
      <c r="P4" s="69"/>
      <c r="Q4" s="69"/>
      <c r="R4" s="69"/>
      <c r="S4" s="69"/>
      <c r="T4" s="69"/>
      <c r="U4" s="69"/>
      <c r="V4" s="69"/>
      <c r="W4" s="69"/>
      <c r="X4" s="69"/>
      <c r="Y4" s="69"/>
      <c r="Z4" s="69"/>
    </row>
    <row r="5" spans="1:26" ht="14.5" x14ac:dyDescent="0.35">
      <c r="A5" s="73" t="s">
        <v>1858</v>
      </c>
      <c r="B5" s="116">
        <f>'State 2005 Data'!J7</f>
        <v>67.089854110147257</v>
      </c>
      <c r="C5" s="118">
        <f>H28</f>
        <v>26.9559</v>
      </c>
      <c r="D5" s="75">
        <v>0.41</v>
      </c>
      <c r="E5" s="75">
        <v>0.33</v>
      </c>
      <c r="F5" s="117">
        <f t="shared" si="0"/>
        <v>15.903981000000002</v>
      </c>
      <c r="G5" s="117">
        <f t="shared" si="0"/>
        <v>18.060452999999999</v>
      </c>
      <c r="H5" s="69"/>
      <c r="I5" s="76">
        <f>1-F5/$B5</f>
        <v>0.76294506507811077</v>
      </c>
      <c r="J5" s="76">
        <f t="shared" si="3"/>
        <v>0.7308020230548038</v>
      </c>
      <c r="K5" s="69" t="str">
        <f t="shared" si="2"/>
        <v>In a scenario limiting global warming to 1.5 °C, Ohio would need to cut its industry emissions by 73 to 76 percent of 2005 levels.</v>
      </c>
      <c r="L5" s="69"/>
      <c r="M5" s="69"/>
      <c r="N5" s="69"/>
      <c r="O5" s="69"/>
      <c r="P5" s="69"/>
      <c r="Q5" s="69"/>
      <c r="R5" s="69"/>
      <c r="S5" s="69"/>
      <c r="T5" s="69"/>
      <c r="U5" s="69"/>
      <c r="V5" s="69"/>
      <c r="W5" s="69"/>
      <c r="X5" s="69"/>
      <c r="Y5" s="69"/>
      <c r="Z5" s="69"/>
    </row>
    <row r="6" spans="1:26" ht="14.5" x14ac:dyDescent="0.35">
      <c r="A6" s="73" t="s">
        <v>1859</v>
      </c>
      <c r="B6" s="116">
        <f>'State 2005 Data'!J8</f>
        <v>72.058618667595979</v>
      </c>
      <c r="C6" s="118">
        <f>F28</f>
        <v>14.0167</v>
      </c>
      <c r="D6" s="75">
        <v>0.48</v>
      </c>
      <c r="E6" s="75">
        <v>0.27</v>
      </c>
      <c r="F6" s="117">
        <f>$C6*(1-D6)</f>
        <v>7.2886839999999999</v>
      </c>
      <c r="G6" s="117">
        <f t="shared" si="0"/>
        <v>10.232191</v>
      </c>
      <c r="H6" s="69"/>
      <c r="I6" s="76">
        <f t="shared" si="1"/>
        <v>0.89885062835269636</v>
      </c>
      <c r="J6" s="76">
        <f t="shared" si="3"/>
        <v>0.85800184364897758</v>
      </c>
      <c r="K6" s="69" t="str">
        <f t="shared" si="2"/>
        <v>In a scenario limiting global warming to 1.5 °C, Ohio would need to cut its transportation emissions by 86 to 90 percent of 2005 levels.</v>
      </c>
      <c r="L6" s="69"/>
      <c r="M6" s="69"/>
      <c r="N6" s="69"/>
      <c r="O6" s="69"/>
      <c r="P6" s="69"/>
      <c r="Q6" s="69"/>
      <c r="R6" s="69"/>
      <c r="S6" s="69"/>
      <c r="T6" s="69"/>
      <c r="U6" s="69"/>
      <c r="V6" s="69"/>
      <c r="W6" s="69"/>
      <c r="X6" s="69"/>
      <c r="Y6" s="69"/>
      <c r="Z6" s="69"/>
    </row>
    <row r="7" spans="1:26" ht="14.5" x14ac:dyDescent="0.35">
      <c r="A7" s="73" t="s">
        <v>774</v>
      </c>
      <c r="B7" s="116">
        <f>'State 2005 Data'!J9</f>
        <v>11.05247786920294</v>
      </c>
      <c r="C7" s="118">
        <f>D28</f>
        <v>7.6132600000000004</v>
      </c>
      <c r="D7" s="75">
        <v>0.06</v>
      </c>
      <c r="E7" s="75">
        <v>0.02</v>
      </c>
      <c r="F7" s="117">
        <f t="shared" si="0"/>
        <v>7.1564643999999999</v>
      </c>
      <c r="G7" s="117">
        <f t="shared" si="0"/>
        <v>7.4609947999999999</v>
      </c>
      <c r="H7" s="69"/>
      <c r="I7" s="76">
        <f t="shared" si="1"/>
        <v>0.35250135899922908</v>
      </c>
      <c r="J7" s="76">
        <f t="shared" si="3"/>
        <v>0.32494822533962187</v>
      </c>
      <c r="K7" s="69" t="str">
        <f t="shared" si="2"/>
        <v>In a scenario limiting global warming to 1.5 °C, Ohio would need to cut its agriculture emissions by 32 to 35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Ohio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10.25309053850977</v>
      </c>
      <c r="C9" s="118">
        <f>C28</f>
        <v>1.59965</v>
      </c>
      <c r="D9" s="75">
        <v>0.06</v>
      </c>
      <c r="E9" s="75">
        <v>0.02</v>
      </c>
      <c r="F9" s="117">
        <f t="shared" si="0"/>
        <v>1.503671</v>
      </c>
      <c r="G9" s="117">
        <f t="shared" si="0"/>
        <v>1.5676570000000001</v>
      </c>
      <c r="H9" s="69"/>
      <c r="I9" s="76">
        <f t="shared" si="1"/>
        <v>0.85334460918370569</v>
      </c>
      <c r="J9" s="76">
        <f t="shared" si="3"/>
        <v>0.84710395425535268</v>
      </c>
      <c r="K9" s="69" t="str">
        <f t="shared" si="2"/>
        <v>In a scenario limiting global warming to 1.5 °C, Ohio would need to cut its waste emissions by 85 to 85 percent of 2005 levels.</v>
      </c>
      <c r="L9" s="69"/>
      <c r="M9" s="69"/>
      <c r="N9" s="69"/>
      <c r="O9" s="69"/>
      <c r="P9" s="69"/>
      <c r="Q9" s="69"/>
      <c r="R9" s="69"/>
      <c r="S9" s="69"/>
      <c r="T9" s="69"/>
      <c r="U9" s="69"/>
      <c r="V9" s="69"/>
      <c r="W9" s="69"/>
      <c r="X9" s="69"/>
      <c r="Y9" s="69"/>
      <c r="Z9" s="69"/>
    </row>
    <row r="10" spans="1:26" ht="14.5" x14ac:dyDescent="0.35">
      <c r="A10" s="73" t="s">
        <v>1864</v>
      </c>
      <c r="B10" s="119">
        <f>SUM(B3:B9)</f>
        <v>316.82250397515025</v>
      </c>
      <c r="C10" s="119">
        <f>SUM(C3:C9)</f>
        <v>60.091929999999991</v>
      </c>
      <c r="D10" s="76">
        <f>1-F10/$C10</f>
        <v>0.52651809652311032</v>
      </c>
      <c r="E10" s="76">
        <f>1-G10/$C10</f>
        <v>0.37781239843686165</v>
      </c>
      <c r="F10" s="117">
        <f>SUM(F3:F9)</f>
        <v>28.452441400000005</v>
      </c>
      <c r="G10" s="117">
        <f>SUM(G3:G9)</f>
        <v>37.388453799999994</v>
      </c>
      <c r="H10" s="171">
        <f>IFERROR(B10*(1-'Unique State Inputs'!A$8),"")</f>
        <v>174.25237718633267</v>
      </c>
      <c r="I10" s="76">
        <f t="shared" si="1"/>
        <v>0.91019437999823505</v>
      </c>
      <c r="J10" s="76">
        <f t="shared" si="3"/>
        <v>0.88198927370723479</v>
      </c>
      <c r="K10" s="69" t="str">
        <f t="shared" si="2"/>
        <v>In a scenario limiting global warming to 1.5 °C, Ohio would need to cut its total (including land use) emissions by 88 to 91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323.26086397515024</v>
      </c>
      <c r="C11" s="119">
        <f>SUM(C3:C9)-C8</f>
        <v>66.530289999999994</v>
      </c>
      <c r="D11" s="76">
        <f>1-F11/$C11</f>
        <v>0.47556516888773503</v>
      </c>
      <c r="E11" s="76">
        <f>1-G11/$C11</f>
        <v>0.34125022151564344</v>
      </c>
      <c r="F11" s="117">
        <f>F10-F8</f>
        <v>34.890801400000008</v>
      </c>
      <c r="G11" s="117">
        <f>G10-G8</f>
        <v>43.826813799999996</v>
      </c>
      <c r="H11" s="171">
        <f>IFERROR(B11*(1-'Unique State Inputs'!A$8),"")</f>
        <v>177.79347518633264</v>
      </c>
      <c r="I11" s="76">
        <f t="shared" si="1"/>
        <v>0.89206611350676168</v>
      </c>
      <c r="J11" s="76">
        <f t="shared" si="3"/>
        <v>0.86442276599443524</v>
      </c>
      <c r="K11" s="69" t="str">
        <f t="shared" si="2"/>
        <v>In a scenario limiting global warming to 1.5 °C, Ohio would need to cut its total (excluding land use) emissions by 86 to 89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Ohio had 1597 EV charging outlets, approximately 14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Ohio had 1597 EV charging outlets, approximately 14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1597 EV charging outlets, approximately 14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Ohio, the share of electricity among fuels used for heating in urban, residential buildings will rise from 7.2% to 8.6%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Ohio, the share of electricity among fuels used for heating in urban, residential buildings will rise from 7.2% to 8.6%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Ohio, the share of electricity among fuels used by appliances in urban, residential buildings will fall from 74.4% to 66.7%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Ohio, the share of electricity among fuels used by appliances in urban, residential buildings will fall from 74.4% to 66.7%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Ohio, the share of electricity among fuels used for heating in rural, residential buildings will rise from 7.2% to 8.6%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Ohio, the share of electricity among fuels used for heating in rural, residential buildings will rise from 7.2% to 8.6%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74.4% to 66.7%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74.4% to 66.7%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Ohio, the share of electricity among fuels used for heating in commercial buildings will fall from 0.4% to 0.4%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Ohio, the share of electricity among fuels used for heating in commercial buildings will fall from 0.4% to 0.4%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Ohio, the share of electricity among fuels used by appliances in commercial buildings will fall from 58.8% to 35.3%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Ohio, the share of electricity among fuels used by appliances in commercial buildings will fall from 58.8% to 35.3%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Ohio, the share of electricity among fuels used by other components in commercial buildings will rise from 80% to 86.5%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Ohio, the share of electricity among fuels used by other components in commercial buildings will rise from 80% to 86.5%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Ohio.//**Natural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Ohio.</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Ohio.</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Ohio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Ohio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Ohio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Ohio increased by 89%.</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Ohio increased by 89%.</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Ohio increased by 89%.</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Ohio increased by 89%.</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Ohio increased by 89%.</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Ohio increased by 89%.</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Ohio increased by 89%.</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Ohio increased by 89%.</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Ohio increased by 89%.</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Ohio increased by 89%.</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Ohio increased by 89%.</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Ohio increased by 89%.</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Ohio increased by 89%.</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Ohio increased by 89%.</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Ohio increased by 89%.</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Ohio increased by 89%.</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Ohio, a 100% setting provides for an additional 8044 MW of demand response capacity in 2050 (on top of a BAU quantity of 2603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Ohio, a 100% setting provides for an additional 8044 MW of demand response capacity in 2050 (on top of a BAU quantity of 2603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8044 MW of demand response capacity in 2050 (on top of a BAU quantity of 2603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Ohio will retire 4575 MW of coal by 2050. Ohio currently has 11489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Ohio will retire 4575 MW of coal by 2050. Ohio currently has 11489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Ohio will retire 0 MW of gas non-peaking plants by 2050. Ohio currently has 6991MW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Ohio will retire 0 MW of gas non-peaking plants by 2050. Ohio currently has 6991MW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Ohio will retire 0 MW of nuclear capacity by 2050. Ohio currently has 2134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Ohio will retire 0 MW of nuclear capacity by 2050. Ohio currently has 2134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Ohio will retire 1 MW of biomass capacity by 2050. Ohio currently has 97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Ohio will retire 37 MW of petroleum capacity by 2050. Ohio currently has 662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Ohio will retire 0 MW of natural gas peaker capacity by 2050. Ohio currently has 5782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Ohio will retire 0 MW of natural gas peaker capacity by 2050. Ohio currently has 5782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Ohio will retire 0 MW of natural gas peaker capacity by 2050. Ohio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Ohio will retire 0 MW of natural gas peaker capacity by 2050. Ohio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Ohio had about 0 of grid battery storage.  The BAU scenario is based on EIA AEO data and sees grid battery capacity reach 622 by 2050.  The additional potential is based on NREL's Renewable Electricity Futures Study (80% RE-ITI (2014) scenario) and suggests Ohio could reach 7918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Ohio had about 0 of grid battery storage.  The BAU scenario is based on EIA AEO data and sees grid battery capacity reach 622 by 2050.  The additional potential is based on NREL's Renewable Electricity Futures Study (80% RE-ITI (2014) scenario) and suggests Ohio could reach 7918 of grid battery storage by 2050.</v>
      </c>
      <c r="U255" s="305" t="str">
        <f>N255&amp;O255&amp;P255&amp;T255</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622 by 2050.  The additional potential is based on NREL's Renewable Electricity Futures Study (80% RE-ITI (2014) scenario) and suggests Ohio could reach 7918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Ohio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**Ohio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Ohio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**Ohio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Ohio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**Ohio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105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105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1597 EV charging outlets, approximately 14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Ohio.//**Natural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Ohio.//**Natural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Ohio.//**Natural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Ohio.//**Natural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Ohio.//**Natural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Ohio.//**Natural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Ohio.//**Natural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Ohio.//**Natural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Ohio.//**Natural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Ohio.//**Natural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Ohio.//**Natural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Ohio.//**Natural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Ohio.//**Natural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Ohio.//**Natural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Ohio.//**Natural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Ohio.//**Natural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Ohio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8044 MW of demand response capacity in 2050 (on top of a BAU quantity of 2603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622 by 2050.  The additional potential is based on NREL's Renewable Electricity Futures Study (80% RE-ITI (2014) scenario) and suggests Ohio could reach 7918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1597 EV charging outlets, approximately 14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7.2% to 8.6% through 2050.//**Urban Residential Appliances: **In the BAU case, in Ohio, the share of electricity among fuels used by appliances in urban, residential buildings will fall from 74.4% to 66.7% through 2050.//**Urban Residential Other Components: ** In the BAU case, the share of electricity among fuels used by other components in urban, residential buildings is 100%.//**Rural Residential Heating: **In the BAU case, in Ohio, the share of electricity among fuels used for heating in rural, residential buildings will rise from 7.2% to 8.6% through 2050.//**Rural Residential Appliances: **In the BAU case, in , the share of electricity among fuels used by appliances in rural, residential buildings will fall from 74.4% to 66.7% through 2050.//**Rural Residential Other Components: **In the United States, the share of electricity among fuels used by other components in urban, residential buildings is 100%.//**Commercial Heating: **In the BAU case, in Ohio, the share of electricity among fuels used for heating in commercial buildings will fall from 0.4% to 0.4% through 2050.//**Commercial Appliances: **In the BAU case, in Ohio, the share of electricity among fuels used by appliances in commercial buildings will fall from 58.8% to 35.3% through 2050.//**Commercial Other Components: **In the BAU case, in the Ohio, the share of electricity among fuels used by other components in commercial buildings will rise from 80% to 86.5%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Ohio.//**Natural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includingOhio. After weighing for coop and municipality requirements, the BAU assumes a total CES of 7% in 2030 that rises to 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Ohio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89%.//**Natural Gas Nonpeaker : **From 2010-2018, electricity exports in Ohio increased by 89%.//**Nuclear : **From 2010-2018, electricity exports in Ohio increased by 89%.//**Hydro : **From 2010-2018, electricity exports in Ohio increased by 89%.//**Onshore Wind : **From 2010-2018, electricity exports in Ohio increased by 89%.//**Solar PV : **From 2010-2018, electricity exports in Ohio increased by 89%.//**Biomass : **From 2010-2018, electricity exports in Ohio increased by 89%.//**Petroleum : **From 2010-2018, electricity exports in Ohio increased by 89%.</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8044 MW of demand response capacity in 2050 (on top of a BAU quantity of 2603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Ohio will retire 4575 MW of coal by 2050. Ohio currently has 11489 MW of coal capacity.//**Natural Gas Nonpeaker : **The EIA projects that Ohio will retire 0 MW of gas non-peaking plants by 2050. Ohio currently has 6991MW of natural gas non-peaking capacity.//**Nuclear : **The EIA projects that Ohio will retire 0 MW of nuclear capacity by 2050. Ohio currently has 2134 MW of nuclear capacity.//**Natural Gas Peaker : **The EIA projects that Ohio will retire 0 MW of natural gas peaker capacity by 2050. Ohio currently has 5782 MW of natural gas peaker capacity.//**Lignite : **The EIA projects that Ohio will retire 0 MW of natural gas peaker capacity by 2050. Ohio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622 by 2050.  The additional potential is based on NREL's Renewable Electricity Futures Study (80% RE-ITI (2014) scenario) and suggests Ohio could reach 7918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**Ohio does not have a capacity construction subsidy for onshore wind. However, the Investment Tax Credit, a similar program for solar power, covers 30% of system costs through 2019, with declining amounts thereafter.//**Solar PV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**Ohio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1597 EV charging outlets, approximately 14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Ohio, the share of electricity among fuels used for heating in urban, residential buildings will rise from 7.2% to 8.6%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Ohio, the share of electricity among fuels used by appliances in urban, residential buildings will fall from 74.4% to 66.7%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Ohio, the share of electricity among fuels used for heating in rural, residential buildings will rise from 7.2% to 8.6%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74.4% to 66.7%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Ohio, the share of electricity among fuels used for heating in commercial buildings will fall from 0.4% to 0.4%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Ohio, the share of electricity among fuels used by appliances in commercial buildings will fall from 58.8% to 35.3%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Ohio, the share of electricity among fuels used by other components in commercial buildings will rise from 80% to 86.5%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Ohio.</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 in 2050 as a generation-weighted state average. Many states have different requirements for municipalities, co-ops, and investor owned utilities. In 2020, the value is 4%. To set a carbon-free electricity standard that starts ramping up in 2021, the Customize Implementation Schedule feature below allows users to customize the start year setting. Simply take the 4% value, divide by your chosen policy setting, and enter the resulting value in the 'Implementation %' box for 2020.  // **Guidance for setting values:** Multiple states have set 100% clean energy or renewable energy laws or goals, not includingOhio.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89%.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8044 MW of demand response capacity in 2050 (on top of a BAU quantity of 2603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Ohio will retire 4575 MW of coal by 2050. Ohio currently has 11489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Ohio will retire 0 MW of gas non-peaking plants by 2050. Ohio currently has 6991MW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Ohio will retire 0 MW of nuclear capacity by 2050. Ohio currently has 2134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Ohio will retire 1 MW of biomass capacity by 2050. Ohio currently has 97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Ohio will retire 1 MW of biomass capacity by 2050. Ohio currently has 97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Ohio will retire 37 MW of petroleum capacity by 2050. Ohio currently has 662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Ohio will retire 0 MW of natural gas peaker capacity by 2050. Ohio currently has 5782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Ohio will retire 0 MW of natural gas peaker capacity by 2050. Ohio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622 by 2050.  The additional potential is based on NREL's Renewable Electricity Futures Study (80% RE-ITI (2014) scenario) and suggests Ohio could reach 7918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Ohio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Ohio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Ohio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Ohio</v>
      </c>
      <c r="B6" s="145">
        <f>SUMIFS(B7:B57,$A7:$A57,$A$6)</f>
        <v>1597</v>
      </c>
      <c r="C6" s="145">
        <f>SUMIFS(C7:C57,$A7:$A57,$A$6)</f>
        <v>11705262</v>
      </c>
      <c r="D6" s="145">
        <f>ROUND(SUMIFS(D7:D57,$A7:$A57,$A$6),2)</f>
        <v>13.64</v>
      </c>
      <c r="E6" s="145">
        <f t="shared" ref="E6:L6" si="0">SUMIFS(E7:E57,$A7:$A57,$A$6)</f>
        <v>0</v>
      </c>
      <c r="F6" s="145">
        <f t="shared" si="0"/>
        <v>3.2435992707374371E-2</v>
      </c>
      <c r="G6" s="145">
        <f t="shared" si="0"/>
        <v>0</v>
      </c>
      <c r="H6" s="145">
        <f t="shared" si="0"/>
        <v>0</v>
      </c>
      <c r="I6" s="145">
        <f t="shared" si="0"/>
        <v>19424322</v>
      </c>
      <c r="J6" s="145">
        <f t="shared" si="0"/>
        <v>0</v>
      </c>
      <c r="K6" s="145">
        <f t="shared" si="0"/>
        <v>36652206</v>
      </c>
      <c r="L6" s="145">
        <f t="shared" si="0"/>
        <v>1119</v>
      </c>
      <c r="M6" s="145">
        <f>ROUND(SUMIFS(M7:M57,$A7:$A57,$A$6)*100,0)</f>
        <v>89</v>
      </c>
      <c r="N6" s="145">
        <f>ROUND(SUMIFS(N7:N57,$A7:$A57,$A$6)*100,0)</f>
        <v>0</v>
      </c>
      <c r="O6" s="145">
        <f t="shared" ref="O6:AM6" si="1">ROUND(SUMIFS(O7:O57,$A7:$A57,$A$6),0)</f>
        <v>5441</v>
      </c>
      <c r="P6" s="145">
        <f t="shared" si="1"/>
        <v>2603</v>
      </c>
      <c r="Q6" s="145">
        <f t="shared" si="1"/>
        <v>4575</v>
      </c>
      <c r="R6" s="145">
        <f t="shared" si="1"/>
        <v>0</v>
      </c>
      <c r="S6" s="145">
        <f t="shared" si="1"/>
        <v>0</v>
      </c>
      <c r="T6" s="145">
        <f t="shared" si="1"/>
        <v>1</v>
      </c>
      <c r="U6" s="145">
        <f t="shared" si="1"/>
        <v>37</v>
      </c>
      <c r="V6" s="145">
        <f t="shared" si="1"/>
        <v>0</v>
      </c>
      <c r="W6" s="145">
        <f t="shared" si="1"/>
        <v>0</v>
      </c>
      <c r="X6" s="145">
        <f t="shared" si="1"/>
        <v>11489</v>
      </c>
      <c r="Y6" s="145">
        <f t="shared" si="1"/>
        <v>6991</v>
      </c>
      <c r="Z6" s="145">
        <f t="shared" si="1"/>
        <v>2134</v>
      </c>
      <c r="AA6" s="145">
        <f t="shared" si="1"/>
        <v>102</v>
      </c>
      <c r="AB6" s="145">
        <f t="shared" si="1"/>
        <v>689</v>
      </c>
      <c r="AC6" s="145">
        <f t="shared" si="1"/>
        <v>104</v>
      </c>
      <c r="AD6" s="145">
        <f t="shared" si="1"/>
        <v>0</v>
      </c>
      <c r="AE6" s="145">
        <f t="shared" si="1"/>
        <v>97</v>
      </c>
      <c r="AF6" s="145">
        <f t="shared" si="1"/>
        <v>0</v>
      </c>
      <c r="AG6" s="145">
        <f t="shared" si="1"/>
        <v>662</v>
      </c>
      <c r="AH6" s="145">
        <f t="shared" si="1"/>
        <v>5782</v>
      </c>
      <c r="AI6" s="145">
        <f t="shared" si="1"/>
        <v>0</v>
      </c>
      <c r="AJ6" s="145">
        <f t="shared" si="1"/>
        <v>0</v>
      </c>
      <c r="AK6" s="145">
        <f t="shared" si="1"/>
        <v>0</v>
      </c>
      <c r="AL6" s="145">
        <f t="shared" si="1"/>
        <v>0</v>
      </c>
      <c r="AM6" s="145">
        <f t="shared" si="1"/>
        <v>0</v>
      </c>
      <c r="AN6" s="380">
        <f>ROUND(SUMIFS(AN7:AN57,$A7:$A57,$A$6),)</f>
        <v>622</v>
      </c>
      <c r="AO6" s="145">
        <f t="shared" ref="AO6:AP6" si="2">ROUND(SUMIFS(AO7:AO57,$A7:$A57,$A$6),)</f>
        <v>7918</v>
      </c>
      <c r="AP6" s="145">
        <f t="shared" si="2"/>
        <v>0</v>
      </c>
      <c r="AQ6" s="145">
        <f>ROUND(SUMIFS(AQ7:AQ57,$A7:$A57,$A$6),0)</f>
        <v>105</v>
      </c>
      <c r="AR6" s="146">
        <f>SUMIFS(AR7:AR57,$A7:$A57,$A$6)</f>
        <v>0.30928071584260641</v>
      </c>
      <c r="AS6" s="145">
        <f>ROUND(SUMIFS(AS7:AS57,$A7:$A57,$A$6),0)</f>
        <v>1937</v>
      </c>
      <c r="AT6" s="145">
        <f>ROUND(SUMIFS(AT7:AT57,$A7:$A57,$A$6),0)</f>
        <v>2603</v>
      </c>
      <c r="AU6" s="145">
        <f>ROUND(SUMIFS(AU7:AU57,$A7:$A57,$A$6),0)</f>
        <v>8044</v>
      </c>
      <c r="AV6" s="145">
        <f>ROUND(SUMIFS(AV7:AV57,$A7:$A57,$A$6)*100,0)</f>
        <v>4</v>
      </c>
      <c r="AW6" s="145">
        <f>ROUND(SUMIFS(AW7:AW57,$A7:$A57,$A$6)*100,0)</f>
        <v>7</v>
      </c>
      <c r="AX6" s="145">
        <f>ROUND(SUMIFS(AX7:AX57,$A7:$A57,$A$6)*100,0)</f>
        <v>7</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OH</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OH</v>
      </c>
      <c r="D77" s="93">
        <v>2019</v>
      </c>
      <c r="E77" s="93">
        <v>2050</v>
      </c>
    </row>
    <row r="78" spans="1:40" ht="16" customHeight="1" x14ac:dyDescent="0.35">
      <c r="B78" s="93" t="s">
        <v>2056</v>
      </c>
      <c r="C78" s="93" t="s">
        <v>496</v>
      </c>
      <c r="D78" s="93" cm="1">
        <f t="array" ref="D78">ROUND(INDEX($B$95:$H$845,MATCH(1,($C78=$E$95:$E$845)*($B78=$F$95:$F$845)*($C$77=$B$95:$B$845),0),MATCH(D$77,$B$95:$H$95,0))*100,1)</f>
        <v>7.2</v>
      </c>
      <c r="E78" s="165" cm="1">
        <f t="array" ref="E78">ROUND(INDEX($B$95:$H$845,MATCH(1,($C78=$E$95:$E$845)*($B78=$F$95:$F$845)*($C$77=$B$95:$B$845),0),MATCH(E$77,$B$95:$H$95,0))*100,1)</f>
        <v>8.6</v>
      </c>
    </row>
    <row r="79" spans="1:40" ht="16" customHeight="1" x14ac:dyDescent="0.35">
      <c r="B79" s="165" t="s">
        <v>2056</v>
      </c>
      <c r="C79" s="93" t="s">
        <v>2055</v>
      </c>
      <c r="D79" s="165" cm="1">
        <f t="array" ref="D79">ROUND(INDEX($B$95:$H$845,MATCH(1,($C79=$E$95:$E$845)*($B79=$F$95:$F$845)*($C$77=$B$95:$B$845),0),MATCH(D$77,$B$95:$H$95,0))*100,1)</f>
        <v>74.400000000000006</v>
      </c>
      <c r="E79" s="165" cm="1">
        <f t="array" ref="E79">ROUND(INDEX($B$95:$H$845,MATCH(1,($C79=$E$95:$E$845)*($B79=$F$95:$F$845)*($C$77=$B$95:$B$845),0),MATCH(E$77,$B$95:$H$95,0))*100,1)</f>
        <v>66.7</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7.2</v>
      </c>
      <c r="E81" s="165" cm="1">
        <f t="array" ref="E81">ROUND(INDEX($B$95:$H$845,MATCH(1,($C81=$E$95:$E$845)*($B81=$F$95:$F$845)*($C$77=$B$95:$B$845),0),MATCH(E$77,$B$95:$H$95,0))*100,1)</f>
        <v>8.6</v>
      </c>
    </row>
    <row r="82" spans="2:26" ht="16" customHeight="1" x14ac:dyDescent="0.35">
      <c r="B82" s="165" t="s">
        <v>2053</v>
      </c>
      <c r="C82" s="165" t="s">
        <v>2055</v>
      </c>
      <c r="D82" s="165" cm="1">
        <f t="array" ref="D82">ROUND(INDEX($B$95:$H$845,MATCH(1,($C82=$E$95:$E$845)*($B82=$F$95:$F$845)*($C$77=$B$95:$B$845),0),MATCH(D$77,$B$95:$H$95,0))*100,1)</f>
        <v>74.400000000000006</v>
      </c>
      <c r="E82" s="165" cm="1">
        <f t="array" ref="E82">ROUND(INDEX($B$95:$H$845,MATCH(1,($C82=$E$95:$E$845)*($B82=$F$95:$F$845)*($C$77=$B$95:$B$845),0),MATCH(E$77,$B$95:$H$95,0))*100,1)</f>
        <v>66.7</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OH</v>
      </c>
    </row>
    <row r="84" spans="2:26" ht="16" customHeight="1" x14ac:dyDescent="0.35">
      <c r="B84" s="93" t="s">
        <v>2057</v>
      </c>
      <c r="C84" s="165" t="s">
        <v>496</v>
      </c>
      <c r="D84" s="165" cm="1">
        <f t="array" ref="D84">ROUND(INDEX($B$95:$H$845,MATCH(1,($C84=$E$95:$E$845)*($B84=$F$95:$F$845)*($C$77=$B$95:$B$845),0),MATCH(D$77,$B$95:$H$95,0))*100,1)</f>
        <v>0.4</v>
      </c>
      <c r="E84" s="165" cm="1">
        <f t="array" ref="E84">ROUND(INDEX($B$95:$H$845,MATCH(1,($C84=$E$95:$E$845)*($B84=$F$95:$F$845)*($C$77=$B$95:$B$845),0),MATCH(E$77,$B$95:$H$95,0))*100,1)</f>
        <v>0.4</v>
      </c>
    </row>
    <row r="85" spans="2:26" ht="16" customHeight="1" x14ac:dyDescent="0.35">
      <c r="B85" s="165" t="s">
        <v>2057</v>
      </c>
      <c r="C85" s="165" t="s">
        <v>2055</v>
      </c>
      <c r="D85" s="165" cm="1">
        <f t="array" ref="D85">ROUND(INDEX($B$95:$H$845,MATCH(1,($C85=$E$95:$E$845)*($B85=$F$95:$F$845)*($C$77=$B$95:$B$845),0),MATCH(D$77,$B$95:$H$95,0))*100,1)</f>
        <v>58.8</v>
      </c>
      <c r="E85" s="165" cm="1">
        <f t="array" ref="E85">ROUND(INDEX($B$95:$H$845,MATCH(1,($C85=$E$95:$E$845)*($B85=$F$95:$F$845)*($C$77=$B$95:$B$845),0),MATCH(E$77,$B$95:$H$95,0))*100,1)</f>
        <v>35.299999999999997</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80</v>
      </c>
      <c r="E86" s="165" cm="1">
        <f t="array" ref="E86">ROUND(INDEX($B$95:$H$845,MATCH(1,($C86=$E$95:$E$845)*($B86=$F$95:$F$845)*($C$77=$B$95:$B$845),0),MATCH(E$77,$B$95:$H$95,0))*100,1)</f>
        <v>86.5</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9700327111924.0605</v>
      </c>
      <c r="N86" s="165" cm="1">
        <f t="array" ref="N86">INDEX($K$95:$Z$195,MATCH(1,($J86=$L$95:$L$195)*($J$83=$K$95:$K$195),0),MATCH(N$85,$K$95:$Z$95,0))</f>
        <v>34323039388965.699</v>
      </c>
      <c r="O86" s="165" cm="1">
        <f t="array" ref="O86">INDEX($K$95:$Z$195,MATCH(1,($J86=$L$95:$L$195)*($J$83=$K$95:$K$195),0),MATCH(O$85,$K$95:$Z$95,0))</f>
        <v>55253039996713.398</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12127327111924</v>
      </c>
      <c r="N87" s="165" cm="1">
        <f t="array" ref="N87">INDEX($K$95:$Z$195,MATCH(1,($J87=$L$95:$L$195)*($J$83=$K$95:$K$195),0),MATCH(N$85,$K$95:$Z$95,0))</f>
        <v>66854039388965.703</v>
      </c>
      <c r="O87" s="165" cm="1">
        <f t="array" ref="O87">INDEX($K$95:$Z$195,MATCH(1,($J87=$L$95:$L$195)*($J$83=$K$95:$K$195),0),MATCH(O$85,$K$95:$Z$95,0))</f>
        <v>83798039996713.406</v>
      </c>
      <c r="P87" s="165" cm="1">
        <f t="array" ref="P87">INDEX($K$95:$Z$195,MATCH(1,($J87=$L$95:$L$195)*($J$83=$K$95:$K$195),0),MATCH(P$85,$K$95:$Z$95,0))</f>
        <v>0</v>
      </c>
      <c r="Q87" s="165" cm="1">
        <f t="array" ref="Q87">INDEX($K$95:$Z$195,MATCH(1,($J87=$L$95:$L$195)*($J$83=$K$95:$K$195),0),MATCH(Q$85,$K$95:$Z$95,0))</f>
        <v>287213541081668</v>
      </c>
      <c r="R87" s="165" cm="1">
        <f t="array" ref="R87">INDEX($K$95:$Z$195,MATCH(1,($J87=$L$95:$L$195)*($J$83=$K$95:$K$195),0),MATCH(R$85,$K$95:$Z$95,0))</f>
        <v>567761599918293</v>
      </c>
    </row>
    <row r="88" spans="2:26" ht="16" customHeight="1" x14ac:dyDescent="0.35">
      <c r="J88" s="93" t="s">
        <v>2058</v>
      </c>
      <c r="K88" s="165">
        <f>IFERROR(K86/K87 *100,0)</f>
        <v>0</v>
      </c>
      <c r="L88" s="165">
        <f t="shared" ref="L88:R88" si="19">IFERROR(L86/L87 *100,0)</f>
        <v>0</v>
      </c>
      <c r="M88" s="165">
        <f t="shared" si="19"/>
        <v>79.987346118390505</v>
      </c>
      <c r="N88" s="264">
        <f>ROUND(IFERROR(N86/N87 *100,0),0)</f>
        <v>51</v>
      </c>
      <c r="O88" s="165">
        <f>ROUND(IFERROR(O86/O87 *100,0),0)</f>
        <v>66</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Ohio</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Ohio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Ohio</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32.62157860059439</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130.18524418909993</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67.089854110147257</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72.058618667595979</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11.05247786920294</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-24.94604556045255</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10.25309053850977</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298.3148184146977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323.26086397515024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2021-09-30T18:40:42Z</dcterms:modified>
</cp:coreProperties>
</file>