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FA13C081-1162-4369-8BEE-EB40AD63BEF9}"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D1" i="23"/>
  <c r="AF1" i="23"/>
  <c r="X1" i="23"/>
  <c r="V1" i="23" l="1"/>
  <c r="L1" i="23"/>
  <c r="K1" i="23"/>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2" i="29"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<sst xmlns="http://schemas.openxmlformats.org/spreadsheetml/2006/main" count="30722" uniqueCount="2649">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</sst>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2386</v>
      </c>
      <c r="C1" s="194">
        <v>45747</v>
      </c>
      <c r="G1" s="123" t="s">
        <v>2263</v>
      </c>
      <c r="H1" s="123" t="s">
        <v>2264</v>
      </c>
    </row>
    <row r="2" spans="1:8" x14ac:dyDescent="0.25">
      <c r="B2" t="str">
        <f>_xlfn.XLOOKUP(B1,H:H,G:G,0,0,1)</f>
        <v>OH</v>
      </c>
      <c r="C2" t="str">
        <f>_xlfn.XLOOKUP(B2,G:G, H:H, 0,0,1)</f>
        <v>Ohio</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Ohio.</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105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58%.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Ohio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**Ohio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**Ohio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105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105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Ohio.</v>
      </c>
      <c r="L9" s="143" t="str">
        <f>J9&amp;K9</f>
        <v>**Description:** This policy prevents new capacity of the selected type(s) from being built or deployed.  // **Guidance for setting values:** No new coal is planned in Ohio.</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78"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45 $/MWh.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Ohio</v>
      </c>
      <c r="B3" s="183">
        <f>ROUND(SUMIFS(B$4:B$54, $A$4:$A$54, $A$3),0)</f>
        <v>105180</v>
      </c>
      <c r="C3" s="184">
        <f t="shared" ref="C3" si="0">ROUND(SUMIFS(C$4:C$54, $A$4:$A$54, $A$3),0)</f>
        <v>105</v>
      </c>
      <c r="D3" s="183">
        <f>SUMIFS(D$4:D$54, $A$4:$A$54, $A$3)</f>
        <v>19424322</v>
      </c>
      <c r="E3" s="183">
        <f>SUMIFS(E$4:E$54, $A$4:$A$54, $A$3)</f>
        <v>30782465.999999966</v>
      </c>
      <c r="F3" s="134">
        <f>ROUND(SUMIFS(F$4:F$54,$A$4:$A$54,$A$3)*100,0)</f>
        <v>58</v>
      </c>
      <c r="G3" s="58">
        <f>SUMIFS(G$4:G$54, $A$4:$A$54, $A$3)</f>
        <v>0</v>
      </c>
      <c r="H3" s="58">
        <f>SUMIFS(H$4:H$54, $A$4:$A$54, $A$3)</f>
        <v>0</v>
      </c>
      <c r="I3" s="134">
        <f>ROUND(SUMIFS(I$4:I$54,$A$4:$A$54,$A$3)*100,0)</f>
        <v>0</v>
      </c>
      <c r="J3" s="134">
        <f>ROUND(SUMIFS(J$4:J$54, $A$4:$A$54, $A$3),0)</f>
        <v>7629</v>
      </c>
      <c r="K3" s="58">
        <f t="shared" ref="K3:AI3" si="1">ROUND(SUMIFS(K$4:K$54, $A$4:$A$54, $A$3),0)</f>
        <v>2776</v>
      </c>
      <c r="L3" s="134">
        <f t="shared" si="1"/>
        <v>3649</v>
      </c>
      <c r="M3" s="58">
        <f t="shared" si="1"/>
        <v>3100</v>
      </c>
      <c r="N3" s="58">
        <f t="shared" si="1"/>
        <v>0</v>
      </c>
      <c r="O3" s="58">
        <f t="shared" si="1"/>
        <v>1000</v>
      </c>
      <c r="P3" s="58">
        <f t="shared" si="1"/>
        <v>0</v>
      </c>
      <c r="Q3" s="58">
        <f t="shared" si="1"/>
        <v>0</v>
      </c>
      <c r="R3" s="58">
        <f t="shared" si="1"/>
        <v>0</v>
      </c>
      <c r="S3" s="134">
        <f t="shared" si="1"/>
        <v>0</v>
      </c>
      <c r="T3" s="58">
        <f t="shared" si="1"/>
        <v>11489</v>
      </c>
      <c r="U3" s="58">
        <f t="shared" si="1"/>
        <v>6991</v>
      </c>
      <c r="V3" s="58">
        <f t="shared" si="1"/>
        <v>2134</v>
      </c>
      <c r="W3" s="58">
        <f t="shared" si="1"/>
        <v>102</v>
      </c>
      <c r="X3" s="58">
        <f t="shared" si="1"/>
        <v>689</v>
      </c>
      <c r="Y3" s="58">
        <f t="shared" si="1"/>
        <v>104</v>
      </c>
      <c r="Z3" s="58">
        <f t="shared" si="1"/>
        <v>0</v>
      </c>
      <c r="AA3" s="58">
        <f t="shared" si="1"/>
        <v>97</v>
      </c>
      <c r="AB3" s="58">
        <f t="shared" si="1"/>
        <v>0</v>
      </c>
      <c r="AC3" s="58">
        <f t="shared" si="1"/>
        <v>662</v>
      </c>
      <c r="AD3" s="58">
        <f t="shared" si="1"/>
        <v>5782</v>
      </c>
      <c r="AE3" s="58">
        <f t="shared" si="1"/>
        <v>0</v>
      </c>
      <c r="AF3" s="58">
        <f t="shared" si="1"/>
        <v>0</v>
      </c>
      <c r="AG3" s="58">
        <f t="shared" si="1"/>
        <v>0</v>
      </c>
      <c r="AH3" s="58">
        <f t="shared" si="1"/>
        <v>0</v>
      </c>
      <c r="AI3" s="134">
        <f t="shared" si="1"/>
        <v>0</v>
      </c>
      <c r="AJ3" s="58">
        <f>ROUND(SUMIFS(AJ$4:AJ$54,$A$4:$A$54,$A$3)*100,0)</f>
        <v>17</v>
      </c>
      <c r="AK3" s="58">
        <f t="shared" ref="AK3:AL3" si="2">ROUND(SUMIFS(AK$4:AK$54,$A$4:$A$54,$A$3)*100,0)</f>
        <v>14</v>
      </c>
      <c r="AL3" s="58">
        <f t="shared" si="2"/>
        <v>14</v>
      </c>
      <c r="AM3" s="58">
        <f>SUMIFS(AM$4:AM$54, $A$4:$A$54, $A$3)</f>
        <v>0</v>
      </c>
      <c r="AN3" s="58">
        <f t="shared" ref="AN3:AQ3" si="3">SUMIFS(AN$4:AN$54, $A$4:$A$54, $A$3)</f>
        <v>0</v>
      </c>
      <c r="AO3" s="134">
        <f t="shared" si="3"/>
        <v>0</v>
      </c>
      <c r="AP3" s="134">
        <f t="shared" si="3"/>
        <v>1807</v>
      </c>
      <c r="AQ3" s="134">
        <f t="shared" si="3"/>
        <v>11812173</v>
      </c>
      <c r="AR3" s="134">
        <f>ROUND(SUMIFS(AR$4:AR$54,$A$4:$A$54,$A$3),2)</f>
        <v>15.3</v>
      </c>
      <c r="AS3" s="58">
        <f>SUMIFS(AS$4:AS$54, $A$4:$A$54, $A$3)</f>
        <v>160844915000000</v>
      </c>
      <c r="AT3" s="58">
        <f t="shared" ref="AT3:BH3" si="4">SUMIFS(AT$4:AT$54, $A$4:$A$54, $A$3)</f>
        <v>75444662102754</v>
      </c>
      <c r="AU3" s="58">
        <f t="shared" si="4"/>
        <v>5214769436751.0098</v>
      </c>
      <c r="AV3" s="58">
        <f t="shared" si="4"/>
        <v>51113531296716.797</v>
      </c>
      <c r="AW3" s="58">
        <f t="shared" si="4"/>
        <v>359984091144785</v>
      </c>
      <c r="AX3" s="58">
        <f t="shared" si="4"/>
        <v>1318758085000000</v>
      </c>
      <c r="AY3" s="58">
        <f t="shared" si="4"/>
        <v>257206527294120</v>
      </c>
      <c r="AZ3" s="58">
        <f t="shared" si="4"/>
        <v>535344352548007</v>
      </c>
      <c r="BA3" s="58">
        <f t="shared" si="4"/>
        <v>170448749079838</v>
      </c>
      <c r="BB3" s="58">
        <f t="shared" si="4"/>
        <v>160234430541210</v>
      </c>
      <c r="BC3" s="58">
        <f t="shared" si="4"/>
        <v>15687806553162.199</v>
      </c>
      <c r="BD3" s="58">
        <f t="shared" si="4"/>
        <v>88162918881725.297</v>
      </c>
      <c r="BE3" s="58">
        <f t="shared" si="4"/>
        <v>356265862694507</v>
      </c>
      <c r="BF3" s="58">
        <f t="shared" si="4"/>
        <v>2859610697530140</v>
      </c>
      <c r="BG3" s="58">
        <f t="shared" si="4"/>
        <v>371573572534396</v>
      </c>
      <c r="BH3" s="58">
        <f t="shared" si="4"/>
        <v>736730252261657</v>
      </c>
      <c r="BI3" s="58">
        <f>ROUND(SUMIFS(BI$4:BI$54,$A$4:$A$54,$A$3),2)</f>
        <v>94.37</v>
      </c>
      <c r="BJ3" s="58">
        <f t="shared" ref="BJ3:BP3" si="5">ROUND(SUMIFS(BJ$4:BJ$54,$A$4:$A$54,$A$3),2)</f>
        <v>47.08</v>
      </c>
      <c r="BK3" s="58">
        <f t="shared" si="5"/>
        <v>33.24</v>
      </c>
      <c r="BL3" s="58">
        <f t="shared" si="5"/>
        <v>57.98</v>
      </c>
      <c r="BM3" s="58">
        <f t="shared" si="5"/>
        <v>101.04</v>
      </c>
      <c r="BN3" s="58">
        <f t="shared" si="5"/>
        <v>46.12</v>
      </c>
      <c r="BO3" s="58">
        <f t="shared" si="5"/>
        <v>69.22</v>
      </c>
      <c r="BP3" s="134">
        <f t="shared" si="5"/>
        <v>72.66</v>
      </c>
      <c r="BQ3" s="134">
        <f t="shared" ref="BQ3:BR3" si="6">ROUND(SUMIFS(BQ$4:BQ$54,$A$4:$A$54,$A$3)*100,0)</f>
        <v>3</v>
      </c>
      <c r="BR3" s="134">
        <f t="shared" si="6"/>
        <v>3</v>
      </c>
      <c r="BS3" s="134">
        <f>ROUND(SUMIFS(BS$4:BS$54,$A$4:$A$54,$A$3)*100,0)</f>
        <v>37</v>
      </c>
      <c r="BT3" s="134">
        <f>ROUND(SUMIFS(BT$4:BT$54,$A$4:$A$54,$A$3)*100,0)</f>
        <v>34</v>
      </c>
      <c r="BU3" s="134">
        <f t="shared" ref="BU3:CH3" si="7">ROUND(SUMIFS(BU$4:BU$54,$A$4:$A$54,$A$3)*100,0)</f>
        <v>60</v>
      </c>
      <c r="BV3" s="134">
        <f t="shared" si="7"/>
        <v>72</v>
      </c>
      <c r="BW3" s="134">
        <f t="shared" si="7"/>
        <v>10</v>
      </c>
      <c r="BX3" s="134">
        <f t="shared" si="7"/>
        <v>16</v>
      </c>
      <c r="BY3" s="134">
        <f t="shared" si="7"/>
        <v>38</v>
      </c>
      <c r="BZ3" s="134">
        <f>ROUND(SUMIFS(BZ$4:BZ$54,$A$4:$A$54,$A$3)*100,0)</f>
        <v>38</v>
      </c>
      <c r="CA3" s="134">
        <f>ROUND(SUMIFS(CA$4:CA$54,$A$4:$A$54,$A$3)*100,0)</f>
        <v>100</v>
      </c>
      <c r="CB3" s="134">
        <f>ROUND(SUMIFS(CB$4:CB$54,$A$4:$A$54,$A$3)*100,0)</f>
        <v>100</v>
      </c>
      <c r="CC3" s="134">
        <f t="shared" si="7"/>
        <v>10</v>
      </c>
      <c r="CD3" s="134">
        <f t="shared" si="7"/>
        <v>15</v>
      </c>
      <c r="CE3" s="134">
        <f t="shared" si="7"/>
        <v>38</v>
      </c>
      <c r="CF3" s="134">
        <f t="shared" si="7"/>
        <v>38</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45</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Ohio.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Ohio.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Ohio.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Ohio.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Ohio.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Ohio.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Ohio.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Ohio.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Ohio.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Ohio.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Ohio.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Ohio.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Ohio.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Ohio.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Ohio.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Ohio.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Ohio.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Ohio.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Ohio.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Ohio.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Ohio.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Ohio.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Ohio.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Ohio.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OH</v>
      </c>
      <c r="C1" s="115">
        <f>SUM(C4:C87)</f>
        <v>256.93379321794424</v>
      </c>
      <c r="D1" s="115">
        <f t="shared" ref="D1:AG1" si="0">SUM(D4:D87)</f>
        <v>255.60740594902825</v>
      </c>
      <c r="E1" s="115">
        <f t="shared" si="0"/>
        <v>260.78221101376511</v>
      </c>
      <c r="F1" s="115">
        <f t="shared" si="0"/>
        <v>265.90453848880577</v>
      </c>
      <c r="G1" s="115">
        <f t="shared" si="0"/>
        <v>263.30676950416176</v>
      </c>
      <c r="H1" s="115">
        <f t="shared" si="0"/>
        <v>268.65303252982369</v>
      </c>
      <c r="I1" s="115">
        <f t="shared" si="0"/>
        <v>280.58963409866777</v>
      </c>
      <c r="J1" s="115">
        <f t="shared" si="0"/>
        <v>277.35812464538543</v>
      </c>
      <c r="K1" s="115">
        <f t="shared" si="0"/>
        <v>277.9125701773786</v>
      </c>
      <c r="L1" s="115">
        <f t="shared" si="0"/>
        <v>278.20181512399597</v>
      </c>
      <c r="M1" s="115">
        <f t="shared" si="0"/>
        <v>285.00933911210501</v>
      </c>
      <c r="N1" s="115">
        <f t="shared" si="0"/>
        <v>272.02437085110995</v>
      </c>
      <c r="O1" s="115">
        <f t="shared" si="0"/>
        <v>278.55952851167092</v>
      </c>
      <c r="P1" s="115">
        <f t="shared" si="0"/>
        <v>284.06953160609004</v>
      </c>
      <c r="Q1" s="115">
        <f t="shared" si="0"/>
        <v>279.61664279880051</v>
      </c>
      <c r="R1" s="115">
        <f t="shared" si="0"/>
        <v>285.63391494280228</v>
      </c>
      <c r="S1" s="115">
        <f t="shared" si="0"/>
        <v>276.91761674720715</v>
      </c>
      <c r="T1" s="115">
        <f t="shared" si="0"/>
        <v>281.79824525325944</v>
      </c>
      <c r="U1" s="115">
        <f t="shared" si="0"/>
        <v>276.32291423394724</v>
      </c>
      <c r="V1" s="115">
        <f t="shared" si="0"/>
        <v>246.61223129484847</v>
      </c>
      <c r="W1" s="115">
        <f t="shared" si="0"/>
        <v>252.98090010956872</v>
      </c>
      <c r="X1" s="115">
        <f t="shared" si="0"/>
        <v>241.08649021232574</v>
      </c>
      <c r="Y1" s="115">
        <f t="shared" si="0"/>
        <v>220.37721744035741</v>
      </c>
      <c r="Z1" s="115">
        <f t="shared" si="0"/>
        <v>231.53858346164176</v>
      </c>
      <c r="AA1" s="115">
        <f t="shared" si="0"/>
        <v>232.06756248012545</v>
      </c>
      <c r="AB1" s="115">
        <f t="shared" si="0"/>
        <v>216.30350809083558</v>
      </c>
      <c r="AC1" s="115">
        <f t="shared" si="0"/>
        <v>209.76134808461617</v>
      </c>
      <c r="AD1" s="115">
        <f t="shared" si="0"/>
        <v>210.50913477346489</v>
      </c>
      <c r="AE1" s="115">
        <f t="shared" si="0"/>
        <v>213.59565089688749</v>
      </c>
      <c r="AF1" s="115">
        <f t="shared" si="0"/>
        <v>200.77794081248169</v>
      </c>
      <c r="AG1" s="115">
        <f t="shared" si="0"/>
        <v>189.64553780793474</v>
      </c>
      <c r="AH1" s="115">
        <f>SUM(AH4:AH87)</f>
        <v>201.58990294750933</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25">
      <c r="A5" s="119" t="s">
        <v>479</v>
      </c>
      <c r="B5" s="120" t="s">
        <v>1957</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25">
      <c r="A6" s="119" t="s">
        <v>479</v>
      </c>
      <c r="B6" s="120" t="s">
        <v>1958</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25">
      <c r="A7" s="119" t="s">
        <v>479</v>
      </c>
      <c r="B7" s="120" t="s">
        <v>1959</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25">
      <c r="A8" s="119" t="s">
        <v>479</v>
      </c>
      <c r="B8" s="120" t="s">
        <v>1960</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25">
      <c r="A9" s="119" t="s">
        <v>479</v>
      </c>
      <c r="B9" s="120" t="s">
        <v>1961</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25">
      <c r="A10" s="119" t="s">
        <v>479</v>
      </c>
      <c r="B10" s="120" t="s">
        <v>1962</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25">
      <c r="A11" s="119" t="s">
        <v>479</v>
      </c>
      <c r="B11" s="120" t="s">
        <v>1963</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25">
      <c r="A12" s="119" t="s">
        <v>479</v>
      </c>
      <c r="B12" s="120" t="s">
        <v>1964</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25">
      <c r="A13" s="119" t="s">
        <v>479</v>
      </c>
      <c r="B13" s="120" t="s">
        <v>1965</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25">
      <c r="A14" s="119" t="s">
        <v>479</v>
      </c>
      <c r="B14" s="120" t="s">
        <v>1966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25">
      <c r="A17" s="119" t="s">
        <v>479</v>
      </c>
      <c r="B17" s="120" t="s">
        <v>1969</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0.13691720811829999</v>
      </c>
      <c r="D18" s="121">
        <f>SUMIFS('EPA Export Aggregation'!G:G,'EPA Export Aggregation'!$A:$A,$B18,'EPA Export Aggregation'!$D:$D,$A$1)*IF($A18="CH4",About!$D$58,IF($A18="N2O",About!$D$59,1))</f>
        <v>0.1184445086637</v>
      </c>
      <c r="E18" s="121">
        <f>SUMIFS('EPA Export Aggregation'!H:H,'EPA Export Aggregation'!$A:$A,$B18,'EPA Export Aggregation'!$D:$D,$A$1)*IF($A18="CH4",About!$D$58,IF($A18="N2O",About!$D$59,1))</f>
        <v>0.191853968254</v>
      </c>
      <c r="F18" s="121">
        <f>SUMIFS('EPA Export Aggregation'!I:I,'EPA Export Aggregation'!$A:$A,$B18,'EPA Export Aggregation'!$D:$D,$A$1)*IF($A18="CH4",About!$D$58,IF($A18="N2O",About!$D$59,1))</f>
        <v>0.18982789060380001</v>
      </c>
      <c r="G18" s="121">
        <f>SUMIFS('EPA Export Aggregation'!J:J,'EPA Export Aggregation'!$A:$A,$B18,'EPA Export Aggregation'!$D:$D,$A$1)*IF($A18="CH4",About!$D$58,IF($A18="N2O",About!$D$59,1))</f>
        <v>0.20455591659899999</v>
      </c>
      <c r="H18" s="121">
        <f>SUMIFS('EPA Export Aggregation'!K:K,'EPA Export Aggregation'!$A:$A,$B18,'EPA Export Aggregation'!$D:$D,$A$1)*IF($A18="CH4",About!$D$58,IF($A18="N2O",About!$D$59,1))</f>
        <v>0.20455591659899999</v>
      </c>
      <c r="I18" s="121">
        <f>SUMIFS('EPA Export Aggregation'!L:L,'EPA Export Aggregation'!$A:$A,$B18,'EPA Export Aggregation'!$D:$D,$A$1)*IF($A18="CH4",About!$D$58,IF($A18="N2O",About!$D$59,1))</f>
        <v>0.20645662715909999</v>
      </c>
      <c r="J18" s="121">
        <f>SUMIFS('EPA Export Aggregation'!M:M,'EPA Export Aggregation'!$A:$A,$B18,'EPA Export Aggregation'!$D:$D,$A$1)*IF($A18="CH4",About!$D$58,IF($A18="N2O",About!$D$59,1))</f>
        <v>0.22878310523430001</v>
      </c>
      <c r="K18" s="121">
        <f>SUMIFS('EPA Export Aggregation'!N:N,'EPA Export Aggregation'!$A:$A,$B18,'EPA Export Aggregation'!$D:$D,$A$1)*IF($A18="CH4",About!$D$58,IF($A18="N2O",About!$D$59,1))</f>
        <v>0.23272714776629999</v>
      </c>
      <c r="L18" s="121">
        <f>SUMIFS('EPA Export Aggregation'!O:O,'EPA Export Aggregation'!$A:$A,$B18,'EPA Export Aggregation'!$D:$D,$A$1)*IF($A18="CH4",About!$D$58,IF($A18="N2O",About!$D$59,1))</f>
        <v>0.22557207030250001</v>
      </c>
      <c r="M18" s="121">
        <f>SUMIFS('EPA Export Aggregation'!P:P,'EPA Export Aggregation'!$A:$A,$B18,'EPA Export Aggregation'!$D:$D,$A$1)*IF($A18="CH4",About!$D$58,IF($A18="N2O",About!$D$59,1))</f>
        <v>0.23550920378760001</v>
      </c>
      <c r="N18" s="121">
        <f>SUMIFS('EPA Export Aggregation'!Q:Q,'EPA Export Aggregation'!$A:$A,$B18,'EPA Export Aggregation'!$D:$D,$A$1)*IF($A18="CH4",About!$D$58,IF($A18="N2O",About!$D$59,1))</f>
        <v>0.2355106604468</v>
      </c>
      <c r="O18" s="121">
        <f>SUMIFS('EPA Export Aggregation'!R:R,'EPA Export Aggregation'!$A:$A,$B18,'EPA Export Aggregation'!$D:$D,$A$1)*IF($A18="CH4",About!$D$58,IF($A18="N2O",About!$D$59,1))</f>
        <v>0.25318879176719999</v>
      </c>
      <c r="P18" s="121">
        <f>SUMIFS('EPA Export Aggregation'!S:S,'EPA Export Aggregation'!$A:$A,$B18,'EPA Export Aggregation'!$D:$D,$A$1)*IF($A18="CH4",About!$D$58,IF($A18="N2O",About!$D$59,1))</f>
        <v>0.24772969621820001</v>
      </c>
      <c r="Q18" s="121">
        <f>SUMIFS('EPA Export Aggregation'!T:T,'EPA Export Aggregation'!$A:$A,$B18,'EPA Export Aggregation'!$D:$D,$A$1)*IF($A18="CH4",About!$D$58,IF($A18="N2O",About!$D$59,1))</f>
        <v>0.28751868271059999</v>
      </c>
      <c r="R18" s="121">
        <f>SUMIFS('EPA Export Aggregation'!U:U,'EPA Export Aggregation'!$A:$A,$B18,'EPA Export Aggregation'!$D:$D,$A$1)*IF($A18="CH4",About!$D$58,IF($A18="N2O",About!$D$59,1))</f>
        <v>0.26005925925930001</v>
      </c>
      <c r="S18" s="121">
        <f>SUMIFS('EPA Export Aggregation'!V:V,'EPA Export Aggregation'!$A:$A,$B18,'EPA Export Aggregation'!$D:$D,$A$1)*IF($A18="CH4",About!$D$58,IF($A18="N2O",About!$D$59,1))</f>
        <v>0.24853907692310001</v>
      </c>
      <c r="T18" s="121">
        <f>SUMIFS('EPA Export Aggregation'!W:W,'EPA Export Aggregation'!$A:$A,$B18,'EPA Export Aggregation'!$D:$D,$A$1)*IF($A18="CH4",About!$D$58,IF($A18="N2O",About!$D$59,1))</f>
        <v>0.26123815384620003</v>
      </c>
      <c r="U18" s="121">
        <f>SUMIFS('EPA Export Aggregation'!X:X,'EPA Export Aggregation'!$A:$A,$B18,'EPA Export Aggregation'!$D:$D,$A$1)*IF($A18="CH4",About!$D$58,IF($A18="N2O",About!$D$59,1))</f>
        <v>0.24491076923079999</v>
      </c>
      <c r="V18" s="121">
        <f>SUMIFS('EPA Export Aggregation'!Y:Y,'EPA Export Aggregation'!$A:$A,$B18,'EPA Export Aggregation'!$D:$D,$A$1)*IF($A18="CH4",About!$D$58,IF($A18="N2O",About!$D$59,1))</f>
        <v>0.2475112627986</v>
      </c>
      <c r="W18" s="121">
        <f>SUMIFS('EPA Export Aggregation'!Z:Z,'EPA Export Aggregation'!$A:$A,$B18,'EPA Export Aggregation'!$D:$D,$A$1)*IF($A18="CH4",About!$D$58,IF($A18="N2O",About!$D$59,1))</f>
        <v>0.29820093414510002</v>
      </c>
      <c r="X18" s="121">
        <f>SUMIFS('EPA Export Aggregation'!AA:AA,'EPA Export Aggregation'!$A:$A,$B18,'EPA Export Aggregation'!$D:$D,$A$1)*IF($A18="CH4",About!$D$58,IF($A18="N2O",About!$D$59,1))</f>
        <v>0.32553596389689998</v>
      </c>
      <c r="Y18" s="121">
        <f>SUMIFS('EPA Export Aggregation'!AB:AB,'EPA Export Aggregation'!$A:$A,$B18,'EPA Export Aggregation'!$D:$D,$A$1)*IF($A18="CH4",About!$D$58,IF($A18="N2O",About!$D$59,1))</f>
        <v>0.29363768771549997</v>
      </c>
      <c r="Z18" s="121">
        <f>SUMIFS('EPA Export Aggregation'!AC:AC,'EPA Export Aggregation'!$A:$A,$B18,'EPA Export Aggregation'!$D:$D,$A$1)*IF($A18="CH4",About!$D$58,IF($A18="N2O",About!$D$59,1))</f>
        <v>0.32389161921440002</v>
      </c>
      <c r="AA18" s="121">
        <f>SUMIFS('EPA Export Aggregation'!AD:AD,'EPA Export Aggregation'!$A:$A,$B18,'EPA Export Aggregation'!$D:$D,$A$1)*IF($A18="CH4",About!$D$58,IF($A18="N2O",About!$D$59,1))</f>
        <v>0.29502732123309999</v>
      </c>
      <c r="AB18" s="121">
        <f>SUMIFS('EPA Export Aggregation'!AE:AE,'EPA Export Aggregation'!$A:$A,$B18,'EPA Export Aggregation'!$D:$D,$A$1)*IF($A18="CH4",About!$D$58,IF($A18="N2O",About!$D$59,1))</f>
        <v>0.30005596824449998</v>
      </c>
      <c r="AC18" s="121">
        <f>SUMIFS('EPA Export Aggregation'!AF:AF,'EPA Export Aggregation'!$A:$A,$B18,'EPA Export Aggregation'!$D:$D,$A$1)*IF($A18="CH4",About!$D$58,IF($A18="N2O",About!$D$59,1))</f>
        <v>0.29664496098400001</v>
      </c>
      <c r="AD18" s="121">
        <f>SUMIFS('EPA Export Aggregation'!AG:AG,'EPA Export Aggregation'!$A:$A,$B18,'EPA Export Aggregation'!$D:$D,$A$1)*IF($A18="CH4",About!$D$58,IF($A18="N2O",About!$D$59,1))</f>
        <v>0.2848308819907</v>
      </c>
      <c r="AE18" s="121">
        <f>SUMIFS('EPA Export Aggregation'!AH:AH,'EPA Export Aggregation'!$A:$A,$B18,'EPA Export Aggregation'!$D:$D,$A$1)*IF($A18="CH4",About!$D$58,IF($A18="N2O",About!$D$59,1))</f>
        <v>0.28818449473899999</v>
      </c>
      <c r="AF18" s="121">
        <f>SUMIFS('EPA Export Aggregation'!AI:AI,'EPA Export Aggregation'!$A:$A,$B18,'EPA Export Aggregation'!$D:$D,$A$1)*IF($A18="CH4",About!$D$58,IF($A18="N2O",About!$D$59,1))</f>
        <v>0.30221070421079999</v>
      </c>
      <c r="AG18" s="121">
        <f>SUMIFS('EPA Export Aggregation'!AJ:AJ,'EPA Export Aggregation'!$A:$A,$B18,'EPA Export Aggregation'!$D:$D,$A$1)*IF($A18="CH4",About!$D$58,IF($A18="N2O",About!$D$59,1))</f>
        <v>0.2273826860864</v>
      </c>
      <c r="AH18" s="121">
        <f>SUMIFS('EPA Export Aggregation'!AK:AK,'EPA Export Aggregation'!$A:$A,$B18,'EPA Export Aggregation'!$D:$D,$A$1)*IF($A18="CH4",About!$D$58,IF($A18="N2O",About!$D$59,1))</f>
        <v>0.23891462848530001</v>
      </c>
    </row>
    <row r="19" spans="1:34" x14ac:dyDescent="0.25">
      <c r="A19" s="119" t="s">
        <v>479</v>
      </c>
      <c r="B19" s="120" t="s">
        <v>1971</v>
      </c>
      <c r="C19" s="121">
        <f>SUMIFS('EPA Export Aggregation'!F:F,'EPA Export Aggregation'!$A:$A,$B19,'EPA Export Aggregation'!$D:$D,$A$1)*IF($A19="CH4",About!$D$58,IF($A19="N2O",About!$D$59,1))</f>
        <v>0.38621510149190003</v>
      </c>
      <c r="D19" s="121">
        <f>SUMIFS('EPA Export Aggregation'!G:G,'EPA Export Aggregation'!$A:$A,$B19,'EPA Export Aggregation'!$D:$D,$A$1)*IF($A19="CH4",About!$D$58,IF($A19="N2O",About!$D$59,1))</f>
        <v>0.39253050474759998</v>
      </c>
      <c r="E19" s="121">
        <f>SUMIFS('EPA Export Aggregation'!H:H,'EPA Export Aggregation'!$A:$A,$B19,'EPA Export Aggregation'!$D:$D,$A$1)*IF($A19="CH4",About!$D$58,IF($A19="N2O",About!$D$59,1))</f>
        <v>0.38881937978839998</v>
      </c>
      <c r="F19" s="121">
        <f>SUMIFS('EPA Export Aggregation'!I:I,'EPA Export Aggregation'!$A:$A,$B19,'EPA Export Aggregation'!$D:$D,$A$1)*IF($A19="CH4",About!$D$58,IF($A19="N2O",About!$D$59,1))</f>
        <v>0.34944990879240001</v>
      </c>
      <c r="G19" s="121">
        <f>SUMIFS('EPA Export Aggregation'!J:J,'EPA Export Aggregation'!$A:$A,$B19,'EPA Export Aggregation'!$D:$D,$A$1)*IF($A19="CH4",About!$D$58,IF($A19="N2O",About!$D$59,1))</f>
        <v>0.31085355491990002</v>
      </c>
      <c r="H19" s="121">
        <f>SUMIFS('EPA Export Aggregation'!K:K,'EPA Export Aggregation'!$A:$A,$B19,'EPA Export Aggregation'!$D:$D,$A$1)*IF($A19="CH4",About!$D$58,IF($A19="N2O",About!$D$59,1))</f>
        <v>0.31306927724290001</v>
      </c>
      <c r="I19" s="121">
        <f>SUMIFS('EPA Export Aggregation'!L:L,'EPA Export Aggregation'!$A:$A,$B19,'EPA Export Aggregation'!$D:$D,$A$1)*IF($A19="CH4",About!$D$58,IF($A19="N2O",About!$D$59,1))</f>
        <v>0.3241234711655</v>
      </c>
      <c r="J19" s="121">
        <f>SUMIFS('EPA Export Aggregation'!M:M,'EPA Export Aggregation'!$A:$A,$B19,'EPA Export Aggregation'!$D:$D,$A$1)*IF($A19="CH4",About!$D$58,IF($A19="N2O",About!$D$59,1))</f>
        <v>0.32636900177779998</v>
      </c>
      <c r="K19" s="121">
        <f>SUMIFS('EPA Export Aggregation'!N:N,'EPA Export Aggregation'!$A:$A,$B19,'EPA Export Aggregation'!$D:$D,$A$1)*IF($A19="CH4",About!$D$58,IF($A19="N2O",About!$D$59,1))</f>
        <v>0.35820202301429999</v>
      </c>
      <c r="L19" s="121">
        <f>SUMIFS('EPA Export Aggregation'!O:O,'EPA Export Aggregation'!$A:$A,$B19,'EPA Export Aggregation'!$D:$D,$A$1)*IF($A19="CH4",About!$D$58,IF($A19="N2O",About!$D$59,1))</f>
        <v>0.37144309692060001</v>
      </c>
      <c r="M19" s="121">
        <f>SUMIFS('EPA Export Aggregation'!P:P,'EPA Export Aggregation'!$A:$A,$B19,'EPA Export Aggregation'!$D:$D,$A$1)*IF($A19="CH4",About!$D$58,IF($A19="N2O",About!$D$59,1))</f>
        <v>0.3867891265167</v>
      </c>
      <c r="N19" s="121">
        <f>SUMIFS('EPA Export Aggregation'!Q:Q,'EPA Export Aggregation'!$A:$A,$B19,'EPA Export Aggregation'!$D:$D,$A$1)*IF($A19="CH4",About!$D$58,IF($A19="N2O",About!$D$59,1))</f>
        <v>0.24779812893709999</v>
      </c>
      <c r="O19" s="121">
        <f>SUMIFS('EPA Export Aggregation'!R:R,'EPA Export Aggregation'!$A:$A,$B19,'EPA Export Aggregation'!$D:$D,$A$1)*IF($A19="CH4",About!$D$58,IF($A19="N2O",About!$D$59,1))</f>
        <v>0.43939519999999999</v>
      </c>
      <c r="P19" s="121">
        <f>SUMIFS('EPA Export Aggregation'!S:S,'EPA Export Aggregation'!$A:$A,$B19,'EPA Export Aggregation'!$D:$D,$A$1)*IF($A19="CH4",About!$D$58,IF($A19="N2O",About!$D$59,1))</f>
        <v>0.40957595200000002</v>
      </c>
      <c r="Q19" s="121">
        <f>SUMIFS('EPA Export Aggregation'!T:T,'EPA Export Aggregation'!$A:$A,$B19,'EPA Export Aggregation'!$D:$D,$A$1)*IF($A19="CH4",About!$D$58,IF($A19="N2O",About!$D$59,1))</f>
        <v>0.2301595828644</v>
      </c>
      <c r="R19" s="121">
        <f>SUMIFS('EPA Export Aggregation'!U:U,'EPA Export Aggregation'!$A:$A,$B19,'EPA Export Aggregation'!$D:$D,$A$1)*IF($A19="CH4",About!$D$58,IF($A19="N2O",About!$D$59,1))</f>
        <v>0</v>
      </c>
      <c r="S19" s="121">
        <f>SUMIFS('EPA Export Aggregation'!V:V,'EPA Export Aggregation'!$A:$A,$B19,'EPA Export Aggregation'!$D:$D,$A$1)*IF($A19="CH4",About!$D$58,IF($A19="N2O",About!$D$59,1))</f>
        <v>2.3760000000000001E-3</v>
      </c>
      <c r="T19" s="121">
        <f>SUMIFS('EPA Export Aggregation'!W:W,'EPA Export Aggregation'!$A:$A,$B19,'EPA Export Aggregation'!$D:$D,$A$1)*IF($A19="CH4",About!$D$58,IF($A19="N2O",About!$D$59,1))</f>
        <v>0.25531984320000001</v>
      </c>
      <c r="U19" s="121">
        <f>SUMIFS('EPA Export Aggregation'!X:X,'EPA Export Aggregation'!$A:$A,$B19,'EPA Export Aggregation'!$D:$D,$A$1)*IF($A19="CH4",About!$D$58,IF($A19="N2O",About!$D$59,1))</f>
        <v>0.40783841599999998</v>
      </c>
      <c r="V19" s="121">
        <f>SUMIFS('EPA Export Aggregation'!Y:Y,'EPA Export Aggregation'!$A:$A,$B19,'EPA Export Aggregation'!$D:$D,$A$1)*IF($A19="CH4",About!$D$58,IF($A19="N2O",About!$D$59,1))</f>
        <v>0.26903018556699998</v>
      </c>
      <c r="W19" s="121">
        <f>SUMIFS('EPA Export Aggregation'!Z:Z,'EPA Export Aggregation'!$A:$A,$B19,'EPA Export Aggregation'!$D:$D,$A$1)*IF($A19="CH4",About!$D$58,IF($A19="N2O",About!$D$59,1))</f>
        <v>0.286441</v>
      </c>
      <c r="X19" s="121">
        <f>SUMIFS('EPA Export Aggregation'!AA:AA,'EPA Export Aggregation'!$A:$A,$B19,'EPA Export Aggregation'!$D:$D,$A$1)*IF($A19="CH4",About!$D$58,IF($A19="N2O",About!$D$59,1))</f>
        <v>0.419456</v>
      </c>
      <c r="Y19" s="121">
        <f>SUMIFS('EPA Export Aggregation'!AB:AB,'EPA Export Aggregation'!$A:$A,$B19,'EPA Export Aggregation'!$D:$D,$A$1)*IF($A19="CH4",About!$D$58,IF($A19="N2O",About!$D$59,1))</f>
        <v>0.37010399999999999</v>
      </c>
      <c r="Z19" s="121">
        <f>SUMIFS('EPA Export Aggregation'!AC:AC,'EPA Export Aggregation'!$A:$A,$B19,'EPA Export Aggregation'!$D:$D,$A$1)*IF($A19="CH4",About!$D$58,IF($A19="N2O",About!$D$59,1))</f>
        <v>0.18787499999999999</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25">
      <c r="A21" s="119" t="s">
        <v>479</v>
      </c>
      <c r="B21" s="120" t="s">
        <v>1973</v>
      </c>
      <c r="C21" s="121">
        <f>SUMIFS('EPA Export Aggregation'!F:F,'EPA Export Aggregation'!$A:$A,$B21,'EPA Export Aggregation'!$D:$D,$A$1)*IF($A21="CH4",About!$D$58,IF($A21="N2O",About!$D$59,1))</f>
        <v>0.81490967777779999</v>
      </c>
      <c r="D21" s="121">
        <f>SUMIFS('EPA Export Aggregation'!G:G,'EPA Export Aggregation'!$A:$A,$B21,'EPA Export Aggregation'!$D:$D,$A$1)*IF($A21="CH4",About!$D$58,IF($A21="N2O",About!$D$59,1))</f>
        <v>0.74082492777779996</v>
      </c>
      <c r="E21" s="121">
        <f>SUMIFS('EPA Export Aggregation'!H:H,'EPA Export Aggregation'!$A:$A,$B21,'EPA Export Aggregation'!$D:$D,$A$1)*IF($A21="CH4",About!$D$58,IF($A21="N2O",About!$D$59,1))</f>
        <v>0.7501396777778</v>
      </c>
      <c r="F21" s="121">
        <f>SUMIFS('EPA Export Aggregation'!I:I,'EPA Export Aggregation'!$A:$A,$B21,'EPA Export Aggregation'!$D:$D,$A$1)*IF($A21="CH4",About!$D$58,IF($A21="N2O",About!$D$59,1))</f>
        <v>0.73250476111109997</v>
      </c>
      <c r="G21" s="121">
        <f>SUMIFS('EPA Export Aggregation'!J:J,'EPA Export Aggregation'!$A:$A,$B21,'EPA Export Aggregation'!$D:$D,$A$1)*IF($A21="CH4",About!$D$58,IF($A21="N2O",About!$D$59,1))</f>
        <v>0.70892471428570003</v>
      </c>
      <c r="H21" s="121">
        <f>SUMIFS('EPA Export Aggregation'!K:K,'EPA Export Aggregation'!$A:$A,$B21,'EPA Export Aggregation'!$D:$D,$A$1)*IF($A21="CH4",About!$D$58,IF($A21="N2O",About!$D$59,1))</f>
        <v>0.71328185714290004</v>
      </c>
      <c r="I21" s="121">
        <f>SUMIFS('EPA Export Aggregation'!L:L,'EPA Export Aggregation'!$A:$A,$B21,'EPA Export Aggregation'!$D:$D,$A$1)*IF($A21="CH4",About!$D$58,IF($A21="N2O",About!$D$59,1))</f>
        <v>0.74106757142860002</v>
      </c>
      <c r="J21" s="121">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25">
      <c r="A22" s="119" t="s">
        <v>479</v>
      </c>
      <c r="B22" s="120" t="s">
        <v>1974</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25">
      <c r="A23" s="119" t="s">
        <v>479</v>
      </c>
      <c r="B23" s="120" t="s">
        <v>1975</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25">
      <c r="A26" s="119" t="s">
        <v>479</v>
      </c>
      <c r="B26" s="120" t="s">
        <v>1978</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25">
      <c r="A30" s="119" t="s">
        <v>479</v>
      </c>
      <c r="B30" s="120" t="s">
        <v>1982</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25">
      <c r="A33" s="119" t="s">
        <v>479</v>
      </c>
      <c r="B33" s="120" t="s">
        <v>1985</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121">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121">
        <f>SUMIFS('EPA Export Aggregation'!R:R,'EPA Export Aggregation'!$A:$A,$B33,'EPA Export Aggregation'!$D:$D,$A$1)*IF($A33="CH4",About!$D$58,IF($A33="N2O",About!$D$59,1))</f>
        <v>0.31584071791200002</v>
      </c>
      <c r="P33" s="121">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121">
        <f>SUMIFS('EPA Export Aggregation'!U:U,'EPA Export Aggregation'!$A:$A,$B33,'EPA Export Aggregation'!$D:$D,$A$1)*IF($A33="CH4",About!$D$58,IF($A33="N2O",About!$D$59,1))</f>
        <v>0.3695466036874</v>
      </c>
      <c r="S33" s="121">
        <f>SUMIFS('EPA Export Aggregation'!V:V,'EPA Export Aggregation'!$A:$A,$B33,'EPA Export Aggregation'!$D:$D,$A$1)*IF($A33="CH4",About!$D$58,IF($A33="N2O",About!$D$59,1))</f>
        <v>0.56156595053189995</v>
      </c>
      <c r="T33" s="121">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121">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121">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121">
        <f>SUMIFS('EPA Export Aggregation'!AD:AD,'EPA Export Aggregation'!$A:$A,$B33,'EPA Export Aggregation'!$D:$D,$A$1)*IF($A33="CH4",About!$D$58,IF($A33="N2O",About!$D$59,1))</f>
        <v>9.7130711124799998E-2</v>
      </c>
      <c r="AB33" s="121">
        <f>SUMIFS('EPA Export Aggregation'!AE:AE,'EPA Export Aggregation'!$A:$A,$B33,'EPA Export Aggregation'!$D:$D,$A$1)*IF($A33="CH4",About!$D$58,IF($A33="N2O",About!$D$59,1))</f>
        <v>0.1682048534277</v>
      </c>
      <c r="AC33" s="121">
        <f>SUMIFS('EPA Export Aggregation'!AF:AF,'EPA Export Aggregation'!$A:$A,$B33,'EPA Export Aggregation'!$D:$D,$A$1)*IF($A33="CH4",About!$D$58,IF($A33="N2O",About!$D$59,1))</f>
        <v>0.12611385698829999</v>
      </c>
      <c r="AD33" s="121">
        <f>SUMIFS('EPA Export Aggregation'!AG:AG,'EPA Export Aggregation'!$A:$A,$B33,'EPA Export Aggregation'!$D:$D,$A$1)*IF($A33="CH4",About!$D$58,IF($A33="N2O",About!$D$59,1))</f>
        <v>3.6103706994700002E-2</v>
      </c>
      <c r="AE33" s="121">
        <f>SUMIFS('EPA Export Aggregation'!AH:AH,'EPA Export Aggregation'!$A:$A,$B33,'EPA Export Aggregation'!$D:$D,$A$1)*IF($A33="CH4",About!$D$58,IF($A33="N2O",About!$D$59,1))</f>
        <v>4.53923829985E-2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0.73404457879200002</v>
      </c>
      <c r="D79" s="121">
        <f>SUMIFS('EPA Export Aggregation'!G:G,'EPA Export Aggregation'!$A:$A,$B79,'EPA Export Aggregation'!$D:$D,$A$1)*IF($A79="CH4",About!$D$58,IF($A79="N2O",About!$D$59,1))</f>
        <v>0.63026369511900004</v>
      </c>
      <c r="E79" s="121">
        <f>SUMIFS('EPA Export Aggregation'!H:H,'EPA Export Aggregation'!$A:$A,$B79,'EPA Export Aggregation'!$D:$D,$A$1)*IF($A79="CH4",About!$D$58,IF($A79="N2O",About!$D$59,1))</f>
        <v>0.65521683216000004</v>
      </c>
      <c r="F79" s="121">
        <f>SUMIFS('EPA Export Aggregation'!I:I,'EPA Export Aggregation'!$A:$A,$B79,'EPA Export Aggregation'!$D:$D,$A$1)*IF($A79="CH4",About!$D$58,IF($A79="N2O",About!$D$59,1))</f>
        <v>0.48193118041799998</v>
      </c>
      <c r="G79" s="121">
        <f>SUMIFS('EPA Export Aggregation'!J:J,'EPA Export Aggregation'!$A:$A,$B79,'EPA Export Aggregation'!$D:$D,$A$1)*IF($A79="CH4",About!$D$58,IF($A79="N2O",About!$D$59,1))</f>
        <v>0.363406425624</v>
      </c>
      <c r="H79" s="121">
        <f>SUMIFS('EPA Export Aggregation'!K:K,'EPA Export Aggregation'!$A:$A,$B79,'EPA Export Aggregation'!$D:$D,$A$1)*IF($A79="CH4",About!$D$58,IF($A79="N2O",About!$D$59,1))</f>
        <v>0.29977389966899998</v>
      </c>
      <c r="I79" s="121">
        <f>SUMIFS('EPA Export Aggregation'!L:L,'EPA Export Aggregation'!$A:$A,$B79,'EPA Export Aggregation'!$D:$D,$A$1)*IF($A79="CH4",About!$D$58,IF($A79="N2O",About!$D$59,1))</f>
        <v>0.440569106544</v>
      </c>
      <c r="J79" s="121">
        <f>SUMIFS('EPA Export Aggregation'!M:M,'EPA Export Aggregation'!$A:$A,$B79,'EPA Export Aggregation'!$D:$D,$A$1)*IF($A79="CH4",About!$D$58,IF($A79="N2O",About!$D$59,1))</f>
        <v>0.33352437279000002</v>
      </c>
      <c r="K79" s="121">
        <f>SUMIFS('EPA Export Aggregation'!N:N,'EPA Export Aggregation'!$A:$A,$B79,'EPA Export Aggregation'!$D:$D,$A$1)*IF($A79="CH4",About!$D$58,IF($A79="N2O",About!$D$59,1))</f>
        <v>0.36605530707299999</v>
      </c>
      <c r="L79" s="121">
        <f>SUMIFS('EPA Export Aggregation'!O:O,'EPA Export Aggregation'!$A:$A,$B79,'EPA Export Aggregation'!$D:$D,$A$1)*IF($A79="CH4",About!$D$58,IF($A79="N2O",About!$D$59,1))</f>
        <v>0.37958667978900001</v>
      </c>
      <c r="M79" s="121">
        <f>SUMIFS('EPA Export Aggregation'!P:P,'EPA Export Aggregation'!$A:$A,$B79,'EPA Export Aggregation'!$D:$D,$A$1)*IF($A79="CH4",About!$D$58,IF($A79="N2O",About!$D$59,1))</f>
        <v>0.39477691689299999</v>
      </c>
      <c r="N79" s="121">
        <f>SUMIFS('EPA Export Aggregation'!Q:Q,'EPA Export Aggregation'!$A:$A,$B79,'EPA Export Aggregation'!$D:$D,$A$1)*IF($A79="CH4",About!$D$58,IF($A79="N2O",About!$D$59,1))</f>
        <v>0.25327282888500002</v>
      </c>
      <c r="O79" s="121">
        <f>SUMIFS('EPA Export Aggregation'!R:R,'EPA Export Aggregation'!$A:$A,$B79,'EPA Export Aggregation'!$D:$D,$A$1)*IF($A79="CH4",About!$D$58,IF($A79="N2O",About!$D$59,1))</f>
        <v>0.45206491852199998</v>
      </c>
      <c r="P79" s="121">
        <f>SUMIFS('EPA Export Aggregation'!S:S,'EPA Export Aggregation'!$A:$A,$B79,'EPA Export Aggregation'!$D:$D,$A$1)*IF($A79="CH4",About!$D$58,IF($A79="N2O",About!$D$59,1))</f>
        <v>0.41816952496499998</v>
      </c>
      <c r="Q79" s="121">
        <f>SUMIFS('EPA Export Aggregation'!T:T,'EPA Export Aggregation'!$A:$A,$B79,'EPA Export Aggregation'!$D:$D,$A$1)*IF($A79="CH4",About!$D$58,IF($A79="N2O",About!$D$59,1))</f>
        <v>0.23379293304900001</v>
      </c>
      <c r="R79" s="121">
        <f>SUMIFS('EPA Export Aggregation'!U:U,'EPA Export Aggregation'!$A:$A,$B79,'EPA Export Aggregation'!$D:$D,$A$1)*IF($A79="CH4",About!$D$58,IF($A79="N2O",About!$D$59,1))</f>
        <v>4.3180794599999997E-3</v>
      </c>
      <c r="S79" s="121">
        <f>SUMIFS('EPA Export Aggregation'!V:V,'EPA Export Aggregation'!$A:$A,$B79,'EPA Export Aggregation'!$D:$D,$A$1)*IF($A79="CH4",About!$D$58,IF($A79="N2O",About!$D$59,1))</f>
        <v>2.8031150729999998E-3</v>
      </c>
      <c r="T79" s="121">
        <f>SUMIFS('EPA Export Aggregation'!W:W,'EPA Export Aggregation'!$A:$A,$B79,'EPA Export Aggregation'!$D:$D,$A$1)*IF($A79="CH4",About!$D$58,IF($A79="N2O",About!$D$59,1))</f>
        <v>0.26082504522</v>
      </c>
      <c r="U79" s="121">
        <f>SUMIFS('EPA Export Aggregation'!X:X,'EPA Export Aggregation'!$A:$A,$B79,'EPA Export Aggregation'!$D:$D,$A$1)*IF($A79="CH4",About!$D$58,IF($A79="N2O",About!$D$59,1))</f>
        <v>0.430205190111</v>
      </c>
      <c r="V79" s="121">
        <f>SUMIFS('EPA Export Aggregation'!Y:Y,'EPA Export Aggregation'!$A:$A,$B79,'EPA Export Aggregation'!$D:$D,$A$1)*IF($A79="CH4",About!$D$58,IF($A79="N2O",About!$D$59,1))</f>
        <v>0.28485113577299997</v>
      </c>
      <c r="W79" s="121">
        <f>SUMIFS('EPA Export Aggregation'!Z:Z,'EPA Export Aggregation'!$A:$A,$B79,'EPA Export Aggregation'!$D:$D,$A$1)*IF($A79="CH4",About!$D$58,IF($A79="N2O",About!$D$59,1))</f>
        <v>0.340715879562</v>
      </c>
      <c r="X79" s="121">
        <f>SUMIFS('EPA Export Aggregation'!AA:AA,'EPA Export Aggregation'!$A:$A,$B79,'EPA Export Aggregation'!$D:$D,$A$1)*IF($A79="CH4",About!$D$58,IF($A79="N2O",About!$D$59,1))</f>
        <v>0.49840838576099999</v>
      </c>
      <c r="Y79" s="121">
        <f>SUMIFS('EPA Export Aggregation'!AB:AB,'EPA Export Aggregation'!$A:$A,$B79,'EPA Export Aggregation'!$D:$D,$A$1)*IF($A79="CH4",About!$D$58,IF($A79="N2O",About!$D$59,1))</f>
        <v>0.31565347274400002</v>
      </c>
      <c r="Z79" s="121">
        <f>SUMIFS('EPA Export Aggregation'!AC:AC,'EPA Export Aggregation'!$A:$A,$B79,'EPA Export Aggregation'!$D:$D,$A$1)*IF($A79="CH4",About!$D$58,IF($A79="N2O",About!$D$59,1))</f>
        <v>0.18401663573400001</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2025-03-31T20:49:09Z</dcterms:modified>
</cp:coreProperties>
</file>